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639b7df705db1/Documents/"/>
    </mc:Choice>
  </mc:AlternateContent>
  <xr:revisionPtr revIDLastSave="3172" documentId="8_{C8D29B3D-8A23-47E4-AC26-3436EDC9E460}" xr6:coauthVersionLast="45" xr6:coauthVersionMax="45" xr10:uidLastSave="{BD043742-1F2E-4B47-88B9-6F6C95B6E44D}"/>
  <bookViews>
    <workbookView xWindow="-108" yWindow="-108" windowWidth="23256" windowHeight="12576" tabRatio="797" firstSheet="3" activeTab="3" xr2:uid="{4A7ACB3A-0435-4456-BDCF-F61F28478A05}"/>
  </bookViews>
  <sheets>
    <sheet name="2017 Stats" sheetId="5" state="hidden" r:id="rId1"/>
    <sheet name="2018 Stats" sheetId="4" state="hidden" r:id="rId2"/>
    <sheet name="2019 Stats" sheetId="2" state="hidden" r:id="rId3"/>
    <sheet name="Fanduel Export" sheetId="6" r:id="rId4"/>
    <sheet name="Vegas Odds" sheetId="8" r:id="rId5"/>
    <sheet name="Money Tab" sheetId="20" r:id="rId6"/>
    <sheet name="Solver" sheetId="7" r:id="rId7"/>
    <sheet name="Targets per $1K" sheetId="19" r:id="rId8"/>
    <sheet name="Passing" sheetId="18" r:id="rId9"/>
    <sheet name="Rushing" sheetId="17" r:id="rId10"/>
    <sheet name="Receiving" sheetId="16" r:id="rId11"/>
    <sheet name="Offensive Stats" sheetId="15" r:id="rId12"/>
    <sheet name="Defensive Stats" sheetId="10" r:id="rId13"/>
    <sheet name="Name Bridge" sheetId="11" r:id="rId14"/>
    <sheet name="Vegas Copy-Paste" sheetId="14" r:id="rId15"/>
  </sheets>
  <definedNames>
    <definedName name="_xlnm._FilterDatabase" localSheetId="3" hidden="1">'Fanduel Export'!$A$3:$BC$723</definedName>
    <definedName name="_xlnm._FilterDatabase" localSheetId="4" hidden="1">'Vegas Odds'!$B$3:$U$36</definedName>
    <definedName name="ExternalData_1" localSheetId="0" hidden="1">'2017 Stats'!$A$1:$AH$572</definedName>
    <definedName name="ExternalData_1" localSheetId="1" hidden="1">'2018 Stats'!$A$1:$AH$622</definedName>
    <definedName name="ExternalData_1" localSheetId="2" hidden="1">'2019 Stats'!$A$1:$AH$621</definedName>
    <definedName name="ExternalData_1" localSheetId="12" hidden="1">'Defensive Stats'!$A$1:$AB$33</definedName>
    <definedName name="ExternalData_1" localSheetId="11" hidden="1">'Offensive Stats'!$A$1:$AB$33</definedName>
    <definedName name="ExternalData_2" localSheetId="10" hidden="1">Receiving!$A$1:$T$492</definedName>
    <definedName name="ExternalData_3" localSheetId="8" hidden="1">Passing!$A$1:$AF$103</definedName>
    <definedName name="ExternalData_3" localSheetId="9" hidden="1">Rushing!$A$1:$P$346</definedName>
    <definedName name="solver_adj" localSheetId="6" hidden="1">Solver!$C$2:$C$201</definedName>
    <definedName name="solver_cvg" localSheetId="6" hidden="1">0.0001</definedName>
    <definedName name="solver_drv" localSheetId="6" hidden="1">2</definedName>
    <definedName name="solver_eng" localSheetId="3" hidden="1">1</definedName>
    <definedName name="solver_eng" localSheetId="6" hidden="1">2</definedName>
    <definedName name="solver_est" localSheetId="6" hidden="1">1</definedName>
    <definedName name="solver_itr" localSheetId="6" hidden="1">2147483647</definedName>
    <definedName name="solver_lhs1" localSheetId="6" hidden="1">Solver!$C$207</definedName>
    <definedName name="solver_lhs2" localSheetId="6" hidden="1">Solver!$C$2:$C$201</definedName>
    <definedName name="solver_lhs3" localSheetId="6" hidden="1">Solver!$F$204</definedName>
    <definedName name="solver_lhs4" localSheetId="6" hidden="1">Solver!$K$209</definedName>
    <definedName name="solver_lhs5" localSheetId="6" hidden="1">Solver!$K$210</definedName>
    <definedName name="solver_lhs6" localSheetId="6" hidden="1">Solver!$K$211</definedName>
    <definedName name="solver_lhs7" localSheetId="6" hidden="1">Solver!$K$212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3" hidden="1">1</definedName>
    <definedName name="solver_neg" localSheetId="6" hidden="1">1</definedName>
    <definedName name="solver_nod" localSheetId="6" hidden="1">2147483647</definedName>
    <definedName name="solver_num" localSheetId="3" hidden="1">0</definedName>
    <definedName name="solver_num" localSheetId="6" hidden="1">7</definedName>
    <definedName name="solver_nwt" localSheetId="6" hidden="1">1</definedName>
    <definedName name="solver_opt" localSheetId="3" hidden="1">'Fanduel Export'!$AC$4</definedName>
    <definedName name="solver_opt" localSheetId="6" hidden="1">Solver!$F$207</definedName>
    <definedName name="solver_pre" localSheetId="6" hidden="1">0.000001</definedName>
    <definedName name="solver_rbv" localSheetId="6" hidden="1">2</definedName>
    <definedName name="solver_rel1" localSheetId="6" hidden="1">2</definedName>
    <definedName name="solver_rel2" localSheetId="6" hidden="1">5</definedName>
    <definedName name="solver_rel3" localSheetId="6" hidden="1">1</definedName>
    <definedName name="solver_rel4" localSheetId="6" hidden="1">2</definedName>
    <definedName name="solver_rel5" localSheetId="6" hidden="1">2</definedName>
    <definedName name="solver_rel6" localSheetId="6" hidden="1">2</definedName>
    <definedName name="solver_rel7" localSheetId="6" hidden="1">2</definedName>
    <definedName name="solver_rhs1" localSheetId="6" hidden="1">Solver!$C$205</definedName>
    <definedName name="solver_rhs2" localSheetId="6" hidden="1">binary</definedName>
    <definedName name="solver_rhs3" localSheetId="6" hidden="1">Solver!$F$205</definedName>
    <definedName name="solver_rhs4" localSheetId="6" hidden="1">Solver!$L$209</definedName>
    <definedName name="solver_rhs5" localSheetId="6" hidden="1">Solver!$L$210</definedName>
    <definedName name="solver_rhs6" localSheetId="6" hidden="1">Solver!$L$211</definedName>
    <definedName name="solver_rhs7" localSheetId="6" hidden="1">Solver!$L$212</definedName>
    <definedName name="solver_rlx" localSheetId="6" hidden="1">2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3" hidden="1">1</definedName>
    <definedName name="solver_typ" localSheetId="6" hidden="1">1</definedName>
    <definedName name="solver_val" localSheetId="3" hidden="1">0</definedName>
    <definedName name="solver_val" localSheetId="6" hidden="1">0</definedName>
    <definedName name="solver_ver" localSheetId="3" hidden="1">3</definedName>
    <definedName name="solver_ver" localSheetId="6" hidden="1">3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20" l="1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E16" i="20" l="1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B17" i="20"/>
  <c r="F16" i="20" s="1"/>
  <c r="G16" i="20" s="1"/>
  <c r="BA4" i="6"/>
  <c r="AC25" i="15"/>
  <c r="AC2" i="15"/>
  <c r="AC3" i="15"/>
  <c r="AC4" i="15"/>
  <c r="AC5" i="15"/>
  <c r="AC6" i="15"/>
  <c r="AC7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6" i="15"/>
  <c r="AC27" i="15"/>
  <c r="AC28" i="15"/>
  <c r="AC29" i="15"/>
  <c r="AC30" i="15"/>
  <c r="AC31" i="15"/>
  <c r="AC32" i="15"/>
  <c r="AC33" i="15"/>
  <c r="AD2" i="15"/>
  <c r="AD3" i="15"/>
  <c r="AD4" i="15"/>
  <c r="AD5" i="15"/>
  <c r="AD6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E2" i="15"/>
  <c r="AE3" i="15"/>
  <c r="AE4" i="15"/>
  <c r="AE5" i="15"/>
  <c r="AE6" i="15"/>
  <c r="AE7" i="15"/>
  <c r="AE8" i="15"/>
  <c r="AE9" i="15"/>
  <c r="AE10" i="15"/>
  <c r="AE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3" i="15"/>
  <c r="AF2" i="15"/>
  <c r="AF3" i="15"/>
  <c r="AF4" i="15"/>
  <c r="AF5" i="15"/>
  <c r="AF6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3" i="15"/>
  <c r="AG2" i="15"/>
  <c r="AG3" i="15"/>
  <c r="AG4" i="15"/>
  <c r="AG5" i="15"/>
  <c r="AG6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7" i="15"/>
  <c r="AG28" i="15"/>
  <c r="AG29" i="15"/>
  <c r="AG30" i="15"/>
  <c r="AG31" i="15"/>
  <c r="AG32" i="15"/>
  <c r="AG33" i="15"/>
  <c r="AH2" i="15"/>
  <c r="AH3" i="15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I2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J2" i="15"/>
  <c r="AJ3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30" i="15"/>
  <c r="AJ31" i="15"/>
  <c r="AJ32" i="15"/>
  <c r="AJ33" i="15"/>
  <c r="U34" i="10"/>
  <c r="AC2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D2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E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F2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G2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H2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F5" i="20" l="1"/>
  <c r="G5" i="20" s="1"/>
  <c r="F9" i="20"/>
  <c r="G9" i="20" s="1"/>
  <c r="F13" i="20"/>
  <c r="G13" i="20" s="1"/>
  <c r="F6" i="20"/>
  <c r="G6" i="20" s="1"/>
  <c r="F10" i="20"/>
  <c r="G10" i="20" s="1"/>
  <c r="F14" i="20"/>
  <c r="G14" i="20" s="1"/>
  <c r="F3" i="20"/>
  <c r="G3" i="20" s="1"/>
  <c r="F7" i="20"/>
  <c r="G7" i="20" s="1"/>
  <c r="F11" i="20"/>
  <c r="G11" i="20" s="1"/>
  <c r="F15" i="20"/>
  <c r="G15" i="20" s="1"/>
  <c r="F4" i="20"/>
  <c r="G4" i="20" s="1"/>
  <c r="F8" i="20"/>
  <c r="G8" i="20" s="1"/>
  <c r="F12" i="20"/>
  <c r="G12" i="20" s="1"/>
  <c r="F17" i="20" l="1"/>
  <c r="G17" i="20" s="1"/>
  <c r="F207" i="7" l="1"/>
  <c r="C207" i="7"/>
  <c r="F204" i="7" l="1"/>
  <c r="F205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B3" i="7" s="1"/>
  <c r="A2" i="7"/>
  <c r="B2" i="7" s="1"/>
  <c r="BD5" i="6"/>
  <c r="BE5" i="6"/>
  <c r="BF5" i="6"/>
  <c r="BD6" i="6"/>
  <c r="BE6" i="6"/>
  <c r="BF6" i="6"/>
  <c r="BD7" i="6"/>
  <c r="BE7" i="6"/>
  <c r="BF7" i="6"/>
  <c r="BD8" i="6"/>
  <c r="BE8" i="6"/>
  <c r="BF8" i="6"/>
  <c r="BD9" i="6"/>
  <c r="BE9" i="6"/>
  <c r="BF9" i="6"/>
  <c r="BD10" i="6"/>
  <c r="BE10" i="6"/>
  <c r="BF10" i="6"/>
  <c r="BD11" i="6"/>
  <c r="BE11" i="6"/>
  <c r="BF11" i="6"/>
  <c r="BD12" i="6"/>
  <c r="BE12" i="6"/>
  <c r="BF12" i="6"/>
  <c r="BD13" i="6"/>
  <c r="BE13" i="6"/>
  <c r="BF13" i="6"/>
  <c r="BD14" i="6"/>
  <c r="BE14" i="6"/>
  <c r="BF14" i="6"/>
  <c r="BD15" i="6"/>
  <c r="BE15" i="6"/>
  <c r="BF15" i="6"/>
  <c r="BD16" i="6"/>
  <c r="BE16" i="6"/>
  <c r="BF16" i="6"/>
  <c r="BD17" i="6"/>
  <c r="BE17" i="6"/>
  <c r="BF17" i="6"/>
  <c r="BD18" i="6"/>
  <c r="BE18" i="6"/>
  <c r="BF18" i="6"/>
  <c r="BD19" i="6"/>
  <c r="BE19" i="6"/>
  <c r="BF19" i="6"/>
  <c r="BD20" i="6"/>
  <c r="BE20" i="6"/>
  <c r="BF20" i="6"/>
  <c r="BD21" i="6"/>
  <c r="BE21" i="6"/>
  <c r="BF21" i="6"/>
  <c r="BD22" i="6"/>
  <c r="BE22" i="6"/>
  <c r="BF22" i="6"/>
  <c r="BD23" i="6"/>
  <c r="BE23" i="6"/>
  <c r="BF23" i="6"/>
  <c r="BD24" i="6"/>
  <c r="BE24" i="6"/>
  <c r="BF24" i="6"/>
  <c r="BD25" i="6"/>
  <c r="BE25" i="6"/>
  <c r="BF25" i="6"/>
  <c r="BD26" i="6"/>
  <c r="BE26" i="6"/>
  <c r="BF26" i="6"/>
  <c r="BD27" i="6"/>
  <c r="BE27" i="6"/>
  <c r="BF27" i="6"/>
  <c r="BD28" i="6"/>
  <c r="BE28" i="6"/>
  <c r="BF28" i="6"/>
  <c r="BD29" i="6"/>
  <c r="BE29" i="6"/>
  <c r="BF29" i="6"/>
  <c r="BD30" i="6"/>
  <c r="BE30" i="6"/>
  <c r="BF30" i="6"/>
  <c r="BD31" i="6"/>
  <c r="BE31" i="6"/>
  <c r="BF31" i="6"/>
  <c r="BD32" i="6"/>
  <c r="BE32" i="6"/>
  <c r="BF32" i="6"/>
  <c r="BD33" i="6"/>
  <c r="BE33" i="6"/>
  <c r="BF33" i="6"/>
  <c r="BD34" i="6"/>
  <c r="BE34" i="6"/>
  <c r="BF34" i="6"/>
  <c r="BD35" i="6"/>
  <c r="BE35" i="6"/>
  <c r="BF35" i="6"/>
  <c r="BD36" i="6"/>
  <c r="BE36" i="6"/>
  <c r="BF36" i="6"/>
  <c r="BD37" i="6"/>
  <c r="BE37" i="6"/>
  <c r="BF37" i="6"/>
  <c r="BD38" i="6"/>
  <c r="BE38" i="6"/>
  <c r="BF38" i="6"/>
  <c r="BD39" i="6"/>
  <c r="BE39" i="6"/>
  <c r="BF39" i="6"/>
  <c r="BD40" i="6"/>
  <c r="BE40" i="6"/>
  <c r="BF40" i="6"/>
  <c r="BD41" i="6"/>
  <c r="BE41" i="6"/>
  <c r="BF41" i="6"/>
  <c r="BD42" i="6"/>
  <c r="BE42" i="6"/>
  <c r="BF42" i="6"/>
  <c r="BD43" i="6"/>
  <c r="BE43" i="6"/>
  <c r="BF43" i="6"/>
  <c r="BD44" i="6"/>
  <c r="BE44" i="6"/>
  <c r="BF44" i="6"/>
  <c r="BD45" i="6"/>
  <c r="BE45" i="6"/>
  <c r="BF45" i="6"/>
  <c r="BD46" i="6"/>
  <c r="BE46" i="6"/>
  <c r="BF46" i="6"/>
  <c r="BD47" i="6"/>
  <c r="BE47" i="6"/>
  <c r="BF47" i="6"/>
  <c r="BD48" i="6"/>
  <c r="BE48" i="6"/>
  <c r="BF48" i="6"/>
  <c r="BD49" i="6"/>
  <c r="BE49" i="6"/>
  <c r="BF49" i="6"/>
  <c r="BD50" i="6"/>
  <c r="BE50" i="6"/>
  <c r="BF50" i="6"/>
  <c r="BD51" i="6"/>
  <c r="BE51" i="6"/>
  <c r="BF51" i="6"/>
  <c r="BD52" i="6"/>
  <c r="BE52" i="6"/>
  <c r="BF52" i="6"/>
  <c r="BD53" i="6"/>
  <c r="BE53" i="6"/>
  <c r="BF53" i="6"/>
  <c r="BD54" i="6"/>
  <c r="BE54" i="6"/>
  <c r="BF54" i="6"/>
  <c r="BD55" i="6"/>
  <c r="BE55" i="6"/>
  <c r="BF55" i="6"/>
  <c r="BD56" i="6"/>
  <c r="BE56" i="6"/>
  <c r="BF56" i="6"/>
  <c r="BD57" i="6"/>
  <c r="BE57" i="6"/>
  <c r="BF57" i="6"/>
  <c r="BD58" i="6"/>
  <c r="BE58" i="6"/>
  <c r="BF58" i="6"/>
  <c r="BD59" i="6"/>
  <c r="BE59" i="6"/>
  <c r="BF59" i="6"/>
  <c r="BD60" i="6"/>
  <c r="BE60" i="6"/>
  <c r="BF60" i="6"/>
  <c r="BD61" i="6"/>
  <c r="BE61" i="6"/>
  <c r="BF61" i="6"/>
  <c r="BD62" i="6"/>
  <c r="BE62" i="6"/>
  <c r="BF62" i="6"/>
  <c r="BD63" i="6"/>
  <c r="BE63" i="6"/>
  <c r="BF63" i="6"/>
  <c r="BD64" i="6"/>
  <c r="BE64" i="6"/>
  <c r="BF64" i="6"/>
  <c r="BD65" i="6"/>
  <c r="BE65" i="6"/>
  <c r="BF65" i="6"/>
  <c r="BD66" i="6"/>
  <c r="BE66" i="6"/>
  <c r="BF66" i="6"/>
  <c r="BD67" i="6"/>
  <c r="BE67" i="6"/>
  <c r="BF67" i="6"/>
  <c r="BD68" i="6"/>
  <c r="BE68" i="6"/>
  <c r="BF68" i="6"/>
  <c r="BD69" i="6"/>
  <c r="BE69" i="6"/>
  <c r="BF69" i="6"/>
  <c r="BD70" i="6"/>
  <c r="BE70" i="6"/>
  <c r="BF70" i="6"/>
  <c r="BD71" i="6"/>
  <c r="BE71" i="6"/>
  <c r="BF71" i="6"/>
  <c r="BD72" i="6"/>
  <c r="BE72" i="6"/>
  <c r="BF72" i="6"/>
  <c r="BD73" i="6"/>
  <c r="BE73" i="6"/>
  <c r="BF73" i="6"/>
  <c r="BD74" i="6"/>
  <c r="BE74" i="6"/>
  <c r="BF74" i="6"/>
  <c r="BD75" i="6"/>
  <c r="BE75" i="6"/>
  <c r="BF75" i="6"/>
  <c r="BD76" i="6"/>
  <c r="BE76" i="6"/>
  <c r="BF76" i="6"/>
  <c r="BD77" i="6"/>
  <c r="BE77" i="6"/>
  <c r="BF77" i="6"/>
  <c r="BD78" i="6"/>
  <c r="BE78" i="6"/>
  <c r="BF78" i="6"/>
  <c r="BD79" i="6"/>
  <c r="BE79" i="6"/>
  <c r="BF79" i="6"/>
  <c r="BD80" i="6"/>
  <c r="BE80" i="6"/>
  <c r="BF80" i="6"/>
  <c r="BD81" i="6"/>
  <c r="BE81" i="6"/>
  <c r="BF81" i="6"/>
  <c r="BD82" i="6"/>
  <c r="BE82" i="6"/>
  <c r="BF82" i="6"/>
  <c r="BD83" i="6"/>
  <c r="BE83" i="6"/>
  <c r="BF83" i="6"/>
  <c r="BD84" i="6"/>
  <c r="BE84" i="6"/>
  <c r="BF84" i="6"/>
  <c r="BD85" i="6"/>
  <c r="BE85" i="6"/>
  <c r="BF85" i="6"/>
  <c r="BD86" i="6"/>
  <c r="BE86" i="6"/>
  <c r="BF86" i="6"/>
  <c r="BD87" i="6"/>
  <c r="BE87" i="6"/>
  <c r="BF87" i="6"/>
  <c r="BD88" i="6"/>
  <c r="BE88" i="6"/>
  <c r="BF88" i="6"/>
  <c r="BD89" i="6"/>
  <c r="BE89" i="6"/>
  <c r="BF89" i="6"/>
  <c r="BD90" i="6"/>
  <c r="BE90" i="6"/>
  <c r="BF90" i="6"/>
  <c r="BD91" i="6"/>
  <c r="BE91" i="6"/>
  <c r="BF91" i="6"/>
  <c r="BD92" i="6"/>
  <c r="BE92" i="6"/>
  <c r="BF92" i="6"/>
  <c r="BD93" i="6"/>
  <c r="BE93" i="6"/>
  <c r="BF93" i="6"/>
  <c r="BD94" i="6"/>
  <c r="BE94" i="6"/>
  <c r="BF94" i="6"/>
  <c r="BD95" i="6"/>
  <c r="BE95" i="6"/>
  <c r="BF95" i="6"/>
  <c r="BD96" i="6"/>
  <c r="BE96" i="6"/>
  <c r="BF96" i="6"/>
  <c r="BD97" i="6"/>
  <c r="BE97" i="6"/>
  <c r="BF97" i="6"/>
  <c r="BD98" i="6"/>
  <c r="BE98" i="6"/>
  <c r="BF98" i="6"/>
  <c r="BD99" i="6"/>
  <c r="BE99" i="6"/>
  <c r="BF99" i="6"/>
  <c r="BD100" i="6"/>
  <c r="BE100" i="6"/>
  <c r="BF100" i="6"/>
  <c r="BD101" i="6"/>
  <c r="BE101" i="6"/>
  <c r="BF101" i="6"/>
  <c r="BD102" i="6"/>
  <c r="BE102" i="6"/>
  <c r="BF102" i="6"/>
  <c r="BD103" i="6"/>
  <c r="BE103" i="6"/>
  <c r="BF103" i="6"/>
  <c r="BD104" i="6"/>
  <c r="BE104" i="6"/>
  <c r="BF104" i="6"/>
  <c r="BD105" i="6"/>
  <c r="BE105" i="6"/>
  <c r="BF105" i="6"/>
  <c r="BD106" i="6"/>
  <c r="BE106" i="6"/>
  <c r="BF106" i="6"/>
  <c r="BD107" i="6"/>
  <c r="BE107" i="6"/>
  <c r="BF107" i="6"/>
  <c r="BD108" i="6"/>
  <c r="BE108" i="6"/>
  <c r="BF108" i="6"/>
  <c r="BD109" i="6"/>
  <c r="BE109" i="6"/>
  <c r="BF109" i="6"/>
  <c r="BD110" i="6"/>
  <c r="BE110" i="6"/>
  <c r="BF110" i="6"/>
  <c r="BD111" i="6"/>
  <c r="BE111" i="6"/>
  <c r="BF111" i="6"/>
  <c r="BD112" i="6"/>
  <c r="BE112" i="6"/>
  <c r="BF112" i="6"/>
  <c r="BD113" i="6"/>
  <c r="BE113" i="6"/>
  <c r="BF113" i="6"/>
  <c r="BD114" i="6"/>
  <c r="BE114" i="6"/>
  <c r="BF114" i="6"/>
  <c r="BD115" i="6"/>
  <c r="BE115" i="6"/>
  <c r="BF115" i="6"/>
  <c r="BD116" i="6"/>
  <c r="BE116" i="6"/>
  <c r="BF116" i="6"/>
  <c r="BD117" i="6"/>
  <c r="BE117" i="6"/>
  <c r="BF117" i="6"/>
  <c r="BD118" i="6"/>
  <c r="BE118" i="6"/>
  <c r="BF118" i="6"/>
  <c r="BD119" i="6"/>
  <c r="BE119" i="6"/>
  <c r="BF119" i="6"/>
  <c r="BD120" i="6"/>
  <c r="BE120" i="6"/>
  <c r="BF120" i="6"/>
  <c r="BD121" i="6"/>
  <c r="BE121" i="6"/>
  <c r="BF121" i="6"/>
  <c r="BD122" i="6"/>
  <c r="BE122" i="6"/>
  <c r="BF122" i="6"/>
  <c r="BD123" i="6"/>
  <c r="BE123" i="6"/>
  <c r="BF123" i="6"/>
  <c r="BD124" i="6"/>
  <c r="BE124" i="6"/>
  <c r="BF124" i="6"/>
  <c r="BD125" i="6"/>
  <c r="BE125" i="6"/>
  <c r="BF125" i="6"/>
  <c r="BD126" i="6"/>
  <c r="BE126" i="6"/>
  <c r="BF126" i="6"/>
  <c r="BD127" i="6"/>
  <c r="BE127" i="6"/>
  <c r="BF127" i="6"/>
  <c r="BD128" i="6"/>
  <c r="BE128" i="6"/>
  <c r="BF128" i="6"/>
  <c r="BD129" i="6"/>
  <c r="BE129" i="6"/>
  <c r="BF129" i="6"/>
  <c r="BD130" i="6"/>
  <c r="BE130" i="6"/>
  <c r="BF130" i="6"/>
  <c r="BD131" i="6"/>
  <c r="BE131" i="6"/>
  <c r="BF131" i="6"/>
  <c r="BD132" i="6"/>
  <c r="BE132" i="6"/>
  <c r="BF132" i="6"/>
  <c r="BD133" i="6"/>
  <c r="BE133" i="6"/>
  <c r="BF133" i="6"/>
  <c r="BD134" i="6"/>
  <c r="BE134" i="6"/>
  <c r="BF134" i="6"/>
  <c r="BD135" i="6"/>
  <c r="BE135" i="6"/>
  <c r="BF135" i="6"/>
  <c r="BD136" i="6"/>
  <c r="BE136" i="6"/>
  <c r="BF136" i="6"/>
  <c r="BD137" i="6"/>
  <c r="BE137" i="6"/>
  <c r="BF137" i="6"/>
  <c r="BD138" i="6"/>
  <c r="BE138" i="6"/>
  <c r="BF138" i="6"/>
  <c r="BD139" i="6"/>
  <c r="BE139" i="6"/>
  <c r="BF139" i="6"/>
  <c r="BD140" i="6"/>
  <c r="BE140" i="6"/>
  <c r="BF140" i="6"/>
  <c r="BD141" i="6"/>
  <c r="BE141" i="6"/>
  <c r="BF141" i="6"/>
  <c r="BD142" i="6"/>
  <c r="BE142" i="6"/>
  <c r="BF142" i="6"/>
  <c r="BD143" i="6"/>
  <c r="BE143" i="6"/>
  <c r="BF143" i="6"/>
  <c r="BD144" i="6"/>
  <c r="BE144" i="6"/>
  <c r="BF144" i="6"/>
  <c r="BD145" i="6"/>
  <c r="BE145" i="6"/>
  <c r="BF145" i="6"/>
  <c r="BD146" i="6"/>
  <c r="BE146" i="6"/>
  <c r="BF146" i="6"/>
  <c r="BD147" i="6"/>
  <c r="BE147" i="6"/>
  <c r="BF147" i="6"/>
  <c r="BD148" i="6"/>
  <c r="BE148" i="6"/>
  <c r="BF148" i="6"/>
  <c r="BD149" i="6"/>
  <c r="BE149" i="6"/>
  <c r="BF149" i="6"/>
  <c r="BD150" i="6"/>
  <c r="BE150" i="6"/>
  <c r="BF150" i="6"/>
  <c r="BD151" i="6"/>
  <c r="BE151" i="6"/>
  <c r="BF151" i="6"/>
  <c r="BD152" i="6"/>
  <c r="BE152" i="6"/>
  <c r="BF152" i="6"/>
  <c r="BD153" i="6"/>
  <c r="BE153" i="6"/>
  <c r="BF153" i="6"/>
  <c r="BD154" i="6"/>
  <c r="BE154" i="6"/>
  <c r="BF154" i="6"/>
  <c r="BD155" i="6"/>
  <c r="BE155" i="6"/>
  <c r="BF155" i="6"/>
  <c r="BD156" i="6"/>
  <c r="BE156" i="6"/>
  <c r="BF156" i="6"/>
  <c r="BD157" i="6"/>
  <c r="BE157" i="6"/>
  <c r="BF157" i="6"/>
  <c r="BD158" i="6"/>
  <c r="BE158" i="6"/>
  <c r="BF158" i="6"/>
  <c r="BD159" i="6"/>
  <c r="BE159" i="6"/>
  <c r="BF159" i="6"/>
  <c r="BD160" i="6"/>
  <c r="BE160" i="6"/>
  <c r="BF160" i="6"/>
  <c r="BD161" i="6"/>
  <c r="BE161" i="6"/>
  <c r="BF161" i="6"/>
  <c r="BD162" i="6"/>
  <c r="BE162" i="6"/>
  <c r="BF162" i="6"/>
  <c r="BD163" i="6"/>
  <c r="BE163" i="6"/>
  <c r="BF163" i="6"/>
  <c r="BD164" i="6"/>
  <c r="BE164" i="6"/>
  <c r="BF164" i="6"/>
  <c r="BD165" i="6"/>
  <c r="BE165" i="6"/>
  <c r="BF165" i="6"/>
  <c r="BD166" i="6"/>
  <c r="BE166" i="6"/>
  <c r="BF166" i="6"/>
  <c r="BD167" i="6"/>
  <c r="BE167" i="6"/>
  <c r="BF167" i="6"/>
  <c r="BD168" i="6"/>
  <c r="BE168" i="6"/>
  <c r="BF168" i="6"/>
  <c r="BD169" i="6"/>
  <c r="BE169" i="6"/>
  <c r="BF169" i="6"/>
  <c r="BD170" i="6"/>
  <c r="BE170" i="6"/>
  <c r="BF170" i="6"/>
  <c r="BD171" i="6"/>
  <c r="BE171" i="6"/>
  <c r="BF171" i="6"/>
  <c r="BD172" i="6"/>
  <c r="BE172" i="6"/>
  <c r="BF172" i="6"/>
  <c r="BD173" i="6"/>
  <c r="BE173" i="6"/>
  <c r="BF173" i="6"/>
  <c r="BD174" i="6"/>
  <c r="BE174" i="6"/>
  <c r="BF174" i="6"/>
  <c r="BD175" i="6"/>
  <c r="BE175" i="6"/>
  <c r="BF175" i="6"/>
  <c r="BD176" i="6"/>
  <c r="BE176" i="6"/>
  <c r="BF176" i="6"/>
  <c r="BD177" i="6"/>
  <c r="BE177" i="6"/>
  <c r="BF177" i="6"/>
  <c r="BD178" i="6"/>
  <c r="BE178" i="6"/>
  <c r="BF178" i="6"/>
  <c r="BD179" i="6"/>
  <c r="BE179" i="6"/>
  <c r="BF179" i="6"/>
  <c r="BD180" i="6"/>
  <c r="BE180" i="6"/>
  <c r="BF180" i="6"/>
  <c r="BD181" i="6"/>
  <c r="BE181" i="6"/>
  <c r="BF181" i="6"/>
  <c r="BD182" i="6"/>
  <c r="BE182" i="6"/>
  <c r="BF182" i="6"/>
  <c r="BD183" i="6"/>
  <c r="BE183" i="6"/>
  <c r="BF183" i="6"/>
  <c r="BD184" i="6"/>
  <c r="BE184" i="6"/>
  <c r="BF184" i="6"/>
  <c r="BD185" i="6"/>
  <c r="BE185" i="6"/>
  <c r="BF185" i="6"/>
  <c r="BD186" i="6"/>
  <c r="BE186" i="6"/>
  <c r="BF186" i="6"/>
  <c r="BD187" i="6"/>
  <c r="BE187" i="6"/>
  <c r="BF187" i="6"/>
  <c r="BD188" i="6"/>
  <c r="BE188" i="6"/>
  <c r="BF188" i="6"/>
  <c r="BD189" i="6"/>
  <c r="BE189" i="6"/>
  <c r="BF189" i="6"/>
  <c r="BD190" i="6"/>
  <c r="BE190" i="6"/>
  <c r="BF190" i="6"/>
  <c r="BD191" i="6"/>
  <c r="BE191" i="6"/>
  <c r="BF191" i="6"/>
  <c r="BD192" i="6"/>
  <c r="BE192" i="6"/>
  <c r="BF192" i="6"/>
  <c r="BD193" i="6"/>
  <c r="BE193" i="6"/>
  <c r="BF193" i="6"/>
  <c r="BD194" i="6"/>
  <c r="BE194" i="6"/>
  <c r="BF194" i="6"/>
  <c r="BD195" i="6"/>
  <c r="BE195" i="6"/>
  <c r="BF195" i="6"/>
  <c r="BD196" i="6"/>
  <c r="BE196" i="6"/>
  <c r="BF196" i="6"/>
  <c r="BD197" i="6"/>
  <c r="BE197" i="6"/>
  <c r="BF197" i="6"/>
  <c r="BD198" i="6"/>
  <c r="BE198" i="6"/>
  <c r="BF198" i="6"/>
  <c r="BD199" i="6"/>
  <c r="BE199" i="6"/>
  <c r="BF199" i="6"/>
  <c r="BD200" i="6"/>
  <c r="BE200" i="6"/>
  <c r="BF200" i="6"/>
  <c r="BD201" i="6"/>
  <c r="BE201" i="6"/>
  <c r="BF201" i="6"/>
  <c r="BD202" i="6"/>
  <c r="BE202" i="6"/>
  <c r="BF202" i="6"/>
  <c r="BD203" i="6"/>
  <c r="BE203" i="6"/>
  <c r="BF203" i="6"/>
  <c r="BD204" i="6"/>
  <c r="BE204" i="6"/>
  <c r="BF204" i="6"/>
  <c r="BD205" i="6"/>
  <c r="BE205" i="6"/>
  <c r="BF205" i="6"/>
  <c r="BD206" i="6"/>
  <c r="BE206" i="6"/>
  <c r="BF206" i="6"/>
  <c r="BD207" i="6"/>
  <c r="BE207" i="6"/>
  <c r="BF207" i="6"/>
  <c r="BD208" i="6"/>
  <c r="BE208" i="6"/>
  <c r="BF208" i="6"/>
  <c r="BD209" i="6"/>
  <c r="BE209" i="6"/>
  <c r="BF209" i="6"/>
  <c r="BD210" i="6"/>
  <c r="BE210" i="6"/>
  <c r="BF210" i="6"/>
  <c r="BD211" i="6"/>
  <c r="BE211" i="6"/>
  <c r="BF211" i="6"/>
  <c r="BD212" i="6"/>
  <c r="BE212" i="6"/>
  <c r="BF212" i="6"/>
  <c r="BD213" i="6"/>
  <c r="BE213" i="6"/>
  <c r="BF213" i="6"/>
  <c r="BD214" i="6"/>
  <c r="BE214" i="6"/>
  <c r="BF214" i="6"/>
  <c r="BD215" i="6"/>
  <c r="BE215" i="6"/>
  <c r="BF215" i="6"/>
  <c r="BD216" i="6"/>
  <c r="BE216" i="6"/>
  <c r="BF216" i="6"/>
  <c r="BD217" i="6"/>
  <c r="BE217" i="6"/>
  <c r="BF217" i="6"/>
  <c r="BD218" i="6"/>
  <c r="BE218" i="6"/>
  <c r="BF218" i="6"/>
  <c r="BD219" i="6"/>
  <c r="BE219" i="6"/>
  <c r="BF219" i="6"/>
  <c r="BD220" i="6"/>
  <c r="BE220" i="6"/>
  <c r="BF220" i="6"/>
  <c r="BD221" i="6"/>
  <c r="BE221" i="6"/>
  <c r="BF221" i="6"/>
  <c r="BD222" i="6"/>
  <c r="BE222" i="6"/>
  <c r="BF222" i="6"/>
  <c r="BD223" i="6"/>
  <c r="BE223" i="6"/>
  <c r="BF223" i="6"/>
  <c r="BD224" i="6"/>
  <c r="BE224" i="6"/>
  <c r="BF224" i="6"/>
  <c r="BD225" i="6"/>
  <c r="BE225" i="6"/>
  <c r="BF225" i="6"/>
  <c r="BD226" i="6"/>
  <c r="BE226" i="6"/>
  <c r="BF226" i="6"/>
  <c r="BD227" i="6"/>
  <c r="BE227" i="6"/>
  <c r="BF227" i="6"/>
  <c r="BD228" i="6"/>
  <c r="BE228" i="6"/>
  <c r="BF228" i="6"/>
  <c r="BD229" i="6"/>
  <c r="BE229" i="6"/>
  <c r="BF229" i="6"/>
  <c r="BD230" i="6"/>
  <c r="BE230" i="6"/>
  <c r="BF230" i="6"/>
  <c r="BD231" i="6"/>
  <c r="BE231" i="6"/>
  <c r="BF231" i="6"/>
  <c r="BD232" i="6"/>
  <c r="BE232" i="6"/>
  <c r="BF232" i="6"/>
  <c r="BD233" i="6"/>
  <c r="BE233" i="6"/>
  <c r="BF233" i="6"/>
  <c r="BD234" i="6"/>
  <c r="BE234" i="6"/>
  <c r="BF234" i="6"/>
  <c r="BD235" i="6"/>
  <c r="BE235" i="6"/>
  <c r="BF235" i="6"/>
  <c r="BD236" i="6"/>
  <c r="BE236" i="6"/>
  <c r="BF236" i="6"/>
  <c r="BD237" i="6"/>
  <c r="BE237" i="6"/>
  <c r="BF237" i="6"/>
  <c r="BD238" i="6"/>
  <c r="BE238" i="6"/>
  <c r="BF238" i="6"/>
  <c r="BD239" i="6"/>
  <c r="BE239" i="6"/>
  <c r="BF239" i="6"/>
  <c r="BD240" i="6"/>
  <c r="BE240" i="6"/>
  <c r="BF240" i="6"/>
  <c r="BD241" i="6"/>
  <c r="BE241" i="6"/>
  <c r="BF241" i="6"/>
  <c r="BD242" i="6"/>
  <c r="BE242" i="6"/>
  <c r="BF242" i="6"/>
  <c r="BD243" i="6"/>
  <c r="BE243" i="6"/>
  <c r="BF243" i="6"/>
  <c r="BD244" i="6"/>
  <c r="BE244" i="6"/>
  <c r="BF244" i="6"/>
  <c r="BD245" i="6"/>
  <c r="BE245" i="6"/>
  <c r="BF245" i="6"/>
  <c r="BD246" i="6"/>
  <c r="BE246" i="6"/>
  <c r="BF246" i="6"/>
  <c r="BD247" i="6"/>
  <c r="BE247" i="6"/>
  <c r="BF247" i="6"/>
  <c r="BD248" i="6"/>
  <c r="BE248" i="6"/>
  <c r="BF248" i="6"/>
  <c r="BD249" i="6"/>
  <c r="BE249" i="6"/>
  <c r="BF249" i="6"/>
  <c r="BD250" i="6"/>
  <c r="BE250" i="6"/>
  <c r="BF250" i="6"/>
  <c r="BD251" i="6"/>
  <c r="BE251" i="6"/>
  <c r="BF251" i="6"/>
  <c r="BD252" i="6"/>
  <c r="BE252" i="6"/>
  <c r="BF252" i="6"/>
  <c r="BD253" i="6"/>
  <c r="BE253" i="6"/>
  <c r="BF253" i="6"/>
  <c r="BD254" i="6"/>
  <c r="BE254" i="6"/>
  <c r="BF254" i="6"/>
  <c r="BD255" i="6"/>
  <c r="BE255" i="6"/>
  <c r="BF255" i="6"/>
  <c r="BD256" i="6"/>
  <c r="BE256" i="6"/>
  <c r="BF256" i="6"/>
  <c r="BD257" i="6"/>
  <c r="BE257" i="6"/>
  <c r="BF257" i="6"/>
  <c r="BD258" i="6"/>
  <c r="BE258" i="6"/>
  <c r="BF258" i="6"/>
  <c r="BD259" i="6"/>
  <c r="BE259" i="6"/>
  <c r="BF259" i="6"/>
  <c r="BD260" i="6"/>
  <c r="BE260" i="6"/>
  <c r="BF260" i="6"/>
  <c r="BD261" i="6"/>
  <c r="BE261" i="6"/>
  <c r="BF261" i="6"/>
  <c r="BD262" i="6"/>
  <c r="BE262" i="6"/>
  <c r="BF262" i="6"/>
  <c r="BD263" i="6"/>
  <c r="BE263" i="6"/>
  <c r="BF263" i="6"/>
  <c r="BD264" i="6"/>
  <c r="BE264" i="6"/>
  <c r="BF264" i="6"/>
  <c r="BD265" i="6"/>
  <c r="BE265" i="6"/>
  <c r="BF265" i="6"/>
  <c r="BD266" i="6"/>
  <c r="BE266" i="6"/>
  <c r="BF266" i="6"/>
  <c r="BD267" i="6"/>
  <c r="BE267" i="6"/>
  <c r="BF267" i="6"/>
  <c r="BD268" i="6"/>
  <c r="BE268" i="6"/>
  <c r="BF268" i="6"/>
  <c r="BD269" i="6"/>
  <c r="BE269" i="6"/>
  <c r="BF269" i="6"/>
  <c r="BD270" i="6"/>
  <c r="BE270" i="6"/>
  <c r="BF270" i="6"/>
  <c r="BD271" i="6"/>
  <c r="BE271" i="6"/>
  <c r="BF271" i="6"/>
  <c r="BD272" i="6"/>
  <c r="BE272" i="6"/>
  <c r="BF272" i="6"/>
  <c r="BD273" i="6"/>
  <c r="BE273" i="6"/>
  <c r="BF273" i="6"/>
  <c r="BD274" i="6"/>
  <c r="BE274" i="6"/>
  <c r="BF274" i="6"/>
  <c r="BD275" i="6"/>
  <c r="BE275" i="6"/>
  <c r="BF275" i="6"/>
  <c r="BD276" i="6"/>
  <c r="BE276" i="6"/>
  <c r="BF276" i="6"/>
  <c r="BD277" i="6"/>
  <c r="BE277" i="6"/>
  <c r="BF277" i="6"/>
  <c r="BD278" i="6"/>
  <c r="BE278" i="6"/>
  <c r="BF278" i="6"/>
  <c r="BD279" i="6"/>
  <c r="BE279" i="6"/>
  <c r="BF279" i="6"/>
  <c r="BD280" i="6"/>
  <c r="BE280" i="6"/>
  <c r="BF280" i="6"/>
  <c r="BD281" i="6"/>
  <c r="BE281" i="6"/>
  <c r="BF281" i="6"/>
  <c r="BD282" i="6"/>
  <c r="BE282" i="6"/>
  <c r="BF282" i="6"/>
  <c r="BD283" i="6"/>
  <c r="BE283" i="6"/>
  <c r="BF283" i="6"/>
  <c r="BD284" i="6"/>
  <c r="BE284" i="6"/>
  <c r="BF284" i="6"/>
  <c r="BD285" i="6"/>
  <c r="BE285" i="6"/>
  <c r="BF285" i="6"/>
  <c r="BD286" i="6"/>
  <c r="BE286" i="6"/>
  <c r="BF286" i="6"/>
  <c r="BD287" i="6"/>
  <c r="BE287" i="6"/>
  <c r="BF287" i="6"/>
  <c r="BD288" i="6"/>
  <c r="BE288" i="6"/>
  <c r="BF288" i="6"/>
  <c r="BD289" i="6"/>
  <c r="BE289" i="6"/>
  <c r="BF289" i="6"/>
  <c r="BD290" i="6"/>
  <c r="BE290" i="6"/>
  <c r="BF290" i="6"/>
  <c r="BD291" i="6"/>
  <c r="BE291" i="6"/>
  <c r="BF291" i="6"/>
  <c r="BD292" i="6"/>
  <c r="BE292" i="6"/>
  <c r="BF292" i="6"/>
  <c r="BD293" i="6"/>
  <c r="BE293" i="6"/>
  <c r="BF293" i="6"/>
  <c r="BD294" i="6"/>
  <c r="BE294" i="6"/>
  <c r="BF294" i="6"/>
  <c r="BD295" i="6"/>
  <c r="BE295" i="6"/>
  <c r="BF295" i="6"/>
  <c r="BD296" i="6"/>
  <c r="BE296" i="6"/>
  <c r="BF296" i="6"/>
  <c r="BD297" i="6"/>
  <c r="BE297" i="6"/>
  <c r="BF297" i="6"/>
  <c r="BD298" i="6"/>
  <c r="BE298" i="6"/>
  <c r="BF298" i="6"/>
  <c r="BD299" i="6"/>
  <c r="BE299" i="6"/>
  <c r="BF299" i="6"/>
  <c r="BD300" i="6"/>
  <c r="BE300" i="6"/>
  <c r="BF300" i="6"/>
  <c r="BD301" i="6"/>
  <c r="BE301" i="6"/>
  <c r="BF301" i="6"/>
  <c r="BD302" i="6"/>
  <c r="BE302" i="6"/>
  <c r="BF302" i="6"/>
  <c r="BD303" i="6"/>
  <c r="BE303" i="6"/>
  <c r="BF303" i="6"/>
  <c r="BD304" i="6"/>
  <c r="BE304" i="6"/>
  <c r="BF304" i="6"/>
  <c r="BD305" i="6"/>
  <c r="BE305" i="6"/>
  <c r="BF305" i="6"/>
  <c r="BD306" i="6"/>
  <c r="BE306" i="6"/>
  <c r="BF306" i="6"/>
  <c r="BD307" i="6"/>
  <c r="BE307" i="6"/>
  <c r="BF307" i="6"/>
  <c r="BD308" i="6"/>
  <c r="BE308" i="6"/>
  <c r="BF308" i="6"/>
  <c r="BD309" i="6"/>
  <c r="BE309" i="6"/>
  <c r="BF309" i="6"/>
  <c r="BD310" i="6"/>
  <c r="BE310" i="6"/>
  <c r="BF310" i="6"/>
  <c r="BD311" i="6"/>
  <c r="BE311" i="6"/>
  <c r="BF311" i="6"/>
  <c r="BD312" i="6"/>
  <c r="BE312" i="6"/>
  <c r="BF312" i="6"/>
  <c r="BD313" i="6"/>
  <c r="BE313" i="6"/>
  <c r="BF313" i="6"/>
  <c r="BD314" i="6"/>
  <c r="BE314" i="6"/>
  <c r="BF314" i="6"/>
  <c r="BD315" i="6"/>
  <c r="BE315" i="6"/>
  <c r="BF315" i="6"/>
  <c r="BD316" i="6"/>
  <c r="BE316" i="6"/>
  <c r="BF316" i="6"/>
  <c r="BD317" i="6"/>
  <c r="BE317" i="6"/>
  <c r="BF317" i="6"/>
  <c r="BD318" i="6"/>
  <c r="BE318" i="6"/>
  <c r="BF318" i="6"/>
  <c r="BD319" i="6"/>
  <c r="BE319" i="6"/>
  <c r="BF319" i="6"/>
  <c r="BD320" i="6"/>
  <c r="BE320" i="6"/>
  <c r="BF320" i="6"/>
  <c r="BD321" i="6"/>
  <c r="BE321" i="6"/>
  <c r="BF321" i="6"/>
  <c r="BD322" i="6"/>
  <c r="BE322" i="6"/>
  <c r="BF322" i="6"/>
  <c r="BD323" i="6"/>
  <c r="BE323" i="6"/>
  <c r="BF323" i="6"/>
  <c r="BD324" i="6"/>
  <c r="BE324" i="6"/>
  <c r="BF324" i="6"/>
  <c r="BD325" i="6"/>
  <c r="BE325" i="6"/>
  <c r="BF325" i="6"/>
  <c r="BD326" i="6"/>
  <c r="BE326" i="6"/>
  <c r="BF326" i="6"/>
  <c r="BD327" i="6"/>
  <c r="BE327" i="6"/>
  <c r="BF327" i="6"/>
  <c r="BD328" i="6"/>
  <c r="BE328" i="6"/>
  <c r="BF328" i="6"/>
  <c r="BD329" i="6"/>
  <c r="BE329" i="6"/>
  <c r="BF329" i="6"/>
  <c r="BD330" i="6"/>
  <c r="BE330" i="6"/>
  <c r="BF330" i="6"/>
  <c r="BD331" i="6"/>
  <c r="BE331" i="6"/>
  <c r="BF331" i="6"/>
  <c r="BD332" i="6"/>
  <c r="BE332" i="6"/>
  <c r="BF332" i="6"/>
  <c r="BD333" i="6"/>
  <c r="BE333" i="6"/>
  <c r="BF333" i="6"/>
  <c r="BD334" i="6"/>
  <c r="BE334" i="6"/>
  <c r="BF334" i="6"/>
  <c r="BD335" i="6"/>
  <c r="BE335" i="6"/>
  <c r="BF335" i="6"/>
  <c r="BD336" i="6"/>
  <c r="BE336" i="6"/>
  <c r="BF336" i="6"/>
  <c r="BD337" i="6"/>
  <c r="BE337" i="6"/>
  <c r="BF337" i="6"/>
  <c r="BD338" i="6"/>
  <c r="BE338" i="6"/>
  <c r="BF338" i="6"/>
  <c r="BD339" i="6"/>
  <c r="BE339" i="6"/>
  <c r="BF339" i="6"/>
  <c r="BD340" i="6"/>
  <c r="BE340" i="6"/>
  <c r="BF340" i="6"/>
  <c r="BD341" i="6"/>
  <c r="BE341" i="6"/>
  <c r="BF341" i="6"/>
  <c r="BD342" i="6"/>
  <c r="BE342" i="6"/>
  <c r="BF342" i="6"/>
  <c r="BD343" i="6"/>
  <c r="BE343" i="6"/>
  <c r="BF343" i="6"/>
  <c r="BD344" i="6"/>
  <c r="BE344" i="6"/>
  <c r="BF344" i="6"/>
  <c r="BD345" i="6"/>
  <c r="BE345" i="6"/>
  <c r="BF345" i="6"/>
  <c r="BD346" i="6"/>
  <c r="BE346" i="6"/>
  <c r="BF346" i="6"/>
  <c r="BD347" i="6"/>
  <c r="BE347" i="6"/>
  <c r="BF347" i="6"/>
  <c r="BD348" i="6"/>
  <c r="BE348" i="6"/>
  <c r="BF348" i="6"/>
  <c r="BD349" i="6"/>
  <c r="BE349" i="6"/>
  <c r="BF349" i="6"/>
  <c r="BD350" i="6"/>
  <c r="BE350" i="6"/>
  <c r="BF350" i="6"/>
  <c r="BD351" i="6"/>
  <c r="BE351" i="6"/>
  <c r="BF351" i="6"/>
  <c r="BD352" i="6"/>
  <c r="BE352" i="6"/>
  <c r="BF352" i="6"/>
  <c r="BD353" i="6"/>
  <c r="BE353" i="6"/>
  <c r="BF353" i="6"/>
  <c r="BD354" i="6"/>
  <c r="BE354" i="6"/>
  <c r="BF354" i="6"/>
  <c r="BD355" i="6"/>
  <c r="BE355" i="6"/>
  <c r="BF355" i="6"/>
  <c r="BD356" i="6"/>
  <c r="BE356" i="6"/>
  <c r="BF356" i="6"/>
  <c r="BD357" i="6"/>
  <c r="BE357" i="6"/>
  <c r="BF357" i="6"/>
  <c r="BD358" i="6"/>
  <c r="BE358" i="6"/>
  <c r="BF358" i="6"/>
  <c r="BD359" i="6"/>
  <c r="BE359" i="6"/>
  <c r="BF359" i="6"/>
  <c r="BD360" i="6"/>
  <c r="BE360" i="6"/>
  <c r="BF360" i="6"/>
  <c r="BD361" i="6"/>
  <c r="BE361" i="6"/>
  <c r="BF361" i="6"/>
  <c r="BD362" i="6"/>
  <c r="BE362" i="6"/>
  <c r="BF362" i="6"/>
  <c r="BD363" i="6"/>
  <c r="BE363" i="6"/>
  <c r="BF363" i="6"/>
  <c r="BD364" i="6"/>
  <c r="BE364" i="6"/>
  <c r="BF364" i="6"/>
  <c r="BD365" i="6"/>
  <c r="BE365" i="6"/>
  <c r="BF365" i="6"/>
  <c r="BD366" i="6"/>
  <c r="BE366" i="6"/>
  <c r="BF366" i="6"/>
  <c r="BD367" i="6"/>
  <c r="BE367" i="6"/>
  <c r="BF367" i="6"/>
  <c r="BD368" i="6"/>
  <c r="BE368" i="6"/>
  <c r="BF368" i="6"/>
  <c r="BD369" i="6"/>
  <c r="BE369" i="6"/>
  <c r="BF369" i="6"/>
  <c r="BD370" i="6"/>
  <c r="BE370" i="6"/>
  <c r="BF370" i="6"/>
  <c r="BD371" i="6"/>
  <c r="BE371" i="6"/>
  <c r="BF371" i="6"/>
  <c r="BD372" i="6"/>
  <c r="BE372" i="6"/>
  <c r="BF372" i="6"/>
  <c r="BD373" i="6"/>
  <c r="BE373" i="6"/>
  <c r="BF373" i="6"/>
  <c r="BD374" i="6"/>
  <c r="BE374" i="6"/>
  <c r="BF374" i="6"/>
  <c r="BD375" i="6"/>
  <c r="BE375" i="6"/>
  <c r="BF375" i="6"/>
  <c r="BD376" i="6"/>
  <c r="BE376" i="6"/>
  <c r="BF376" i="6"/>
  <c r="BD377" i="6"/>
  <c r="BE377" i="6"/>
  <c r="BF377" i="6"/>
  <c r="BD378" i="6"/>
  <c r="BE378" i="6"/>
  <c r="BF378" i="6"/>
  <c r="BD379" i="6"/>
  <c r="BE379" i="6"/>
  <c r="BF379" i="6"/>
  <c r="BD380" i="6"/>
  <c r="BE380" i="6"/>
  <c r="BF380" i="6"/>
  <c r="BD381" i="6"/>
  <c r="BE381" i="6"/>
  <c r="BF381" i="6"/>
  <c r="BD382" i="6"/>
  <c r="BE382" i="6"/>
  <c r="BF382" i="6"/>
  <c r="BD383" i="6"/>
  <c r="BE383" i="6"/>
  <c r="BF383" i="6"/>
  <c r="BD384" i="6"/>
  <c r="BE384" i="6"/>
  <c r="BF384" i="6"/>
  <c r="BD385" i="6"/>
  <c r="BE385" i="6"/>
  <c r="BF385" i="6"/>
  <c r="BD386" i="6"/>
  <c r="BE386" i="6"/>
  <c r="BF386" i="6"/>
  <c r="BD387" i="6"/>
  <c r="BE387" i="6"/>
  <c r="BF387" i="6"/>
  <c r="BD388" i="6"/>
  <c r="BE388" i="6"/>
  <c r="BF388" i="6"/>
  <c r="BD389" i="6"/>
  <c r="BE389" i="6"/>
  <c r="BF389" i="6"/>
  <c r="BD390" i="6"/>
  <c r="BE390" i="6"/>
  <c r="BF390" i="6"/>
  <c r="BD391" i="6"/>
  <c r="BE391" i="6"/>
  <c r="BF391" i="6"/>
  <c r="BD392" i="6"/>
  <c r="BE392" i="6"/>
  <c r="BF392" i="6"/>
  <c r="BD393" i="6"/>
  <c r="BE393" i="6"/>
  <c r="BF393" i="6"/>
  <c r="BD394" i="6"/>
  <c r="BE394" i="6"/>
  <c r="BF394" i="6"/>
  <c r="BD395" i="6"/>
  <c r="BE395" i="6"/>
  <c r="BF395" i="6"/>
  <c r="BD396" i="6"/>
  <c r="BE396" i="6"/>
  <c r="BF396" i="6"/>
  <c r="BD397" i="6"/>
  <c r="BE397" i="6"/>
  <c r="BF397" i="6"/>
  <c r="BD398" i="6"/>
  <c r="BE398" i="6"/>
  <c r="BF398" i="6"/>
  <c r="BD399" i="6"/>
  <c r="BE399" i="6"/>
  <c r="BF399" i="6"/>
  <c r="BD400" i="6"/>
  <c r="BE400" i="6"/>
  <c r="BF400" i="6"/>
  <c r="BD401" i="6"/>
  <c r="BE401" i="6"/>
  <c r="BF401" i="6"/>
  <c r="BD402" i="6"/>
  <c r="BE402" i="6"/>
  <c r="BF402" i="6"/>
  <c r="BD403" i="6"/>
  <c r="BE403" i="6"/>
  <c r="BF403" i="6"/>
  <c r="BD404" i="6"/>
  <c r="BE404" i="6"/>
  <c r="BF404" i="6"/>
  <c r="BD405" i="6"/>
  <c r="BE405" i="6"/>
  <c r="BF405" i="6"/>
  <c r="BD406" i="6"/>
  <c r="BE406" i="6"/>
  <c r="BF406" i="6"/>
  <c r="BD407" i="6"/>
  <c r="BE407" i="6"/>
  <c r="BF407" i="6"/>
  <c r="BD408" i="6"/>
  <c r="BE408" i="6"/>
  <c r="BF408" i="6"/>
  <c r="BD409" i="6"/>
  <c r="BE409" i="6"/>
  <c r="BF409" i="6"/>
  <c r="BD410" i="6"/>
  <c r="BE410" i="6"/>
  <c r="BF410" i="6"/>
  <c r="BD411" i="6"/>
  <c r="BE411" i="6"/>
  <c r="BF411" i="6"/>
  <c r="BD412" i="6"/>
  <c r="BE412" i="6"/>
  <c r="BF412" i="6"/>
  <c r="BD413" i="6"/>
  <c r="BE413" i="6"/>
  <c r="BF413" i="6"/>
  <c r="BD414" i="6"/>
  <c r="BE414" i="6"/>
  <c r="BF414" i="6"/>
  <c r="BD415" i="6"/>
  <c r="BE415" i="6"/>
  <c r="BF415" i="6"/>
  <c r="BD416" i="6"/>
  <c r="BE416" i="6"/>
  <c r="BF416" i="6"/>
  <c r="BD417" i="6"/>
  <c r="BE417" i="6"/>
  <c r="BF417" i="6"/>
  <c r="BD418" i="6"/>
  <c r="BE418" i="6"/>
  <c r="BF418" i="6"/>
  <c r="BD419" i="6"/>
  <c r="BE419" i="6"/>
  <c r="BF419" i="6"/>
  <c r="BD420" i="6"/>
  <c r="BE420" i="6"/>
  <c r="BF420" i="6"/>
  <c r="BD421" i="6"/>
  <c r="BE421" i="6"/>
  <c r="BF421" i="6"/>
  <c r="BD422" i="6"/>
  <c r="BE422" i="6"/>
  <c r="BF422" i="6"/>
  <c r="BD423" i="6"/>
  <c r="BE423" i="6"/>
  <c r="BF423" i="6"/>
  <c r="BD424" i="6"/>
  <c r="BE424" i="6"/>
  <c r="BF424" i="6"/>
  <c r="BD425" i="6"/>
  <c r="BE425" i="6"/>
  <c r="BF425" i="6"/>
  <c r="BD426" i="6"/>
  <c r="BE426" i="6"/>
  <c r="BF426" i="6"/>
  <c r="BD427" i="6"/>
  <c r="BE427" i="6"/>
  <c r="BF427" i="6"/>
  <c r="BD428" i="6"/>
  <c r="BE428" i="6"/>
  <c r="BF428" i="6"/>
  <c r="BD429" i="6"/>
  <c r="BE429" i="6"/>
  <c r="BF429" i="6"/>
  <c r="BD430" i="6"/>
  <c r="BE430" i="6"/>
  <c r="BF430" i="6"/>
  <c r="BD431" i="6"/>
  <c r="BE431" i="6"/>
  <c r="BF431" i="6"/>
  <c r="BD432" i="6"/>
  <c r="BE432" i="6"/>
  <c r="BF432" i="6"/>
  <c r="BD433" i="6"/>
  <c r="BE433" i="6"/>
  <c r="BF433" i="6"/>
  <c r="BD434" i="6"/>
  <c r="BE434" i="6"/>
  <c r="BF434" i="6"/>
  <c r="BD435" i="6"/>
  <c r="BE435" i="6"/>
  <c r="BF435" i="6"/>
  <c r="BD436" i="6"/>
  <c r="BE436" i="6"/>
  <c r="BF436" i="6"/>
  <c r="BD437" i="6"/>
  <c r="BE437" i="6"/>
  <c r="BF437" i="6"/>
  <c r="BD438" i="6"/>
  <c r="BE438" i="6"/>
  <c r="BF438" i="6"/>
  <c r="BD439" i="6"/>
  <c r="BE439" i="6"/>
  <c r="BF439" i="6"/>
  <c r="BD440" i="6"/>
  <c r="BE440" i="6"/>
  <c r="BF440" i="6"/>
  <c r="BD441" i="6"/>
  <c r="BE441" i="6"/>
  <c r="BF441" i="6"/>
  <c r="BD442" i="6"/>
  <c r="BE442" i="6"/>
  <c r="BF442" i="6"/>
  <c r="BD443" i="6"/>
  <c r="BE443" i="6"/>
  <c r="BF443" i="6"/>
  <c r="BD444" i="6"/>
  <c r="BE444" i="6"/>
  <c r="BF444" i="6"/>
  <c r="BD445" i="6"/>
  <c r="BE445" i="6"/>
  <c r="BF445" i="6"/>
  <c r="BD446" i="6"/>
  <c r="BE446" i="6"/>
  <c r="BF446" i="6"/>
  <c r="BD447" i="6"/>
  <c r="BE447" i="6"/>
  <c r="BF447" i="6"/>
  <c r="BD448" i="6"/>
  <c r="BE448" i="6"/>
  <c r="BF448" i="6"/>
  <c r="BD449" i="6"/>
  <c r="BE449" i="6"/>
  <c r="BF449" i="6"/>
  <c r="BD450" i="6"/>
  <c r="BE450" i="6"/>
  <c r="BF450" i="6"/>
  <c r="BD451" i="6"/>
  <c r="BE451" i="6"/>
  <c r="BF451" i="6"/>
  <c r="BD452" i="6"/>
  <c r="BE452" i="6"/>
  <c r="BF452" i="6"/>
  <c r="BD453" i="6"/>
  <c r="BE453" i="6"/>
  <c r="BF453" i="6"/>
  <c r="BD454" i="6"/>
  <c r="BE454" i="6"/>
  <c r="BF454" i="6"/>
  <c r="BD455" i="6"/>
  <c r="BE455" i="6"/>
  <c r="BF455" i="6"/>
  <c r="BD456" i="6"/>
  <c r="BE456" i="6"/>
  <c r="BF456" i="6"/>
  <c r="BD457" i="6"/>
  <c r="BE457" i="6"/>
  <c r="BF457" i="6"/>
  <c r="BD458" i="6"/>
  <c r="BE458" i="6"/>
  <c r="BF458" i="6"/>
  <c r="BD459" i="6"/>
  <c r="BE459" i="6"/>
  <c r="BF459" i="6"/>
  <c r="BD460" i="6"/>
  <c r="BE460" i="6"/>
  <c r="BF460" i="6"/>
  <c r="BD461" i="6"/>
  <c r="BE461" i="6"/>
  <c r="BF461" i="6"/>
  <c r="BD462" i="6"/>
  <c r="BE462" i="6"/>
  <c r="BF462" i="6"/>
  <c r="BD463" i="6"/>
  <c r="BE463" i="6"/>
  <c r="BF463" i="6"/>
  <c r="BD464" i="6"/>
  <c r="BE464" i="6"/>
  <c r="BF464" i="6"/>
  <c r="BD465" i="6"/>
  <c r="BE465" i="6"/>
  <c r="BF465" i="6"/>
  <c r="BD466" i="6"/>
  <c r="BE466" i="6"/>
  <c r="BF466" i="6"/>
  <c r="BD467" i="6"/>
  <c r="BE467" i="6"/>
  <c r="BF467" i="6"/>
  <c r="BD468" i="6"/>
  <c r="BE468" i="6"/>
  <c r="BF468" i="6"/>
  <c r="BD469" i="6"/>
  <c r="BE469" i="6"/>
  <c r="BF469" i="6"/>
  <c r="BD470" i="6"/>
  <c r="BE470" i="6"/>
  <c r="BF470" i="6"/>
  <c r="BD471" i="6"/>
  <c r="BE471" i="6"/>
  <c r="BF471" i="6"/>
  <c r="BD472" i="6"/>
  <c r="BE472" i="6"/>
  <c r="BF472" i="6"/>
  <c r="BD473" i="6"/>
  <c r="BE473" i="6"/>
  <c r="BF473" i="6"/>
  <c r="BD474" i="6"/>
  <c r="BE474" i="6"/>
  <c r="BF474" i="6"/>
  <c r="BD475" i="6"/>
  <c r="BE475" i="6"/>
  <c r="BF475" i="6"/>
  <c r="BD476" i="6"/>
  <c r="BE476" i="6"/>
  <c r="BF476" i="6"/>
  <c r="BD477" i="6"/>
  <c r="BE477" i="6"/>
  <c r="BF477" i="6"/>
  <c r="BD478" i="6"/>
  <c r="BE478" i="6"/>
  <c r="BF478" i="6"/>
  <c r="BD479" i="6"/>
  <c r="BE479" i="6"/>
  <c r="BF479" i="6"/>
  <c r="BD480" i="6"/>
  <c r="BE480" i="6"/>
  <c r="BF480" i="6"/>
  <c r="BD481" i="6"/>
  <c r="BE481" i="6"/>
  <c r="BF481" i="6"/>
  <c r="BD482" i="6"/>
  <c r="BE482" i="6"/>
  <c r="BF482" i="6"/>
  <c r="BD483" i="6"/>
  <c r="BE483" i="6"/>
  <c r="BF483" i="6"/>
  <c r="BD484" i="6"/>
  <c r="BE484" i="6"/>
  <c r="BF484" i="6"/>
  <c r="BD485" i="6"/>
  <c r="BE485" i="6"/>
  <c r="BF485" i="6"/>
  <c r="BD486" i="6"/>
  <c r="BE486" i="6"/>
  <c r="BF486" i="6"/>
  <c r="BD487" i="6"/>
  <c r="BE487" i="6"/>
  <c r="BF487" i="6"/>
  <c r="BD488" i="6"/>
  <c r="BE488" i="6"/>
  <c r="BF488" i="6"/>
  <c r="BD489" i="6"/>
  <c r="BE489" i="6"/>
  <c r="BF489" i="6"/>
  <c r="BD490" i="6"/>
  <c r="BE490" i="6"/>
  <c r="BF490" i="6"/>
  <c r="BD491" i="6"/>
  <c r="BE491" i="6"/>
  <c r="BF491" i="6"/>
  <c r="BD492" i="6"/>
  <c r="BE492" i="6"/>
  <c r="BF492" i="6"/>
  <c r="BD493" i="6"/>
  <c r="BE493" i="6"/>
  <c r="BF493" i="6"/>
  <c r="BD494" i="6"/>
  <c r="BE494" i="6"/>
  <c r="BF494" i="6"/>
  <c r="BD495" i="6"/>
  <c r="BE495" i="6"/>
  <c r="BF495" i="6"/>
  <c r="BD496" i="6"/>
  <c r="BE496" i="6"/>
  <c r="BF496" i="6"/>
  <c r="BD497" i="6"/>
  <c r="BE497" i="6"/>
  <c r="BF497" i="6"/>
  <c r="BD498" i="6"/>
  <c r="BE498" i="6"/>
  <c r="BF498" i="6"/>
  <c r="BD499" i="6"/>
  <c r="BE499" i="6"/>
  <c r="BF499" i="6"/>
  <c r="BD500" i="6"/>
  <c r="BE500" i="6"/>
  <c r="BF500" i="6"/>
  <c r="BD501" i="6"/>
  <c r="BE501" i="6"/>
  <c r="BF501" i="6"/>
  <c r="BD502" i="6"/>
  <c r="BE502" i="6"/>
  <c r="BF502" i="6"/>
  <c r="BD503" i="6"/>
  <c r="BE503" i="6"/>
  <c r="BF503" i="6"/>
  <c r="BD504" i="6"/>
  <c r="BE504" i="6"/>
  <c r="BF504" i="6"/>
  <c r="BD505" i="6"/>
  <c r="BE505" i="6"/>
  <c r="BF505" i="6"/>
  <c r="BD506" i="6"/>
  <c r="BE506" i="6"/>
  <c r="BF506" i="6"/>
  <c r="BD507" i="6"/>
  <c r="BE507" i="6"/>
  <c r="BF507" i="6"/>
  <c r="BD508" i="6"/>
  <c r="BE508" i="6"/>
  <c r="BF508" i="6"/>
  <c r="BD509" i="6"/>
  <c r="BE509" i="6"/>
  <c r="BF509" i="6"/>
  <c r="BD510" i="6"/>
  <c r="BE510" i="6"/>
  <c r="BF510" i="6"/>
  <c r="BD511" i="6"/>
  <c r="BE511" i="6"/>
  <c r="BF511" i="6"/>
  <c r="BD512" i="6"/>
  <c r="BE512" i="6"/>
  <c r="BF512" i="6"/>
  <c r="BD513" i="6"/>
  <c r="BE513" i="6"/>
  <c r="BF513" i="6"/>
  <c r="BD514" i="6"/>
  <c r="BE514" i="6"/>
  <c r="BF514" i="6"/>
  <c r="BD515" i="6"/>
  <c r="BE515" i="6"/>
  <c r="BF515" i="6"/>
  <c r="BD516" i="6"/>
  <c r="BE516" i="6"/>
  <c r="BF516" i="6"/>
  <c r="BD517" i="6"/>
  <c r="BE517" i="6"/>
  <c r="BF517" i="6"/>
  <c r="BD518" i="6"/>
  <c r="BE518" i="6"/>
  <c r="BF518" i="6"/>
  <c r="BD519" i="6"/>
  <c r="BE519" i="6"/>
  <c r="BF519" i="6"/>
  <c r="BD520" i="6"/>
  <c r="BE520" i="6"/>
  <c r="BF520" i="6"/>
  <c r="BD521" i="6"/>
  <c r="BE521" i="6"/>
  <c r="BF521" i="6"/>
  <c r="BD522" i="6"/>
  <c r="BE522" i="6"/>
  <c r="BF522" i="6"/>
  <c r="BD523" i="6"/>
  <c r="BE523" i="6"/>
  <c r="BF523" i="6"/>
  <c r="BD524" i="6"/>
  <c r="BE524" i="6"/>
  <c r="BF524" i="6"/>
  <c r="BD525" i="6"/>
  <c r="BE525" i="6"/>
  <c r="BF525" i="6"/>
  <c r="BD526" i="6"/>
  <c r="BE526" i="6"/>
  <c r="BF526" i="6"/>
  <c r="BD527" i="6"/>
  <c r="BE527" i="6"/>
  <c r="BF527" i="6"/>
  <c r="BD528" i="6"/>
  <c r="BE528" i="6"/>
  <c r="BF528" i="6"/>
  <c r="BD529" i="6"/>
  <c r="BE529" i="6"/>
  <c r="BF529" i="6"/>
  <c r="BD530" i="6"/>
  <c r="BE530" i="6"/>
  <c r="BF530" i="6"/>
  <c r="BD531" i="6"/>
  <c r="BE531" i="6"/>
  <c r="BF531" i="6"/>
  <c r="BD532" i="6"/>
  <c r="BE532" i="6"/>
  <c r="BF532" i="6"/>
  <c r="BD533" i="6"/>
  <c r="BE533" i="6"/>
  <c r="BF533" i="6"/>
  <c r="BD534" i="6"/>
  <c r="BE534" i="6"/>
  <c r="BF534" i="6"/>
  <c r="BD535" i="6"/>
  <c r="BE535" i="6"/>
  <c r="BF535" i="6"/>
  <c r="BD536" i="6"/>
  <c r="BE536" i="6"/>
  <c r="BF536" i="6"/>
  <c r="BD537" i="6"/>
  <c r="BE537" i="6"/>
  <c r="BF537" i="6"/>
  <c r="BD538" i="6"/>
  <c r="BE538" i="6"/>
  <c r="BF538" i="6"/>
  <c r="BD539" i="6"/>
  <c r="BE539" i="6"/>
  <c r="BF539" i="6"/>
  <c r="BD540" i="6"/>
  <c r="BE540" i="6"/>
  <c r="BF540" i="6"/>
  <c r="BD541" i="6"/>
  <c r="BE541" i="6"/>
  <c r="BF541" i="6"/>
  <c r="BD542" i="6"/>
  <c r="BE542" i="6"/>
  <c r="BF542" i="6"/>
  <c r="BD543" i="6"/>
  <c r="BE543" i="6"/>
  <c r="BF543" i="6"/>
  <c r="BD544" i="6"/>
  <c r="BE544" i="6"/>
  <c r="BF544" i="6"/>
  <c r="BD545" i="6"/>
  <c r="BE545" i="6"/>
  <c r="BF545" i="6"/>
  <c r="BD546" i="6"/>
  <c r="BE546" i="6"/>
  <c r="BF546" i="6"/>
  <c r="BD547" i="6"/>
  <c r="BE547" i="6"/>
  <c r="BF547" i="6"/>
  <c r="BD548" i="6"/>
  <c r="BE548" i="6"/>
  <c r="BF548" i="6"/>
  <c r="BD549" i="6"/>
  <c r="BE549" i="6"/>
  <c r="BF549" i="6"/>
  <c r="BD550" i="6"/>
  <c r="BE550" i="6"/>
  <c r="BF550" i="6"/>
  <c r="BD551" i="6"/>
  <c r="BE551" i="6"/>
  <c r="BF551" i="6"/>
  <c r="BD552" i="6"/>
  <c r="BE552" i="6"/>
  <c r="BF552" i="6"/>
  <c r="BD553" i="6"/>
  <c r="BE553" i="6"/>
  <c r="BF553" i="6"/>
  <c r="BD554" i="6"/>
  <c r="BE554" i="6"/>
  <c r="BF554" i="6"/>
  <c r="BD555" i="6"/>
  <c r="BE555" i="6"/>
  <c r="BF555" i="6"/>
  <c r="BD556" i="6"/>
  <c r="BE556" i="6"/>
  <c r="BF556" i="6"/>
  <c r="BD557" i="6"/>
  <c r="BE557" i="6"/>
  <c r="BF557" i="6"/>
  <c r="BD558" i="6"/>
  <c r="BE558" i="6"/>
  <c r="BF558" i="6"/>
  <c r="BD559" i="6"/>
  <c r="BE559" i="6"/>
  <c r="BF559" i="6"/>
  <c r="BD560" i="6"/>
  <c r="BE560" i="6"/>
  <c r="BF560" i="6"/>
  <c r="BD561" i="6"/>
  <c r="BE561" i="6"/>
  <c r="BF561" i="6"/>
  <c r="BD562" i="6"/>
  <c r="BE562" i="6"/>
  <c r="BF562" i="6"/>
  <c r="BD563" i="6"/>
  <c r="BE563" i="6"/>
  <c r="BF563" i="6"/>
  <c r="BD564" i="6"/>
  <c r="BE564" i="6"/>
  <c r="BF564" i="6"/>
  <c r="BD565" i="6"/>
  <c r="BE565" i="6"/>
  <c r="BF565" i="6"/>
  <c r="BD566" i="6"/>
  <c r="BE566" i="6"/>
  <c r="BF566" i="6"/>
  <c r="BD567" i="6"/>
  <c r="BE567" i="6"/>
  <c r="BF567" i="6"/>
  <c r="BD568" i="6"/>
  <c r="BE568" i="6"/>
  <c r="BF568" i="6"/>
  <c r="BD569" i="6"/>
  <c r="BE569" i="6"/>
  <c r="BF569" i="6"/>
  <c r="BD570" i="6"/>
  <c r="BE570" i="6"/>
  <c r="BF570" i="6"/>
  <c r="BD571" i="6"/>
  <c r="BE571" i="6"/>
  <c r="BF571" i="6"/>
  <c r="BD572" i="6"/>
  <c r="BE572" i="6"/>
  <c r="BF572" i="6"/>
  <c r="BD573" i="6"/>
  <c r="BE573" i="6"/>
  <c r="BF573" i="6"/>
  <c r="BD574" i="6"/>
  <c r="BE574" i="6"/>
  <c r="BF574" i="6"/>
  <c r="BD575" i="6"/>
  <c r="BE575" i="6"/>
  <c r="BF575" i="6"/>
  <c r="BD576" i="6"/>
  <c r="BE576" i="6"/>
  <c r="BF576" i="6"/>
  <c r="BD577" i="6"/>
  <c r="BE577" i="6"/>
  <c r="BF577" i="6"/>
  <c r="BD578" i="6"/>
  <c r="BE578" i="6"/>
  <c r="BF578" i="6"/>
  <c r="BD579" i="6"/>
  <c r="BE579" i="6"/>
  <c r="BF579" i="6"/>
  <c r="BD580" i="6"/>
  <c r="BE580" i="6"/>
  <c r="BF580" i="6"/>
  <c r="BD581" i="6"/>
  <c r="BE581" i="6"/>
  <c r="BF581" i="6"/>
  <c r="BD582" i="6"/>
  <c r="BE582" i="6"/>
  <c r="BF582" i="6"/>
  <c r="BD583" i="6"/>
  <c r="BE583" i="6"/>
  <c r="BF583" i="6"/>
  <c r="BD584" i="6"/>
  <c r="BE584" i="6"/>
  <c r="BF584" i="6"/>
  <c r="BD585" i="6"/>
  <c r="BE585" i="6"/>
  <c r="BF585" i="6"/>
  <c r="BD586" i="6"/>
  <c r="BE586" i="6"/>
  <c r="BF586" i="6"/>
  <c r="BD587" i="6"/>
  <c r="BE587" i="6"/>
  <c r="BF587" i="6"/>
  <c r="BD588" i="6"/>
  <c r="BE588" i="6"/>
  <c r="BF588" i="6"/>
  <c r="BD589" i="6"/>
  <c r="BE589" i="6"/>
  <c r="BF589" i="6"/>
  <c r="BD590" i="6"/>
  <c r="BE590" i="6"/>
  <c r="BF590" i="6"/>
  <c r="BD591" i="6"/>
  <c r="BE591" i="6"/>
  <c r="BF591" i="6"/>
  <c r="BD592" i="6"/>
  <c r="BE592" i="6"/>
  <c r="BF592" i="6"/>
  <c r="BD593" i="6"/>
  <c r="BE593" i="6"/>
  <c r="BF593" i="6"/>
  <c r="BD594" i="6"/>
  <c r="BE594" i="6"/>
  <c r="BF594" i="6"/>
  <c r="BD595" i="6"/>
  <c r="BE595" i="6"/>
  <c r="BF595" i="6"/>
  <c r="BD596" i="6"/>
  <c r="BE596" i="6"/>
  <c r="BF596" i="6"/>
  <c r="BD597" i="6"/>
  <c r="BE597" i="6"/>
  <c r="BF597" i="6"/>
  <c r="BD598" i="6"/>
  <c r="BE598" i="6"/>
  <c r="BF598" i="6"/>
  <c r="BD599" i="6"/>
  <c r="BE599" i="6"/>
  <c r="BF599" i="6"/>
  <c r="BD600" i="6"/>
  <c r="BE600" i="6"/>
  <c r="BF600" i="6"/>
  <c r="BD601" i="6"/>
  <c r="BE601" i="6"/>
  <c r="BF601" i="6"/>
  <c r="BD602" i="6"/>
  <c r="BE602" i="6"/>
  <c r="BF602" i="6"/>
  <c r="BD603" i="6"/>
  <c r="BE603" i="6"/>
  <c r="BF603" i="6"/>
  <c r="BD604" i="6"/>
  <c r="BE604" i="6"/>
  <c r="BF604" i="6"/>
  <c r="BD605" i="6"/>
  <c r="BE605" i="6"/>
  <c r="BF605" i="6"/>
  <c r="BD606" i="6"/>
  <c r="BE606" i="6"/>
  <c r="BF606" i="6"/>
  <c r="BD607" i="6"/>
  <c r="BE607" i="6"/>
  <c r="BF607" i="6"/>
  <c r="BD608" i="6"/>
  <c r="BE608" i="6"/>
  <c r="BF608" i="6"/>
  <c r="BD609" i="6"/>
  <c r="BE609" i="6"/>
  <c r="BF609" i="6"/>
  <c r="BD610" i="6"/>
  <c r="BE610" i="6"/>
  <c r="BF610" i="6"/>
  <c r="BD611" i="6"/>
  <c r="BE611" i="6"/>
  <c r="BF611" i="6"/>
  <c r="BD612" i="6"/>
  <c r="BE612" i="6"/>
  <c r="BF612" i="6"/>
  <c r="BD613" i="6"/>
  <c r="BE613" i="6"/>
  <c r="BF613" i="6"/>
  <c r="BD614" i="6"/>
  <c r="BE614" i="6"/>
  <c r="BF614" i="6"/>
  <c r="BD615" i="6"/>
  <c r="BE615" i="6"/>
  <c r="BF615" i="6"/>
  <c r="BD616" i="6"/>
  <c r="BE616" i="6"/>
  <c r="BF616" i="6"/>
  <c r="BD617" i="6"/>
  <c r="BE617" i="6"/>
  <c r="BF617" i="6"/>
  <c r="BD618" i="6"/>
  <c r="BE618" i="6"/>
  <c r="BF618" i="6"/>
  <c r="BD619" i="6"/>
  <c r="BE619" i="6"/>
  <c r="BF619" i="6"/>
  <c r="BD620" i="6"/>
  <c r="BE620" i="6"/>
  <c r="BF620" i="6"/>
  <c r="BD621" i="6"/>
  <c r="BE621" i="6"/>
  <c r="BF621" i="6"/>
  <c r="BD622" i="6"/>
  <c r="BE622" i="6"/>
  <c r="BF622" i="6"/>
  <c r="BD623" i="6"/>
  <c r="BE623" i="6"/>
  <c r="BF623" i="6"/>
  <c r="BD624" i="6"/>
  <c r="BE624" i="6"/>
  <c r="BF624" i="6"/>
  <c r="BD625" i="6"/>
  <c r="BE625" i="6"/>
  <c r="BF625" i="6"/>
  <c r="BD626" i="6"/>
  <c r="BE626" i="6"/>
  <c r="BF626" i="6"/>
  <c r="BD627" i="6"/>
  <c r="BE627" i="6"/>
  <c r="BF627" i="6"/>
  <c r="BD628" i="6"/>
  <c r="BE628" i="6"/>
  <c r="BF628" i="6"/>
  <c r="BD629" i="6"/>
  <c r="BE629" i="6"/>
  <c r="BF629" i="6"/>
  <c r="BD630" i="6"/>
  <c r="BE630" i="6"/>
  <c r="BF630" i="6"/>
  <c r="BD631" i="6"/>
  <c r="BE631" i="6"/>
  <c r="BF631" i="6"/>
  <c r="BD632" i="6"/>
  <c r="BE632" i="6"/>
  <c r="BF632" i="6"/>
  <c r="BD633" i="6"/>
  <c r="BE633" i="6"/>
  <c r="BF633" i="6"/>
  <c r="BD634" i="6"/>
  <c r="BE634" i="6"/>
  <c r="BF634" i="6"/>
  <c r="BD635" i="6"/>
  <c r="BE635" i="6"/>
  <c r="BF635" i="6"/>
  <c r="BD636" i="6"/>
  <c r="BE636" i="6"/>
  <c r="BF636" i="6"/>
  <c r="BD637" i="6"/>
  <c r="BE637" i="6"/>
  <c r="BF637" i="6"/>
  <c r="BD638" i="6"/>
  <c r="BE638" i="6"/>
  <c r="BF638" i="6"/>
  <c r="BD639" i="6"/>
  <c r="BE639" i="6"/>
  <c r="BF639" i="6"/>
  <c r="BD640" i="6"/>
  <c r="BE640" i="6"/>
  <c r="BF640" i="6"/>
  <c r="BD641" i="6"/>
  <c r="BE641" i="6"/>
  <c r="BF641" i="6"/>
  <c r="BD642" i="6"/>
  <c r="BE642" i="6"/>
  <c r="BF642" i="6"/>
  <c r="BD643" i="6"/>
  <c r="BE643" i="6"/>
  <c r="BF643" i="6"/>
  <c r="BD644" i="6"/>
  <c r="BE644" i="6"/>
  <c r="BF644" i="6"/>
  <c r="BD645" i="6"/>
  <c r="BE645" i="6"/>
  <c r="BF645" i="6"/>
  <c r="BD646" i="6"/>
  <c r="BE646" i="6"/>
  <c r="BF646" i="6"/>
  <c r="BD647" i="6"/>
  <c r="BE647" i="6"/>
  <c r="BF647" i="6"/>
  <c r="BD648" i="6"/>
  <c r="BE648" i="6"/>
  <c r="BF648" i="6"/>
  <c r="BD649" i="6"/>
  <c r="BE649" i="6"/>
  <c r="BF649" i="6"/>
  <c r="BD650" i="6"/>
  <c r="BE650" i="6"/>
  <c r="BF650" i="6"/>
  <c r="BD651" i="6"/>
  <c r="BE651" i="6"/>
  <c r="BF651" i="6"/>
  <c r="BD652" i="6"/>
  <c r="BE652" i="6"/>
  <c r="BF652" i="6"/>
  <c r="BD653" i="6"/>
  <c r="BE653" i="6"/>
  <c r="BF653" i="6"/>
  <c r="BD654" i="6"/>
  <c r="BE654" i="6"/>
  <c r="BF654" i="6"/>
  <c r="BD655" i="6"/>
  <c r="BE655" i="6"/>
  <c r="BF655" i="6"/>
  <c r="BD656" i="6"/>
  <c r="BE656" i="6"/>
  <c r="BF656" i="6"/>
  <c r="BD657" i="6"/>
  <c r="BE657" i="6"/>
  <c r="BF657" i="6"/>
  <c r="BD658" i="6"/>
  <c r="BE658" i="6"/>
  <c r="BF658" i="6"/>
  <c r="BD659" i="6"/>
  <c r="BE659" i="6"/>
  <c r="BF659" i="6"/>
  <c r="BD660" i="6"/>
  <c r="BE660" i="6"/>
  <c r="BF660" i="6"/>
  <c r="BD661" i="6"/>
  <c r="BE661" i="6"/>
  <c r="BF661" i="6"/>
  <c r="BD662" i="6"/>
  <c r="BE662" i="6"/>
  <c r="BF662" i="6"/>
  <c r="BD663" i="6"/>
  <c r="BE663" i="6"/>
  <c r="BF663" i="6"/>
  <c r="BD664" i="6"/>
  <c r="BE664" i="6"/>
  <c r="BF664" i="6"/>
  <c r="BD665" i="6"/>
  <c r="BE665" i="6"/>
  <c r="BF665" i="6"/>
  <c r="BD666" i="6"/>
  <c r="BE666" i="6"/>
  <c r="BF666" i="6"/>
  <c r="BD667" i="6"/>
  <c r="BE667" i="6"/>
  <c r="BF667" i="6"/>
  <c r="BD668" i="6"/>
  <c r="BE668" i="6"/>
  <c r="BF668" i="6"/>
  <c r="BD669" i="6"/>
  <c r="BE669" i="6"/>
  <c r="BF669" i="6"/>
  <c r="BD670" i="6"/>
  <c r="BE670" i="6"/>
  <c r="BF670" i="6"/>
  <c r="BD671" i="6"/>
  <c r="BE671" i="6"/>
  <c r="BF671" i="6"/>
  <c r="BD672" i="6"/>
  <c r="BE672" i="6"/>
  <c r="BF672" i="6"/>
  <c r="BD673" i="6"/>
  <c r="BE673" i="6"/>
  <c r="BF673" i="6"/>
  <c r="BD674" i="6"/>
  <c r="BE674" i="6"/>
  <c r="BF674" i="6"/>
  <c r="BD675" i="6"/>
  <c r="BE675" i="6"/>
  <c r="BF675" i="6"/>
  <c r="BD676" i="6"/>
  <c r="BE676" i="6"/>
  <c r="BF676" i="6"/>
  <c r="BD677" i="6"/>
  <c r="BE677" i="6"/>
  <c r="BF677" i="6"/>
  <c r="BD678" i="6"/>
  <c r="BE678" i="6"/>
  <c r="BF678" i="6"/>
  <c r="BD679" i="6"/>
  <c r="BE679" i="6"/>
  <c r="BF679" i="6"/>
  <c r="BD680" i="6"/>
  <c r="BE680" i="6"/>
  <c r="BF680" i="6"/>
  <c r="BD681" i="6"/>
  <c r="BE681" i="6"/>
  <c r="BF681" i="6"/>
  <c r="BD682" i="6"/>
  <c r="BE682" i="6"/>
  <c r="BF682" i="6"/>
  <c r="BD683" i="6"/>
  <c r="BE683" i="6"/>
  <c r="BF683" i="6"/>
  <c r="BD684" i="6"/>
  <c r="BE684" i="6"/>
  <c r="BF684" i="6"/>
  <c r="BD685" i="6"/>
  <c r="BE685" i="6"/>
  <c r="BF685" i="6"/>
  <c r="BD686" i="6"/>
  <c r="BE686" i="6"/>
  <c r="BF686" i="6"/>
  <c r="BD687" i="6"/>
  <c r="BE687" i="6"/>
  <c r="BF687" i="6"/>
  <c r="BD688" i="6"/>
  <c r="BE688" i="6"/>
  <c r="BF688" i="6"/>
  <c r="BD689" i="6"/>
  <c r="BE689" i="6"/>
  <c r="BF689" i="6"/>
  <c r="BD690" i="6"/>
  <c r="BE690" i="6"/>
  <c r="BF690" i="6"/>
  <c r="BD691" i="6"/>
  <c r="BE691" i="6"/>
  <c r="BF691" i="6"/>
  <c r="BD692" i="6"/>
  <c r="BE692" i="6"/>
  <c r="BF692" i="6"/>
  <c r="BD693" i="6"/>
  <c r="BE693" i="6"/>
  <c r="BF693" i="6"/>
  <c r="BD694" i="6"/>
  <c r="BE694" i="6"/>
  <c r="BF694" i="6"/>
  <c r="BD695" i="6"/>
  <c r="BE695" i="6"/>
  <c r="BF695" i="6"/>
  <c r="BD696" i="6"/>
  <c r="BE696" i="6"/>
  <c r="BF696" i="6"/>
  <c r="BD697" i="6"/>
  <c r="BE697" i="6"/>
  <c r="BF697" i="6"/>
  <c r="BD698" i="6"/>
  <c r="BE698" i="6"/>
  <c r="BF698" i="6"/>
  <c r="BD699" i="6"/>
  <c r="BE699" i="6"/>
  <c r="BF699" i="6"/>
  <c r="BD700" i="6"/>
  <c r="BE700" i="6"/>
  <c r="BF700" i="6"/>
  <c r="BD701" i="6"/>
  <c r="BE701" i="6"/>
  <c r="BF701" i="6"/>
  <c r="BD702" i="6"/>
  <c r="BE702" i="6"/>
  <c r="BF702" i="6"/>
  <c r="BD703" i="6"/>
  <c r="BE703" i="6"/>
  <c r="BF703" i="6"/>
  <c r="BD704" i="6"/>
  <c r="BE704" i="6"/>
  <c r="BF704" i="6"/>
  <c r="BD705" i="6"/>
  <c r="BE705" i="6"/>
  <c r="BF705" i="6"/>
  <c r="BD706" i="6"/>
  <c r="BE706" i="6"/>
  <c r="BF706" i="6"/>
  <c r="BD707" i="6"/>
  <c r="BE707" i="6"/>
  <c r="BF707" i="6"/>
  <c r="BD708" i="6"/>
  <c r="BE708" i="6"/>
  <c r="BF708" i="6"/>
  <c r="BD709" i="6"/>
  <c r="BE709" i="6"/>
  <c r="BF709" i="6"/>
  <c r="BD710" i="6"/>
  <c r="BE710" i="6"/>
  <c r="BF710" i="6"/>
  <c r="BD711" i="6"/>
  <c r="BE711" i="6"/>
  <c r="BF711" i="6"/>
  <c r="BD712" i="6"/>
  <c r="BE712" i="6"/>
  <c r="BF712" i="6"/>
  <c r="BD713" i="6"/>
  <c r="BE713" i="6"/>
  <c r="BF713" i="6"/>
  <c r="BD714" i="6"/>
  <c r="BE714" i="6"/>
  <c r="BF714" i="6"/>
  <c r="BD715" i="6"/>
  <c r="BE715" i="6"/>
  <c r="BF715" i="6"/>
  <c r="BD716" i="6"/>
  <c r="BE716" i="6"/>
  <c r="BF716" i="6"/>
  <c r="BD717" i="6"/>
  <c r="BE717" i="6"/>
  <c r="BF717" i="6"/>
  <c r="BD718" i="6"/>
  <c r="BE718" i="6"/>
  <c r="BF718" i="6"/>
  <c r="BD719" i="6"/>
  <c r="BE719" i="6"/>
  <c r="BF719" i="6"/>
  <c r="BD720" i="6"/>
  <c r="BE720" i="6"/>
  <c r="BF720" i="6"/>
  <c r="BD721" i="6"/>
  <c r="BE721" i="6"/>
  <c r="BF721" i="6"/>
  <c r="BD722" i="6"/>
  <c r="BE722" i="6"/>
  <c r="BF722" i="6"/>
  <c r="BD723" i="6"/>
  <c r="BE723" i="6"/>
  <c r="BF723" i="6"/>
  <c r="BF4" i="6"/>
  <c r="BE4" i="6"/>
  <c r="R3" i="7"/>
  <c r="R4" i="7" s="1"/>
  <c r="B7" i="7" l="1"/>
  <c r="K211" i="7"/>
  <c r="K212" i="7"/>
  <c r="K209" i="7"/>
  <c r="K210" i="7"/>
  <c r="B4" i="7"/>
  <c r="B41" i="7"/>
  <c r="B199" i="7"/>
  <c r="B18" i="7"/>
  <c r="B22" i="7"/>
  <c r="B26" i="7"/>
  <c r="B30" i="7"/>
  <c r="B34" i="7"/>
  <c r="B38" i="7"/>
  <c r="B42" i="7"/>
  <c r="B46" i="7"/>
  <c r="B50" i="7"/>
  <c r="B54" i="7"/>
  <c r="B58" i="7"/>
  <c r="B62" i="7"/>
  <c r="B66" i="7"/>
  <c r="B70" i="7"/>
  <c r="B74" i="7"/>
  <c r="B78" i="7"/>
  <c r="B82" i="7"/>
  <c r="B86" i="7"/>
  <c r="B90" i="7"/>
  <c r="B94" i="7"/>
  <c r="B98" i="7"/>
  <c r="B102" i="7"/>
  <c r="B106" i="7"/>
  <c r="B110" i="7"/>
  <c r="B114" i="7"/>
  <c r="B118" i="7"/>
  <c r="B122" i="7"/>
  <c r="B126" i="7"/>
  <c r="B130" i="7"/>
  <c r="B134" i="7"/>
  <c r="B138" i="7"/>
  <c r="B142" i="7"/>
  <c r="B146" i="7"/>
  <c r="B150" i="7"/>
  <c r="B154" i="7"/>
  <c r="B158" i="7"/>
  <c r="B162" i="7"/>
  <c r="B166" i="7"/>
  <c r="B170" i="7"/>
  <c r="B174" i="7"/>
  <c r="B178" i="7"/>
  <c r="B182" i="7"/>
  <c r="B186" i="7"/>
  <c r="B190" i="7"/>
  <c r="B194" i="7"/>
  <c r="B198" i="7"/>
  <c r="B10" i="7"/>
  <c r="B6" i="7"/>
  <c r="B17" i="7"/>
  <c r="B37" i="7"/>
  <c r="B15" i="7"/>
  <c r="B19" i="7"/>
  <c r="B23" i="7"/>
  <c r="B27" i="7"/>
  <c r="B31" i="7"/>
  <c r="B35" i="7"/>
  <c r="B39" i="7"/>
  <c r="B43" i="7"/>
  <c r="B47" i="7"/>
  <c r="B51" i="7"/>
  <c r="B55" i="7"/>
  <c r="B59" i="7"/>
  <c r="B63" i="7"/>
  <c r="B67" i="7"/>
  <c r="B71" i="7"/>
  <c r="B75" i="7"/>
  <c r="B79" i="7"/>
  <c r="B83" i="7"/>
  <c r="B87" i="7"/>
  <c r="B91" i="7"/>
  <c r="B95" i="7"/>
  <c r="B99" i="7"/>
  <c r="B103" i="7"/>
  <c r="B107" i="7"/>
  <c r="B111" i="7"/>
  <c r="B115" i="7"/>
  <c r="B119" i="7"/>
  <c r="B123" i="7"/>
  <c r="B127" i="7"/>
  <c r="B131" i="7"/>
  <c r="B135" i="7"/>
  <c r="B139" i="7"/>
  <c r="B143" i="7"/>
  <c r="B147" i="7"/>
  <c r="B151" i="7"/>
  <c r="B155" i="7"/>
  <c r="B159" i="7"/>
  <c r="B163" i="7"/>
  <c r="B167" i="7"/>
  <c r="B171" i="7"/>
  <c r="B175" i="7"/>
  <c r="B179" i="7"/>
  <c r="B183" i="7"/>
  <c r="B187" i="7"/>
  <c r="B191" i="7"/>
  <c r="B195" i="7"/>
  <c r="B13" i="7"/>
  <c r="B9" i="7"/>
  <c r="B5" i="7"/>
  <c r="B16" i="7"/>
  <c r="B20" i="7"/>
  <c r="B24" i="7"/>
  <c r="B28" i="7"/>
  <c r="B32" i="7"/>
  <c r="B36" i="7"/>
  <c r="B40" i="7"/>
  <c r="B44" i="7"/>
  <c r="B48" i="7"/>
  <c r="B52" i="7"/>
  <c r="B56" i="7"/>
  <c r="B60" i="7"/>
  <c r="B64" i="7"/>
  <c r="B68" i="7"/>
  <c r="B72" i="7"/>
  <c r="B76" i="7"/>
  <c r="B80" i="7"/>
  <c r="B84" i="7"/>
  <c r="B88" i="7"/>
  <c r="B92" i="7"/>
  <c r="B96" i="7"/>
  <c r="B100" i="7"/>
  <c r="B104" i="7"/>
  <c r="B108" i="7"/>
  <c r="B112" i="7"/>
  <c r="B116" i="7"/>
  <c r="B120" i="7"/>
  <c r="B124" i="7"/>
  <c r="B128" i="7"/>
  <c r="B132" i="7"/>
  <c r="B136" i="7"/>
  <c r="B140" i="7"/>
  <c r="B144" i="7"/>
  <c r="B148" i="7"/>
  <c r="B152" i="7"/>
  <c r="B156" i="7"/>
  <c r="B160" i="7"/>
  <c r="B164" i="7"/>
  <c r="B168" i="7"/>
  <c r="B172" i="7"/>
  <c r="B176" i="7"/>
  <c r="B180" i="7"/>
  <c r="B184" i="7"/>
  <c r="B188" i="7"/>
  <c r="B192" i="7"/>
  <c r="B196" i="7"/>
  <c r="B200" i="7"/>
  <c r="B12" i="7"/>
  <c r="B8" i="7"/>
  <c r="B21" i="7"/>
  <c r="B25" i="7"/>
  <c r="B29" i="7"/>
  <c r="B33" i="7"/>
  <c r="B45" i="7"/>
  <c r="B49" i="7"/>
  <c r="B53" i="7"/>
  <c r="B57" i="7"/>
  <c r="B61" i="7"/>
  <c r="B65" i="7"/>
  <c r="B69" i="7"/>
  <c r="B73" i="7"/>
  <c r="B77" i="7"/>
  <c r="B81" i="7"/>
  <c r="B85" i="7"/>
  <c r="B89" i="7"/>
  <c r="B93" i="7"/>
  <c r="B97" i="7"/>
  <c r="B101" i="7"/>
  <c r="B105" i="7"/>
  <c r="B109" i="7"/>
  <c r="B113" i="7"/>
  <c r="B117" i="7"/>
  <c r="B121" i="7"/>
  <c r="B125" i="7"/>
  <c r="B129" i="7"/>
  <c r="B133" i="7"/>
  <c r="B137" i="7"/>
  <c r="B141" i="7"/>
  <c r="B145" i="7"/>
  <c r="B149" i="7"/>
  <c r="B153" i="7"/>
  <c r="B157" i="7"/>
  <c r="B161" i="7"/>
  <c r="B165" i="7"/>
  <c r="B169" i="7"/>
  <c r="B173" i="7"/>
  <c r="B177" i="7"/>
  <c r="B181" i="7"/>
  <c r="B185" i="7"/>
  <c r="B189" i="7"/>
  <c r="B193" i="7"/>
  <c r="B197" i="7"/>
  <c r="B201" i="7"/>
  <c r="B11" i="7"/>
  <c r="B14" i="7"/>
  <c r="R5" i="7"/>
  <c r="C218" i="7" l="1"/>
  <c r="B222" i="7"/>
  <c r="B220" i="7"/>
  <c r="C221" i="7"/>
  <c r="B218" i="7"/>
  <c r="B217" i="7"/>
  <c r="B219" i="7"/>
  <c r="B221" i="7"/>
  <c r="C216" i="7"/>
  <c r="C219" i="7"/>
  <c r="D222" i="7"/>
  <c r="D219" i="7"/>
  <c r="C220" i="7"/>
  <c r="B216" i="7"/>
  <c r="D217" i="7"/>
  <c r="D220" i="7"/>
  <c r="C222" i="7"/>
  <c r="C217" i="7"/>
  <c r="D221" i="7"/>
  <c r="D218" i="7"/>
  <c r="D216" i="7"/>
  <c r="R6" i="7"/>
  <c r="C214" i="7" l="1"/>
  <c r="R7" i="7"/>
  <c r="X213" i="6"/>
  <c r="X241" i="6"/>
  <c r="X258" i="6"/>
  <c r="X282" i="6"/>
  <c r="X386" i="6"/>
  <c r="X591" i="6"/>
  <c r="X594" i="6"/>
  <c r="X602" i="6"/>
  <c r="X612" i="6"/>
  <c r="X646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AO213" i="6"/>
  <c r="AO241" i="6"/>
  <c r="AO258" i="6"/>
  <c r="AO282" i="6"/>
  <c r="AO386" i="6"/>
  <c r="AO591" i="6"/>
  <c r="AO594" i="6"/>
  <c r="AO602" i="6"/>
  <c r="AO612" i="6"/>
  <c r="AO646" i="6"/>
  <c r="AO710" i="6"/>
  <c r="AO711" i="6"/>
  <c r="AO712" i="6"/>
  <c r="AO713" i="6"/>
  <c r="AO714" i="6"/>
  <c r="AO715" i="6"/>
  <c r="AO716" i="6"/>
  <c r="AO717" i="6"/>
  <c r="AO718" i="6"/>
  <c r="AO719" i="6"/>
  <c r="AO720" i="6"/>
  <c r="AO721" i="6"/>
  <c r="AO722" i="6"/>
  <c r="AO723" i="6"/>
  <c r="AL6" i="6"/>
  <c r="AL7" i="6"/>
  <c r="AL9" i="6"/>
  <c r="AL10" i="6"/>
  <c r="AL11" i="6"/>
  <c r="AL13" i="6"/>
  <c r="AL14" i="6"/>
  <c r="AL16" i="6"/>
  <c r="AL18" i="6"/>
  <c r="AL19" i="6"/>
  <c r="AL20" i="6"/>
  <c r="AL24" i="6"/>
  <c r="AL25" i="6"/>
  <c r="AL27" i="6"/>
  <c r="AL29" i="6"/>
  <c r="AL32" i="6"/>
  <c r="AL34" i="6"/>
  <c r="AL35" i="6"/>
  <c r="AL36" i="6"/>
  <c r="AL37" i="6"/>
  <c r="AL42" i="6"/>
  <c r="AL43" i="6"/>
  <c r="AL44" i="6"/>
  <c r="AL45" i="6"/>
  <c r="AL48" i="6"/>
  <c r="AL49" i="6"/>
  <c r="AL50" i="6"/>
  <c r="AL52" i="6"/>
  <c r="AL54" i="6"/>
  <c r="AL55" i="6"/>
  <c r="AL56" i="6"/>
  <c r="AL57" i="6"/>
  <c r="AL58" i="6"/>
  <c r="AL59" i="6"/>
  <c r="AL60" i="6"/>
  <c r="AL63" i="6"/>
  <c r="AL64" i="6"/>
  <c r="AL65" i="6"/>
  <c r="AL67" i="6"/>
  <c r="AL69" i="6"/>
  <c r="AL70" i="6"/>
  <c r="AL71" i="6"/>
  <c r="AL73" i="6"/>
  <c r="AL74" i="6"/>
  <c r="AL75" i="6"/>
  <c r="AL76" i="6"/>
  <c r="AL78" i="6"/>
  <c r="AL92" i="6"/>
  <c r="AL104" i="6"/>
  <c r="AL128" i="6"/>
  <c r="AL143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4" i="6"/>
  <c r="AH34" i="15"/>
  <c r="AG34" i="15"/>
  <c r="AF34" i="15"/>
  <c r="AE34" i="15"/>
  <c r="AD34" i="15"/>
  <c r="G36" i="8"/>
  <c r="AD34" i="10"/>
  <c r="O5" i="6"/>
  <c r="P5" i="6" s="1"/>
  <c r="O6" i="6"/>
  <c r="P6" i="6" s="1"/>
  <c r="O7" i="6"/>
  <c r="P7" i="6" s="1"/>
  <c r="O8" i="6"/>
  <c r="P8" i="6" s="1"/>
  <c r="O9" i="6"/>
  <c r="P9" i="6" s="1"/>
  <c r="O10" i="6"/>
  <c r="P10" i="6" s="1"/>
  <c r="O11" i="6"/>
  <c r="P11" i="6" s="1"/>
  <c r="O12" i="6"/>
  <c r="P12" i="6" s="1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29" i="6"/>
  <c r="P29" i="6" s="1"/>
  <c r="O30" i="6"/>
  <c r="P30" i="6" s="1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P47" i="6" s="1"/>
  <c r="O48" i="6"/>
  <c r="P48" i="6" s="1"/>
  <c r="O49" i="6"/>
  <c r="P49" i="6" s="1"/>
  <c r="O50" i="6"/>
  <c r="P50" i="6" s="1"/>
  <c r="O51" i="6"/>
  <c r="P51" i="6" s="1"/>
  <c r="O52" i="6"/>
  <c r="P52" i="6" s="1"/>
  <c r="O53" i="6"/>
  <c r="P53" i="6" s="1"/>
  <c r="O54" i="6"/>
  <c r="P54" i="6" s="1"/>
  <c r="O55" i="6"/>
  <c r="P55" i="6" s="1"/>
  <c r="O56" i="6"/>
  <c r="P56" i="6" s="1"/>
  <c r="O57" i="6"/>
  <c r="P57" i="6" s="1"/>
  <c r="O58" i="6"/>
  <c r="P58" i="6" s="1"/>
  <c r="O59" i="6"/>
  <c r="P59" i="6" s="1"/>
  <c r="O60" i="6"/>
  <c r="P60" i="6" s="1"/>
  <c r="O61" i="6"/>
  <c r="P61" i="6" s="1"/>
  <c r="O62" i="6"/>
  <c r="P62" i="6" s="1"/>
  <c r="O63" i="6"/>
  <c r="P63" i="6" s="1"/>
  <c r="O64" i="6"/>
  <c r="P64" i="6" s="1"/>
  <c r="O65" i="6"/>
  <c r="P65" i="6" s="1"/>
  <c r="O66" i="6"/>
  <c r="P66" i="6" s="1"/>
  <c r="O67" i="6"/>
  <c r="P67" i="6" s="1"/>
  <c r="O68" i="6"/>
  <c r="P68" i="6" s="1"/>
  <c r="O69" i="6"/>
  <c r="P69" i="6" s="1"/>
  <c r="O70" i="6"/>
  <c r="P70" i="6" s="1"/>
  <c r="O71" i="6"/>
  <c r="P71" i="6" s="1"/>
  <c r="O72" i="6"/>
  <c r="P72" i="6" s="1"/>
  <c r="O73" i="6"/>
  <c r="P73" i="6" s="1"/>
  <c r="O74" i="6"/>
  <c r="P74" i="6" s="1"/>
  <c r="O75" i="6"/>
  <c r="P75" i="6" s="1"/>
  <c r="O76" i="6"/>
  <c r="P76" i="6" s="1"/>
  <c r="O77" i="6"/>
  <c r="P77" i="6" s="1"/>
  <c r="O78" i="6"/>
  <c r="P78" i="6" s="1"/>
  <c r="O79" i="6"/>
  <c r="P79" i="6" s="1"/>
  <c r="O80" i="6"/>
  <c r="P80" i="6" s="1"/>
  <c r="O81" i="6"/>
  <c r="P81" i="6" s="1"/>
  <c r="O82" i="6"/>
  <c r="P82" i="6" s="1"/>
  <c r="O83" i="6"/>
  <c r="P83" i="6" s="1"/>
  <c r="O84" i="6"/>
  <c r="P84" i="6" s="1"/>
  <c r="O85" i="6"/>
  <c r="P85" i="6" s="1"/>
  <c r="O86" i="6"/>
  <c r="P86" i="6" s="1"/>
  <c r="O87" i="6"/>
  <c r="P87" i="6" s="1"/>
  <c r="O88" i="6"/>
  <c r="P88" i="6" s="1"/>
  <c r="O89" i="6"/>
  <c r="P89" i="6" s="1"/>
  <c r="O90" i="6"/>
  <c r="P90" i="6" s="1"/>
  <c r="O91" i="6"/>
  <c r="P91" i="6" s="1"/>
  <c r="O92" i="6"/>
  <c r="P92" i="6" s="1"/>
  <c r="O93" i="6"/>
  <c r="P93" i="6" s="1"/>
  <c r="O94" i="6"/>
  <c r="P94" i="6" s="1"/>
  <c r="O95" i="6"/>
  <c r="P95" i="6" s="1"/>
  <c r="O96" i="6"/>
  <c r="P96" i="6" s="1"/>
  <c r="O97" i="6"/>
  <c r="P97" i="6" s="1"/>
  <c r="O98" i="6"/>
  <c r="P98" i="6" s="1"/>
  <c r="O99" i="6"/>
  <c r="P99" i="6" s="1"/>
  <c r="O100" i="6"/>
  <c r="P100" i="6" s="1"/>
  <c r="O101" i="6"/>
  <c r="P101" i="6" s="1"/>
  <c r="O102" i="6"/>
  <c r="P102" i="6" s="1"/>
  <c r="O103" i="6"/>
  <c r="P103" i="6" s="1"/>
  <c r="O104" i="6"/>
  <c r="P104" i="6" s="1"/>
  <c r="O105" i="6"/>
  <c r="P105" i="6" s="1"/>
  <c r="O106" i="6"/>
  <c r="P106" i="6" s="1"/>
  <c r="O107" i="6"/>
  <c r="P107" i="6" s="1"/>
  <c r="O108" i="6"/>
  <c r="P108" i="6" s="1"/>
  <c r="O109" i="6"/>
  <c r="P109" i="6" s="1"/>
  <c r="O110" i="6"/>
  <c r="P110" i="6" s="1"/>
  <c r="O111" i="6"/>
  <c r="P111" i="6" s="1"/>
  <c r="O112" i="6"/>
  <c r="P112" i="6" s="1"/>
  <c r="O113" i="6"/>
  <c r="P113" i="6" s="1"/>
  <c r="O114" i="6"/>
  <c r="P114" i="6" s="1"/>
  <c r="O115" i="6"/>
  <c r="P115" i="6" s="1"/>
  <c r="O116" i="6"/>
  <c r="P116" i="6" s="1"/>
  <c r="O117" i="6"/>
  <c r="P117" i="6" s="1"/>
  <c r="O118" i="6"/>
  <c r="P118" i="6" s="1"/>
  <c r="O119" i="6"/>
  <c r="P119" i="6" s="1"/>
  <c r="O120" i="6"/>
  <c r="P120" i="6" s="1"/>
  <c r="O121" i="6"/>
  <c r="P121" i="6" s="1"/>
  <c r="O122" i="6"/>
  <c r="P122" i="6" s="1"/>
  <c r="O123" i="6"/>
  <c r="P123" i="6" s="1"/>
  <c r="O124" i="6"/>
  <c r="P124" i="6" s="1"/>
  <c r="O125" i="6"/>
  <c r="P125" i="6" s="1"/>
  <c r="O126" i="6"/>
  <c r="P126" i="6" s="1"/>
  <c r="O127" i="6"/>
  <c r="P127" i="6" s="1"/>
  <c r="O128" i="6"/>
  <c r="P128" i="6" s="1"/>
  <c r="O129" i="6"/>
  <c r="P129" i="6" s="1"/>
  <c r="O130" i="6"/>
  <c r="P130" i="6" s="1"/>
  <c r="O131" i="6"/>
  <c r="P131" i="6" s="1"/>
  <c r="O132" i="6"/>
  <c r="P132" i="6" s="1"/>
  <c r="O133" i="6"/>
  <c r="P133" i="6" s="1"/>
  <c r="O134" i="6"/>
  <c r="P134" i="6" s="1"/>
  <c r="O135" i="6"/>
  <c r="P135" i="6" s="1"/>
  <c r="O136" i="6"/>
  <c r="P136" i="6" s="1"/>
  <c r="O137" i="6"/>
  <c r="P137" i="6" s="1"/>
  <c r="O138" i="6"/>
  <c r="P138" i="6" s="1"/>
  <c r="O139" i="6"/>
  <c r="P139" i="6" s="1"/>
  <c r="O140" i="6"/>
  <c r="P140" i="6" s="1"/>
  <c r="O141" i="6"/>
  <c r="P141" i="6" s="1"/>
  <c r="O142" i="6"/>
  <c r="P142" i="6" s="1"/>
  <c r="O143" i="6"/>
  <c r="P143" i="6" s="1"/>
  <c r="O144" i="6"/>
  <c r="P144" i="6" s="1"/>
  <c r="O145" i="6"/>
  <c r="P145" i="6" s="1"/>
  <c r="O146" i="6"/>
  <c r="P146" i="6" s="1"/>
  <c r="O147" i="6"/>
  <c r="P147" i="6" s="1"/>
  <c r="O148" i="6"/>
  <c r="P148" i="6" s="1"/>
  <c r="O149" i="6"/>
  <c r="P149" i="6" s="1"/>
  <c r="O150" i="6"/>
  <c r="P150" i="6" s="1"/>
  <c r="O151" i="6"/>
  <c r="P151" i="6" s="1"/>
  <c r="O152" i="6"/>
  <c r="P152" i="6" s="1"/>
  <c r="O153" i="6"/>
  <c r="P153" i="6" s="1"/>
  <c r="O154" i="6"/>
  <c r="P154" i="6" s="1"/>
  <c r="O155" i="6"/>
  <c r="P155" i="6" s="1"/>
  <c r="O156" i="6"/>
  <c r="P156" i="6" s="1"/>
  <c r="O157" i="6"/>
  <c r="P157" i="6" s="1"/>
  <c r="O158" i="6"/>
  <c r="P158" i="6" s="1"/>
  <c r="O159" i="6"/>
  <c r="P159" i="6" s="1"/>
  <c r="O160" i="6"/>
  <c r="P160" i="6" s="1"/>
  <c r="O161" i="6"/>
  <c r="P161" i="6" s="1"/>
  <c r="O162" i="6"/>
  <c r="P162" i="6" s="1"/>
  <c r="O163" i="6"/>
  <c r="P163" i="6" s="1"/>
  <c r="O164" i="6"/>
  <c r="P164" i="6" s="1"/>
  <c r="O165" i="6"/>
  <c r="P165" i="6" s="1"/>
  <c r="O166" i="6"/>
  <c r="P166" i="6" s="1"/>
  <c r="O167" i="6"/>
  <c r="P167" i="6" s="1"/>
  <c r="O168" i="6"/>
  <c r="P168" i="6" s="1"/>
  <c r="O169" i="6"/>
  <c r="P169" i="6" s="1"/>
  <c r="O170" i="6"/>
  <c r="P170" i="6" s="1"/>
  <c r="O171" i="6"/>
  <c r="P171" i="6" s="1"/>
  <c r="O172" i="6"/>
  <c r="P172" i="6" s="1"/>
  <c r="O173" i="6"/>
  <c r="P173" i="6" s="1"/>
  <c r="O174" i="6"/>
  <c r="P174" i="6" s="1"/>
  <c r="O175" i="6"/>
  <c r="P175" i="6" s="1"/>
  <c r="O176" i="6"/>
  <c r="P176" i="6" s="1"/>
  <c r="O177" i="6"/>
  <c r="P177" i="6" s="1"/>
  <c r="O178" i="6"/>
  <c r="P178" i="6" s="1"/>
  <c r="O179" i="6"/>
  <c r="P179" i="6" s="1"/>
  <c r="O180" i="6"/>
  <c r="P180" i="6" s="1"/>
  <c r="O181" i="6"/>
  <c r="P181" i="6" s="1"/>
  <c r="O182" i="6"/>
  <c r="P182" i="6" s="1"/>
  <c r="O183" i="6"/>
  <c r="P183" i="6" s="1"/>
  <c r="O184" i="6"/>
  <c r="P184" i="6" s="1"/>
  <c r="O185" i="6"/>
  <c r="P185" i="6" s="1"/>
  <c r="O186" i="6"/>
  <c r="P186" i="6" s="1"/>
  <c r="O187" i="6"/>
  <c r="P187" i="6" s="1"/>
  <c r="O188" i="6"/>
  <c r="P188" i="6" s="1"/>
  <c r="O189" i="6"/>
  <c r="P189" i="6" s="1"/>
  <c r="O190" i="6"/>
  <c r="P190" i="6" s="1"/>
  <c r="O191" i="6"/>
  <c r="P191" i="6" s="1"/>
  <c r="O192" i="6"/>
  <c r="P192" i="6" s="1"/>
  <c r="O193" i="6"/>
  <c r="P193" i="6" s="1"/>
  <c r="O194" i="6"/>
  <c r="P194" i="6" s="1"/>
  <c r="O195" i="6"/>
  <c r="P195" i="6" s="1"/>
  <c r="O196" i="6"/>
  <c r="P196" i="6" s="1"/>
  <c r="O197" i="6"/>
  <c r="P197" i="6" s="1"/>
  <c r="O198" i="6"/>
  <c r="P198" i="6" s="1"/>
  <c r="O199" i="6"/>
  <c r="P199" i="6" s="1"/>
  <c r="O200" i="6"/>
  <c r="P200" i="6" s="1"/>
  <c r="O201" i="6"/>
  <c r="P201" i="6" s="1"/>
  <c r="O202" i="6"/>
  <c r="P202" i="6" s="1"/>
  <c r="O203" i="6"/>
  <c r="P203" i="6" s="1"/>
  <c r="O204" i="6"/>
  <c r="P204" i="6" s="1"/>
  <c r="O205" i="6"/>
  <c r="P205" i="6" s="1"/>
  <c r="O206" i="6"/>
  <c r="P206" i="6" s="1"/>
  <c r="O207" i="6"/>
  <c r="P207" i="6" s="1"/>
  <c r="O208" i="6"/>
  <c r="P208" i="6" s="1"/>
  <c r="O209" i="6"/>
  <c r="P209" i="6" s="1"/>
  <c r="O210" i="6"/>
  <c r="P210" i="6" s="1"/>
  <c r="O211" i="6"/>
  <c r="P211" i="6" s="1"/>
  <c r="O212" i="6"/>
  <c r="P212" i="6" s="1"/>
  <c r="O213" i="6"/>
  <c r="P213" i="6" s="1"/>
  <c r="O214" i="6"/>
  <c r="P214" i="6" s="1"/>
  <c r="O215" i="6"/>
  <c r="P215" i="6" s="1"/>
  <c r="O216" i="6"/>
  <c r="P216" i="6" s="1"/>
  <c r="O217" i="6"/>
  <c r="P217" i="6" s="1"/>
  <c r="O218" i="6"/>
  <c r="P218" i="6" s="1"/>
  <c r="O219" i="6"/>
  <c r="P219" i="6" s="1"/>
  <c r="O220" i="6"/>
  <c r="P220" i="6" s="1"/>
  <c r="O221" i="6"/>
  <c r="P221" i="6" s="1"/>
  <c r="O222" i="6"/>
  <c r="P222" i="6" s="1"/>
  <c r="O223" i="6"/>
  <c r="P223" i="6" s="1"/>
  <c r="O224" i="6"/>
  <c r="P224" i="6" s="1"/>
  <c r="O225" i="6"/>
  <c r="P225" i="6" s="1"/>
  <c r="O226" i="6"/>
  <c r="P226" i="6" s="1"/>
  <c r="O227" i="6"/>
  <c r="P227" i="6" s="1"/>
  <c r="O228" i="6"/>
  <c r="P228" i="6" s="1"/>
  <c r="O229" i="6"/>
  <c r="P229" i="6" s="1"/>
  <c r="O230" i="6"/>
  <c r="P230" i="6" s="1"/>
  <c r="O231" i="6"/>
  <c r="P231" i="6" s="1"/>
  <c r="O232" i="6"/>
  <c r="P232" i="6" s="1"/>
  <c r="O233" i="6"/>
  <c r="P233" i="6" s="1"/>
  <c r="O234" i="6"/>
  <c r="P234" i="6" s="1"/>
  <c r="O235" i="6"/>
  <c r="P235" i="6" s="1"/>
  <c r="O236" i="6"/>
  <c r="P236" i="6" s="1"/>
  <c r="O237" i="6"/>
  <c r="P237" i="6" s="1"/>
  <c r="O238" i="6"/>
  <c r="P238" i="6" s="1"/>
  <c r="O239" i="6"/>
  <c r="P239" i="6" s="1"/>
  <c r="O240" i="6"/>
  <c r="P240" i="6" s="1"/>
  <c r="O241" i="6"/>
  <c r="P241" i="6" s="1"/>
  <c r="O242" i="6"/>
  <c r="P242" i="6" s="1"/>
  <c r="O243" i="6"/>
  <c r="P243" i="6" s="1"/>
  <c r="O244" i="6"/>
  <c r="P244" i="6" s="1"/>
  <c r="O245" i="6"/>
  <c r="P245" i="6" s="1"/>
  <c r="O246" i="6"/>
  <c r="P246" i="6" s="1"/>
  <c r="O247" i="6"/>
  <c r="P247" i="6" s="1"/>
  <c r="O248" i="6"/>
  <c r="P248" i="6" s="1"/>
  <c r="O249" i="6"/>
  <c r="P249" i="6" s="1"/>
  <c r="O250" i="6"/>
  <c r="P250" i="6" s="1"/>
  <c r="O251" i="6"/>
  <c r="P251" i="6" s="1"/>
  <c r="O252" i="6"/>
  <c r="P252" i="6" s="1"/>
  <c r="O253" i="6"/>
  <c r="P253" i="6" s="1"/>
  <c r="O254" i="6"/>
  <c r="P254" i="6" s="1"/>
  <c r="O255" i="6"/>
  <c r="P255" i="6" s="1"/>
  <c r="O256" i="6"/>
  <c r="P256" i="6" s="1"/>
  <c r="O257" i="6"/>
  <c r="P257" i="6" s="1"/>
  <c r="O258" i="6"/>
  <c r="P258" i="6" s="1"/>
  <c r="O259" i="6"/>
  <c r="P259" i="6" s="1"/>
  <c r="O260" i="6"/>
  <c r="P260" i="6" s="1"/>
  <c r="O261" i="6"/>
  <c r="P261" i="6" s="1"/>
  <c r="O262" i="6"/>
  <c r="P262" i="6" s="1"/>
  <c r="O263" i="6"/>
  <c r="P263" i="6" s="1"/>
  <c r="O264" i="6"/>
  <c r="P264" i="6" s="1"/>
  <c r="O265" i="6"/>
  <c r="P265" i="6" s="1"/>
  <c r="O266" i="6"/>
  <c r="P266" i="6" s="1"/>
  <c r="O267" i="6"/>
  <c r="P267" i="6" s="1"/>
  <c r="O268" i="6"/>
  <c r="P268" i="6" s="1"/>
  <c r="O269" i="6"/>
  <c r="P269" i="6" s="1"/>
  <c r="O270" i="6"/>
  <c r="P270" i="6" s="1"/>
  <c r="O271" i="6"/>
  <c r="P271" i="6" s="1"/>
  <c r="O272" i="6"/>
  <c r="P272" i="6" s="1"/>
  <c r="O273" i="6"/>
  <c r="P273" i="6" s="1"/>
  <c r="O274" i="6"/>
  <c r="P274" i="6" s="1"/>
  <c r="O275" i="6"/>
  <c r="P275" i="6" s="1"/>
  <c r="O276" i="6"/>
  <c r="P276" i="6" s="1"/>
  <c r="O277" i="6"/>
  <c r="P277" i="6" s="1"/>
  <c r="O278" i="6"/>
  <c r="P278" i="6" s="1"/>
  <c r="O279" i="6"/>
  <c r="P279" i="6" s="1"/>
  <c r="O280" i="6"/>
  <c r="P280" i="6" s="1"/>
  <c r="O281" i="6"/>
  <c r="P281" i="6" s="1"/>
  <c r="O282" i="6"/>
  <c r="P282" i="6" s="1"/>
  <c r="O283" i="6"/>
  <c r="P283" i="6" s="1"/>
  <c r="O284" i="6"/>
  <c r="P284" i="6" s="1"/>
  <c r="O285" i="6"/>
  <c r="P285" i="6" s="1"/>
  <c r="O286" i="6"/>
  <c r="P286" i="6" s="1"/>
  <c r="O287" i="6"/>
  <c r="P287" i="6" s="1"/>
  <c r="O288" i="6"/>
  <c r="P288" i="6" s="1"/>
  <c r="O289" i="6"/>
  <c r="P289" i="6" s="1"/>
  <c r="O290" i="6"/>
  <c r="P290" i="6" s="1"/>
  <c r="O291" i="6"/>
  <c r="P291" i="6" s="1"/>
  <c r="O292" i="6"/>
  <c r="P292" i="6" s="1"/>
  <c r="O293" i="6"/>
  <c r="P293" i="6" s="1"/>
  <c r="O294" i="6"/>
  <c r="P294" i="6" s="1"/>
  <c r="O295" i="6"/>
  <c r="P295" i="6" s="1"/>
  <c r="O296" i="6"/>
  <c r="P296" i="6" s="1"/>
  <c r="O297" i="6"/>
  <c r="P297" i="6" s="1"/>
  <c r="O298" i="6"/>
  <c r="P298" i="6" s="1"/>
  <c r="O299" i="6"/>
  <c r="P299" i="6" s="1"/>
  <c r="O300" i="6"/>
  <c r="P300" i="6" s="1"/>
  <c r="O301" i="6"/>
  <c r="P301" i="6" s="1"/>
  <c r="O302" i="6"/>
  <c r="P302" i="6" s="1"/>
  <c r="O303" i="6"/>
  <c r="P303" i="6" s="1"/>
  <c r="O304" i="6"/>
  <c r="P304" i="6" s="1"/>
  <c r="O305" i="6"/>
  <c r="P305" i="6" s="1"/>
  <c r="O306" i="6"/>
  <c r="P306" i="6" s="1"/>
  <c r="O307" i="6"/>
  <c r="P307" i="6" s="1"/>
  <c r="O308" i="6"/>
  <c r="P308" i="6" s="1"/>
  <c r="O309" i="6"/>
  <c r="P309" i="6" s="1"/>
  <c r="O310" i="6"/>
  <c r="P310" i="6" s="1"/>
  <c r="O311" i="6"/>
  <c r="P311" i="6" s="1"/>
  <c r="O312" i="6"/>
  <c r="P312" i="6" s="1"/>
  <c r="O313" i="6"/>
  <c r="P313" i="6" s="1"/>
  <c r="O314" i="6"/>
  <c r="P314" i="6" s="1"/>
  <c r="O315" i="6"/>
  <c r="P315" i="6" s="1"/>
  <c r="O316" i="6"/>
  <c r="P316" i="6" s="1"/>
  <c r="O317" i="6"/>
  <c r="P317" i="6" s="1"/>
  <c r="O318" i="6"/>
  <c r="P318" i="6" s="1"/>
  <c r="O319" i="6"/>
  <c r="P319" i="6" s="1"/>
  <c r="O320" i="6"/>
  <c r="P320" i="6" s="1"/>
  <c r="O321" i="6"/>
  <c r="P321" i="6" s="1"/>
  <c r="O322" i="6"/>
  <c r="P322" i="6" s="1"/>
  <c r="O323" i="6"/>
  <c r="P323" i="6" s="1"/>
  <c r="O324" i="6"/>
  <c r="P324" i="6" s="1"/>
  <c r="O325" i="6"/>
  <c r="P325" i="6" s="1"/>
  <c r="O326" i="6"/>
  <c r="P326" i="6" s="1"/>
  <c r="O327" i="6"/>
  <c r="P327" i="6" s="1"/>
  <c r="O328" i="6"/>
  <c r="P328" i="6" s="1"/>
  <c r="O329" i="6"/>
  <c r="P329" i="6" s="1"/>
  <c r="O330" i="6"/>
  <c r="P330" i="6" s="1"/>
  <c r="O331" i="6"/>
  <c r="P331" i="6" s="1"/>
  <c r="O332" i="6"/>
  <c r="P332" i="6" s="1"/>
  <c r="O333" i="6"/>
  <c r="P333" i="6" s="1"/>
  <c r="O334" i="6"/>
  <c r="P334" i="6" s="1"/>
  <c r="O335" i="6"/>
  <c r="P335" i="6" s="1"/>
  <c r="O336" i="6"/>
  <c r="P336" i="6" s="1"/>
  <c r="O337" i="6"/>
  <c r="P337" i="6" s="1"/>
  <c r="O338" i="6"/>
  <c r="P338" i="6" s="1"/>
  <c r="O339" i="6"/>
  <c r="P339" i="6" s="1"/>
  <c r="O340" i="6"/>
  <c r="P340" i="6" s="1"/>
  <c r="O341" i="6"/>
  <c r="P341" i="6" s="1"/>
  <c r="O342" i="6"/>
  <c r="P342" i="6" s="1"/>
  <c r="O343" i="6"/>
  <c r="P343" i="6" s="1"/>
  <c r="O344" i="6"/>
  <c r="P344" i="6" s="1"/>
  <c r="O345" i="6"/>
  <c r="P345" i="6" s="1"/>
  <c r="O346" i="6"/>
  <c r="P346" i="6" s="1"/>
  <c r="O347" i="6"/>
  <c r="P347" i="6" s="1"/>
  <c r="O348" i="6"/>
  <c r="P348" i="6" s="1"/>
  <c r="O349" i="6"/>
  <c r="P349" i="6" s="1"/>
  <c r="O350" i="6"/>
  <c r="P350" i="6" s="1"/>
  <c r="O351" i="6"/>
  <c r="P351" i="6" s="1"/>
  <c r="O352" i="6"/>
  <c r="P352" i="6" s="1"/>
  <c r="O353" i="6"/>
  <c r="P353" i="6" s="1"/>
  <c r="O354" i="6"/>
  <c r="P354" i="6" s="1"/>
  <c r="O355" i="6"/>
  <c r="P355" i="6" s="1"/>
  <c r="O356" i="6"/>
  <c r="P356" i="6" s="1"/>
  <c r="O357" i="6"/>
  <c r="P357" i="6" s="1"/>
  <c r="O358" i="6"/>
  <c r="P358" i="6" s="1"/>
  <c r="O359" i="6"/>
  <c r="P359" i="6" s="1"/>
  <c r="O360" i="6"/>
  <c r="P360" i="6" s="1"/>
  <c r="O361" i="6"/>
  <c r="P361" i="6" s="1"/>
  <c r="O362" i="6"/>
  <c r="P362" i="6" s="1"/>
  <c r="O363" i="6"/>
  <c r="P363" i="6" s="1"/>
  <c r="O364" i="6"/>
  <c r="P364" i="6" s="1"/>
  <c r="O365" i="6"/>
  <c r="P365" i="6" s="1"/>
  <c r="O366" i="6"/>
  <c r="P366" i="6" s="1"/>
  <c r="O367" i="6"/>
  <c r="P367" i="6" s="1"/>
  <c r="O368" i="6"/>
  <c r="P368" i="6" s="1"/>
  <c r="O369" i="6"/>
  <c r="P369" i="6" s="1"/>
  <c r="O370" i="6"/>
  <c r="P370" i="6" s="1"/>
  <c r="O371" i="6"/>
  <c r="P371" i="6" s="1"/>
  <c r="O372" i="6"/>
  <c r="P372" i="6" s="1"/>
  <c r="O373" i="6"/>
  <c r="P373" i="6" s="1"/>
  <c r="O374" i="6"/>
  <c r="P374" i="6" s="1"/>
  <c r="O375" i="6"/>
  <c r="P375" i="6" s="1"/>
  <c r="O376" i="6"/>
  <c r="P376" i="6" s="1"/>
  <c r="O377" i="6"/>
  <c r="P377" i="6" s="1"/>
  <c r="O378" i="6"/>
  <c r="P378" i="6" s="1"/>
  <c r="O379" i="6"/>
  <c r="P379" i="6" s="1"/>
  <c r="O380" i="6"/>
  <c r="P380" i="6" s="1"/>
  <c r="O381" i="6"/>
  <c r="P381" i="6" s="1"/>
  <c r="O382" i="6"/>
  <c r="P382" i="6" s="1"/>
  <c r="O383" i="6"/>
  <c r="P383" i="6" s="1"/>
  <c r="O384" i="6"/>
  <c r="P384" i="6" s="1"/>
  <c r="O385" i="6"/>
  <c r="P385" i="6" s="1"/>
  <c r="O386" i="6"/>
  <c r="P386" i="6" s="1"/>
  <c r="O387" i="6"/>
  <c r="P387" i="6" s="1"/>
  <c r="O388" i="6"/>
  <c r="P388" i="6" s="1"/>
  <c r="O389" i="6"/>
  <c r="P389" i="6" s="1"/>
  <c r="O390" i="6"/>
  <c r="P390" i="6" s="1"/>
  <c r="O391" i="6"/>
  <c r="P391" i="6" s="1"/>
  <c r="O392" i="6"/>
  <c r="P392" i="6" s="1"/>
  <c r="O393" i="6"/>
  <c r="P393" i="6" s="1"/>
  <c r="O394" i="6"/>
  <c r="P394" i="6" s="1"/>
  <c r="O395" i="6"/>
  <c r="P395" i="6" s="1"/>
  <c r="O396" i="6"/>
  <c r="P396" i="6" s="1"/>
  <c r="O397" i="6"/>
  <c r="P397" i="6" s="1"/>
  <c r="O398" i="6"/>
  <c r="P398" i="6" s="1"/>
  <c r="O399" i="6"/>
  <c r="P399" i="6" s="1"/>
  <c r="O400" i="6"/>
  <c r="P400" i="6" s="1"/>
  <c r="O401" i="6"/>
  <c r="P401" i="6" s="1"/>
  <c r="O402" i="6"/>
  <c r="P402" i="6" s="1"/>
  <c r="O403" i="6"/>
  <c r="P403" i="6" s="1"/>
  <c r="O404" i="6"/>
  <c r="P404" i="6" s="1"/>
  <c r="O405" i="6"/>
  <c r="P405" i="6" s="1"/>
  <c r="O406" i="6"/>
  <c r="P406" i="6" s="1"/>
  <c r="O407" i="6"/>
  <c r="P407" i="6" s="1"/>
  <c r="O408" i="6"/>
  <c r="P408" i="6" s="1"/>
  <c r="O409" i="6"/>
  <c r="P409" i="6" s="1"/>
  <c r="O410" i="6"/>
  <c r="P410" i="6" s="1"/>
  <c r="O411" i="6"/>
  <c r="P411" i="6" s="1"/>
  <c r="O412" i="6"/>
  <c r="P412" i="6" s="1"/>
  <c r="O413" i="6"/>
  <c r="P413" i="6" s="1"/>
  <c r="O414" i="6"/>
  <c r="P414" i="6" s="1"/>
  <c r="O415" i="6"/>
  <c r="P415" i="6" s="1"/>
  <c r="O416" i="6"/>
  <c r="P416" i="6" s="1"/>
  <c r="O417" i="6"/>
  <c r="P417" i="6" s="1"/>
  <c r="O418" i="6"/>
  <c r="P418" i="6" s="1"/>
  <c r="O419" i="6"/>
  <c r="P419" i="6" s="1"/>
  <c r="O420" i="6"/>
  <c r="P420" i="6" s="1"/>
  <c r="O421" i="6"/>
  <c r="P421" i="6" s="1"/>
  <c r="O422" i="6"/>
  <c r="P422" i="6" s="1"/>
  <c r="O423" i="6"/>
  <c r="P423" i="6" s="1"/>
  <c r="O424" i="6"/>
  <c r="P424" i="6" s="1"/>
  <c r="O425" i="6"/>
  <c r="P425" i="6" s="1"/>
  <c r="O426" i="6"/>
  <c r="P426" i="6" s="1"/>
  <c r="O427" i="6"/>
  <c r="P427" i="6" s="1"/>
  <c r="O428" i="6"/>
  <c r="P428" i="6" s="1"/>
  <c r="O429" i="6"/>
  <c r="P429" i="6" s="1"/>
  <c r="O430" i="6"/>
  <c r="P430" i="6" s="1"/>
  <c r="O431" i="6"/>
  <c r="P431" i="6" s="1"/>
  <c r="O432" i="6"/>
  <c r="P432" i="6" s="1"/>
  <c r="O433" i="6"/>
  <c r="P433" i="6" s="1"/>
  <c r="O434" i="6"/>
  <c r="P434" i="6" s="1"/>
  <c r="O435" i="6"/>
  <c r="P435" i="6" s="1"/>
  <c r="O436" i="6"/>
  <c r="P436" i="6" s="1"/>
  <c r="O437" i="6"/>
  <c r="P437" i="6" s="1"/>
  <c r="O438" i="6"/>
  <c r="P438" i="6" s="1"/>
  <c r="O439" i="6"/>
  <c r="P439" i="6" s="1"/>
  <c r="O440" i="6"/>
  <c r="P440" i="6" s="1"/>
  <c r="O441" i="6"/>
  <c r="P441" i="6" s="1"/>
  <c r="O442" i="6"/>
  <c r="P442" i="6" s="1"/>
  <c r="O443" i="6"/>
  <c r="P443" i="6" s="1"/>
  <c r="O444" i="6"/>
  <c r="P444" i="6" s="1"/>
  <c r="O445" i="6"/>
  <c r="P445" i="6" s="1"/>
  <c r="O446" i="6"/>
  <c r="P446" i="6" s="1"/>
  <c r="O447" i="6"/>
  <c r="P447" i="6" s="1"/>
  <c r="O448" i="6"/>
  <c r="P448" i="6" s="1"/>
  <c r="O449" i="6"/>
  <c r="P449" i="6" s="1"/>
  <c r="O450" i="6"/>
  <c r="P450" i="6" s="1"/>
  <c r="O451" i="6"/>
  <c r="P451" i="6" s="1"/>
  <c r="O452" i="6"/>
  <c r="P452" i="6" s="1"/>
  <c r="O453" i="6"/>
  <c r="P453" i="6" s="1"/>
  <c r="O454" i="6"/>
  <c r="P454" i="6" s="1"/>
  <c r="O455" i="6"/>
  <c r="P455" i="6" s="1"/>
  <c r="O456" i="6"/>
  <c r="P456" i="6" s="1"/>
  <c r="O457" i="6"/>
  <c r="P457" i="6" s="1"/>
  <c r="O458" i="6"/>
  <c r="P458" i="6" s="1"/>
  <c r="O459" i="6"/>
  <c r="P459" i="6" s="1"/>
  <c r="O460" i="6"/>
  <c r="P460" i="6" s="1"/>
  <c r="O461" i="6"/>
  <c r="P461" i="6" s="1"/>
  <c r="O462" i="6"/>
  <c r="P462" i="6" s="1"/>
  <c r="O463" i="6"/>
  <c r="P463" i="6" s="1"/>
  <c r="O464" i="6"/>
  <c r="P464" i="6" s="1"/>
  <c r="O465" i="6"/>
  <c r="P465" i="6" s="1"/>
  <c r="O466" i="6"/>
  <c r="P466" i="6" s="1"/>
  <c r="O467" i="6"/>
  <c r="P467" i="6" s="1"/>
  <c r="O468" i="6"/>
  <c r="P468" i="6" s="1"/>
  <c r="O469" i="6"/>
  <c r="P469" i="6" s="1"/>
  <c r="O470" i="6"/>
  <c r="P470" i="6" s="1"/>
  <c r="O471" i="6"/>
  <c r="P471" i="6" s="1"/>
  <c r="O472" i="6"/>
  <c r="P472" i="6" s="1"/>
  <c r="O473" i="6"/>
  <c r="P473" i="6" s="1"/>
  <c r="O474" i="6"/>
  <c r="P474" i="6" s="1"/>
  <c r="O475" i="6"/>
  <c r="P475" i="6" s="1"/>
  <c r="O476" i="6"/>
  <c r="P476" i="6" s="1"/>
  <c r="O477" i="6"/>
  <c r="P477" i="6" s="1"/>
  <c r="O478" i="6"/>
  <c r="P478" i="6" s="1"/>
  <c r="O479" i="6"/>
  <c r="P479" i="6" s="1"/>
  <c r="O480" i="6"/>
  <c r="P480" i="6" s="1"/>
  <c r="O481" i="6"/>
  <c r="P481" i="6" s="1"/>
  <c r="O482" i="6"/>
  <c r="P482" i="6" s="1"/>
  <c r="O483" i="6"/>
  <c r="P483" i="6" s="1"/>
  <c r="O484" i="6"/>
  <c r="P484" i="6" s="1"/>
  <c r="O485" i="6"/>
  <c r="P485" i="6" s="1"/>
  <c r="O486" i="6"/>
  <c r="P486" i="6" s="1"/>
  <c r="O487" i="6"/>
  <c r="P487" i="6" s="1"/>
  <c r="O488" i="6"/>
  <c r="P488" i="6" s="1"/>
  <c r="O489" i="6"/>
  <c r="P489" i="6" s="1"/>
  <c r="O490" i="6"/>
  <c r="P490" i="6" s="1"/>
  <c r="O491" i="6"/>
  <c r="P491" i="6" s="1"/>
  <c r="O492" i="6"/>
  <c r="P492" i="6" s="1"/>
  <c r="O493" i="6"/>
  <c r="P493" i="6" s="1"/>
  <c r="O494" i="6"/>
  <c r="P494" i="6" s="1"/>
  <c r="O495" i="6"/>
  <c r="P495" i="6" s="1"/>
  <c r="O496" i="6"/>
  <c r="P496" i="6" s="1"/>
  <c r="O497" i="6"/>
  <c r="P497" i="6" s="1"/>
  <c r="O498" i="6"/>
  <c r="P498" i="6" s="1"/>
  <c r="O499" i="6"/>
  <c r="P499" i="6" s="1"/>
  <c r="O500" i="6"/>
  <c r="P500" i="6" s="1"/>
  <c r="O501" i="6"/>
  <c r="P501" i="6" s="1"/>
  <c r="O502" i="6"/>
  <c r="P502" i="6" s="1"/>
  <c r="O503" i="6"/>
  <c r="P503" i="6" s="1"/>
  <c r="O504" i="6"/>
  <c r="P504" i="6" s="1"/>
  <c r="O505" i="6"/>
  <c r="P505" i="6" s="1"/>
  <c r="O506" i="6"/>
  <c r="P506" i="6" s="1"/>
  <c r="O507" i="6"/>
  <c r="P507" i="6" s="1"/>
  <c r="O508" i="6"/>
  <c r="P508" i="6" s="1"/>
  <c r="O509" i="6"/>
  <c r="P509" i="6" s="1"/>
  <c r="O510" i="6"/>
  <c r="P510" i="6" s="1"/>
  <c r="O511" i="6"/>
  <c r="P511" i="6" s="1"/>
  <c r="O512" i="6"/>
  <c r="P512" i="6" s="1"/>
  <c r="O513" i="6"/>
  <c r="P513" i="6" s="1"/>
  <c r="O514" i="6"/>
  <c r="P514" i="6" s="1"/>
  <c r="O515" i="6"/>
  <c r="P515" i="6" s="1"/>
  <c r="O516" i="6"/>
  <c r="P516" i="6" s="1"/>
  <c r="O517" i="6"/>
  <c r="P517" i="6" s="1"/>
  <c r="O518" i="6"/>
  <c r="P518" i="6" s="1"/>
  <c r="O519" i="6"/>
  <c r="P519" i="6" s="1"/>
  <c r="O520" i="6"/>
  <c r="P520" i="6" s="1"/>
  <c r="O521" i="6"/>
  <c r="P521" i="6" s="1"/>
  <c r="O522" i="6"/>
  <c r="P522" i="6" s="1"/>
  <c r="O523" i="6"/>
  <c r="P523" i="6" s="1"/>
  <c r="O524" i="6"/>
  <c r="P524" i="6" s="1"/>
  <c r="O525" i="6"/>
  <c r="P525" i="6" s="1"/>
  <c r="O526" i="6"/>
  <c r="P526" i="6" s="1"/>
  <c r="O527" i="6"/>
  <c r="P527" i="6" s="1"/>
  <c r="O528" i="6"/>
  <c r="P528" i="6" s="1"/>
  <c r="O529" i="6"/>
  <c r="P529" i="6" s="1"/>
  <c r="O530" i="6"/>
  <c r="P530" i="6" s="1"/>
  <c r="O531" i="6"/>
  <c r="P531" i="6" s="1"/>
  <c r="O532" i="6"/>
  <c r="P532" i="6" s="1"/>
  <c r="O533" i="6"/>
  <c r="P533" i="6" s="1"/>
  <c r="O534" i="6"/>
  <c r="P534" i="6" s="1"/>
  <c r="O535" i="6"/>
  <c r="P535" i="6" s="1"/>
  <c r="O536" i="6"/>
  <c r="P536" i="6" s="1"/>
  <c r="O537" i="6"/>
  <c r="P537" i="6" s="1"/>
  <c r="O538" i="6"/>
  <c r="P538" i="6" s="1"/>
  <c r="O539" i="6"/>
  <c r="P539" i="6" s="1"/>
  <c r="O540" i="6"/>
  <c r="P540" i="6" s="1"/>
  <c r="O541" i="6"/>
  <c r="P541" i="6" s="1"/>
  <c r="O542" i="6"/>
  <c r="P542" i="6" s="1"/>
  <c r="O543" i="6"/>
  <c r="P543" i="6" s="1"/>
  <c r="O544" i="6"/>
  <c r="P544" i="6" s="1"/>
  <c r="O545" i="6"/>
  <c r="P545" i="6" s="1"/>
  <c r="O546" i="6"/>
  <c r="P546" i="6" s="1"/>
  <c r="O547" i="6"/>
  <c r="P547" i="6" s="1"/>
  <c r="O548" i="6"/>
  <c r="P548" i="6" s="1"/>
  <c r="O549" i="6"/>
  <c r="P549" i="6" s="1"/>
  <c r="O550" i="6"/>
  <c r="P550" i="6" s="1"/>
  <c r="O551" i="6"/>
  <c r="P551" i="6" s="1"/>
  <c r="O552" i="6"/>
  <c r="P552" i="6" s="1"/>
  <c r="O553" i="6"/>
  <c r="P553" i="6" s="1"/>
  <c r="O554" i="6"/>
  <c r="P554" i="6" s="1"/>
  <c r="O555" i="6"/>
  <c r="P555" i="6" s="1"/>
  <c r="O556" i="6"/>
  <c r="P556" i="6" s="1"/>
  <c r="O557" i="6"/>
  <c r="P557" i="6" s="1"/>
  <c r="O558" i="6"/>
  <c r="P558" i="6" s="1"/>
  <c r="O559" i="6"/>
  <c r="P559" i="6" s="1"/>
  <c r="O560" i="6"/>
  <c r="P560" i="6" s="1"/>
  <c r="O561" i="6"/>
  <c r="P561" i="6" s="1"/>
  <c r="O562" i="6"/>
  <c r="P562" i="6" s="1"/>
  <c r="O563" i="6"/>
  <c r="P563" i="6" s="1"/>
  <c r="O564" i="6"/>
  <c r="P564" i="6" s="1"/>
  <c r="O565" i="6"/>
  <c r="P565" i="6" s="1"/>
  <c r="O566" i="6"/>
  <c r="P566" i="6" s="1"/>
  <c r="O567" i="6"/>
  <c r="P567" i="6" s="1"/>
  <c r="O568" i="6"/>
  <c r="P568" i="6" s="1"/>
  <c r="O569" i="6"/>
  <c r="P569" i="6" s="1"/>
  <c r="O570" i="6"/>
  <c r="P570" i="6" s="1"/>
  <c r="O571" i="6"/>
  <c r="P571" i="6" s="1"/>
  <c r="O572" i="6"/>
  <c r="P572" i="6" s="1"/>
  <c r="O573" i="6"/>
  <c r="P573" i="6" s="1"/>
  <c r="O574" i="6"/>
  <c r="P574" i="6" s="1"/>
  <c r="O575" i="6"/>
  <c r="P575" i="6" s="1"/>
  <c r="O576" i="6"/>
  <c r="P576" i="6" s="1"/>
  <c r="O577" i="6"/>
  <c r="P577" i="6" s="1"/>
  <c r="O578" i="6"/>
  <c r="P578" i="6" s="1"/>
  <c r="O579" i="6"/>
  <c r="P579" i="6" s="1"/>
  <c r="O580" i="6"/>
  <c r="P580" i="6" s="1"/>
  <c r="O581" i="6"/>
  <c r="P581" i="6" s="1"/>
  <c r="O582" i="6"/>
  <c r="P582" i="6" s="1"/>
  <c r="O583" i="6"/>
  <c r="P583" i="6" s="1"/>
  <c r="O584" i="6"/>
  <c r="P584" i="6" s="1"/>
  <c r="O585" i="6"/>
  <c r="P585" i="6" s="1"/>
  <c r="O586" i="6"/>
  <c r="P586" i="6" s="1"/>
  <c r="O587" i="6"/>
  <c r="P587" i="6" s="1"/>
  <c r="O588" i="6"/>
  <c r="P588" i="6" s="1"/>
  <c r="O589" i="6"/>
  <c r="P589" i="6" s="1"/>
  <c r="O590" i="6"/>
  <c r="P590" i="6" s="1"/>
  <c r="O591" i="6"/>
  <c r="P591" i="6" s="1"/>
  <c r="O592" i="6"/>
  <c r="P592" i="6" s="1"/>
  <c r="O593" i="6"/>
  <c r="P593" i="6" s="1"/>
  <c r="O594" i="6"/>
  <c r="P594" i="6" s="1"/>
  <c r="O595" i="6"/>
  <c r="P595" i="6" s="1"/>
  <c r="X595" i="6" s="1"/>
  <c r="O596" i="6"/>
  <c r="P596" i="6" s="1"/>
  <c r="O597" i="6"/>
  <c r="P597" i="6" s="1"/>
  <c r="O598" i="6"/>
  <c r="P598" i="6" s="1"/>
  <c r="O599" i="6"/>
  <c r="P599" i="6" s="1"/>
  <c r="X599" i="6" s="1"/>
  <c r="O600" i="6"/>
  <c r="P600" i="6" s="1"/>
  <c r="O601" i="6"/>
  <c r="P601" i="6" s="1"/>
  <c r="O602" i="6"/>
  <c r="P602" i="6" s="1"/>
  <c r="O603" i="6"/>
  <c r="P603" i="6" s="1"/>
  <c r="X603" i="6" s="1"/>
  <c r="O604" i="6"/>
  <c r="P604" i="6" s="1"/>
  <c r="O605" i="6"/>
  <c r="P605" i="6" s="1"/>
  <c r="O606" i="6"/>
  <c r="P606" i="6" s="1"/>
  <c r="O607" i="6"/>
  <c r="P607" i="6" s="1"/>
  <c r="X607" i="6" s="1"/>
  <c r="O608" i="6"/>
  <c r="P608" i="6" s="1"/>
  <c r="O609" i="6"/>
  <c r="P609" i="6" s="1"/>
  <c r="O610" i="6"/>
  <c r="P610" i="6" s="1"/>
  <c r="O611" i="6"/>
  <c r="P611" i="6" s="1"/>
  <c r="X611" i="6" s="1"/>
  <c r="O612" i="6"/>
  <c r="P612" i="6" s="1"/>
  <c r="O613" i="6"/>
  <c r="P613" i="6" s="1"/>
  <c r="O614" i="6"/>
  <c r="P614" i="6" s="1"/>
  <c r="O615" i="6"/>
  <c r="P615" i="6" s="1"/>
  <c r="X615" i="6" s="1"/>
  <c r="O616" i="6"/>
  <c r="P616" i="6" s="1"/>
  <c r="O617" i="6"/>
  <c r="P617" i="6" s="1"/>
  <c r="O618" i="6"/>
  <c r="P618" i="6" s="1"/>
  <c r="O619" i="6"/>
  <c r="P619" i="6" s="1"/>
  <c r="X619" i="6" s="1"/>
  <c r="O620" i="6"/>
  <c r="P620" i="6" s="1"/>
  <c r="O621" i="6"/>
  <c r="P621" i="6" s="1"/>
  <c r="O622" i="6"/>
  <c r="P622" i="6" s="1"/>
  <c r="O623" i="6"/>
  <c r="P623" i="6" s="1"/>
  <c r="X623" i="6" s="1"/>
  <c r="O624" i="6"/>
  <c r="P624" i="6" s="1"/>
  <c r="O625" i="6"/>
  <c r="P625" i="6" s="1"/>
  <c r="O626" i="6"/>
  <c r="P626" i="6" s="1"/>
  <c r="O627" i="6"/>
  <c r="P627" i="6" s="1"/>
  <c r="X627" i="6" s="1"/>
  <c r="O628" i="6"/>
  <c r="P628" i="6" s="1"/>
  <c r="O629" i="6"/>
  <c r="P629" i="6" s="1"/>
  <c r="O630" i="6"/>
  <c r="P630" i="6" s="1"/>
  <c r="O631" i="6"/>
  <c r="P631" i="6" s="1"/>
  <c r="X631" i="6" s="1"/>
  <c r="O632" i="6"/>
  <c r="P632" i="6" s="1"/>
  <c r="O633" i="6"/>
  <c r="P633" i="6" s="1"/>
  <c r="O634" i="6"/>
  <c r="P634" i="6" s="1"/>
  <c r="O635" i="6"/>
  <c r="P635" i="6" s="1"/>
  <c r="X635" i="6" s="1"/>
  <c r="O636" i="6"/>
  <c r="P636" i="6" s="1"/>
  <c r="O637" i="6"/>
  <c r="P637" i="6" s="1"/>
  <c r="O638" i="6"/>
  <c r="P638" i="6" s="1"/>
  <c r="O639" i="6"/>
  <c r="P639" i="6" s="1"/>
  <c r="X639" i="6" s="1"/>
  <c r="O640" i="6"/>
  <c r="P640" i="6" s="1"/>
  <c r="O641" i="6"/>
  <c r="P641" i="6" s="1"/>
  <c r="O642" i="6"/>
  <c r="P642" i="6" s="1"/>
  <c r="O643" i="6"/>
  <c r="P643" i="6" s="1"/>
  <c r="X643" i="6" s="1"/>
  <c r="O644" i="6"/>
  <c r="P644" i="6" s="1"/>
  <c r="O645" i="6"/>
  <c r="P645" i="6" s="1"/>
  <c r="O646" i="6"/>
  <c r="P646" i="6" s="1"/>
  <c r="O647" i="6"/>
  <c r="P647" i="6" s="1"/>
  <c r="X647" i="6" s="1"/>
  <c r="O648" i="6"/>
  <c r="P648" i="6" s="1"/>
  <c r="O649" i="6"/>
  <c r="P649" i="6" s="1"/>
  <c r="O650" i="6"/>
  <c r="P650" i="6" s="1"/>
  <c r="O651" i="6"/>
  <c r="P651" i="6" s="1"/>
  <c r="X651" i="6" s="1"/>
  <c r="O652" i="6"/>
  <c r="P652" i="6" s="1"/>
  <c r="O653" i="6"/>
  <c r="P653" i="6" s="1"/>
  <c r="O654" i="6"/>
  <c r="P654" i="6" s="1"/>
  <c r="O655" i="6"/>
  <c r="P655" i="6" s="1"/>
  <c r="X655" i="6" s="1"/>
  <c r="O656" i="6"/>
  <c r="P656" i="6" s="1"/>
  <c r="O657" i="6"/>
  <c r="P657" i="6" s="1"/>
  <c r="O658" i="6"/>
  <c r="P658" i="6" s="1"/>
  <c r="O659" i="6"/>
  <c r="P659" i="6" s="1"/>
  <c r="X659" i="6" s="1"/>
  <c r="O660" i="6"/>
  <c r="P660" i="6" s="1"/>
  <c r="O661" i="6"/>
  <c r="P661" i="6" s="1"/>
  <c r="O662" i="6"/>
  <c r="P662" i="6" s="1"/>
  <c r="O663" i="6"/>
  <c r="P663" i="6" s="1"/>
  <c r="X663" i="6" s="1"/>
  <c r="O664" i="6"/>
  <c r="P664" i="6" s="1"/>
  <c r="O665" i="6"/>
  <c r="P665" i="6" s="1"/>
  <c r="O666" i="6"/>
  <c r="P666" i="6" s="1"/>
  <c r="O667" i="6"/>
  <c r="P667" i="6" s="1"/>
  <c r="X667" i="6" s="1"/>
  <c r="O668" i="6"/>
  <c r="P668" i="6" s="1"/>
  <c r="O669" i="6"/>
  <c r="P669" i="6" s="1"/>
  <c r="O670" i="6"/>
  <c r="P670" i="6" s="1"/>
  <c r="O671" i="6"/>
  <c r="P671" i="6" s="1"/>
  <c r="X671" i="6" s="1"/>
  <c r="O672" i="6"/>
  <c r="P672" i="6" s="1"/>
  <c r="O673" i="6"/>
  <c r="P673" i="6" s="1"/>
  <c r="O674" i="6"/>
  <c r="P674" i="6" s="1"/>
  <c r="O675" i="6"/>
  <c r="P675" i="6" s="1"/>
  <c r="X675" i="6" s="1"/>
  <c r="O676" i="6"/>
  <c r="P676" i="6" s="1"/>
  <c r="O677" i="6"/>
  <c r="P677" i="6" s="1"/>
  <c r="O678" i="6"/>
  <c r="P678" i="6" s="1"/>
  <c r="O679" i="6"/>
  <c r="P679" i="6" s="1"/>
  <c r="X679" i="6" s="1"/>
  <c r="O680" i="6"/>
  <c r="P680" i="6" s="1"/>
  <c r="O681" i="6"/>
  <c r="P681" i="6" s="1"/>
  <c r="O682" i="6"/>
  <c r="P682" i="6" s="1"/>
  <c r="O683" i="6"/>
  <c r="P683" i="6" s="1"/>
  <c r="X683" i="6" s="1"/>
  <c r="O684" i="6"/>
  <c r="P684" i="6" s="1"/>
  <c r="O685" i="6"/>
  <c r="P685" i="6" s="1"/>
  <c r="O686" i="6"/>
  <c r="P686" i="6" s="1"/>
  <c r="O687" i="6"/>
  <c r="P687" i="6" s="1"/>
  <c r="X687" i="6" s="1"/>
  <c r="O688" i="6"/>
  <c r="P688" i="6" s="1"/>
  <c r="O689" i="6"/>
  <c r="P689" i="6" s="1"/>
  <c r="O690" i="6"/>
  <c r="P690" i="6" s="1"/>
  <c r="O691" i="6"/>
  <c r="P691" i="6" s="1"/>
  <c r="X691" i="6" s="1"/>
  <c r="O692" i="6"/>
  <c r="P692" i="6" s="1"/>
  <c r="O693" i="6"/>
  <c r="P693" i="6" s="1"/>
  <c r="O694" i="6"/>
  <c r="P694" i="6" s="1"/>
  <c r="O695" i="6"/>
  <c r="P695" i="6" s="1"/>
  <c r="X695" i="6" s="1"/>
  <c r="O696" i="6"/>
  <c r="P696" i="6" s="1"/>
  <c r="O697" i="6"/>
  <c r="P697" i="6" s="1"/>
  <c r="O698" i="6"/>
  <c r="P698" i="6" s="1"/>
  <c r="O699" i="6"/>
  <c r="P699" i="6" s="1"/>
  <c r="X699" i="6" s="1"/>
  <c r="O700" i="6"/>
  <c r="P700" i="6" s="1"/>
  <c r="O701" i="6"/>
  <c r="P701" i="6" s="1"/>
  <c r="O702" i="6"/>
  <c r="P702" i="6" s="1"/>
  <c r="O703" i="6"/>
  <c r="P703" i="6" s="1"/>
  <c r="X703" i="6" s="1"/>
  <c r="O704" i="6"/>
  <c r="P704" i="6" s="1"/>
  <c r="O705" i="6"/>
  <c r="P705" i="6" s="1"/>
  <c r="O706" i="6"/>
  <c r="P706" i="6" s="1"/>
  <c r="O707" i="6"/>
  <c r="P707" i="6" s="1"/>
  <c r="X707" i="6" s="1"/>
  <c r="O708" i="6"/>
  <c r="P708" i="6" s="1"/>
  <c r="O709" i="6"/>
  <c r="P709" i="6" s="1"/>
  <c r="O710" i="6"/>
  <c r="P710" i="6" s="1"/>
  <c r="O711" i="6"/>
  <c r="P711" i="6" s="1"/>
  <c r="O712" i="6"/>
  <c r="P712" i="6" s="1"/>
  <c r="O713" i="6"/>
  <c r="P713" i="6" s="1"/>
  <c r="O714" i="6"/>
  <c r="P714" i="6" s="1"/>
  <c r="O715" i="6"/>
  <c r="P715" i="6" s="1"/>
  <c r="O716" i="6"/>
  <c r="P716" i="6" s="1"/>
  <c r="O717" i="6"/>
  <c r="P717" i="6" s="1"/>
  <c r="O718" i="6"/>
  <c r="P718" i="6" s="1"/>
  <c r="O719" i="6"/>
  <c r="P719" i="6" s="1"/>
  <c r="O720" i="6"/>
  <c r="P720" i="6" s="1"/>
  <c r="O721" i="6"/>
  <c r="P721" i="6" s="1"/>
  <c r="O722" i="6"/>
  <c r="P722" i="6" s="1"/>
  <c r="O723" i="6"/>
  <c r="P723" i="6" s="1"/>
  <c r="O4" i="6"/>
  <c r="P4" i="6" s="1"/>
  <c r="AH34" i="10"/>
  <c r="AF34" i="10"/>
  <c r="I9" i="8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P36" i="14"/>
  <c r="P35" i="14"/>
  <c r="P34" i="14"/>
  <c r="P33" i="14"/>
  <c r="S34" i="14" s="1"/>
  <c r="P32" i="14"/>
  <c r="P31" i="14"/>
  <c r="P30" i="14"/>
  <c r="P29" i="14"/>
  <c r="S30" i="14" s="1"/>
  <c r="P28" i="14"/>
  <c r="S27" i="14" s="1"/>
  <c r="P27" i="14"/>
  <c r="P26" i="14"/>
  <c r="S25" i="14" s="1"/>
  <c r="P25" i="14"/>
  <c r="S26" i="14" s="1"/>
  <c r="P24" i="14"/>
  <c r="S23" i="14" s="1"/>
  <c r="P23" i="14"/>
  <c r="P22" i="14"/>
  <c r="S21" i="14" s="1"/>
  <c r="P21" i="14"/>
  <c r="S22" i="14" s="1"/>
  <c r="P20" i="14"/>
  <c r="S19" i="14" s="1"/>
  <c r="P19" i="14"/>
  <c r="P18" i="14"/>
  <c r="S17" i="14" s="1"/>
  <c r="P17" i="14"/>
  <c r="S18" i="14" s="1"/>
  <c r="P16" i="14"/>
  <c r="S15" i="14" s="1"/>
  <c r="P15" i="14"/>
  <c r="P14" i="14"/>
  <c r="S13" i="14" s="1"/>
  <c r="P13" i="14"/>
  <c r="S14" i="14" s="1"/>
  <c r="P12" i="14"/>
  <c r="S11" i="14" s="1"/>
  <c r="P11" i="14"/>
  <c r="P10" i="14"/>
  <c r="S9" i="14" s="1"/>
  <c r="P9" i="14"/>
  <c r="S10" i="14" s="1"/>
  <c r="P8" i="14"/>
  <c r="S7" i="14" s="1"/>
  <c r="P7" i="14"/>
  <c r="P6" i="14"/>
  <c r="S5" i="14" s="1"/>
  <c r="P5" i="14"/>
  <c r="R113" i="6"/>
  <c r="A35" i="14" l="1"/>
  <c r="R8" i="7"/>
  <c r="I29" i="8"/>
  <c r="H28" i="8"/>
  <c r="Q722" i="6"/>
  <c r="Q718" i="6"/>
  <c r="Q714" i="6"/>
  <c r="Q710" i="6"/>
  <c r="Q706" i="6"/>
  <c r="Q702" i="6"/>
  <c r="Q698" i="6"/>
  <c r="Q694" i="6"/>
  <c r="Q690" i="6"/>
  <c r="Q686" i="6"/>
  <c r="Q682" i="6"/>
  <c r="Q678" i="6"/>
  <c r="Q674" i="6"/>
  <c r="Q670" i="6"/>
  <c r="Q666" i="6"/>
  <c r="Q662" i="6"/>
  <c r="Q658" i="6"/>
  <c r="Q654" i="6"/>
  <c r="Q650" i="6"/>
  <c r="Q646" i="6"/>
  <c r="Q642" i="6"/>
  <c r="Q638" i="6"/>
  <c r="Q634" i="6"/>
  <c r="Q630" i="6"/>
  <c r="Q626" i="6"/>
  <c r="Q622" i="6"/>
  <c r="Q618" i="6"/>
  <c r="Q614" i="6"/>
  <c r="Q610" i="6"/>
  <c r="Q606" i="6"/>
  <c r="Q602" i="6"/>
  <c r="Q598" i="6"/>
  <c r="Q594" i="6"/>
  <c r="Q590" i="6"/>
  <c r="Q586" i="6"/>
  <c r="Q582" i="6"/>
  <c r="Q578" i="6"/>
  <c r="Q574" i="6"/>
  <c r="Q570" i="6"/>
  <c r="Q566" i="6"/>
  <c r="Q562" i="6"/>
  <c r="Q558" i="6"/>
  <c r="Q554" i="6"/>
  <c r="Q550" i="6"/>
  <c r="Q546" i="6"/>
  <c r="Q542" i="6"/>
  <c r="Q538" i="6"/>
  <c r="Q534" i="6"/>
  <c r="Q530" i="6"/>
  <c r="Q525" i="6"/>
  <c r="Q519" i="6"/>
  <c r="Q511" i="6"/>
  <c r="Q503" i="6"/>
  <c r="Q495" i="6"/>
  <c r="Q487" i="6"/>
  <c r="Q479" i="6"/>
  <c r="Q471" i="6"/>
  <c r="Q463" i="6"/>
  <c r="Q452" i="6"/>
  <c r="Q436" i="6"/>
  <c r="Q420" i="6"/>
  <c r="Q404" i="6"/>
  <c r="Q388" i="6"/>
  <c r="Q372" i="6"/>
  <c r="Q356" i="6"/>
  <c r="Q340" i="6"/>
  <c r="Q324" i="6"/>
  <c r="Q308" i="6"/>
  <c r="Q292" i="6"/>
  <c r="Q276" i="6"/>
  <c r="Q260" i="6"/>
  <c r="Q244" i="6"/>
  <c r="Q228" i="6"/>
  <c r="Q212" i="6"/>
  <c r="Q196" i="6"/>
  <c r="Q180" i="6"/>
  <c r="Q164" i="6"/>
  <c r="Q148" i="6"/>
  <c r="Q132" i="6"/>
  <c r="Q116" i="6"/>
  <c r="Q100" i="6"/>
  <c r="Q84" i="6"/>
  <c r="Q68" i="6"/>
  <c r="Q52" i="6"/>
  <c r="Q36" i="6"/>
  <c r="Q20" i="6"/>
  <c r="R723" i="6"/>
  <c r="R707" i="6"/>
  <c r="R691" i="6"/>
  <c r="R675" i="6"/>
  <c r="R659" i="6"/>
  <c r="R630" i="6"/>
  <c r="R549" i="6"/>
  <c r="R421" i="6"/>
  <c r="R293" i="6"/>
  <c r="R165" i="6"/>
  <c r="T8" i="8"/>
  <c r="T27" i="8"/>
  <c r="T28" i="8"/>
  <c r="I28" i="8"/>
  <c r="R4" i="6"/>
  <c r="Q721" i="6"/>
  <c r="Q717" i="6"/>
  <c r="Q713" i="6"/>
  <c r="Q709" i="6"/>
  <c r="Q705" i="6"/>
  <c r="Q701" i="6"/>
  <c r="Q697" i="6"/>
  <c r="Q693" i="6"/>
  <c r="Q689" i="6"/>
  <c r="Q685" i="6"/>
  <c r="Q681" i="6"/>
  <c r="Q677" i="6"/>
  <c r="Q673" i="6"/>
  <c r="Q669" i="6"/>
  <c r="Q665" i="6"/>
  <c r="Q661" i="6"/>
  <c r="Q657" i="6"/>
  <c r="Q653" i="6"/>
  <c r="Q649" i="6"/>
  <c r="Q645" i="6"/>
  <c r="Q641" i="6"/>
  <c r="Q637" i="6"/>
  <c r="Q633" i="6"/>
  <c r="Q629" i="6"/>
  <c r="Q625" i="6"/>
  <c r="Q621" i="6"/>
  <c r="Q617" i="6"/>
  <c r="Q613" i="6"/>
  <c r="Q609" i="6"/>
  <c r="Q605" i="6"/>
  <c r="Q601" i="6"/>
  <c r="Q597" i="6"/>
  <c r="Q593" i="6"/>
  <c r="Q589" i="6"/>
  <c r="Q585" i="6"/>
  <c r="Q581" i="6"/>
  <c r="Q577" i="6"/>
  <c r="Q573" i="6"/>
  <c r="Q569" i="6"/>
  <c r="Q565" i="6"/>
  <c r="Q561" i="6"/>
  <c r="Q557" i="6"/>
  <c r="Q553" i="6"/>
  <c r="Q549" i="6"/>
  <c r="Q545" i="6"/>
  <c r="Q541" i="6"/>
  <c r="Q537" i="6"/>
  <c r="Q533" i="6"/>
  <c r="Q529" i="6"/>
  <c r="Q524" i="6"/>
  <c r="Q516" i="6"/>
  <c r="Q508" i="6"/>
  <c r="Q500" i="6"/>
  <c r="Q492" i="6"/>
  <c r="Q484" i="6"/>
  <c r="Q476" i="6"/>
  <c r="Q468" i="6"/>
  <c r="Q460" i="6"/>
  <c r="Q448" i="6"/>
  <c r="Q432" i="6"/>
  <c r="Q416" i="6"/>
  <c r="Q400" i="6"/>
  <c r="Q384" i="6"/>
  <c r="Q368" i="6"/>
  <c r="Q352" i="6"/>
  <c r="Q336" i="6"/>
  <c r="Q320" i="6"/>
  <c r="Q304" i="6"/>
  <c r="Q288" i="6"/>
  <c r="Q272" i="6"/>
  <c r="Q256" i="6"/>
  <c r="Q240" i="6"/>
  <c r="Q224" i="6"/>
  <c r="Q208" i="6"/>
  <c r="Q192" i="6"/>
  <c r="Q176" i="6"/>
  <c r="Q160" i="6"/>
  <c r="Q144" i="6"/>
  <c r="Q128" i="6"/>
  <c r="Q112" i="6"/>
  <c r="Q96" i="6"/>
  <c r="Q80" i="6"/>
  <c r="Q64" i="6"/>
  <c r="Q48" i="6"/>
  <c r="Q32" i="6"/>
  <c r="Q16" i="6"/>
  <c r="R719" i="6"/>
  <c r="R703" i="6"/>
  <c r="R687" i="6"/>
  <c r="R671" i="6"/>
  <c r="R654" i="6"/>
  <c r="R622" i="6"/>
  <c r="R517" i="6"/>
  <c r="R389" i="6"/>
  <c r="R261" i="6"/>
  <c r="S5" i="6"/>
  <c r="S9" i="6"/>
  <c r="S13" i="6"/>
  <c r="S17" i="6"/>
  <c r="S21" i="6"/>
  <c r="S25" i="6"/>
  <c r="S29" i="6"/>
  <c r="S33" i="6"/>
  <c r="S37" i="6"/>
  <c r="S41" i="6"/>
  <c r="S45" i="6"/>
  <c r="S49" i="6"/>
  <c r="S53" i="6"/>
  <c r="S57" i="6"/>
  <c r="S61" i="6"/>
  <c r="S65" i="6"/>
  <c r="S69" i="6"/>
  <c r="S73" i="6"/>
  <c r="S77" i="6"/>
  <c r="S81" i="6"/>
  <c r="S85" i="6"/>
  <c r="S89" i="6"/>
  <c r="S93" i="6"/>
  <c r="S97" i="6"/>
  <c r="S101" i="6"/>
  <c r="S105" i="6"/>
  <c r="S109" i="6"/>
  <c r="S113" i="6"/>
  <c r="S117" i="6"/>
  <c r="S121" i="6"/>
  <c r="S125" i="6"/>
  <c r="S129" i="6"/>
  <c r="S133" i="6"/>
  <c r="S137" i="6"/>
  <c r="S141" i="6"/>
  <c r="S145" i="6"/>
  <c r="S149" i="6"/>
  <c r="S153" i="6"/>
  <c r="S157" i="6"/>
  <c r="S161" i="6"/>
  <c r="S165" i="6"/>
  <c r="S169" i="6"/>
  <c r="S173" i="6"/>
  <c r="S177" i="6"/>
  <c r="S181" i="6"/>
  <c r="S185" i="6"/>
  <c r="S189" i="6"/>
  <c r="S193" i="6"/>
  <c r="S197" i="6"/>
  <c r="S201" i="6"/>
  <c r="S205" i="6"/>
  <c r="S209" i="6"/>
  <c r="S213" i="6"/>
  <c r="S217" i="6"/>
  <c r="S221" i="6"/>
  <c r="S225" i="6"/>
  <c r="S229" i="6"/>
  <c r="S233" i="6"/>
  <c r="S237" i="6"/>
  <c r="S241" i="6"/>
  <c r="S245" i="6"/>
  <c r="S249" i="6"/>
  <c r="S253" i="6"/>
  <c r="S257" i="6"/>
  <c r="S261" i="6"/>
  <c r="S6" i="6"/>
  <c r="S10" i="6"/>
  <c r="S14" i="6"/>
  <c r="S18" i="6"/>
  <c r="S22" i="6"/>
  <c r="S26" i="6"/>
  <c r="S30" i="6"/>
  <c r="S34" i="6"/>
  <c r="S38" i="6"/>
  <c r="S42" i="6"/>
  <c r="S46" i="6"/>
  <c r="S50" i="6"/>
  <c r="S54" i="6"/>
  <c r="S58" i="6"/>
  <c r="S62" i="6"/>
  <c r="S66" i="6"/>
  <c r="S70" i="6"/>
  <c r="S74" i="6"/>
  <c r="S78" i="6"/>
  <c r="S82" i="6"/>
  <c r="S86" i="6"/>
  <c r="S90" i="6"/>
  <c r="S94" i="6"/>
  <c r="S98" i="6"/>
  <c r="S7" i="6"/>
  <c r="S11" i="6"/>
  <c r="S15" i="6"/>
  <c r="S19" i="6"/>
  <c r="S23" i="6"/>
  <c r="S27" i="6"/>
  <c r="S31" i="6"/>
  <c r="S35" i="6"/>
  <c r="S39" i="6"/>
  <c r="S43" i="6"/>
  <c r="S47" i="6"/>
  <c r="S51" i="6"/>
  <c r="S55" i="6"/>
  <c r="S59" i="6"/>
  <c r="S63" i="6"/>
  <c r="S67" i="6"/>
  <c r="S71" i="6"/>
  <c r="S75" i="6"/>
  <c r="S79" i="6"/>
  <c r="S83" i="6"/>
  <c r="S87" i="6"/>
  <c r="S91" i="6"/>
  <c r="S95" i="6"/>
  <c r="S99" i="6"/>
  <c r="S103" i="6"/>
  <c r="S107" i="6"/>
  <c r="S111" i="6"/>
  <c r="S115" i="6"/>
  <c r="S8" i="6"/>
  <c r="S12" i="6"/>
  <c r="S16" i="6"/>
  <c r="S20" i="6"/>
  <c r="S24" i="6"/>
  <c r="S28" i="6"/>
  <c r="S32" i="6"/>
  <c r="S36" i="6"/>
  <c r="S40" i="6"/>
  <c r="S44" i="6"/>
  <c r="S48" i="6"/>
  <c r="S52" i="6"/>
  <c r="S56" i="6"/>
  <c r="S60" i="6"/>
  <c r="S64" i="6"/>
  <c r="S68" i="6"/>
  <c r="S72" i="6"/>
  <c r="S76" i="6"/>
  <c r="S80" i="6"/>
  <c r="S84" i="6"/>
  <c r="S88" i="6"/>
  <c r="S92" i="6"/>
  <c r="S96" i="6"/>
  <c r="S100" i="6"/>
  <c r="S104" i="6"/>
  <c r="S108" i="6"/>
  <c r="S112" i="6"/>
  <c r="S116" i="6"/>
  <c r="S120" i="6"/>
  <c r="S124" i="6"/>
  <c r="S128" i="6"/>
  <c r="S132" i="6"/>
  <c r="S136" i="6"/>
  <c r="S140" i="6"/>
  <c r="S144" i="6"/>
  <c r="S148" i="6"/>
  <c r="S152" i="6"/>
  <c r="S156" i="6"/>
  <c r="S160" i="6"/>
  <c r="S164" i="6"/>
  <c r="S168" i="6"/>
  <c r="S172" i="6"/>
  <c r="S176" i="6"/>
  <c r="S180" i="6"/>
  <c r="S184" i="6"/>
  <c r="S188" i="6"/>
  <c r="S192" i="6"/>
  <c r="S196" i="6"/>
  <c r="S200" i="6"/>
  <c r="S204" i="6"/>
  <c r="S208" i="6"/>
  <c r="S212" i="6"/>
  <c r="S216" i="6"/>
  <c r="S220" i="6"/>
  <c r="S224" i="6"/>
  <c r="S228" i="6"/>
  <c r="S232" i="6"/>
  <c r="S236" i="6"/>
  <c r="S240" i="6"/>
  <c r="S244" i="6"/>
  <c r="S248" i="6"/>
  <c r="S252" i="6"/>
  <c r="S256" i="6"/>
  <c r="S260" i="6"/>
  <c r="S264" i="6"/>
  <c r="S268" i="6"/>
  <c r="S272" i="6"/>
  <c r="S276" i="6"/>
  <c r="S280" i="6"/>
  <c r="S102" i="6"/>
  <c r="S118" i="6"/>
  <c r="S126" i="6"/>
  <c r="S134" i="6"/>
  <c r="S142" i="6"/>
  <c r="S150" i="6"/>
  <c r="S158" i="6"/>
  <c r="S166" i="6"/>
  <c r="S174" i="6"/>
  <c r="S182" i="6"/>
  <c r="S190" i="6"/>
  <c r="S198" i="6"/>
  <c r="S206" i="6"/>
  <c r="S214" i="6"/>
  <c r="S222" i="6"/>
  <c r="S230" i="6"/>
  <c r="S238" i="6"/>
  <c r="S246" i="6"/>
  <c r="S254" i="6"/>
  <c r="S262" i="6"/>
  <c r="S267" i="6"/>
  <c r="S273" i="6"/>
  <c r="S278" i="6"/>
  <c r="S283" i="6"/>
  <c r="S287" i="6"/>
  <c r="S291" i="6"/>
  <c r="S295" i="6"/>
  <c r="S299" i="6"/>
  <c r="S303" i="6"/>
  <c r="S307" i="6"/>
  <c r="S311" i="6"/>
  <c r="S315" i="6"/>
  <c r="S319" i="6"/>
  <c r="S323" i="6"/>
  <c r="S327" i="6"/>
  <c r="S331" i="6"/>
  <c r="S335" i="6"/>
  <c r="S339" i="6"/>
  <c r="S343" i="6"/>
  <c r="S347" i="6"/>
  <c r="S351" i="6"/>
  <c r="S355" i="6"/>
  <c r="S359" i="6"/>
  <c r="S363" i="6"/>
  <c r="S367" i="6"/>
  <c r="S371" i="6"/>
  <c r="S375" i="6"/>
  <c r="S379" i="6"/>
  <c r="S383" i="6"/>
  <c r="S387" i="6"/>
  <c r="S391" i="6"/>
  <c r="S106" i="6"/>
  <c r="S119" i="6"/>
  <c r="S127" i="6"/>
  <c r="S135" i="6"/>
  <c r="S143" i="6"/>
  <c r="S151" i="6"/>
  <c r="S159" i="6"/>
  <c r="S167" i="6"/>
  <c r="S175" i="6"/>
  <c r="S183" i="6"/>
  <c r="S191" i="6"/>
  <c r="S199" i="6"/>
  <c r="S207" i="6"/>
  <c r="S215" i="6"/>
  <c r="S223" i="6"/>
  <c r="S231" i="6"/>
  <c r="S239" i="6"/>
  <c r="S247" i="6"/>
  <c r="S255" i="6"/>
  <c r="S263" i="6"/>
  <c r="S269" i="6"/>
  <c r="S274" i="6"/>
  <c r="S279" i="6"/>
  <c r="S284" i="6"/>
  <c r="S288" i="6"/>
  <c r="S292" i="6"/>
  <c r="S296" i="6"/>
  <c r="S300" i="6"/>
  <c r="S304" i="6"/>
  <c r="S308" i="6"/>
  <c r="S312" i="6"/>
  <c r="S316" i="6"/>
  <c r="S320" i="6"/>
  <c r="S324" i="6"/>
  <c r="S328" i="6"/>
  <c r="S332" i="6"/>
  <c r="S336" i="6"/>
  <c r="S340" i="6"/>
  <c r="S344" i="6"/>
  <c r="S348" i="6"/>
  <c r="S352" i="6"/>
  <c r="S356" i="6"/>
  <c r="S360" i="6"/>
  <c r="S364" i="6"/>
  <c r="S368" i="6"/>
  <c r="S372" i="6"/>
  <c r="S376" i="6"/>
  <c r="S380" i="6"/>
  <c r="S384" i="6"/>
  <c r="S388" i="6"/>
  <c r="S392" i="6"/>
  <c r="S396" i="6"/>
  <c r="S400" i="6"/>
  <c r="S404" i="6"/>
  <c r="S408" i="6"/>
  <c r="S412" i="6"/>
  <c r="S416" i="6"/>
  <c r="S420" i="6"/>
  <c r="S424" i="6"/>
  <c r="S428" i="6"/>
  <c r="S432" i="6"/>
  <c r="S436" i="6"/>
  <c r="S440" i="6"/>
  <c r="S444" i="6"/>
  <c r="S448" i="6"/>
  <c r="S452" i="6"/>
  <c r="S456" i="6"/>
  <c r="S460" i="6"/>
  <c r="S464" i="6"/>
  <c r="S468" i="6"/>
  <c r="S472" i="6"/>
  <c r="S476" i="6"/>
  <c r="S480" i="6"/>
  <c r="S484" i="6"/>
  <c r="S488" i="6"/>
  <c r="S492" i="6"/>
  <c r="S496" i="6"/>
  <c r="S500" i="6"/>
  <c r="S504" i="6"/>
  <c r="S508" i="6"/>
  <c r="S512" i="6"/>
  <c r="S516" i="6"/>
  <c r="S520" i="6"/>
  <c r="S524" i="6"/>
  <c r="S528" i="6"/>
  <c r="S110" i="6"/>
  <c r="S122" i="6"/>
  <c r="S130" i="6"/>
  <c r="S138" i="6"/>
  <c r="S146" i="6"/>
  <c r="S154" i="6"/>
  <c r="S162" i="6"/>
  <c r="S170" i="6"/>
  <c r="S178" i="6"/>
  <c r="S186" i="6"/>
  <c r="S194" i="6"/>
  <c r="S202" i="6"/>
  <c r="S210" i="6"/>
  <c r="S218" i="6"/>
  <c r="S226" i="6"/>
  <c r="S234" i="6"/>
  <c r="S242" i="6"/>
  <c r="S250" i="6"/>
  <c r="S258" i="6"/>
  <c r="S265" i="6"/>
  <c r="S270" i="6"/>
  <c r="S275" i="6"/>
  <c r="S281" i="6"/>
  <c r="S285" i="6"/>
  <c r="S289" i="6"/>
  <c r="S293" i="6"/>
  <c r="S297" i="6"/>
  <c r="S301" i="6"/>
  <c r="S305" i="6"/>
  <c r="S309" i="6"/>
  <c r="S313" i="6"/>
  <c r="S317" i="6"/>
  <c r="S321" i="6"/>
  <c r="S325" i="6"/>
  <c r="S329" i="6"/>
  <c r="S333" i="6"/>
  <c r="S337" i="6"/>
  <c r="S341" i="6"/>
  <c r="S345" i="6"/>
  <c r="S349" i="6"/>
  <c r="S353" i="6"/>
  <c r="S357" i="6"/>
  <c r="S361" i="6"/>
  <c r="S365" i="6"/>
  <c r="S369" i="6"/>
  <c r="S373" i="6"/>
  <c r="S377" i="6"/>
  <c r="S381" i="6"/>
  <c r="S385" i="6"/>
  <c r="S389" i="6"/>
  <c r="S393" i="6"/>
  <c r="S397" i="6"/>
  <c r="S401" i="6"/>
  <c r="S405" i="6"/>
  <c r="S409" i="6"/>
  <c r="S413" i="6"/>
  <c r="S417" i="6"/>
  <c r="S421" i="6"/>
  <c r="S425" i="6"/>
  <c r="S429" i="6"/>
  <c r="S433" i="6"/>
  <c r="S437" i="6"/>
  <c r="S441" i="6"/>
  <c r="S445" i="6"/>
  <c r="S449" i="6"/>
  <c r="S453" i="6"/>
  <c r="S457" i="6"/>
  <c r="S461" i="6"/>
  <c r="S465" i="6"/>
  <c r="S469" i="6"/>
  <c r="S473" i="6"/>
  <c r="S477" i="6"/>
  <c r="S481" i="6"/>
  <c r="S485" i="6"/>
  <c r="S489" i="6"/>
  <c r="S493" i="6"/>
  <c r="S497" i="6"/>
  <c r="S501" i="6"/>
  <c r="S505" i="6"/>
  <c r="S509" i="6"/>
  <c r="S513" i="6"/>
  <c r="S517" i="6"/>
  <c r="S521" i="6"/>
  <c r="S525" i="6"/>
  <c r="S529" i="6"/>
  <c r="S114" i="6"/>
  <c r="S147" i="6"/>
  <c r="S179" i="6"/>
  <c r="S211" i="6"/>
  <c r="S243" i="6"/>
  <c r="S271" i="6"/>
  <c r="S290" i="6"/>
  <c r="S306" i="6"/>
  <c r="S322" i="6"/>
  <c r="S338" i="6"/>
  <c r="S354" i="6"/>
  <c r="S370" i="6"/>
  <c r="S386" i="6"/>
  <c r="S398" i="6"/>
  <c r="S406" i="6"/>
  <c r="S414" i="6"/>
  <c r="S422" i="6"/>
  <c r="S430" i="6"/>
  <c r="S438" i="6"/>
  <c r="S446" i="6"/>
  <c r="S454" i="6"/>
  <c r="S462" i="6"/>
  <c r="S470" i="6"/>
  <c r="S478" i="6"/>
  <c r="S486" i="6"/>
  <c r="S494" i="6"/>
  <c r="S502" i="6"/>
  <c r="S510" i="6"/>
  <c r="S518" i="6"/>
  <c r="S526" i="6"/>
  <c r="S532" i="6"/>
  <c r="S536" i="6"/>
  <c r="S540" i="6"/>
  <c r="S544" i="6"/>
  <c r="S548" i="6"/>
  <c r="S552" i="6"/>
  <c r="S556" i="6"/>
  <c r="S560" i="6"/>
  <c r="S564" i="6"/>
  <c r="S568" i="6"/>
  <c r="S572" i="6"/>
  <c r="S576" i="6"/>
  <c r="S580" i="6"/>
  <c r="S584" i="6"/>
  <c r="S588" i="6"/>
  <c r="S592" i="6"/>
  <c r="S596" i="6"/>
  <c r="S600" i="6"/>
  <c r="S604" i="6"/>
  <c r="S608" i="6"/>
  <c r="S612" i="6"/>
  <c r="S616" i="6"/>
  <c r="S620" i="6"/>
  <c r="S624" i="6"/>
  <c r="S628" i="6"/>
  <c r="S632" i="6"/>
  <c r="S636" i="6"/>
  <c r="S640" i="6"/>
  <c r="S644" i="6"/>
  <c r="S648" i="6"/>
  <c r="S652" i="6"/>
  <c r="S656" i="6"/>
  <c r="S123" i="6"/>
  <c r="S155" i="6"/>
  <c r="S187" i="6"/>
  <c r="S219" i="6"/>
  <c r="S251" i="6"/>
  <c r="S277" i="6"/>
  <c r="S294" i="6"/>
  <c r="S310" i="6"/>
  <c r="S326" i="6"/>
  <c r="S342" i="6"/>
  <c r="S358" i="6"/>
  <c r="S374" i="6"/>
  <c r="S390" i="6"/>
  <c r="S399" i="6"/>
  <c r="S407" i="6"/>
  <c r="S415" i="6"/>
  <c r="S423" i="6"/>
  <c r="S431" i="6"/>
  <c r="S439" i="6"/>
  <c r="S447" i="6"/>
  <c r="S455" i="6"/>
  <c r="S463" i="6"/>
  <c r="S471" i="6"/>
  <c r="S479" i="6"/>
  <c r="S487" i="6"/>
  <c r="S495" i="6"/>
  <c r="S503" i="6"/>
  <c r="S511" i="6"/>
  <c r="S519" i="6"/>
  <c r="S527" i="6"/>
  <c r="S533" i="6"/>
  <c r="S537" i="6"/>
  <c r="S541" i="6"/>
  <c r="S545" i="6"/>
  <c r="S549" i="6"/>
  <c r="S553" i="6"/>
  <c r="S557" i="6"/>
  <c r="S561" i="6"/>
  <c r="S565" i="6"/>
  <c r="S569" i="6"/>
  <c r="S573" i="6"/>
  <c r="S577" i="6"/>
  <c r="S581" i="6"/>
  <c r="S585" i="6"/>
  <c r="S589" i="6"/>
  <c r="S593" i="6"/>
  <c r="S597" i="6"/>
  <c r="S601" i="6"/>
  <c r="S605" i="6"/>
  <c r="S609" i="6"/>
  <c r="S613" i="6"/>
  <c r="S617" i="6"/>
  <c r="S621" i="6"/>
  <c r="S625" i="6"/>
  <c r="S629" i="6"/>
  <c r="S633" i="6"/>
  <c r="S637" i="6"/>
  <c r="S641" i="6"/>
  <c r="S645" i="6"/>
  <c r="S649" i="6"/>
  <c r="S653" i="6"/>
  <c r="S657" i="6"/>
  <c r="S661" i="6"/>
  <c r="S665" i="6"/>
  <c r="S669" i="6"/>
  <c r="S673" i="6"/>
  <c r="S677" i="6"/>
  <c r="S681" i="6"/>
  <c r="S685" i="6"/>
  <c r="S689" i="6"/>
  <c r="S693" i="6"/>
  <c r="S697" i="6"/>
  <c r="S701" i="6"/>
  <c r="S705" i="6"/>
  <c r="S709" i="6"/>
  <c r="S713" i="6"/>
  <c r="S717" i="6"/>
  <c r="S721" i="6"/>
  <c r="R5" i="6"/>
  <c r="R9" i="6"/>
  <c r="R13" i="6"/>
  <c r="R17" i="6"/>
  <c r="R21" i="6"/>
  <c r="R25" i="6"/>
  <c r="R29" i="6"/>
  <c r="S131" i="6"/>
  <c r="S163" i="6"/>
  <c r="S195" i="6"/>
  <c r="S227" i="6"/>
  <c r="S259" i="6"/>
  <c r="S282" i="6"/>
  <c r="S298" i="6"/>
  <c r="S314" i="6"/>
  <c r="S330" i="6"/>
  <c r="S346" i="6"/>
  <c r="S362" i="6"/>
  <c r="S378" i="6"/>
  <c r="S394" i="6"/>
  <c r="S402" i="6"/>
  <c r="S410" i="6"/>
  <c r="S418" i="6"/>
  <c r="S426" i="6"/>
  <c r="S434" i="6"/>
  <c r="S442" i="6"/>
  <c r="S450" i="6"/>
  <c r="S458" i="6"/>
  <c r="S466" i="6"/>
  <c r="S474" i="6"/>
  <c r="S482" i="6"/>
  <c r="S490" i="6"/>
  <c r="S498" i="6"/>
  <c r="S506" i="6"/>
  <c r="S514" i="6"/>
  <c r="S522" i="6"/>
  <c r="S530" i="6"/>
  <c r="S534" i="6"/>
  <c r="S538" i="6"/>
  <c r="S542" i="6"/>
  <c r="S546" i="6"/>
  <c r="S550" i="6"/>
  <c r="S554" i="6"/>
  <c r="S558" i="6"/>
  <c r="S562" i="6"/>
  <c r="S566" i="6"/>
  <c r="S570" i="6"/>
  <c r="S574" i="6"/>
  <c r="S578" i="6"/>
  <c r="S582" i="6"/>
  <c r="S586" i="6"/>
  <c r="S590" i="6"/>
  <c r="S594" i="6"/>
  <c r="S598" i="6"/>
  <c r="S602" i="6"/>
  <c r="S606" i="6"/>
  <c r="S610" i="6"/>
  <c r="S614" i="6"/>
  <c r="S618" i="6"/>
  <c r="S622" i="6"/>
  <c r="S626" i="6"/>
  <c r="S630" i="6"/>
  <c r="S634" i="6"/>
  <c r="S638" i="6"/>
  <c r="S642" i="6"/>
  <c r="S646" i="6"/>
  <c r="S650" i="6"/>
  <c r="S654" i="6"/>
  <c r="S658" i="6"/>
  <c r="S662" i="6"/>
  <c r="S666" i="6"/>
  <c r="S670" i="6"/>
  <c r="S674" i="6"/>
  <c r="S678" i="6"/>
  <c r="S682" i="6"/>
  <c r="S686" i="6"/>
  <c r="S690" i="6"/>
  <c r="S694" i="6"/>
  <c r="S698" i="6"/>
  <c r="S702" i="6"/>
  <c r="S706" i="6"/>
  <c r="S710" i="6"/>
  <c r="S714" i="6"/>
  <c r="S718" i="6"/>
  <c r="S722" i="6"/>
  <c r="R6" i="6"/>
  <c r="R10" i="6"/>
  <c r="R14" i="6"/>
  <c r="R18" i="6"/>
  <c r="R22" i="6"/>
  <c r="S139" i="6"/>
  <c r="S266" i="6"/>
  <c r="S334" i="6"/>
  <c r="S395" i="6"/>
  <c r="S427" i="6"/>
  <c r="S459" i="6"/>
  <c r="S491" i="6"/>
  <c r="S523" i="6"/>
  <c r="S543" i="6"/>
  <c r="S559" i="6"/>
  <c r="S575" i="6"/>
  <c r="S591" i="6"/>
  <c r="S607" i="6"/>
  <c r="S623" i="6"/>
  <c r="S639" i="6"/>
  <c r="S655" i="6"/>
  <c r="S664" i="6"/>
  <c r="S672" i="6"/>
  <c r="S680" i="6"/>
  <c r="S688" i="6"/>
  <c r="S696" i="6"/>
  <c r="S704" i="6"/>
  <c r="S712" i="6"/>
  <c r="S720" i="6"/>
  <c r="R8" i="6"/>
  <c r="R16" i="6"/>
  <c r="R24" i="6"/>
  <c r="R30" i="6"/>
  <c r="R34" i="6"/>
  <c r="R38" i="6"/>
  <c r="R42" i="6"/>
  <c r="R46" i="6"/>
  <c r="R50" i="6"/>
  <c r="R54" i="6"/>
  <c r="R58" i="6"/>
  <c r="R62" i="6"/>
  <c r="R66" i="6"/>
  <c r="R70" i="6"/>
  <c r="R74" i="6"/>
  <c r="R78" i="6"/>
  <c r="R82" i="6"/>
  <c r="R86" i="6"/>
  <c r="R90" i="6"/>
  <c r="R94" i="6"/>
  <c r="R98" i="6"/>
  <c r="R102" i="6"/>
  <c r="R106" i="6"/>
  <c r="R110" i="6"/>
  <c r="R114" i="6"/>
  <c r="R118" i="6"/>
  <c r="R122" i="6"/>
  <c r="R126" i="6"/>
  <c r="R130" i="6"/>
  <c r="R134" i="6"/>
  <c r="R138" i="6"/>
  <c r="R142" i="6"/>
  <c r="R146" i="6"/>
  <c r="R150" i="6"/>
  <c r="S171" i="6"/>
  <c r="S286" i="6"/>
  <c r="S350" i="6"/>
  <c r="S403" i="6"/>
  <c r="S435" i="6"/>
  <c r="S467" i="6"/>
  <c r="S499" i="6"/>
  <c r="S531" i="6"/>
  <c r="S547" i="6"/>
  <c r="S563" i="6"/>
  <c r="S579" i="6"/>
  <c r="S595" i="6"/>
  <c r="S611" i="6"/>
  <c r="S627" i="6"/>
  <c r="S643" i="6"/>
  <c r="S659" i="6"/>
  <c r="S667" i="6"/>
  <c r="S675" i="6"/>
  <c r="S683" i="6"/>
  <c r="S691" i="6"/>
  <c r="S699" i="6"/>
  <c r="S707" i="6"/>
  <c r="S715" i="6"/>
  <c r="S723" i="6"/>
  <c r="R11" i="6"/>
  <c r="R19" i="6"/>
  <c r="R26" i="6"/>
  <c r="R31" i="6"/>
  <c r="R35" i="6"/>
  <c r="R39" i="6"/>
  <c r="R43" i="6"/>
  <c r="R47" i="6"/>
  <c r="R51" i="6"/>
  <c r="R55" i="6"/>
  <c r="R59" i="6"/>
  <c r="R63" i="6"/>
  <c r="R67" i="6"/>
  <c r="R71" i="6"/>
  <c r="R75" i="6"/>
  <c r="R79" i="6"/>
  <c r="R83" i="6"/>
  <c r="R87" i="6"/>
  <c r="R91" i="6"/>
  <c r="R95" i="6"/>
  <c r="R99" i="6"/>
  <c r="R103" i="6"/>
  <c r="R107" i="6"/>
  <c r="R111" i="6"/>
  <c r="R115" i="6"/>
  <c r="R119" i="6"/>
  <c r="R123" i="6"/>
  <c r="R127" i="6"/>
  <c r="R131" i="6"/>
  <c r="R135" i="6"/>
  <c r="R139" i="6"/>
  <c r="R143" i="6"/>
  <c r="R147" i="6"/>
  <c r="R151" i="6"/>
  <c r="R155" i="6"/>
  <c r="R159" i="6"/>
  <c r="R163" i="6"/>
  <c r="R167" i="6"/>
  <c r="R171" i="6"/>
  <c r="R175" i="6"/>
  <c r="R179" i="6"/>
  <c r="R183" i="6"/>
  <c r="R187" i="6"/>
  <c r="R191" i="6"/>
  <c r="R195" i="6"/>
  <c r="R199" i="6"/>
  <c r="R203" i="6"/>
  <c r="R207" i="6"/>
  <c r="R211" i="6"/>
  <c r="R215" i="6"/>
  <c r="R219" i="6"/>
  <c r="R223" i="6"/>
  <c r="R227" i="6"/>
  <c r="R231" i="6"/>
  <c r="R235" i="6"/>
  <c r="R239" i="6"/>
  <c r="R243" i="6"/>
  <c r="R247" i="6"/>
  <c r="R251" i="6"/>
  <c r="R255" i="6"/>
  <c r="R259" i="6"/>
  <c r="R263" i="6"/>
  <c r="R267" i="6"/>
  <c r="R271" i="6"/>
  <c r="R275" i="6"/>
  <c r="R279" i="6"/>
  <c r="R283" i="6"/>
  <c r="R287" i="6"/>
  <c r="R291" i="6"/>
  <c r="R295" i="6"/>
  <c r="R299" i="6"/>
  <c r="R303" i="6"/>
  <c r="R307" i="6"/>
  <c r="R311" i="6"/>
  <c r="R315" i="6"/>
  <c r="R319" i="6"/>
  <c r="R323" i="6"/>
  <c r="R327" i="6"/>
  <c r="R331" i="6"/>
  <c r="R335" i="6"/>
  <c r="R339" i="6"/>
  <c r="R343" i="6"/>
  <c r="R347" i="6"/>
  <c r="R351" i="6"/>
  <c r="R355" i="6"/>
  <c r="R359" i="6"/>
  <c r="R363" i="6"/>
  <c r="R367" i="6"/>
  <c r="R371" i="6"/>
  <c r="R375" i="6"/>
  <c r="R379" i="6"/>
  <c r="R383" i="6"/>
  <c r="R387" i="6"/>
  <c r="R391" i="6"/>
  <c r="R395" i="6"/>
  <c r="R399" i="6"/>
  <c r="R403" i="6"/>
  <c r="R407" i="6"/>
  <c r="R411" i="6"/>
  <c r="R415" i="6"/>
  <c r="R419" i="6"/>
  <c r="R423" i="6"/>
  <c r="R427" i="6"/>
  <c r="R431" i="6"/>
  <c r="R435" i="6"/>
  <c r="R439" i="6"/>
  <c r="R443" i="6"/>
  <c r="R447" i="6"/>
  <c r="R451" i="6"/>
  <c r="R455" i="6"/>
  <c r="R459" i="6"/>
  <c r="R463" i="6"/>
  <c r="R467" i="6"/>
  <c r="R471" i="6"/>
  <c r="R475" i="6"/>
  <c r="R479" i="6"/>
  <c r="R483" i="6"/>
  <c r="R487" i="6"/>
  <c r="R491" i="6"/>
  <c r="R495" i="6"/>
  <c r="R499" i="6"/>
  <c r="R503" i="6"/>
  <c r="R507" i="6"/>
  <c r="R511" i="6"/>
  <c r="R515" i="6"/>
  <c r="R519" i="6"/>
  <c r="R523" i="6"/>
  <c r="R527" i="6"/>
  <c r="R531" i="6"/>
  <c r="R535" i="6"/>
  <c r="R539" i="6"/>
  <c r="R543" i="6"/>
  <c r="R547" i="6"/>
  <c r="R551" i="6"/>
  <c r="R555" i="6"/>
  <c r="R559" i="6"/>
  <c r="R563" i="6"/>
  <c r="R567" i="6"/>
  <c r="R571" i="6"/>
  <c r="R575" i="6"/>
  <c r="R579" i="6"/>
  <c r="R583" i="6"/>
  <c r="R587" i="6"/>
  <c r="R591" i="6"/>
  <c r="R595" i="6"/>
  <c r="R599" i="6"/>
  <c r="S203" i="6"/>
  <c r="S302" i="6"/>
  <c r="S366" i="6"/>
  <c r="S411" i="6"/>
  <c r="S443" i="6"/>
  <c r="S475" i="6"/>
  <c r="S507" i="6"/>
  <c r="S535" i="6"/>
  <c r="S551" i="6"/>
  <c r="S567" i="6"/>
  <c r="S583" i="6"/>
  <c r="S599" i="6"/>
  <c r="S615" i="6"/>
  <c r="S631" i="6"/>
  <c r="S647" i="6"/>
  <c r="S660" i="6"/>
  <c r="S668" i="6"/>
  <c r="S676" i="6"/>
  <c r="S684" i="6"/>
  <c r="S692" i="6"/>
  <c r="S700" i="6"/>
  <c r="S708" i="6"/>
  <c r="S716" i="6"/>
  <c r="S4" i="6"/>
  <c r="R12" i="6"/>
  <c r="R20" i="6"/>
  <c r="R27" i="6"/>
  <c r="R32" i="6"/>
  <c r="R36" i="6"/>
  <c r="R40" i="6"/>
  <c r="R44" i="6"/>
  <c r="R48" i="6"/>
  <c r="R52" i="6"/>
  <c r="R56" i="6"/>
  <c r="R60" i="6"/>
  <c r="R64" i="6"/>
  <c r="R68" i="6"/>
  <c r="R72" i="6"/>
  <c r="R76" i="6"/>
  <c r="R80" i="6"/>
  <c r="R84" i="6"/>
  <c r="R88" i="6"/>
  <c r="R92" i="6"/>
  <c r="R96" i="6"/>
  <c r="R100" i="6"/>
  <c r="R104" i="6"/>
  <c r="R108" i="6"/>
  <c r="R112" i="6"/>
  <c r="R116" i="6"/>
  <c r="R120" i="6"/>
  <c r="R124" i="6"/>
  <c r="R128" i="6"/>
  <c r="R132" i="6"/>
  <c r="R136" i="6"/>
  <c r="R140" i="6"/>
  <c r="R144" i="6"/>
  <c r="R148" i="6"/>
  <c r="R152" i="6"/>
  <c r="R156" i="6"/>
  <c r="R160" i="6"/>
  <c r="R164" i="6"/>
  <c r="R168" i="6"/>
  <c r="R172" i="6"/>
  <c r="R176" i="6"/>
  <c r="R180" i="6"/>
  <c r="R184" i="6"/>
  <c r="R188" i="6"/>
  <c r="R192" i="6"/>
  <c r="R196" i="6"/>
  <c r="R200" i="6"/>
  <c r="R204" i="6"/>
  <c r="R208" i="6"/>
  <c r="R212" i="6"/>
  <c r="R216" i="6"/>
  <c r="R220" i="6"/>
  <c r="R224" i="6"/>
  <c r="R228" i="6"/>
  <c r="R232" i="6"/>
  <c r="R236" i="6"/>
  <c r="R240" i="6"/>
  <c r="R244" i="6"/>
  <c r="R248" i="6"/>
  <c r="R252" i="6"/>
  <c r="R256" i="6"/>
  <c r="R260" i="6"/>
  <c r="R264" i="6"/>
  <c r="R268" i="6"/>
  <c r="R272" i="6"/>
  <c r="R276" i="6"/>
  <c r="R280" i="6"/>
  <c r="R284" i="6"/>
  <c r="R288" i="6"/>
  <c r="R292" i="6"/>
  <c r="R296" i="6"/>
  <c r="R300" i="6"/>
  <c r="R304" i="6"/>
  <c r="R308" i="6"/>
  <c r="R312" i="6"/>
  <c r="R316" i="6"/>
  <c r="R320" i="6"/>
  <c r="R324" i="6"/>
  <c r="R328" i="6"/>
  <c r="R332" i="6"/>
  <c r="R336" i="6"/>
  <c r="R340" i="6"/>
  <c r="R344" i="6"/>
  <c r="R348" i="6"/>
  <c r="R352" i="6"/>
  <c r="R356" i="6"/>
  <c r="R360" i="6"/>
  <c r="R364" i="6"/>
  <c r="R368" i="6"/>
  <c r="R372" i="6"/>
  <c r="R376" i="6"/>
  <c r="R380" i="6"/>
  <c r="R384" i="6"/>
  <c r="R388" i="6"/>
  <c r="R392" i="6"/>
  <c r="R396" i="6"/>
  <c r="R400" i="6"/>
  <c r="R404" i="6"/>
  <c r="R408" i="6"/>
  <c r="R412" i="6"/>
  <c r="R416" i="6"/>
  <c r="R420" i="6"/>
  <c r="R424" i="6"/>
  <c r="R428" i="6"/>
  <c r="R432" i="6"/>
  <c r="R436" i="6"/>
  <c r="R440" i="6"/>
  <c r="R444" i="6"/>
  <c r="R448" i="6"/>
  <c r="R452" i="6"/>
  <c r="R456" i="6"/>
  <c r="R460" i="6"/>
  <c r="R464" i="6"/>
  <c r="R468" i="6"/>
  <c r="R472" i="6"/>
  <c r="R476" i="6"/>
  <c r="R480" i="6"/>
  <c r="R484" i="6"/>
  <c r="R488" i="6"/>
  <c r="R492" i="6"/>
  <c r="R496" i="6"/>
  <c r="R500" i="6"/>
  <c r="R504" i="6"/>
  <c r="R508" i="6"/>
  <c r="R512" i="6"/>
  <c r="R516" i="6"/>
  <c r="R520" i="6"/>
  <c r="R524" i="6"/>
  <c r="R528" i="6"/>
  <c r="R532" i="6"/>
  <c r="R536" i="6"/>
  <c r="R540" i="6"/>
  <c r="R544" i="6"/>
  <c r="R548" i="6"/>
  <c r="R552" i="6"/>
  <c r="R556" i="6"/>
  <c r="R560" i="6"/>
  <c r="R564" i="6"/>
  <c r="R568" i="6"/>
  <c r="R572" i="6"/>
  <c r="R576" i="6"/>
  <c r="R580" i="6"/>
  <c r="R584" i="6"/>
  <c r="R588" i="6"/>
  <c r="R592" i="6"/>
  <c r="R596" i="6"/>
  <c r="R600" i="6"/>
  <c r="S235" i="6"/>
  <c r="S451" i="6"/>
  <c r="S555" i="6"/>
  <c r="S619" i="6"/>
  <c r="S671" i="6"/>
  <c r="S703" i="6"/>
  <c r="R15" i="6"/>
  <c r="R37" i="6"/>
  <c r="R53" i="6"/>
  <c r="R69" i="6"/>
  <c r="R85" i="6"/>
  <c r="R101" i="6"/>
  <c r="R117" i="6"/>
  <c r="R133" i="6"/>
  <c r="R149" i="6"/>
  <c r="R158" i="6"/>
  <c r="R166" i="6"/>
  <c r="R174" i="6"/>
  <c r="R182" i="6"/>
  <c r="R190" i="6"/>
  <c r="R198" i="6"/>
  <c r="R206" i="6"/>
  <c r="R214" i="6"/>
  <c r="R222" i="6"/>
  <c r="R230" i="6"/>
  <c r="R238" i="6"/>
  <c r="R246" i="6"/>
  <c r="R254" i="6"/>
  <c r="R262" i="6"/>
  <c r="R270" i="6"/>
  <c r="R278" i="6"/>
  <c r="R286" i="6"/>
  <c r="R294" i="6"/>
  <c r="R302" i="6"/>
  <c r="R310" i="6"/>
  <c r="R318" i="6"/>
  <c r="R326" i="6"/>
  <c r="R334" i="6"/>
  <c r="R342" i="6"/>
  <c r="R350" i="6"/>
  <c r="R358" i="6"/>
  <c r="R366" i="6"/>
  <c r="R374" i="6"/>
  <c r="R382" i="6"/>
  <c r="R390" i="6"/>
  <c r="R398" i="6"/>
  <c r="R406" i="6"/>
  <c r="R414" i="6"/>
  <c r="R422" i="6"/>
  <c r="R430" i="6"/>
  <c r="R438" i="6"/>
  <c r="R446" i="6"/>
  <c r="R454" i="6"/>
  <c r="R462" i="6"/>
  <c r="R470" i="6"/>
  <c r="R478" i="6"/>
  <c r="R486" i="6"/>
  <c r="R494" i="6"/>
  <c r="R502" i="6"/>
  <c r="R510" i="6"/>
  <c r="R518" i="6"/>
  <c r="R526" i="6"/>
  <c r="R534" i="6"/>
  <c r="R542" i="6"/>
  <c r="R550" i="6"/>
  <c r="R558" i="6"/>
  <c r="R566" i="6"/>
  <c r="R574" i="6"/>
  <c r="R582" i="6"/>
  <c r="R590" i="6"/>
  <c r="R598" i="6"/>
  <c r="R604" i="6"/>
  <c r="R608" i="6"/>
  <c r="R612" i="6"/>
  <c r="R616" i="6"/>
  <c r="R620" i="6"/>
  <c r="R624" i="6"/>
  <c r="R628" i="6"/>
  <c r="R632" i="6"/>
  <c r="R636" i="6"/>
  <c r="R640" i="6"/>
  <c r="R644" i="6"/>
  <c r="R648" i="6"/>
  <c r="R652" i="6"/>
  <c r="R656" i="6"/>
  <c r="S318" i="6"/>
  <c r="S483" i="6"/>
  <c r="S571" i="6"/>
  <c r="S635" i="6"/>
  <c r="S679" i="6"/>
  <c r="S711" i="6"/>
  <c r="R23" i="6"/>
  <c r="R41" i="6"/>
  <c r="R57" i="6"/>
  <c r="R73" i="6"/>
  <c r="R89" i="6"/>
  <c r="R105" i="6"/>
  <c r="R121" i="6"/>
  <c r="R137" i="6"/>
  <c r="R153" i="6"/>
  <c r="R161" i="6"/>
  <c r="R169" i="6"/>
  <c r="R177" i="6"/>
  <c r="R185" i="6"/>
  <c r="R193" i="6"/>
  <c r="R201" i="6"/>
  <c r="R209" i="6"/>
  <c r="R217" i="6"/>
  <c r="R225" i="6"/>
  <c r="R233" i="6"/>
  <c r="R241" i="6"/>
  <c r="R249" i="6"/>
  <c r="R257" i="6"/>
  <c r="R265" i="6"/>
  <c r="R273" i="6"/>
  <c r="R281" i="6"/>
  <c r="R289" i="6"/>
  <c r="R297" i="6"/>
  <c r="R305" i="6"/>
  <c r="R313" i="6"/>
  <c r="R321" i="6"/>
  <c r="R329" i="6"/>
  <c r="R337" i="6"/>
  <c r="R345" i="6"/>
  <c r="R353" i="6"/>
  <c r="R361" i="6"/>
  <c r="R369" i="6"/>
  <c r="R377" i="6"/>
  <c r="R385" i="6"/>
  <c r="R393" i="6"/>
  <c r="R401" i="6"/>
  <c r="R409" i="6"/>
  <c r="R417" i="6"/>
  <c r="R425" i="6"/>
  <c r="R433" i="6"/>
  <c r="R441" i="6"/>
  <c r="R449" i="6"/>
  <c r="R457" i="6"/>
  <c r="R465" i="6"/>
  <c r="R473" i="6"/>
  <c r="R481" i="6"/>
  <c r="R489" i="6"/>
  <c r="R497" i="6"/>
  <c r="R505" i="6"/>
  <c r="R513" i="6"/>
  <c r="R521" i="6"/>
  <c r="R529" i="6"/>
  <c r="R537" i="6"/>
  <c r="R545" i="6"/>
  <c r="R553" i="6"/>
  <c r="R561" i="6"/>
  <c r="R569" i="6"/>
  <c r="R577" i="6"/>
  <c r="R585" i="6"/>
  <c r="R593" i="6"/>
  <c r="R601" i="6"/>
  <c r="R605" i="6"/>
  <c r="R609" i="6"/>
  <c r="R613" i="6"/>
  <c r="R617" i="6"/>
  <c r="R621" i="6"/>
  <c r="R625" i="6"/>
  <c r="R629" i="6"/>
  <c r="R633" i="6"/>
  <c r="R637" i="6"/>
  <c r="R641" i="6"/>
  <c r="R645" i="6"/>
  <c r="R649" i="6"/>
  <c r="R653" i="6"/>
  <c r="S382" i="6"/>
  <c r="S515" i="6"/>
  <c r="S587" i="6"/>
  <c r="S651" i="6"/>
  <c r="S687" i="6"/>
  <c r="S719" i="6"/>
  <c r="R28" i="6"/>
  <c r="R45" i="6"/>
  <c r="R61" i="6"/>
  <c r="R77" i="6"/>
  <c r="R93" i="6"/>
  <c r="R109" i="6"/>
  <c r="R125" i="6"/>
  <c r="R141" i="6"/>
  <c r="R154" i="6"/>
  <c r="R162" i="6"/>
  <c r="R170" i="6"/>
  <c r="R178" i="6"/>
  <c r="R186" i="6"/>
  <c r="R194" i="6"/>
  <c r="R202" i="6"/>
  <c r="R210" i="6"/>
  <c r="R218" i="6"/>
  <c r="R226" i="6"/>
  <c r="R234" i="6"/>
  <c r="R242" i="6"/>
  <c r="R250" i="6"/>
  <c r="R258" i="6"/>
  <c r="R266" i="6"/>
  <c r="R274" i="6"/>
  <c r="R282" i="6"/>
  <c r="R290" i="6"/>
  <c r="R298" i="6"/>
  <c r="R306" i="6"/>
  <c r="R314" i="6"/>
  <c r="R322" i="6"/>
  <c r="R330" i="6"/>
  <c r="R338" i="6"/>
  <c r="R346" i="6"/>
  <c r="R354" i="6"/>
  <c r="R362" i="6"/>
  <c r="R370" i="6"/>
  <c r="R378" i="6"/>
  <c r="R386" i="6"/>
  <c r="R394" i="6"/>
  <c r="R402" i="6"/>
  <c r="R410" i="6"/>
  <c r="R418" i="6"/>
  <c r="R426" i="6"/>
  <c r="R434" i="6"/>
  <c r="R442" i="6"/>
  <c r="R450" i="6"/>
  <c r="R458" i="6"/>
  <c r="R466" i="6"/>
  <c r="R474" i="6"/>
  <c r="R482" i="6"/>
  <c r="R490" i="6"/>
  <c r="R498" i="6"/>
  <c r="R506" i="6"/>
  <c r="R514" i="6"/>
  <c r="R522" i="6"/>
  <c r="R530" i="6"/>
  <c r="R538" i="6"/>
  <c r="R546" i="6"/>
  <c r="R554" i="6"/>
  <c r="R562" i="6"/>
  <c r="R570" i="6"/>
  <c r="R578" i="6"/>
  <c r="R586" i="6"/>
  <c r="R594" i="6"/>
  <c r="R602" i="6"/>
  <c r="R606" i="6"/>
  <c r="R610" i="6"/>
  <c r="R614" i="6"/>
  <c r="R618" i="6"/>
  <c r="S419" i="6"/>
  <c r="S695" i="6"/>
  <c r="R65" i="6"/>
  <c r="R129" i="6"/>
  <c r="R173" i="6"/>
  <c r="R205" i="6"/>
  <c r="R237" i="6"/>
  <c r="R269" i="6"/>
  <c r="R301" i="6"/>
  <c r="R333" i="6"/>
  <c r="R365" i="6"/>
  <c r="R397" i="6"/>
  <c r="R429" i="6"/>
  <c r="R461" i="6"/>
  <c r="R493" i="6"/>
  <c r="R525" i="6"/>
  <c r="R557" i="6"/>
  <c r="R589" i="6"/>
  <c r="R611" i="6"/>
  <c r="R623" i="6"/>
  <c r="R631" i="6"/>
  <c r="R639" i="6"/>
  <c r="R647" i="6"/>
  <c r="R655" i="6"/>
  <c r="R660" i="6"/>
  <c r="R664" i="6"/>
  <c r="R668" i="6"/>
  <c r="R672" i="6"/>
  <c r="R676" i="6"/>
  <c r="R680" i="6"/>
  <c r="R684" i="6"/>
  <c r="R688" i="6"/>
  <c r="R692" i="6"/>
  <c r="R696" i="6"/>
  <c r="R700" i="6"/>
  <c r="R704" i="6"/>
  <c r="R708" i="6"/>
  <c r="R712" i="6"/>
  <c r="R716" i="6"/>
  <c r="R720" i="6"/>
  <c r="Q5" i="6"/>
  <c r="Q9" i="6"/>
  <c r="Q13" i="6"/>
  <c r="Q17" i="6"/>
  <c r="Q21" i="6"/>
  <c r="Q25" i="6"/>
  <c r="Q29" i="6"/>
  <c r="Q33" i="6"/>
  <c r="Q37" i="6"/>
  <c r="Q41" i="6"/>
  <c r="Q45" i="6"/>
  <c r="Q49" i="6"/>
  <c r="Q53" i="6"/>
  <c r="Q57" i="6"/>
  <c r="Q61" i="6"/>
  <c r="Q65" i="6"/>
  <c r="Q69" i="6"/>
  <c r="Q73" i="6"/>
  <c r="Q77" i="6"/>
  <c r="Q81" i="6"/>
  <c r="Q85" i="6"/>
  <c r="Q89" i="6"/>
  <c r="Q93" i="6"/>
  <c r="Q97" i="6"/>
  <c r="Q101" i="6"/>
  <c r="Q105" i="6"/>
  <c r="Q109" i="6"/>
  <c r="Q113" i="6"/>
  <c r="Q117" i="6"/>
  <c r="Q121" i="6"/>
  <c r="Q125" i="6"/>
  <c r="Q129" i="6"/>
  <c r="Q133" i="6"/>
  <c r="Q137" i="6"/>
  <c r="Q141" i="6"/>
  <c r="Q145" i="6"/>
  <c r="Q149" i="6"/>
  <c r="Q153" i="6"/>
  <c r="Q157" i="6"/>
  <c r="Q161" i="6"/>
  <c r="Q165" i="6"/>
  <c r="Q169" i="6"/>
  <c r="Q173" i="6"/>
  <c r="Q177" i="6"/>
  <c r="Q181" i="6"/>
  <c r="Q185" i="6"/>
  <c r="Q189" i="6"/>
  <c r="Q193" i="6"/>
  <c r="Q197" i="6"/>
  <c r="Q201" i="6"/>
  <c r="Q205" i="6"/>
  <c r="Q209" i="6"/>
  <c r="Q213" i="6"/>
  <c r="Q217" i="6"/>
  <c r="Q221" i="6"/>
  <c r="Q225" i="6"/>
  <c r="Q229" i="6"/>
  <c r="Q233" i="6"/>
  <c r="Q237" i="6"/>
  <c r="Q241" i="6"/>
  <c r="Q245" i="6"/>
  <c r="Q249" i="6"/>
  <c r="Q253" i="6"/>
  <c r="Q257" i="6"/>
  <c r="Q261" i="6"/>
  <c r="Q265" i="6"/>
  <c r="Q269" i="6"/>
  <c r="Q273" i="6"/>
  <c r="Q277" i="6"/>
  <c r="Q281" i="6"/>
  <c r="Q285" i="6"/>
  <c r="Q289" i="6"/>
  <c r="Q293" i="6"/>
  <c r="Q297" i="6"/>
  <c r="Q301" i="6"/>
  <c r="Q305" i="6"/>
  <c r="Q309" i="6"/>
  <c r="Q313" i="6"/>
  <c r="Q317" i="6"/>
  <c r="Q321" i="6"/>
  <c r="Q325" i="6"/>
  <c r="Q329" i="6"/>
  <c r="Q333" i="6"/>
  <c r="Q337" i="6"/>
  <c r="Q341" i="6"/>
  <c r="Q345" i="6"/>
  <c r="Q349" i="6"/>
  <c r="Q353" i="6"/>
  <c r="Q357" i="6"/>
  <c r="Q361" i="6"/>
  <c r="Q365" i="6"/>
  <c r="Q369" i="6"/>
  <c r="Q373" i="6"/>
  <c r="Q377" i="6"/>
  <c r="Q381" i="6"/>
  <c r="Q385" i="6"/>
  <c r="Q389" i="6"/>
  <c r="Q393" i="6"/>
  <c r="Q397" i="6"/>
  <c r="Q401" i="6"/>
  <c r="Q405" i="6"/>
  <c r="Q409" i="6"/>
  <c r="Q413" i="6"/>
  <c r="Q417" i="6"/>
  <c r="Q421" i="6"/>
  <c r="Q425" i="6"/>
  <c r="Q429" i="6"/>
  <c r="Q433" i="6"/>
  <c r="Q437" i="6"/>
  <c r="Q441" i="6"/>
  <c r="Q445" i="6"/>
  <c r="Q449" i="6"/>
  <c r="Q453" i="6"/>
  <c r="Q457" i="6"/>
  <c r="Q461" i="6"/>
  <c r="Q465" i="6"/>
  <c r="Q469" i="6"/>
  <c r="Q473" i="6"/>
  <c r="Q477" i="6"/>
  <c r="Q481" i="6"/>
  <c r="Q485" i="6"/>
  <c r="Q489" i="6"/>
  <c r="Q493" i="6"/>
  <c r="Q497" i="6"/>
  <c r="Q501" i="6"/>
  <c r="Q505" i="6"/>
  <c r="Q509" i="6"/>
  <c r="Q513" i="6"/>
  <c r="Q517" i="6"/>
  <c r="Q521" i="6"/>
  <c r="S539" i="6"/>
  <c r="R7" i="6"/>
  <c r="R81" i="6"/>
  <c r="R145" i="6"/>
  <c r="R181" i="6"/>
  <c r="R213" i="6"/>
  <c r="R245" i="6"/>
  <c r="R277" i="6"/>
  <c r="R309" i="6"/>
  <c r="R341" i="6"/>
  <c r="R373" i="6"/>
  <c r="R405" i="6"/>
  <c r="R437" i="6"/>
  <c r="R469" i="6"/>
  <c r="R501" i="6"/>
  <c r="R533" i="6"/>
  <c r="R565" i="6"/>
  <c r="R597" i="6"/>
  <c r="R615" i="6"/>
  <c r="R626" i="6"/>
  <c r="R634" i="6"/>
  <c r="R642" i="6"/>
  <c r="R650" i="6"/>
  <c r="R657" i="6"/>
  <c r="R661" i="6"/>
  <c r="R665" i="6"/>
  <c r="R669" i="6"/>
  <c r="R673" i="6"/>
  <c r="R677" i="6"/>
  <c r="R681" i="6"/>
  <c r="R685" i="6"/>
  <c r="R689" i="6"/>
  <c r="R693" i="6"/>
  <c r="R697" i="6"/>
  <c r="R701" i="6"/>
  <c r="R705" i="6"/>
  <c r="R709" i="6"/>
  <c r="R713" i="6"/>
  <c r="R717" i="6"/>
  <c r="R721" i="6"/>
  <c r="Q6" i="6"/>
  <c r="Q10" i="6"/>
  <c r="Q14" i="6"/>
  <c r="Q18" i="6"/>
  <c r="Q22" i="6"/>
  <c r="Q26" i="6"/>
  <c r="Q30" i="6"/>
  <c r="Q34" i="6"/>
  <c r="Q38" i="6"/>
  <c r="Q42" i="6"/>
  <c r="Q46" i="6"/>
  <c r="Q50" i="6"/>
  <c r="Q54" i="6"/>
  <c r="Q58" i="6"/>
  <c r="Q62" i="6"/>
  <c r="Q66" i="6"/>
  <c r="Q70" i="6"/>
  <c r="Q74" i="6"/>
  <c r="Q78" i="6"/>
  <c r="Q82" i="6"/>
  <c r="Q86" i="6"/>
  <c r="Q90" i="6"/>
  <c r="Q94" i="6"/>
  <c r="Q98" i="6"/>
  <c r="Q102" i="6"/>
  <c r="Q106" i="6"/>
  <c r="Q110" i="6"/>
  <c r="Q114" i="6"/>
  <c r="Q118" i="6"/>
  <c r="Q122" i="6"/>
  <c r="Q126" i="6"/>
  <c r="Q130" i="6"/>
  <c r="Q134" i="6"/>
  <c r="Q138" i="6"/>
  <c r="Q142" i="6"/>
  <c r="Q146" i="6"/>
  <c r="Q150" i="6"/>
  <c r="Q154" i="6"/>
  <c r="Q158" i="6"/>
  <c r="Q162" i="6"/>
  <c r="Q166" i="6"/>
  <c r="Q170" i="6"/>
  <c r="Q174" i="6"/>
  <c r="Q178" i="6"/>
  <c r="Q182" i="6"/>
  <c r="Q186" i="6"/>
  <c r="Q190" i="6"/>
  <c r="Q194" i="6"/>
  <c r="Q198" i="6"/>
  <c r="Q202" i="6"/>
  <c r="Q206" i="6"/>
  <c r="Q210" i="6"/>
  <c r="Q214" i="6"/>
  <c r="Q218" i="6"/>
  <c r="Q222" i="6"/>
  <c r="Q226" i="6"/>
  <c r="Q230" i="6"/>
  <c r="Q234" i="6"/>
  <c r="Q238" i="6"/>
  <c r="Q242" i="6"/>
  <c r="Q246" i="6"/>
  <c r="Q250" i="6"/>
  <c r="Q254" i="6"/>
  <c r="Q258" i="6"/>
  <c r="Q262" i="6"/>
  <c r="Q266" i="6"/>
  <c r="Q270" i="6"/>
  <c r="Q274" i="6"/>
  <c r="Q278" i="6"/>
  <c r="Q282" i="6"/>
  <c r="Q286" i="6"/>
  <c r="Q290" i="6"/>
  <c r="Q294" i="6"/>
  <c r="Q298" i="6"/>
  <c r="Q302" i="6"/>
  <c r="Q306" i="6"/>
  <c r="Q310" i="6"/>
  <c r="Q314" i="6"/>
  <c r="Q318" i="6"/>
  <c r="Q322" i="6"/>
  <c r="Q326" i="6"/>
  <c r="Q330" i="6"/>
  <c r="Q334" i="6"/>
  <c r="Q338" i="6"/>
  <c r="Q342" i="6"/>
  <c r="Q346" i="6"/>
  <c r="Q350" i="6"/>
  <c r="Q354" i="6"/>
  <c r="Q358" i="6"/>
  <c r="Q362" i="6"/>
  <c r="Q366" i="6"/>
  <c r="Q370" i="6"/>
  <c r="Q374" i="6"/>
  <c r="Q378" i="6"/>
  <c r="Q382" i="6"/>
  <c r="Q386" i="6"/>
  <c r="Q390" i="6"/>
  <c r="Q394" i="6"/>
  <c r="Q398" i="6"/>
  <c r="Q402" i="6"/>
  <c r="Q406" i="6"/>
  <c r="Q410" i="6"/>
  <c r="Q414" i="6"/>
  <c r="Q418" i="6"/>
  <c r="Q422" i="6"/>
  <c r="Q426" i="6"/>
  <c r="Q430" i="6"/>
  <c r="Q434" i="6"/>
  <c r="Q438" i="6"/>
  <c r="Q442" i="6"/>
  <c r="Q446" i="6"/>
  <c r="Q450" i="6"/>
  <c r="Q454" i="6"/>
  <c r="Q458" i="6"/>
  <c r="Q462" i="6"/>
  <c r="Q466" i="6"/>
  <c r="Q470" i="6"/>
  <c r="Q474" i="6"/>
  <c r="Q478" i="6"/>
  <c r="Q482" i="6"/>
  <c r="Q486" i="6"/>
  <c r="Q490" i="6"/>
  <c r="Q494" i="6"/>
  <c r="Q498" i="6"/>
  <c r="Q502" i="6"/>
  <c r="Q506" i="6"/>
  <c r="Q510" i="6"/>
  <c r="Q514" i="6"/>
  <c r="Q518" i="6"/>
  <c r="Q522" i="6"/>
  <c r="Q526" i="6"/>
  <c r="S603" i="6"/>
  <c r="R33" i="6"/>
  <c r="R97" i="6"/>
  <c r="R157" i="6"/>
  <c r="R189" i="6"/>
  <c r="R221" i="6"/>
  <c r="R253" i="6"/>
  <c r="R285" i="6"/>
  <c r="R317" i="6"/>
  <c r="R349" i="6"/>
  <c r="R381" i="6"/>
  <c r="R413" i="6"/>
  <c r="R445" i="6"/>
  <c r="R477" i="6"/>
  <c r="R509" i="6"/>
  <c r="R541" i="6"/>
  <c r="R573" i="6"/>
  <c r="R603" i="6"/>
  <c r="R619" i="6"/>
  <c r="R627" i="6"/>
  <c r="R635" i="6"/>
  <c r="R643" i="6"/>
  <c r="R651" i="6"/>
  <c r="R658" i="6"/>
  <c r="R662" i="6"/>
  <c r="R666" i="6"/>
  <c r="R670" i="6"/>
  <c r="R674" i="6"/>
  <c r="R678" i="6"/>
  <c r="R682" i="6"/>
  <c r="R686" i="6"/>
  <c r="R690" i="6"/>
  <c r="R694" i="6"/>
  <c r="R698" i="6"/>
  <c r="R702" i="6"/>
  <c r="R706" i="6"/>
  <c r="R710" i="6"/>
  <c r="R714" i="6"/>
  <c r="R718" i="6"/>
  <c r="R722" i="6"/>
  <c r="Q7" i="6"/>
  <c r="Q11" i="6"/>
  <c r="Q15" i="6"/>
  <c r="Q19" i="6"/>
  <c r="Q23" i="6"/>
  <c r="Q27" i="6"/>
  <c r="Q31" i="6"/>
  <c r="Q35" i="6"/>
  <c r="Q39" i="6"/>
  <c r="Q43" i="6"/>
  <c r="Q47" i="6"/>
  <c r="Q51" i="6"/>
  <c r="Q55" i="6"/>
  <c r="Q59" i="6"/>
  <c r="Q63" i="6"/>
  <c r="Q67" i="6"/>
  <c r="Q71" i="6"/>
  <c r="Q75" i="6"/>
  <c r="Q79" i="6"/>
  <c r="Q83" i="6"/>
  <c r="Q87" i="6"/>
  <c r="Q91" i="6"/>
  <c r="Q95" i="6"/>
  <c r="Q99" i="6"/>
  <c r="Q103" i="6"/>
  <c r="Q107" i="6"/>
  <c r="Q111" i="6"/>
  <c r="Q115" i="6"/>
  <c r="Q119" i="6"/>
  <c r="Q123" i="6"/>
  <c r="Q127" i="6"/>
  <c r="Q131" i="6"/>
  <c r="Q135" i="6"/>
  <c r="Q139" i="6"/>
  <c r="Q143" i="6"/>
  <c r="Q147" i="6"/>
  <c r="Q151" i="6"/>
  <c r="Q155" i="6"/>
  <c r="Q159" i="6"/>
  <c r="Q163" i="6"/>
  <c r="Q167" i="6"/>
  <c r="Q171" i="6"/>
  <c r="Q175" i="6"/>
  <c r="Q179" i="6"/>
  <c r="Q183" i="6"/>
  <c r="Q187" i="6"/>
  <c r="Q191" i="6"/>
  <c r="Q195" i="6"/>
  <c r="Q199" i="6"/>
  <c r="Q203" i="6"/>
  <c r="Q207" i="6"/>
  <c r="Q211" i="6"/>
  <c r="Q215" i="6"/>
  <c r="Q219" i="6"/>
  <c r="Q223" i="6"/>
  <c r="Q227" i="6"/>
  <c r="Q231" i="6"/>
  <c r="Q235" i="6"/>
  <c r="Q239" i="6"/>
  <c r="Q243" i="6"/>
  <c r="Q247" i="6"/>
  <c r="Q251" i="6"/>
  <c r="Q255" i="6"/>
  <c r="Q259" i="6"/>
  <c r="Q263" i="6"/>
  <c r="Q267" i="6"/>
  <c r="Q271" i="6"/>
  <c r="Q275" i="6"/>
  <c r="Q279" i="6"/>
  <c r="Q283" i="6"/>
  <c r="Q287" i="6"/>
  <c r="Q291" i="6"/>
  <c r="Q295" i="6"/>
  <c r="Q299" i="6"/>
  <c r="Q303" i="6"/>
  <c r="Q307" i="6"/>
  <c r="Q311" i="6"/>
  <c r="Q315" i="6"/>
  <c r="Q319" i="6"/>
  <c r="Q323" i="6"/>
  <c r="Q327" i="6"/>
  <c r="Q331" i="6"/>
  <c r="Q335" i="6"/>
  <c r="Q339" i="6"/>
  <c r="Q343" i="6"/>
  <c r="Q347" i="6"/>
  <c r="Q351" i="6"/>
  <c r="Q355" i="6"/>
  <c r="Q359" i="6"/>
  <c r="Q363" i="6"/>
  <c r="Q367" i="6"/>
  <c r="Q371" i="6"/>
  <c r="Q375" i="6"/>
  <c r="Q379" i="6"/>
  <c r="Q383" i="6"/>
  <c r="Q387" i="6"/>
  <c r="Q391" i="6"/>
  <c r="Q395" i="6"/>
  <c r="Q399" i="6"/>
  <c r="Q403" i="6"/>
  <c r="Q407" i="6"/>
  <c r="Q411" i="6"/>
  <c r="Q415" i="6"/>
  <c r="Q419" i="6"/>
  <c r="Q423" i="6"/>
  <c r="Q427" i="6"/>
  <c r="Q431" i="6"/>
  <c r="Q435" i="6"/>
  <c r="Q439" i="6"/>
  <c r="Q443" i="6"/>
  <c r="Q447" i="6"/>
  <c r="Q451" i="6"/>
  <c r="Q455" i="6"/>
  <c r="T11" i="8"/>
  <c r="H9" i="8"/>
  <c r="Q4" i="6"/>
  <c r="Q720" i="6"/>
  <c r="Q716" i="6"/>
  <c r="Q712" i="6"/>
  <c r="Q708" i="6"/>
  <c r="Q704" i="6"/>
  <c r="Q700" i="6"/>
  <c r="Q696" i="6"/>
  <c r="Q692" i="6"/>
  <c r="Q688" i="6"/>
  <c r="Q684" i="6"/>
  <c r="Q680" i="6"/>
  <c r="Q676" i="6"/>
  <c r="Q672" i="6"/>
  <c r="Q668" i="6"/>
  <c r="Q664" i="6"/>
  <c r="Q660" i="6"/>
  <c r="Q656" i="6"/>
  <c r="Q652" i="6"/>
  <c r="Q648" i="6"/>
  <c r="Q644" i="6"/>
  <c r="Q640" i="6"/>
  <c r="Q636" i="6"/>
  <c r="Q632" i="6"/>
  <c r="Q628" i="6"/>
  <c r="Q624" i="6"/>
  <c r="Q620" i="6"/>
  <c r="Q616" i="6"/>
  <c r="Q612" i="6"/>
  <c r="Q608" i="6"/>
  <c r="Q604" i="6"/>
  <c r="Q600" i="6"/>
  <c r="Q596" i="6"/>
  <c r="Q592" i="6"/>
  <c r="Q588" i="6"/>
  <c r="Q584" i="6"/>
  <c r="Q580" i="6"/>
  <c r="Q576" i="6"/>
  <c r="Q572" i="6"/>
  <c r="Q568" i="6"/>
  <c r="Q564" i="6"/>
  <c r="Q560" i="6"/>
  <c r="Q556" i="6"/>
  <c r="Q552" i="6"/>
  <c r="Q548" i="6"/>
  <c r="Q544" i="6"/>
  <c r="Q540" i="6"/>
  <c r="Q536" i="6"/>
  <c r="Q532" i="6"/>
  <c r="Q528" i="6"/>
  <c r="Q523" i="6"/>
  <c r="Q515" i="6"/>
  <c r="Q507" i="6"/>
  <c r="Q499" i="6"/>
  <c r="Q491" i="6"/>
  <c r="Q483" i="6"/>
  <c r="Q475" i="6"/>
  <c r="Q467" i="6"/>
  <c r="Q459" i="6"/>
  <c r="Q444" i="6"/>
  <c r="Q428" i="6"/>
  <c r="Q412" i="6"/>
  <c r="Q396" i="6"/>
  <c r="Q380" i="6"/>
  <c r="Q364" i="6"/>
  <c r="Q348" i="6"/>
  <c r="Q332" i="6"/>
  <c r="Q316" i="6"/>
  <c r="Q300" i="6"/>
  <c r="Q284" i="6"/>
  <c r="Q268" i="6"/>
  <c r="Q252" i="6"/>
  <c r="Q236" i="6"/>
  <c r="Q220" i="6"/>
  <c r="Q204" i="6"/>
  <c r="Q188" i="6"/>
  <c r="Q172" i="6"/>
  <c r="Q156" i="6"/>
  <c r="Q140" i="6"/>
  <c r="Q124" i="6"/>
  <c r="Q108" i="6"/>
  <c r="Q92" i="6"/>
  <c r="Q76" i="6"/>
  <c r="Q60" i="6"/>
  <c r="Q44" i="6"/>
  <c r="Q28" i="6"/>
  <c r="Q12" i="6"/>
  <c r="R715" i="6"/>
  <c r="R699" i="6"/>
  <c r="R683" i="6"/>
  <c r="R667" i="6"/>
  <c r="R646" i="6"/>
  <c r="R607" i="6"/>
  <c r="R485" i="6"/>
  <c r="R357" i="6"/>
  <c r="R229" i="6"/>
  <c r="R49" i="6"/>
  <c r="Q723" i="6"/>
  <c r="Q719" i="6"/>
  <c r="Q715" i="6"/>
  <c r="Q711" i="6"/>
  <c r="Q707" i="6"/>
  <c r="Q703" i="6"/>
  <c r="Q699" i="6"/>
  <c r="Q695" i="6"/>
  <c r="Q691" i="6"/>
  <c r="Q687" i="6"/>
  <c r="Q683" i="6"/>
  <c r="Q679" i="6"/>
  <c r="Q675" i="6"/>
  <c r="Q671" i="6"/>
  <c r="Q667" i="6"/>
  <c r="Q663" i="6"/>
  <c r="Q659" i="6"/>
  <c r="Q655" i="6"/>
  <c r="Q651" i="6"/>
  <c r="Q647" i="6"/>
  <c r="Q643" i="6"/>
  <c r="Q639" i="6"/>
  <c r="Q635" i="6"/>
  <c r="Q631" i="6"/>
  <c r="Q627" i="6"/>
  <c r="Q623" i="6"/>
  <c r="Q619" i="6"/>
  <c r="Q615" i="6"/>
  <c r="Q611" i="6"/>
  <c r="Q607" i="6"/>
  <c r="Q603" i="6"/>
  <c r="Q599" i="6"/>
  <c r="Q595" i="6"/>
  <c r="Q591" i="6"/>
  <c r="Q587" i="6"/>
  <c r="Q583" i="6"/>
  <c r="Q579" i="6"/>
  <c r="Q575" i="6"/>
  <c r="Q571" i="6"/>
  <c r="Q567" i="6"/>
  <c r="Q563" i="6"/>
  <c r="Q559" i="6"/>
  <c r="Q555" i="6"/>
  <c r="Q551" i="6"/>
  <c r="Q547" i="6"/>
  <c r="Q543" i="6"/>
  <c r="Q539" i="6"/>
  <c r="Q535" i="6"/>
  <c r="Q531" i="6"/>
  <c r="Q527" i="6"/>
  <c r="Q520" i="6"/>
  <c r="Q512" i="6"/>
  <c r="Q504" i="6"/>
  <c r="Q496" i="6"/>
  <c r="Q488" i="6"/>
  <c r="Q480" i="6"/>
  <c r="Q472" i="6"/>
  <c r="Q464" i="6"/>
  <c r="Q456" i="6"/>
  <c r="Q440" i="6"/>
  <c r="Q424" i="6"/>
  <c r="Q408" i="6"/>
  <c r="Q392" i="6"/>
  <c r="Q376" i="6"/>
  <c r="Q360" i="6"/>
  <c r="Q344" i="6"/>
  <c r="Q328" i="6"/>
  <c r="Q312" i="6"/>
  <c r="Q296" i="6"/>
  <c r="Q280" i="6"/>
  <c r="Q264" i="6"/>
  <c r="Q248" i="6"/>
  <c r="Q232" i="6"/>
  <c r="Q216" i="6"/>
  <c r="Q200" i="6"/>
  <c r="Q184" i="6"/>
  <c r="Q168" i="6"/>
  <c r="Q152" i="6"/>
  <c r="Q136" i="6"/>
  <c r="Q120" i="6"/>
  <c r="Q104" i="6"/>
  <c r="Q88" i="6"/>
  <c r="Q72" i="6"/>
  <c r="Q56" i="6"/>
  <c r="Q40" i="6"/>
  <c r="Q24" i="6"/>
  <c r="Q8" i="6"/>
  <c r="R711" i="6"/>
  <c r="R695" i="6"/>
  <c r="R679" i="6"/>
  <c r="R663" i="6"/>
  <c r="R638" i="6"/>
  <c r="R581" i="6"/>
  <c r="R453" i="6"/>
  <c r="R325" i="6"/>
  <c r="R197" i="6"/>
  <c r="S663" i="6"/>
  <c r="X587" i="6"/>
  <c r="AO587" i="6"/>
  <c r="X575" i="6"/>
  <c r="AO575" i="6"/>
  <c r="X571" i="6"/>
  <c r="AO571" i="6"/>
  <c r="X555" i="6"/>
  <c r="AO555" i="6"/>
  <c r="X543" i="6"/>
  <c r="AO543" i="6"/>
  <c r="X535" i="6"/>
  <c r="AO535" i="6"/>
  <c r="BC535" i="6" s="1"/>
  <c r="X519" i="6"/>
  <c r="AO519" i="6"/>
  <c r="X511" i="6"/>
  <c r="AO511" i="6"/>
  <c r="BC511" i="6" s="1"/>
  <c r="X499" i="6"/>
  <c r="AO499" i="6"/>
  <c r="X487" i="6"/>
  <c r="AO487" i="6"/>
  <c r="BC487" i="6" s="1"/>
  <c r="X475" i="6"/>
  <c r="AO475" i="6"/>
  <c r="X455" i="6"/>
  <c r="AO455" i="6"/>
  <c r="BC455" i="6" s="1"/>
  <c r="X443" i="6"/>
  <c r="AO443" i="6"/>
  <c r="X435" i="6"/>
  <c r="AO435" i="6"/>
  <c r="BC435" i="6" s="1"/>
  <c r="X427" i="6"/>
  <c r="AO427" i="6"/>
  <c r="X415" i="6"/>
  <c r="AO415" i="6"/>
  <c r="BC415" i="6" s="1"/>
  <c r="X407" i="6"/>
  <c r="AO407" i="6"/>
  <c r="X395" i="6"/>
  <c r="AO395" i="6"/>
  <c r="BC395" i="6" s="1"/>
  <c r="X383" i="6"/>
  <c r="AO383" i="6"/>
  <c r="X371" i="6"/>
  <c r="AO371" i="6"/>
  <c r="BC371" i="6" s="1"/>
  <c r="X359" i="6"/>
  <c r="AO359" i="6"/>
  <c r="X351" i="6"/>
  <c r="AO351" i="6"/>
  <c r="BC351" i="6" s="1"/>
  <c r="X343" i="6"/>
  <c r="AO343" i="6"/>
  <c r="X331" i="6"/>
  <c r="AO331" i="6"/>
  <c r="BC331" i="6" s="1"/>
  <c r="X315" i="6"/>
  <c r="AO315" i="6"/>
  <c r="BC315" i="6" s="1"/>
  <c r="X303" i="6"/>
  <c r="AO303" i="6"/>
  <c r="BC303" i="6" s="1"/>
  <c r="X295" i="6"/>
  <c r="AO295" i="6"/>
  <c r="BC295" i="6" s="1"/>
  <c r="X287" i="6"/>
  <c r="AO287" i="6"/>
  <c r="BC287" i="6" s="1"/>
  <c r="X283" i="6"/>
  <c r="AO283" i="6"/>
  <c r="X271" i="6"/>
  <c r="AO271" i="6"/>
  <c r="BC271" i="6" s="1"/>
  <c r="X267" i="6"/>
  <c r="AO267" i="6"/>
  <c r="X263" i="6"/>
  <c r="AO263" i="6"/>
  <c r="BC263" i="6" s="1"/>
  <c r="X259" i="6"/>
  <c r="AO259" i="6"/>
  <c r="X255" i="6"/>
  <c r="AO255" i="6"/>
  <c r="BC255" i="6" s="1"/>
  <c r="X251" i="6"/>
  <c r="AO251" i="6"/>
  <c r="X247" i="6"/>
  <c r="AO247" i="6"/>
  <c r="BC247" i="6" s="1"/>
  <c r="X243" i="6"/>
  <c r="AO243" i="6"/>
  <c r="X239" i="6"/>
  <c r="AO239" i="6"/>
  <c r="BC239" i="6" s="1"/>
  <c r="X235" i="6"/>
  <c r="AO235" i="6"/>
  <c r="X231" i="6"/>
  <c r="AO231" i="6"/>
  <c r="BC231" i="6" s="1"/>
  <c r="X227" i="6"/>
  <c r="AO227" i="6"/>
  <c r="X223" i="6"/>
  <c r="AO223" i="6"/>
  <c r="BC223" i="6" s="1"/>
  <c r="X219" i="6"/>
  <c r="AO219" i="6"/>
  <c r="X215" i="6"/>
  <c r="AO215" i="6"/>
  <c r="BC215" i="6" s="1"/>
  <c r="X211" i="6"/>
  <c r="AO211" i="6"/>
  <c r="X207" i="6"/>
  <c r="AO207" i="6"/>
  <c r="BC207" i="6" s="1"/>
  <c r="X203" i="6"/>
  <c r="AO203" i="6"/>
  <c r="X199" i="6"/>
  <c r="AO199" i="6"/>
  <c r="BC199" i="6" s="1"/>
  <c r="X195" i="6"/>
  <c r="AO195" i="6"/>
  <c r="X191" i="6"/>
  <c r="AO191" i="6"/>
  <c r="BC191" i="6" s="1"/>
  <c r="X187" i="6"/>
  <c r="AO187" i="6"/>
  <c r="X183" i="6"/>
  <c r="AO183" i="6"/>
  <c r="BC183" i="6" s="1"/>
  <c r="X179" i="6"/>
  <c r="AO179" i="6"/>
  <c r="X175" i="6"/>
  <c r="AO175" i="6"/>
  <c r="BC175" i="6" s="1"/>
  <c r="X171" i="6"/>
  <c r="AO171" i="6"/>
  <c r="X167" i="6"/>
  <c r="AO167" i="6"/>
  <c r="BC167" i="6" s="1"/>
  <c r="X163" i="6"/>
  <c r="AO163" i="6"/>
  <c r="X159" i="6"/>
  <c r="AO159" i="6"/>
  <c r="BC159" i="6" s="1"/>
  <c r="X155" i="6"/>
  <c r="AO155" i="6"/>
  <c r="X151" i="6"/>
  <c r="AO151" i="6"/>
  <c r="BC151" i="6" s="1"/>
  <c r="X147" i="6"/>
  <c r="AO147" i="6"/>
  <c r="X143" i="6"/>
  <c r="AO143" i="6"/>
  <c r="BC143" i="6" s="1"/>
  <c r="X139" i="6"/>
  <c r="AO139" i="6"/>
  <c r="X135" i="6"/>
  <c r="AO135" i="6"/>
  <c r="BC135" i="6" s="1"/>
  <c r="X131" i="6"/>
  <c r="AO131" i="6"/>
  <c r="X127" i="6"/>
  <c r="AO127" i="6"/>
  <c r="BC127" i="6" s="1"/>
  <c r="X123" i="6"/>
  <c r="AO123" i="6"/>
  <c r="X119" i="6"/>
  <c r="AO119" i="6"/>
  <c r="BC119" i="6" s="1"/>
  <c r="X115" i="6"/>
  <c r="AO115" i="6"/>
  <c r="X111" i="6"/>
  <c r="AO111" i="6"/>
  <c r="BC111" i="6" s="1"/>
  <c r="X107" i="6"/>
  <c r="AO107" i="6"/>
  <c r="X103" i="6"/>
  <c r="AO103" i="6"/>
  <c r="BC103" i="6" s="1"/>
  <c r="X99" i="6"/>
  <c r="AO99" i="6"/>
  <c r="X95" i="6"/>
  <c r="AO95" i="6"/>
  <c r="BC95" i="6" s="1"/>
  <c r="X91" i="6"/>
  <c r="AO91" i="6"/>
  <c r="X87" i="6"/>
  <c r="AO87" i="6"/>
  <c r="BC87" i="6" s="1"/>
  <c r="X83" i="6"/>
  <c r="AO83" i="6"/>
  <c r="X79" i="6"/>
  <c r="AO79" i="6"/>
  <c r="BC79" i="6" s="1"/>
  <c r="X75" i="6"/>
  <c r="AO75" i="6"/>
  <c r="X71" i="6"/>
  <c r="AO71" i="6"/>
  <c r="BC71" i="6" s="1"/>
  <c r="X67" i="6"/>
  <c r="AO67" i="6"/>
  <c r="X63" i="6"/>
  <c r="AO63" i="6"/>
  <c r="X59" i="6"/>
  <c r="AO59" i="6"/>
  <c r="X55" i="6"/>
  <c r="AO55" i="6"/>
  <c r="BC55" i="6" s="1"/>
  <c r="X51" i="6"/>
  <c r="AO51" i="6"/>
  <c r="X47" i="6"/>
  <c r="AO47" i="6"/>
  <c r="BC47" i="6" s="1"/>
  <c r="X43" i="6"/>
  <c r="AO43" i="6"/>
  <c r="X39" i="6"/>
  <c r="AO39" i="6"/>
  <c r="BC39" i="6" s="1"/>
  <c r="X35" i="6"/>
  <c r="AO35" i="6"/>
  <c r="X31" i="6"/>
  <c r="AO31" i="6"/>
  <c r="BC31" i="6" s="1"/>
  <c r="X27" i="6"/>
  <c r="AO27" i="6"/>
  <c r="X23" i="6"/>
  <c r="AO23" i="6"/>
  <c r="BC23" i="6" s="1"/>
  <c r="X19" i="6"/>
  <c r="AO19" i="6"/>
  <c r="X15" i="6"/>
  <c r="AO15" i="6"/>
  <c r="BC15" i="6" s="1"/>
  <c r="X11" i="6"/>
  <c r="AO11" i="6"/>
  <c r="X7" i="6"/>
  <c r="AO7" i="6"/>
  <c r="AO695" i="6"/>
  <c r="AO679" i="6"/>
  <c r="AO663" i="6"/>
  <c r="AO647" i="6"/>
  <c r="AO635" i="6"/>
  <c r="AO619" i="6"/>
  <c r="AO607" i="6"/>
  <c r="AO595" i="6"/>
  <c r="BC595" i="6" s="1"/>
  <c r="X583" i="6"/>
  <c r="AO583" i="6"/>
  <c r="X567" i="6"/>
  <c r="AO567" i="6"/>
  <c r="BC567" i="6" s="1"/>
  <c r="X559" i="6"/>
  <c r="AO559" i="6"/>
  <c r="X547" i="6"/>
  <c r="AO547" i="6"/>
  <c r="BC547" i="6" s="1"/>
  <c r="X531" i="6"/>
  <c r="AO531" i="6"/>
  <c r="X523" i="6"/>
  <c r="AO523" i="6"/>
  <c r="BC523" i="6" s="1"/>
  <c r="X515" i="6"/>
  <c r="AO515" i="6"/>
  <c r="X503" i="6"/>
  <c r="AO503" i="6"/>
  <c r="BC503" i="6" s="1"/>
  <c r="X491" i="6"/>
  <c r="AO491" i="6"/>
  <c r="X479" i="6"/>
  <c r="AO479" i="6"/>
  <c r="BC479" i="6" s="1"/>
  <c r="X471" i="6"/>
  <c r="AO471" i="6"/>
  <c r="X463" i="6"/>
  <c r="AO463" i="6"/>
  <c r="BC463" i="6" s="1"/>
  <c r="X451" i="6"/>
  <c r="AO451" i="6"/>
  <c r="X439" i="6"/>
  <c r="AO439" i="6"/>
  <c r="BC439" i="6" s="1"/>
  <c r="X423" i="6"/>
  <c r="AO423" i="6"/>
  <c r="X411" i="6"/>
  <c r="AO411" i="6"/>
  <c r="BC411" i="6" s="1"/>
  <c r="X399" i="6"/>
  <c r="AO399" i="6"/>
  <c r="X387" i="6"/>
  <c r="AO387" i="6"/>
  <c r="BC387" i="6" s="1"/>
  <c r="X375" i="6"/>
  <c r="AO375" i="6"/>
  <c r="X363" i="6"/>
  <c r="AO363" i="6"/>
  <c r="BC363" i="6" s="1"/>
  <c r="X355" i="6"/>
  <c r="AO355" i="6"/>
  <c r="X339" i="6"/>
  <c r="AO339" i="6"/>
  <c r="X327" i="6"/>
  <c r="AO327" i="6"/>
  <c r="X319" i="6"/>
  <c r="AO319" i="6"/>
  <c r="BC319" i="6" s="1"/>
  <c r="X307" i="6"/>
  <c r="AO307" i="6"/>
  <c r="BC307" i="6" s="1"/>
  <c r="X291" i="6"/>
  <c r="AO291" i="6"/>
  <c r="BC291" i="6" s="1"/>
  <c r="X279" i="6"/>
  <c r="AO279" i="6"/>
  <c r="BC279" i="6" s="1"/>
  <c r="X706" i="6"/>
  <c r="AO706" i="6"/>
  <c r="BC706" i="6" s="1"/>
  <c r="X698" i="6"/>
  <c r="AO698" i="6"/>
  <c r="X690" i="6"/>
  <c r="AO690" i="6"/>
  <c r="BC690" i="6" s="1"/>
  <c r="X682" i="6"/>
  <c r="AO682" i="6"/>
  <c r="X674" i="6"/>
  <c r="AO674" i="6"/>
  <c r="BC674" i="6" s="1"/>
  <c r="X666" i="6"/>
  <c r="AO666" i="6"/>
  <c r="X662" i="6"/>
  <c r="AO662" i="6"/>
  <c r="BC662" i="6" s="1"/>
  <c r="X654" i="6"/>
  <c r="AO654" i="6"/>
  <c r="BC654" i="6" s="1"/>
  <c r="X638" i="6"/>
  <c r="AO638" i="6"/>
  <c r="BC638" i="6" s="1"/>
  <c r="X630" i="6"/>
  <c r="AO630" i="6"/>
  <c r="BC630" i="6" s="1"/>
  <c r="X626" i="6"/>
  <c r="AO626" i="6"/>
  <c r="BC626" i="6" s="1"/>
  <c r="X618" i="6"/>
  <c r="AO618" i="6"/>
  <c r="BC618" i="6" s="1"/>
  <c r="X610" i="6"/>
  <c r="AO610" i="6"/>
  <c r="BC610" i="6" s="1"/>
  <c r="X586" i="6"/>
  <c r="AO586" i="6"/>
  <c r="X578" i="6"/>
  <c r="AO578" i="6"/>
  <c r="BC578" i="6" s="1"/>
  <c r="X570" i="6"/>
  <c r="AO570" i="6"/>
  <c r="BC570" i="6" s="1"/>
  <c r="X562" i="6"/>
  <c r="AO562" i="6"/>
  <c r="BC562" i="6" s="1"/>
  <c r="X554" i="6"/>
  <c r="AO554" i="6"/>
  <c r="BC554" i="6" s="1"/>
  <c r="X550" i="6"/>
  <c r="AO550" i="6"/>
  <c r="BC550" i="6" s="1"/>
  <c r="X542" i="6"/>
  <c r="AO542" i="6"/>
  <c r="X534" i="6"/>
  <c r="AO534" i="6"/>
  <c r="BC534" i="6" s="1"/>
  <c r="X526" i="6"/>
  <c r="AO526" i="6"/>
  <c r="X522" i="6"/>
  <c r="AO522" i="6"/>
  <c r="BC522" i="6" s="1"/>
  <c r="X514" i="6"/>
  <c r="AO514" i="6"/>
  <c r="X506" i="6"/>
  <c r="AO506" i="6"/>
  <c r="BC506" i="6" s="1"/>
  <c r="X498" i="6"/>
  <c r="AO498" i="6"/>
  <c r="X490" i="6"/>
  <c r="AO490" i="6"/>
  <c r="BC490" i="6" s="1"/>
  <c r="X486" i="6"/>
  <c r="AO486" i="6"/>
  <c r="BC486" i="6" s="1"/>
  <c r="X478" i="6"/>
  <c r="AO478" i="6"/>
  <c r="X470" i="6"/>
  <c r="AO470" i="6"/>
  <c r="BC470" i="6" s="1"/>
  <c r="X462" i="6"/>
  <c r="AO462" i="6"/>
  <c r="BC462" i="6" s="1"/>
  <c r="X454" i="6"/>
  <c r="AO454" i="6"/>
  <c r="BC454" i="6" s="1"/>
  <c r="X446" i="6"/>
  <c r="AO446" i="6"/>
  <c r="X442" i="6"/>
  <c r="AO442" i="6"/>
  <c r="X434" i="6"/>
  <c r="AO434" i="6"/>
  <c r="BC434" i="6" s="1"/>
  <c r="X426" i="6"/>
  <c r="AO426" i="6"/>
  <c r="X418" i="6"/>
  <c r="AO418" i="6"/>
  <c r="BC418" i="6" s="1"/>
  <c r="X406" i="6"/>
  <c r="AO406" i="6"/>
  <c r="BC406" i="6" s="1"/>
  <c r="X66" i="6"/>
  <c r="AO66" i="6"/>
  <c r="BC66" i="6" s="1"/>
  <c r="AO62" i="6"/>
  <c r="X62" i="6"/>
  <c r="X58" i="6"/>
  <c r="AO58" i="6"/>
  <c r="BC58" i="6" s="1"/>
  <c r="AO54" i="6"/>
  <c r="X54" i="6"/>
  <c r="X50" i="6"/>
  <c r="AO50" i="6"/>
  <c r="BC50" i="6" s="1"/>
  <c r="AO46" i="6"/>
  <c r="X46" i="6"/>
  <c r="X42" i="6"/>
  <c r="AO42" i="6"/>
  <c r="AO38" i="6"/>
  <c r="X38" i="6"/>
  <c r="X34" i="6"/>
  <c r="AO34" i="6"/>
  <c r="BC34" i="6" s="1"/>
  <c r="AO30" i="6"/>
  <c r="X30" i="6"/>
  <c r="X26" i="6"/>
  <c r="AO26" i="6"/>
  <c r="BC26" i="6" s="1"/>
  <c r="AO22" i="6"/>
  <c r="X22" i="6"/>
  <c r="X18" i="6"/>
  <c r="AO18" i="6"/>
  <c r="BC18" i="6" s="1"/>
  <c r="AO14" i="6"/>
  <c r="X14" i="6"/>
  <c r="X10" i="6"/>
  <c r="AO10" i="6"/>
  <c r="AO6" i="6"/>
  <c r="X6" i="6"/>
  <c r="AO707" i="6"/>
  <c r="AO691" i="6"/>
  <c r="BC691" i="6" s="1"/>
  <c r="AO675" i="6"/>
  <c r="AO659" i="6"/>
  <c r="AO631" i="6"/>
  <c r="AO615" i="6"/>
  <c r="BC615" i="6" s="1"/>
  <c r="AO603" i="6"/>
  <c r="X579" i="6"/>
  <c r="AO579" i="6"/>
  <c r="X563" i="6"/>
  <c r="AO563" i="6"/>
  <c r="X551" i="6"/>
  <c r="AO551" i="6"/>
  <c r="X539" i="6"/>
  <c r="AO539" i="6"/>
  <c r="X527" i="6"/>
  <c r="AO527" i="6"/>
  <c r="X507" i="6"/>
  <c r="AO507" i="6"/>
  <c r="X495" i="6"/>
  <c r="AO495" i="6"/>
  <c r="X483" i="6"/>
  <c r="AO483" i="6"/>
  <c r="X467" i="6"/>
  <c r="AO467" i="6"/>
  <c r="X459" i="6"/>
  <c r="AO459" i="6"/>
  <c r="X447" i="6"/>
  <c r="AO447" i="6"/>
  <c r="X431" i="6"/>
  <c r="AO431" i="6"/>
  <c r="X419" i="6"/>
  <c r="AO419" i="6"/>
  <c r="X403" i="6"/>
  <c r="AO403" i="6"/>
  <c r="X391" i="6"/>
  <c r="AO391" i="6"/>
  <c r="X379" i="6"/>
  <c r="AO379" i="6"/>
  <c r="X367" i="6"/>
  <c r="AO367" i="6"/>
  <c r="X347" i="6"/>
  <c r="AO347" i="6"/>
  <c r="X335" i="6"/>
  <c r="AO335" i="6"/>
  <c r="X323" i="6"/>
  <c r="AO323" i="6"/>
  <c r="X311" i="6"/>
  <c r="AO311" i="6"/>
  <c r="X299" i="6"/>
  <c r="AO299" i="6"/>
  <c r="X275" i="6"/>
  <c r="AO275" i="6"/>
  <c r="X702" i="6"/>
  <c r="AO702" i="6"/>
  <c r="X694" i="6"/>
  <c r="AO694" i="6"/>
  <c r="X686" i="6"/>
  <c r="AO686" i="6"/>
  <c r="X678" i="6"/>
  <c r="AO678" i="6"/>
  <c r="X670" i="6"/>
  <c r="AO670" i="6"/>
  <c r="X658" i="6"/>
  <c r="AO658" i="6"/>
  <c r="BC658" i="6" s="1"/>
  <c r="X650" i="6"/>
  <c r="AO650" i="6"/>
  <c r="X642" i="6"/>
  <c r="AO642" i="6"/>
  <c r="X634" i="6"/>
  <c r="AO634" i="6"/>
  <c r="X622" i="6"/>
  <c r="AO622" i="6"/>
  <c r="BC622" i="6" s="1"/>
  <c r="X614" i="6"/>
  <c r="AO614" i="6"/>
  <c r="X606" i="6"/>
  <c r="AO606" i="6"/>
  <c r="BC606" i="6" s="1"/>
  <c r="X598" i="6"/>
  <c r="AO598" i="6"/>
  <c r="X590" i="6"/>
  <c r="AO590" i="6"/>
  <c r="BC590" i="6" s="1"/>
  <c r="X582" i="6"/>
  <c r="AO582" i="6"/>
  <c r="X574" i="6"/>
  <c r="AO574" i="6"/>
  <c r="BC574" i="6" s="1"/>
  <c r="X566" i="6"/>
  <c r="AO566" i="6"/>
  <c r="X558" i="6"/>
  <c r="AO558" i="6"/>
  <c r="BC558" i="6" s="1"/>
  <c r="X546" i="6"/>
  <c r="AO546" i="6"/>
  <c r="X538" i="6"/>
  <c r="AO538" i="6"/>
  <c r="BC538" i="6" s="1"/>
  <c r="X530" i="6"/>
  <c r="AO530" i="6"/>
  <c r="X518" i="6"/>
  <c r="AO518" i="6"/>
  <c r="BC518" i="6" s="1"/>
  <c r="X510" i="6"/>
  <c r="AO510" i="6"/>
  <c r="X502" i="6"/>
  <c r="AO502" i="6"/>
  <c r="BC502" i="6" s="1"/>
  <c r="X494" i="6"/>
  <c r="AO494" i="6"/>
  <c r="BC494" i="6" s="1"/>
  <c r="X482" i="6"/>
  <c r="AO482" i="6"/>
  <c r="X474" i="6"/>
  <c r="AO474" i="6"/>
  <c r="X466" i="6"/>
  <c r="AO466" i="6"/>
  <c r="BC466" i="6" s="1"/>
  <c r="X458" i="6"/>
  <c r="AO458" i="6"/>
  <c r="X450" i="6"/>
  <c r="AO450" i="6"/>
  <c r="AO438" i="6"/>
  <c r="X438" i="6"/>
  <c r="X430" i="6"/>
  <c r="AO430" i="6"/>
  <c r="BC430" i="6" s="1"/>
  <c r="AO422" i="6"/>
  <c r="BC422" i="6" s="1"/>
  <c r="X422" i="6"/>
  <c r="X414" i="6"/>
  <c r="AO414" i="6"/>
  <c r="BC414" i="6" s="1"/>
  <c r="X410" i="6"/>
  <c r="AO410" i="6"/>
  <c r="X402" i="6"/>
  <c r="AO402" i="6"/>
  <c r="X398" i="6"/>
  <c r="AO398" i="6"/>
  <c r="BC398" i="6" s="1"/>
  <c r="X394" i="6"/>
  <c r="AO394" i="6"/>
  <c r="BC394" i="6" s="1"/>
  <c r="X390" i="6"/>
  <c r="AO390" i="6"/>
  <c r="X382" i="6"/>
  <c r="AO382" i="6"/>
  <c r="X378" i="6"/>
  <c r="AO378" i="6"/>
  <c r="X374" i="6"/>
  <c r="AO374" i="6"/>
  <c r="X370" i="6"/>
  <c r="AO370" i="6"/>
  <c r="X366" i="6"/>
  <c r="AO366" i="6"/>
  <c r="X362" i="6"/>
  <c r="AO362" i="6"/>
  <c r="BC362" i="6" s="1"/>
  <c r="X358" i="6"/>
  <c r="AO358" i="6"/>
  <c r="X354" i="6"/>
  <c r="AO354" i="6"/>
  <c r="BC354" i="6" s="1"/>
  <c r="X350" i="6"/>
  <c r="AO350" i="6"/>
  <c r="X346" i="6"/>
  <c r="AO346" i="6"/>
  <c r="X342" i="6"/>
  <c r="AO342" i="6"/>
  <c r="X338" i="6"/>
  <c r="AO338" i="6"/>
  <c r="X334" i="6"/>
  <c r="AO334" i="6"/>
  <c r="X330" i="6"/>
  <c r="AO330" i="6"/>
  <c r="BC330" i="6" s="1"/>
  <c r="X326" i="6"/>
  <c r="AO326" i="6"/>
  <c r="X322" i="6"/>
  <c r="AO322" i="6"/>
  <c r="X318" i="6"/>
  <c r="AO318" i="6"/>
  <c r="X314" i="6"/>
  <c r="AO314" i="6"/>
  <c r="X310" i="6"/>
  <c r="AO310" i="6"/>
  <c r="X306" i="6"/>
  <c r="AO306" i="6"/>
  <c r="X302" i="6"/>
  <c r="AO302" i="6"/>
  <c r="BC302" i="6" s="1"/>
  <c r="X298" i="6"/>
  <c r="AO298" i="6"/>
  <c r="BC298" i="6" s="1"/>
  <c r="X294" i="6"/>
  <c r="AO294" i="6"/>
  <c r="BC294" i="6" s="1"/>
  <c r="X290" i="6"/>
  <c r="AO290" i="6"/>
  <c r="BC290" i="6" s="1"/>
  <c r="X286" i="6"/>
  <c r="AO286" i="6"/>
  <c r="BC286" i="6" s="1"/>
  <c r="X278" i="6"/>
  <c r="AO278" i="6"/>
  <c r="X274" i="6"/>
  <c r="AO274" i="6"/>
  <c r="BC274" i="6" s="1"/>
  <c r="AO270" i="6"/>
  <c r="X270" i="6"/>
  <c r="X266" i="6"/>
  <c r="AO266" i="6"/>
  <c r="X262" i="6"/>
  <c r="AO262" i="6"/>
  <c r="BC262" i="6" s="1"/>
  <c r="X254" i="6"/>
  <c r="AO254" i="6"/>
  <c r="BC254" i="6" s="1"/>
  <c r="X250" i="6"/>
  <c r="AO250" i="6"/>
  <c r="BC250" i="6" s="1"/>
  <c r="X246" i="6"/>
  <c r="AO246" i="6"/>
  <c r="BC246" i="6" s="1"/>
  <c r="X242" i="6"/>
  <c r="AO242" i="6"/>
  <c r="AO238" i="6"/>
  <c r="X238" i="6"/>
  <c r="X234" i="6"/>
  <c r="AO234" i="6"/>
  <c r="X230" i="6"/>
  <c r="AO230" i="6"/>
  <c r="X226" i="6"/>
  <c r="AO226" i="6"/>
  <c r="BC226" i="6" s="1"/>
  <c r="AO222" i="6"/>
  <c r="X222" i="6"/>
  <c r="X218" i="6"/>
  <c r="AO218" i="6"/>
  <c r="BC218" i="6" s="1"/>
  <c r="X214" i="6"/>
  <c r="AO214" i="6"/>
  <c r="X210" i="6"/>
  <c r="AO210" i="6"/>
  <c r="AO206" i="6"/>
  <c r="X206" i="6"/>
  <c r="X202" i="6"/>
  <c r="AO202" i="6"/>
  <c r="AO198" i="6"/>
  <c r="X198" i="6"/>
  <c r="X194" i="6"/>
  <c r="AO194" i="6"/>
  <c r="BC194" i="6" s="1"/>
  <c r="AO190" i="6"/>
  <c r="X190" i="6"/>
  <c r="X186" i="6"/>
  <c r="AO186" i="6"/>
  <c r="BC186" i="6" s="1"/>
  <c r="AO182" i="6"/>
  <c r="X182" i="6"/>
  <c r="X178" i="6"/>
  <c r="AO178" i="6"/>
  <c r="AO174" i="6"/>
  <c r="X174" i="6"/>
  <c r="X170" i="6"/>
  <c r="AO170" i="6"/>
  <c r="AO166" i="6"/>
  <c r="X166" i="6"/>
  <c r="X162" i="6"/>
  <c r="AO162" i="6"/>
  <c r="BC162" i="6" s="1"/>
  <c r="AO158" i="6"/>
  <c r="X158" i="6"/>
  <c r="X154" i="6"/>
  <c r="AO154" i="6"/>
  <c r="BC154" i="6" s="1"/>
  <c r="AO150" i="6"/>
  <c r="X150" i="6"/>
  <c r="X146" i="6"/>
  <c r="AO146" i="6"/>
  <c r="AO142" i="6"/>
  <c r="X142" i="6"/>
  <c r="X138" i="6"/>
  <c r="AO138" i="6"/>
  <c r="AO134" i="6"/>
  <c r="X134" i="6"/>
  <c r="X130" i="6"/>
  <c r="AO130" i="6"/>
  <c r="BC130" i="6" s="1"/>
  <c r="AO126" i="6"/>
  <c r="X126" i="6"/>
  <c r="X122" i="6"/>
  <c r="AO122" i="6"/>
  <c r="AO118" i="6"/>
  <c r="X118" i="6"/>
  <c r="X114" i="6"/>
  <c r="AO114" i="6"/>
  <c r="AO110" i="6"/>
  <c r="X110" i="6"/>
  <c r="X106" i="6"/>
  <c r="AO106" i="6"/>
  <c r="AO102" i="6"/>
  <c r="X102" i="6"/>
  <c r="X98" i="6"/>
  <c r="AO98" i="6"/>
  <c r="BC98" i="6" s="1"/>
  <c r="AO94" i="6"/>
  <c r="BC94" i="6" s="1"/>
  <c r="X94" i="6"/>
  <c r="X90" i="6"/>
  <c r="AO90" i="6"/>
  <c r="BC90" i="6" s="1"/>
  <c r="AO86" i="6"/>
  <c r="X86" i="6"/>
  <c r="X82" i="6"/>
  <c r="AO82" i="6"/>
  <c r="AO78" i="6"/>
  <c r="X78" i="6"/>
  <c r="X74" i="6"/>
  <c r="AO74" i="6"/>
  <c r="AO70" i="6"/>
  <c r="X70" i="6"/>
  <c r="X709" i="6"/>
  <c r="AO709" i="6"/>
  <c r="X705" i="6"/>
  <c r="AO705" i="6"/>
  <c r="X701" i="6"/>
  <c r="AO701" i="6"/>
  <c r="X697" i="6"/>
  <c r="AO697" i="6"/>
  <c r="BC697" i="6" s="1"/>
  <c r="X693" i="6"/>
  <c r="AO693" i="6"/>
  <c r="X689" i="6"/>
  <c r="AO689" i="6"/>
  <c r="X685" i="6"/>
  <c r="AO685" i="6"/>
  <c r="X681" i="6"/>
  <c r="AO681" i="6"/>
  <c r="X677" i="6"/>
  <c r="AO677" i="6"/>
  <c r="BC677" i="6" s="1"/>
  <c r="X673" i="6"/>
  <c r="AO673" i="6"/>
  <c r="BC673" i="6" s="1"/>
  <c r="X669" i="6"/>
  <c r="AO669" i="6"/>
  <c r="X665" i="6"/>
  <c r="AO665" i="6"/>
  <c r="BC665" i="6" s="1"/>
  <c r="X661" i="6"/>
  <c r="AO661" i="6"/>
  <c r="X657" i="6"/>
  <c r="AO657" i="6"/>
  <c r="X653" i="6"/>
  <c r="AO653" i="6"/>
  <c r="X649" i="6"/>
  <c r="AO649" i="6"/>
  <c r="AO645" i="6"/>
  <c r="BC645" i="6" s="1"/>
  <c r="X645" i="6"/>
  <c r="X641" i="6"/>
  <c r="AO641" i="6"/>
  <c r="BC641" i="6" s="1"/>
  <c r="AO637" i="6"/>
  <c r="BC637" i="6" s="1"/>
  <c r="X637" i="6"/>
  <c r="X633" i="6"/>
  <c r="AO633" i="6"/>
  <c r="X629" i="6"/>
  <c r="AO629" i="6"/>
  <c r="X625" i="6"/>
  <c r="AO625" i="6"/>
  <c r="BC625" i="6" s="1"/>
  <c r="X621" i="6"/>
  <c r="AO621" i="6"/>
  <c r="X617" i="6"/>
  <c r="AO617" i="6"/>
  <c r="BC617" i="6" s="1"/>
  <c r="AO613" i="6"/>
  <c r="BC613" i="6" s="1"/>
  <c r="X613" i="6"/>
  <c r="X609" i="6"/>
  <c r="AO609" i="6"/>
  <c r="BC609" i="6" s="1"/>
  <c r="X605" i="6"/>
  <c r="AO605" i="6"/>
  <c r="X601" i="6"/>
  <c r="AO601" i="6"/>
  <c r="X597" i="6"/>
  <c r="AO597" i="6"/>
  <c r="X593" i="6"/>
  <c r="AO593" i="6"/>
  <c r="BC593" i="6" s="1"/>
  <c r="X589" i="6"/>
  <c r="AO589" i="6"/>
  <c r="X585" i="6"/>
  <c r="AO585" i="6"/>
  <c r="BC585" i="6" s="1"/>
  <c r="X581" i="6"/>
  <c r="AO581" i="6"/>
  <c r="X577" i="6"/>
  <c r="AO577" i="6"/>
  <c r="BC577" i="6" s="1"/>
  <c r="X573" i="6"/>
  <c r="AO573" i="6"/>
  <c r="X569" i="6"/>
  <c r="AO569" i="6"/>
  <c r="BC569" i="6" s="1"/>
  <c r="X565" i="6"/>
  <c r="AO565" i="6"/>
  <c r="X561" i="6"/>
  <c r="AO561" i="6"/>
  <c r="X557" i="6"/>
  <c r="AO557" i="6"/>
  <c r="X553" i="6"/>
  <c r="AO553" i="6"/>
  <c r="BC553" i="6" s="1"/>
  <c r="X549" i="6"/>
  <c r="AO549" i="6"/>
  <c r="X545" i="6"/>
  <c r="AO545" i="6"/>
  <c r="BC545" i="6" s="1"/>
  <c r="X541" i="6"/>
  <c r="AO541" i="6"/>
  <c r="X537" i="6"/>
  <c r="AO537" i="6"/>
  <c r="X533" i="6"/>
  <c r="AO533" i="6"/>
  <c r="X529" i="6"/>
  <c r="AO529" i="6"/>
  <c r="X525" i="6"/>
  <c r="AO525" i="6"/>
  <c r="X521" i="6"/>
  <c r="AO521" i="6"/>
  <c r="BC521" i="6" s="1"/>
  <c r="X517" i="6"/>
  <c r="AO517" i="6"/>
  <c r="X513" i="6"/>
  <c r="AO513" i="6"/>
  <c r="BC513" i="6" s="1"/>
  <c r="X509" i="6"/>
  <c r="AO509" i="6"/>
  <c r="BC509" i="6" s="1"/>
  <c r="X505" i="6"/>
  <c r="AO505" i="6"/>
  <c r="X501" i="6"/>
  <c r="AO501" i="6"/>
  <c r="X497" i="6"/>
  <c r="AO497" i="6"/>
  <c r="X493" i="6"/>
  <c r="AO493" i="6"/>
  <c r="X489" i="6"/>
  <c r="AO489" i="6"/>
  <c r="BC489" i="6" s="1"/>
  <c r="X485" i="6"/>
  <c r="AO485" i="6"/>
  <c r="BC485" i="6" s="1"/>
  <c r="X481" i="6"/>
  <c r="AO481" i="6"/>
  <c r="BC481" i="6" s="1"/>
  <c r="X477" i="6"/>
  <c r="AO477" i="6"/>
  <c r="X473" i="6"/>
  <c r="AO473" i="6"/>
  <c r="BC473" i="6" s="1"/>
  <c r="X469" i="6"/>
  <c r="AO469" i="6"/>
  <c r="X465" i="6"/>
  <c r="AO465" i="6"/>
  <c r="BC465" i="6" s="1"/>
  <c r="X461" i="6"/>
  <c r="AO461" i="6"/>
  <c r="X457" i="6"/>
  <c r="AO457" i="6"/>
  <c r="BC457" i="6" s="1"/>
  <c r="X453" i="6"/>
  <c r="AO453" i="6"/>
  <c r="X449" i="6"/>
  <c r="AO449" i="6"/>
  <c r="BC449" i="6" s="1"/>
  <c r="X445" i="6"/>
  <c r="AO445" i="6"/>
  <c r="X441" i="6"/>
  <c r="AO441" i="6"/>
  <c r="BC441" i="6" s="1"/>
  <c r="X437" i="6"/>
  <c r="AO437" i="6"/>
  <c r="X433" i="6"/>
  <c r="AO433" i="6"/>
  <c r="BC433" i="6" s="1"/>
  <c r="X429" i="6"/>
  <c r="AO429" i="6"/>
  <c r="BC429" i="6" s="1"/>
  <c r="X425" i="6"/>
  <c r="AO425" i="6"/>
  <c r="BC425" i="6" s="1"/>
  <c r="X421" i="6"/>
  <c r="AO421" i="6"/>
  <c r="X417" i="6"/>
  <c r="AO417" i="6"/>
  <c r="BC417" i="6" s="1"/>
  <c r="X413" i="6"/>
  <c r="AO413" i="6"/>
  <c r="X409" i="6"/>
  <c r="AO409" i="6"/>
  <c r="BC409" i="6" s="1"/>
  <c r="X405" i="6"/>
  <c r="AO405" i="6"/>
  <c r="X401" i="6"/>
  <c r="AO401" i="6"/>
  <c r="X397" i="6"/>
  <c r="AO397" i="6"/>
  <c r="X393" i="6"/>
  <c r="AO393" i="6"/>
  <c r="BC393" i="6" s="1"/>
  <c r="X389" i="6"/>
  <c r="AO389" i="6"/>
  <c r="X385" i="6"/>
  <c r="AO385" i="6"/>
  <c r="BC385" i="6" s="1"/>
  <c r="X381" i="6"/>
  <c r="AO381" i="6"/>
  <c r="BC381" i="6" s="1"/>
  <c r="X377" i="6"/>
  <c r="AO377" i="6"/>
  <c r="X373" i="6"/>
  <c r="AO373" i="6"/>
  <c r="X369" i="6"/>
  <c r="AO369" i="6"/>
  <c r="BC369" i="6" s="1"/>
  <c r="X365" i="6"/>
  <c r="AO365" i="6"/>
  <c r="X361" i="6"/>
  <c r="AO361" i="6"/>
  <c r="X357" i="6"/>
  <c r="AO357" i="6"/>
  <c r="X353" i="6"/>
  <c r="AO353" i="6"/>
  <c r="X349" i="6"/>
  <c r="AO349" i="6"/>
  <c r="BC349" i="6" s="1"/>
  <c r="X345" i="6"/>
  <c r="AO345" i="6"/>
  <c r="BC345" i="6" s="1"/>
  <c r="X341" i="6"/>
  <c r="AO341" i="6"/>
  <c r="X337" i="6"/>
  <c r="AO337" i="6"/>
  <c r="BC337" i="6" s="1"/>
  <c r="X333" i="6"/>
  <c r="AO333" i="6"/>
  <c r="BC333" i="6" s="1"/>
  <c r="AO329" i="6"/>
  <c r="X329" i="6"/>
  <c r="X325" i="6"/>
  <c r="AO325" i="6"/>
  <c r="BC325" i="6" s="1"/>
  <c r="X321" i="6"/>
  <c r="AO321" i="6"/>
  <c r="X317" i="6"/>
  <c r="AO317" i="6"/>
  <c r="X313" i="6"/>
  <c r="AO313" i="6"/>
  <c r="BC313" i="6" s="1"/>
  <c r="X309" i="6"/>
  <c r="AO309" i="6"/>
  <c r="X305" i="6"/>
  <c r="AO305" i="6"/>
  <c r="BC305" i="6" s="1"/>
  <c r="X301" i="6"/>
  <c r="AO301" i="6"/>
  <c r="X297" i="6"/>
  <c r="AO297" i="6"/>
  <c r="X293" i="6"/>
  <c r="AO293" i="6"/>
  <c r="X289" i="6"/>
  <c r="AO289" i="6"/>
  <c r="X285" i="6"/>
  <c r="AO285" i="6"/>
  <c r="BC285" i="6" s="1"/>
  <c r="X281" i="6"/>
  <c r="AO281" i="6"/>
  <c r="BC281" i="6" s="1"/>
  <c r="X277" i="6"/>
  <c r="AO277" i="6"/>
  <c r="X273" i="6"/>
  <c r="AO273" i="6"/>
  <c r="X269" i="6"/>
  <c r="AO269" i="6"/>
  <c r="X265" i="6"/>
  <c r="AO265" i="6"/>
  <c r="X261" i="6"/>
  <c r="AO261" i="6"/>
  <c r="X257" i="6"/>
  <c r="AO257" i="6"/>
  <c r="X253" i="6"/>
  <c r="AO253" i="6"/>
  <c r="X249" i="6"/>
  <c r="AO249" i="6"/>
  <c r="X245" i="6"/>
  <c r="AO245" i="6"/>
  <c r="X237" i="6"/>
  <c r="AO237" i="6"/>
  <c r="BC237" i="6" s="1"/>
  <c r="X233" i="6"/>
  <c r="AO233" i="6"/>
  <c r="X229" i="6"/>
  <c r="AO229" i="6"/>
  <c r="BC229" i="6" s="1"/>
  <c r="AO225" i="6"/>
  <c r="BC225" i="6" s="1"/>
  <c r="X225" i="6"/>
  <c r="X221" i="6"/>
  <c r="AO221" i="6"/>
  <c r="BC221" i="6" s="1"/>
  <c r="X217" i="6"/>
  <c r="AO217" i="6"/>
  <c r="X209" i="6"/>
  <c r="AO209" i="6"/>
  <c r="X205" i="6"/>
  <c r="AO205" i="6"/>
  <c r="X201" i="6"/>
  <c r="AO201" i="6"/>
  <c r="X197" i="6"/>
  <c r="AO197" i="6"/>
  <c r="X193" i="6"/>
  <c r="AO193" i="6"/>
  <c r="BC193" i="6" s="1"/>
  <c r="X189" i="6"/>
  <c r="AO189" i="6"/>
  <c r="X185" i="6"/>
  <c r="AO185" i="6"/>
  <c r="BC185" i="6" s="1"/>
  <c r="X181" i="6"/>
  <c r="AO181" i="6"/>
  <c r="X177" i="6"/>
  <c r="AO177" i="6"/>
  <c r="BC177" i="6" s="1"/>
  <c r="X173" i="6"/>
  <c r="AO173" i="6"/>
  <c r="X169" i="6"/>
  <c r="AO169" i="6"/>
  <c r="X165" i="6"/>
  <c r="AO165" i="6"/>
  <c r="X161" i="6"/>
  <c r="AO161" i="6"/>
  <c r="BC161" i="6" s="1"/>
  <c r="X157" i="6"/>
  <c r="AO157" i="6"/>
  <c r="X153" i="6"/>
  <c r="AO153" i="6"/>
  <c r="BC153" i="6" s="1"/>
  <c r="X149" i="6"/>
  <c r="AO149" i="6"/>
  <c r="BC149" i="6" s="1"/>
  <c r="X145" i="6"/>
  <c r="AO145" i="6"/>
  <c r="X141" i="6"/>
  <c r="AO141" i="6"/>
  <c r="X137" i="6"/>
  <c r="AO137" i="6"/>
  <c r="X133" i="6"/>
  <c r="AO133" i="6"/>
  <c r="AO129" i="6"/>
  <c r="X129" i="6"/>
  <c r="X125" i="6"/>
  <c r="AO125" i="6"/>
  <c r="X121" i="6"/>
  <c r="AO121" i="6"/>
  <c r="BC121" i="6" s="1"/>
  <c r="X117" i="6"/>
  <c r="AO117" i="6"/>
  <c r="AO113" i="6"/>
  <c r="X113" i="6"/>
  <c r="X109" i="6"/>
  <c r="AO109" i="6"/>
  <c r="X105" i="6"/>
  <c r="AO105" i="6"/>
  <c r="X101" i="6"/>
  <c r="AO101" i="6"/>
  <c r="AO97" i="6"/>
  <c r="X97" i="6"/>
  <c r="X93" i="6"/>
  <c r="AO93" i="6"/>
  <c r="X89" i="6"/>
  <c r="AO89" i="6"/>
  <c r="BC89" i="6" s="1"/>
  <c r="X85" i="6"/>
  <c r="AO85" i="6"/>
  <c r="AO81" i="6"/>
  <c r="X81" i="6"/>
  <c r="X77" i="6"/>
  <c r="AO77" i="6"/>
  <c r="X73" i="6"/>
  <c r="AO73" i="6"/>
  <c r="X69" i="6"/>
  <c r="AO69" i="6"/>
  <c r="AO65" i="6"/>
  <c r="BC65" i="6" s="1"/>
  <c r="X65" i="6"/>
  <c r="X61" i="6"/>
  <c r="AO61" i="6"/>
  <c r="X57" i="6"/>
  <c r="AO57" i="6"/>
  <c r="BC57" i="6" s="1"/>
  <c r="X53" i="6"/>
  <c r="AO53" i="6"/>
  <c r="AO49" i="6"/>
  <c r="BC49" i="6" s="1"/>
  <c r="X49" i="6"/>
  <c r="X45" i="6"/>
  <c r="AO45" i="6"/>
  <c r="X41" i="6"/>
  <c r="AO41" i="6"/>
  <c r="X37" i="6"/>
  <c r="AO37" i="6"/>
  <c r="BC37" i="6" s="1"/>
  <c r="AO33" i="6"/>
  <c r="BC33" i="6" s="1"/>
  <c r="X33" i="6"/>
  <c r="X29" i="6"/>
  <c r="AO29" i="6"/>
  <c r="X25" i="6"/>
  <c r="AO25" i="6"/>
  <c r="BC25" i="6" s="1"/>
  <c r="X21" i="6"/>
  <c r="AO21" i="6"/>
  <c r="AO17" i="6"/>
  <c r="BC17" i="6" s="1"/>
  <c r="X17" i="6"/>
  <c r="X13" i="6"/>
  <c r="AO13" i="6"/>
  <c r="X9" i="6"/>
  <c r="AO9" i="6"/>
  <c r="X5" i="6"/>
  <c r="AO5" i="6"/>
  <c r="AO703" i="6"/>
  <c r="AO687" i="6"/>
  <c r="BC687" i="6" s="1"/>
  <c r="AO671" i="6"/>
  <c r="BC671" i="6" s="1"/>
  <c r="AO655" i="6"/>
  <c r="AO643" i="6"/>
  <c r="AO627" i="6"/>
  <c r="AO4" i="6"/>
  <c r="X4" i="6"/>
  <c r="X708" i="6"/>
  <c r="AO708" i="6"/>
  <c r="X704" i="6"/>
  <c r="AO704" i="6"/>
  <c r="AO700" i="6"/>
  <c r="BC700" i="6" s="1"/>
  <c r="X700" i="6"/>
  <c r="X696" i="6"/>
  <c r="AO696" i="6"/>
  <c r="AO692" i="6"/>
  <c r="BC692" i="6" s="1"/>
  <c r="X692" i="6"/>
  <c r="X688" i="6"/>
  <c r="AO688" i="6"/>
  <c r="AO684" i="6"/>
  <c r="BC684" i="6" s="1"/>
  <c r="X684" i="6"/>
  <c r="X680" i="6"/>
  <c r="AO680" i="6"/>
  <c r="X676" i="6"/>
  <c r="AO676" i="6"/>
  <c r="X672" i="6"/>
  <c r="AO672" i="6"/>
  <c r="AO668" i="6"/>
  <c r="BC668" i="6" s="1"/>
  <c r="X668" i="6"/>
  <c r="X664" i="6"/>
  <c r="AO664" i="6"/>
  <c r="AO660" i="6"/>
  <c r="BC660" i="6" s="1"/>
  <c r="X660" i="6"/>
  <c r="X656" i="6"/>
  <c r="AO656" i="6"/>
  <c r="AO652" i="6"/>
  <c r="BC652" i="6" s="1"/>
  <c r="X652" i="6"/>
  <c r="X648" i="6"/>
  <c r="AO648" i="6"/>
  <c r="X644" i="6"/>
  <c r="AO644" i="6"/>
  <c r="X640" i="6"/>
  <c r="AO640" i="6"/>
  <c r="X636" i="6"/>
  <c r="AO636" i="6"/>
  <c r="BC636" i="6" s="1"/>
  <c r="X632" i="6"/>
  <c r="AO632" i="6"/>
  <c r="X628" i="6"/>
  <c r="AO628" i="6"/>
  <c r="BC628" i="6" s="1"/>
  <c r="X624" i="6"/>
  <c r="AO624" i="6"/>
  <c r="X620" i="6"/>
  <c r="AO620" i="6"/>
  <c r="X616" i="6"/>
  <c r="AO616" i="6"/>
  <c r="X608" i="6"/>
  <c r="AO608" i="6"/>
  <c r="BC608" i="6" s="1"/>
  <c r="X604" i="6"/>
  <c r="AO604" i="6"/>
  <c r="AO600" i="6"/>
  <c r="X600" i="6"/>
  <c r="X596" i="6"/>
  <c r="AO596" i="6"/>
  <c r="X592" i="6"/>
  <c r="AO592" i="6"/>
  <c r="AO588" i="6"/>
  <c r="BC588" i="6" s="1"/>
  <c r="X588" i="6"/>
  <c r="X584" i="6"/>
  <c r="AO584" i="6"/>
  <c r="AO580" i="6"/>
  <c r="X580" i="6"/>
  <c r="X576" i="6"/>
  <c r="AO576" i="6"/>
  <c r="BC576" i="6" s="1"/>
  <c r="AO572" i="6"/>
  <c r="X572" i="6"/>
  <c r="X568" i="6"/>
  <c r="AO568" i="6"/>
  <c r="X564" i="6"/>
  <c r="AO564" i="6"/>
  <c r="BC564" i="6" s="1"/>
  <c r="X560" i="6"/>
  <c r="AO560" i="6"/>
  <c r="AO556" i="6"/>
  <c r="X556" i="6"/>
  <c r="X552" i="6"/>
  <c r="AO552" i="6"/>
  <c r="AO548" i="6"/>
  <c r="X548" i="6"/>
  <c r="X544" i="6"/>
  <c r="AO544" i="6"/>
  <c r="BC544" i="6" s="1"/>
  <c r="AO540" i="6"/>
  <c r="BC540" i="6" s="1"/>
  <c r="X540" i="6"/>
  <c r="X536" i="6"/>
  <c r="AO536" i="6"/>
  <c r="X532" i="6"/>
  <c r="AO532" i="6"/>
  <c r="X528" i="6"/>
  <c r="AO528" i="6"/>
  <c r="AO524" i="6"/>
  <c r="BC524" i="6" s="1"/>
  <c r="X524" i="6"/>
  <c r="X520" i="6"/>
  <c r="AO520" i="6"/>
  <c r="AO516" i="6"/>
  <c r="BC516" i="6" s="1"/>
  <c r="X516" i="6"/>
  <c r="X512" i="6"/>
  <c r="AO512" i="6"/>
  <c r="BC512" i="6" s="1"/>
  <c r="AO508" i="6"/>
  <c r="BC508" i="6" s="1"/>
  <c r="X508" i="6"/>
  <c r="X504" i="6"/>
  <c r="AO504" i="6"/>
  <c r="X500" i="6"/>
  <c r="AO500" i="6"/>
  <c r="X496" i="6"/>
  <c r="AO496" i="6"/>
  <c r="AO492" i="6"/>
  <c r="BC492" i="6" s="1"/>
  <c r="X492" i="6"/>
  <c r="X488" i="6"/>
  <c r="AO488" i="6"/>
  <c r="AO484" i="6"/>
  <c r="BC484" i="6" s="1"/>
  <c r="X484" i="6"/>
  <c r="X480" i="6"/>
  <c r="AO480" i="6"/>
  <c r="BC480" i="6" s="1"/>
  <c r="X476" i="6"/>
  <c r="AO476" i="6"/>
  <c r="X472" i="6"/>
  <c r="AO472" i="6"/>
  <c r="X468" i="6"/>
  <c r="AO468" i="6"/>
  <c r="X464" i="6"/>
  <c r="AO464" i="6"/>
  <c r="X460" i="6"/>
  <c r="AO460" i="6"/>
  <c r="X456" i="6"/>
  <c r="AO456" i="6"/>
  <c r="X452" i="6"/>
  <c r="AO452" i="6"/>
  <c r="X448" i="6"/>
  <c r="AO448" i="6"/>
  <c r="BC448" i="6" s="1"/>
  <c r="X444" i="6"/>
  <c r="AO444" i="6"/>
  <c r="X440" i="6"/>
  <c r="AO440" i="6"/>
  <c r="X436" i="6"/>
  <c r="AO436" i="6"/>
  <c r="X432" i="6"/>
  <c r="AO432" i="6"/>
  <c r="X428" i="6"/>
  <c r="AO428" i="6"/>
  <c r="X424" i="6"/>
  <c r="AO424" i="6"/>
  <c r="X420" i="6"/>
  <c r="AO420" i="6"/>
  <c r="X416" i="6"/>
  <c r="AO416" i="6"/>
  <c r="BC416" i="6" s="1"/>
  <c r="X412" i="6"/>
  <c r="AO412" i="6"/>
  <c r="X408" i="6"/>
  <c r="AO408" i="6"/>
  <c r="X404" i="6"/>
  <c r="AO404" i="6"/>
  <c r="X400" i="6"/>
  <c r="AO400" i="6"/>
  <c r="X396" i="6"/>
  <c r="AO396" i="6"/>
  <c r="X392" i="6"/>
  <c r="AO392" i="6"/>
  <c r="X388" i="6"/>
  <c r="AO388" i="6"/>
  <c r="X384" i="6"/>
  <c r="AO384" i="6"/>
  <c r="BC384" i="6" s="1"/>
  <c r="X380" i="6"/>
  <c r="AO380" i="6"/>
  <c r="X376" i="6"/>
  <c r="AO376" i="6"/>
  <c r="X372" i="6"/>
  <c r="AO372" i="6"/>
  <c r="X368" i="6"/>
  <c r="AO368" i="6"/>
  <c r="X364" i="6"/>
  <c r="AO364" i="6"/>
  <c r="X360" i="6"/>
  <c r="AO360" i="6"/>
  <c r="X356" i="6"/>
  <c r="AO356" i="6"/>
  <c r="X352" i="6"/>
  <c r="AO352" i="6"/>
  <c r="BC352" i="6" s="1"/>
  <c r="X348" i="6"/>
  <c r="AO348" i="6"/>
  <c r="X344" i="6"/>
  <c r="AO344" i="6"/>
  <c r="X340" i="6"/>
  <c r="AO340" i="6"/>
  <c r="X336" i="6"/>
  <c r="AO336" i="6"/>
  <c r="X332" i="6"/>
  <c r="AO332" i="6"/>
  <c r="X328" i="6"/>
  <c r="AO328" i="6"/>
  <c r="X324" i="6"/>
  <c r="AO324" i="6"/>
  <c r="X320" i="6"/>
  <c r="AO320" i="6"/>
  <c r="BC320" i="6" s="1"/>
  <c r="X316" i="6"/>
  <c r="AO316" i="6"/>
  <c r="X312" i="6"/>
  <c r="AO312" i="6"/>
  <c r="X308" i="6"/>
  <c r="AO308" i="6"/>
  <c r="X304" i="6"/>
  <c r="AO304" i="6"/>
  <c r="X300" i="6"/>
  <c r="AO300" i="6"/>
  <c r="X296" i="6"/>
  <c r="AO296" i="6"/>
  <c r="X292" i="6"/>
  <c r="AO292" i="6"/>
  <c r="X288" i="6"/>
  <c r="AO288" i="6"/>
  <c r="X284" i="6"/>
  <c r="AO284" i="6"/>
  <c r="X280" i="6"/>
  <c r="AO280" i="6"/>
  <c r="X276" i="6"/>
  <c r="AO276" i="6"/>
  <c r="X272" i="6"/>
  <c r="AO272" i="6"/>
  <c r="X268" i="6"/>
  <c r="AO268" i="6"/>
  <c r="X264" i="6"/>
  <c r="AO264" i="6"/>
  <c r="X260" i="6"/>
  <c r="AO260" i="6"/>
  <c r="X256" i="6"/>
  <c r="AO256" i="6"/>
  <c r="X252" i="6"/>
  <c r="AO252" i="6"/>
  <c r="X248" i="6"/>
  <c r="AO248" i="6"/>
  <c r="X244" i="6"/>
  <c r="AO244" i="6"/>
  <c r="X240" i="6"/>
  <c r="AO240" i="6"/>
  <c r="X236" i="6"/>
  <c r="AO236" i="6"/>
  <c r="X232" i="6"/>
  <c r="AO232" i="6"/>
  <c r="X228" i="6"/>
  <c r="AO228" i="6"/>
  <c r="X224" i="6"/>
  <c r="AO224" i="6"/>
  <c r="X220" i="6"/>
  <c r="AO220" i="6"/>
  <c r="X216" i="6"/>
  <c r="AO216" i="6"/>
  <c r="X212" i="6"/>
  <c r="AO212" i="6"/>
  <c r="X208" i="6"/>
  <c r="AO208" i="6"/>
  <c r="X204" i="6"/>
  <c r="AO204" i="6"/>
  <c r="X200" i="6"/>
  <c r="AO200" i="6"/>
  <c r="X196" i="6"/>
  <c r="AO196" i="6"/>
  <c r="X192" i="6"/>
  <c r="AO192" i="6"/>
  <c r="X188" i="6"/>
  <c r="AO188" i="6"/>
  <c r="X184" i="6"/>
  <c r="AO184" i="6"/>
  <c r="X180" i="6"/>
  <c r="AO180" i="6"/>
  <c r="X176" i="6"/>
  <c r="AO176" i="6"/>
  <c r="X172" i="6"/>
  <c r="AO172" i="6"/>
  <c r="X168" i="6"/>
  <c r="AO168" i="6"/>
  <c r="X164" i="6"/>
  <c r="AO164" i="6"/>
  <c r="X160" i="6"/>
  <c r="AO160" i="6"/>
  <c r="X156" i="6"/>
  <c r="AO156" i="6"/>
  <c r="X152" i="6"/>
  <c r="AO152" i="6"/>
  <c r="X148" i="6"/>
  <c r="AO148" i="6"/>
  <c r="X144" i="6"/>
  <c r="AO144" i="6"/>
  <c r="X140" i="6"/>
  <c r="AO140" i="6"/>
  <c r="X136" i="6"/>
  <c r="AO136" i="6"/>
  <c r="X132" i="6"/>
  <c r="AO132" i="6"/>
  <c r="X128" i="6"/>
  <c r="AO128" i="6"/>
  <c r="X124" i="6"/>
  <c r="AO124" i="6"/>
  <c r="X120" i="6"/>
  <c r="AO120" i="6"/>
  <c r="X116" i="6"/>
  <c r="AO116" i="6"/>
  <c r="X112" i="6"/>
  <c r="AO112" i="6"/>
  <c r="X108" i="6"/>
  <c r="AO108" i="6"/>
  <c r="X104" i="6"/>
  <c r="AO104" i="6"/>
  <c r="X100" i="6"/>
  <c r="AO100" i="6"/>
  <c r="X96" i="6"/>
  <c r="AO96" i="6"/>
  <c r="X92" i="6"/>
  <c r="AO92" i="6"/>
  <c r="X88" i="6"/>
  <c r="AO88" i="6"/>
  <c r="X84" i="6"/>
  <c r="AO84" i="6"/>
  <c r="X80" i="6"/>
  <c r="AO80" i="6"/>
  <c r="X76" i="6"/>
  <c r="AO76" i="6"/>
  <c r="X72" i="6"/>
  <c r="AO72" i="6"/>
  <c r="X68" i="6"/>
  <c r="AO68" i="6"/>
  <c r="X64" i="6"/>
  <c r="AO64" i="6"/>
  <c r="X60" i="6"/>
  <c r="AO60" i="6"/>
  <c r="X56" i="6"/>
  <c r="AO56" i="6"/>
  <c r="X52" i="6"/>
  <c r="AO52" i="6"/>
  <c r="X48" i="6"/>
  <c r="AO48" i="6"/>
  <c r="X44" i="6"/>
  <c r="AO44" i="6"/>
  <c r="X40" i="6"/>
  <c r="AO40" i="6"/>
  <c r="X36" i="6"/>
  <c r="AO36" i="6"/>
  <c r="X32" i="6"/>
  <c r="AO32" i="6"/>
  <c r="X28" i="6"/>
  <c r="AO28" i="6"/>
  <c r="X24" i="6"/>
  <c r="AO24" i="6"/>
  <c r="X20" i="6"/>
  <c r="AO20" i="6"/>
  <c r="X16" i="6"/>
  <c r="AO16" i="6"/>
  <c r="X12" i="6"/>
  <c r="AO12" i="6"/>
  <c r="X8" i="6"/>
  <c r="AO8" i="6"/>
  <c r="AO699" i="6"/>
  <c r="BC699" i="6" s="1"/>
  <c r="AO683" i="6"/>
  <c r="AO667" i="6"/>
  <c r="AO651" i="6"/>
  <c r="AO639" i="6"/>
  <c r="BC639" i="6" s="1"/>
  <c r="AO623" i="6"/>
  <c r="AO611" i="6"/>
  <c r="AO599" i="6"/>
  <c r="BC599" i="6" s="1"/>
  <c r="BC604" i="6"/>
  <c r="BC596" i="6"/>
  <c r="BC390" i="6"/>
  <c r="BC322" i="6"/>
  <c r="BC122" i="6"/>
  <c r="BC661" i="6"/>
  <c r="H4" i="8"/>
  <c r="H16" i="8"/>
  <c r="I8" i="8"/>
  <c r="T33" i="8"/>
  <c r="T7" i="8"/>
  <c r="H12" i="8"/>
  <c r="H24" i="8"/>
  <c r="I4" i="8"/>
  <c r="I16" i="8"/>
  <c r="I32" i="8"/>
  <c r="T22" i="8"/>
  <c r="H17" i="8"/>
  <c r="H29" i="8"/>
  <c r="I17" i="8"/>
  <c r="I21" i="8"/>
  <c r="I25" i="8"/>
  <c r="I33" i="8"/>
  <c r="T4" i="8"/>
  <c r="T32" i="8"/>
  <c r="T21" i="8"/>
  <c r="T15" i="8"/>
  <c r="T10" i="8"/>
  <c r="T6" i="8"/>
  <c r="H6" i="8"/>
  <c r="H10" i="8"/>
  <c r="H14" i="8"/>
  <c r="H18" i="8"/>
  <c r="H22" i="8"/>
  <c r="H26" i="8"/>
  <c r="H30" i="8"/>
  <c r="H34" i="8"/>
  <c r="I6" i="8"/>
  <c r="I10" i="8"/>
  <c r="I14" i="8"/>
  <c r="I18" i="8"/>
  <c r="I22" i="8"/>
  <c r="I26" i="8"/>
  <c r="I30" i="8"/>
  <c r="I34" i="8"/>
  <c r="T36" i="8"/>
  <c r="U36" i="8" s="1"/>
  <c r="T31" i="8"/>
  <c r="T25" i="8"/>
  <c r="T20" i="8"/>
  <c r="T14" i="8"/>
  <c r="T9" i="8"/>
  <c r="T5" i="8"/>
  <c r="H8" i="8"/>
  <c r="H20" i="8"/>
  <c r="H32" i="8"/>
  <c r="I12" i="8"/>
  <c r="I20" i="8"/>
  <c r="I24" i="8"/>
  <c r="T18" i="8"/>
  <c r="H5" i="8"/>
  <c r="H13" i="8"/>
  <c r="H21" i="8"/>
  <c r="H25" i="8"/>
  <c r="H33" i="8"/>
  <c r="I5" i="8"/>
  <c r="I13" i="8"/>
  <c r="H7" i="8"/>
  <c r="H11" i="8"/>
  <c r="H15" i="8"/>
  <c r="H19" i="8"/>
  <c r="H23" i="8"/>
  <c r="H27" i="8"/>
  <c r="H31" i="8"/>
  <c r="H35" i="8"/>
  <c r="I7" i="8"/>
  <c r="I11" i="8"/>
  <c r="I15" i="8"/>
  <c r="I19" i="8"/>
  <c r="I23" i="8"/>
  <c r="I27" i="8"/>
  <c r="I31" i="8"/>
  <c r="I35" i="8"/>
  <c r="T34" i="8"/>
  <c r="T30" i="8"/>
  <c r="T24" i="8"/>
  <c r="T19" i="8"/>
  <c r="T12" i="8"/>
  <c r="T17" i="8"/>
  <c r="T35" i="8"/>
  <c r="T13" i="8"/>
  <c r="T26" i="8"/>
  <c r="T16" i="8"/>
  <c r="T23" i="8"/>
  <c r="T29" i="8"/>
  <c r="AG281" i="6"/>
  <c r="AG273" i="6"/>
  <c r="AG249" i="6"/>
  <c r="AG241" i="6"/>
  <c r="AG217" i="6"/>
  <c r="AG209" i="6"/>
  <c r="AG185" i="6"/>
  <c r="AG177" i="6"/>
  <c r="AG47" i="6"/>
  <c r="AD721" i="6"/>
  <c r="AV721" i="6" s="1"/>
  <c r="AE721" i="6"/>
  <c r="AG721" i="6"/>
  <c r="AF721" i="6"/>
  <c r="AD705" i="6"/>
  <c r="AV705" i="6" s="1"/>
  <c r="AE705" i="6"/>
  <c r="AG705" i="6"/>
  <c r="AF705" i="6"/>
  <c r="AD689" i="6"/>
  <c r="AV689" i="6" s="1"/>
  <c r="AE689" i="6"/>
  <c r="AG689" i="6"/>
  <c r="AF689" i="6"/>
  <c r="AD677" i="6"/>
  <c r="AV677" i="6" s="1"/>
  <c r="AE677" i="6"/>
  <c r="AG677" i="6"/>
  <c r="AF677" i="6"/>
  <c r="AD657" i="6"/>
  <c r="AV657" i="6" s="1"/>
  <c r="AE657" i="6"/>
  <c r="AG657" i="6"/>
  <c r="AF657" i="6"/>
  <c r="AF641" i="6"/>
  <c r="AG641" i="6"/>
  <c r="AD641" i="6"/>
  <c r="AV641" i="6" s="1"/>
  <c r="AE641" i="6"/>
  <c r="AF625" i="6"/>
  <c r="AG625" i="6"/>
  <c r="AD625" i="6"/>
  <c r="AV625" i="6" s="1"/>
  <c r="AE625" i="6"/>
  <c r="AF609" i="6"/>
  <c r="AG609" i="6"/>
  <c r="AD609" i="6"/>
  <c r="AV609" i="6" s="1"/>
  <c r="AE609" i="6"/>
  <c r="AF601" i="6"/>
  <c r="AG601" i="6"/>
  <c r="AD601" i="6"/>
  <c r="AV601" i="6" s="1"/>
  <c r="AE601" i="6"/>
  <c r="AF589" i="6"/>
  <c r="AG589" i="6"/>
  <c r="AD589" i="6"/>
  <c r="AV589" i="6" s="1"/>
  <c r="AE589" i="6"/>
  <c r="AF573" i="6"/>
  <c r="AG573" i="6"/>
  <c r="AD573" i="6"/>
  <c r="AV573" i="6" s="1"/>
  <c r="AE573" i="6"/>
  <c r="AF557" i="6"/>
  <c r="AG557" i="6"/>
  <c r="AD557" i="6"/>
  <c r="AV557" i="6" s="1"/>
  <c r="AE557" i="6"/>
  <c r="AF541" i="6"/>
  <c r="AG541" i="6"/>
  <c r="AD541" i="6"/>
  <c r="AV541" i="6" s="1"/>
  <c r="AE541" i="6"/>
  <c r="AF525" i="6"/>
  <c r="AG525" i="6"/>
  <c r="AD525" i="6"/>
  <c r="AV525" i="6" s="1"/>
  <c r="AE525" i="6"/>
  <c r="AF505" i="6"/>
  <c r="AG505" i="6"/>
  <c r="AD505" i="6"/>
  <c r="AV505" i="6" s="1"/>
  <c r="AE505" i="6"/>
  <c r="AF493" i="6"/>
  <c r="AG493" i="6"/>
  <c r="AD493" i="6"/>
  <c r="AV493" i="6" s="1"/>
  <c r="AE493" i="6"/>
  <c r="AF481" i="6"/>
  <c r="AG481" i="6"/>
  <c r="AD481" i="6"/>
  <c r="AV481" i="6" s="1"/>
  <c r="AE481" i="6"/>
  <c r="AF465" i="6"/>
  <c r="AG465" i="6"/>
  <c r="AD465" i="6"/>
  <c r="AV465" i="6" s="1"/>
  <c r="AE465" i="6"/>
  <c r="AF453" i="6"/>
  <c r="AG453" i="6"/>
  <c r="AD453" i="6"/>
  <c r="AV453" i="6" s="1"/>
  <c r="AE453" i="6"/>
  <c r="AF437" i="6"/>
  <c r="AG437" i="6"/>
  <c r="AD437" i="6"/>
  <c r="AV437" i="6" s="1"/>
  <c r="AE437" i="6"/>
  <c r="AF425" i="6"/>
  <c r="AG425" i="6"/>
  <c r="AD425" i="6"/>
  <c r="AV425" i="6" s="1"/>
  <c r="AE425" i="6"/>
  <c r="AF409" i="6"/>
  <c r="AG409" i="6"/>
  <c r="AD409" i="6"/>
  <c r="AV409" i="6" s="1"/>
  <c r="AE409" i="6"/>
  <c r="AF389" i="6"/>
  <c r="AG389" i="6"/>
  <c r="AD389" i="6"/>
  <c r="AV389" i="6" s="1"/>
  <c r="AE389" i="6"/>
  <c r="AE361" i="6"/>
  <c r="AF361" i="6"/>
  <c r="AD361" i="6"/>
  <c r="AV361" i="6" s="1"/>
  <c r="AG361" i="6"/>
  <c r="AD720" i="6"/>
  <c r="AV720" i="6" s="1"/>
  <c r="AE720" i="6"/>
  <c r="AF720" i="6"/>
  <c r="AG720" i="6"/>
  <c r="AD708" i="6"/>
  <c r="AV708" i="6" s="1"/>
  <c r="AE708" i="6"/>
  <c r="AF708" i="6"/>
  <c r="AG708" i="6"/>
  <c r="AD700" i="6"/>
  <c r="AV700" i="6" s="1"/>
  <c r="AE700" i="6"/>
  <c r="AF700" i="6"/>
  <c r="AG700" i="6"/>
  <c r="AD688" i="6"/>
  <c r="AV688" i="6" s="1"/>
  <c r="AE688" i="6"/>
  <c r="AF688" i="6"/>
  <c r="AG688" i="6"/>
  <c r="AD676" i="6"/>
  <c r="AV676" i="6" s="1"/>
  <c r="AE676" i="6"/>
  <c r="AF676" i="6"/>
  <c r="AG676" i="6"/>
  <c r="AD664" i="6"/>
  <c r="AV664" i="6" s="1"/>
  <c r="AE664" i="6"/>
  <c r="AF664" i="6"/>
  <c r="AG664" i="6"/>
  <c r="AD652" i="6"/>
  <c r="AV652" i="6" s="1"/>
  <c r="AE652" i="6"/>
  <c r="AF652" i="6"/>
  <c r="AG652" i="6"/>
  <c r="AF640" i="6"/>
  <c r="AG640" i="6"/>
  <c r="AE640" i="6"/>
  <c r="AD640" i="6"/>
  <c r="AV640" i="6" s="1"/>
  <c r="AE112" i="6"/>
  <c r="AF112" i="6"/>
  <c r="AD112" i="6"/>
  <c r="AV112" i="6" s="1"/>
  <c r="AG112" i="6"/>
  <c r="AE108" i="6"/>
  <c r="AF108" i="6"/>
  <c r="AD108" i="6"/>
  <c r="AV108" i="6" s="1"/>
  <c r="AG108" i="6"/>
  <c r="AE104" i="6"/>
  <c r="AF104" i="6"/>
  <c r="AD104" i="6"/>
  <c r="AV104" i="6" s="1"/>
  <c r="AG104" i="6"/>
  <c r="AE100" i="6"/>
  <c r="AF100" i="6"/>
  <c r="AD100" i="6"/>
  <c r="AV100" i="6" s="1"/>
  <c r="AG100" i="6"/>
  <c r="AE96" i="6"/>
  <c r="AF96" i="6"/>
  <c r="AD96" i="6"/>
  <c r="AV96" i="6" s="1"/>
  <c r="AG96" i="6"/>
  <c r="AE92" i="6"/>
  <c r="AF92" i="6"/>
  <c r="AD92" i="6"/>
  <c r="AV92" i="6" s="1"/>
  <c r="AG92" i="6"/>
  <c r="AD88" i="6"/>
  <c r="AV88" i="6" s="1"/>
  <c r="AE88" i="6"/>
  <c r="AG88" i="6"/>
  <c r="AF88" i="6"/>
  <c r="AD84" i="6"/>
  <c r="AV84" i="6" s="1"/>
  <c r="AE84" i="6"/>
  <c r="AG84" i="6"/>
  <c r="AF84" i="6"/>
  <c r="AD80" i="6"/>
  <c r="AV80" i="6" s="1"/>
  <c r="AE80" i="6"/>
  <c r="AG80" i="6"/>
  <c r="AF80" i="6"/>
  <c r="AD76" i="6"/>
  <c r="AV76" i="6" s="1"/>
  <c r="AE76" i="6"/>
  <c r="AG76" i="6"/>
  <c r="AF76" i="6"/>
  <c r="AD72" i="6"/>
  <c r="AV72" i="6" s="1"/>
  <c r="AE72" i="6"/>
  <c r="AG72" i="6"/>
  <c r="AF72" i="6"/>
  <c r="AD709" i="6"/>
  <c r="AV709" i="6" s="1"/>
  <c r="AE709" i="6"/>
  <c r="AG709" i="6"/>
  <c r="AF709" i="6"/>
  <c r="AD693" i="6"/>
  <c r="AV693" i="6" s="1"/>
  <c r="AE693" i="6"/>
  <c r="AG693" i="6"/>
  <c r="AF693" i="6"/>
  <c r="AD673" i="6"/>
  <c r="AV673" i="6" s="1"/>
  <c r="AE673" i="6"/>
  <c r="AG673" i="6"/>
  <c r="AF673" i="6"/>
  <c r="AD661" i="6"/>
  <c r="AV661" i="6" s="1"/>
  <c r="AE661" i="6"/>
  <c r="AG661" i="6"/>
  <c r="AF661" i="6"/>
  <c r="AD645" i="6"/>
  <c r="AV645" i="6" s="1"/>
  <c r="AE645" i="6"/>
  <c r="AG645" i="6"/>
  <c r="AF645" i="6"/>
  <c r="AF629" i="6"/>
  <c r="AG629" i="6"/>
  <c r="AD629" i="6"/>
  <c r="AV629" i="6" s="1"/>
  <c r="AE629" i="6"/>
  <c r="AF613" i="6"/>
  <c r="AG613" i="6"/>
  <c r="AD613" i="6"/>
  <c r="AV613" i="6" s="1"/>
  <c r="AE613" i="6"/>
  <c r="AF605" i="6"/>
  <c r="AG605" i="6"/>
  <c r="AD605" i="6"/>
  <c r="AV605" i="6" s="1"/>
  <c r="AE605" i="6"/>
  <c r="AF585" i="6"/>
  <c r="AG585" i="6"/>
  <c r="AD585" i="6"/>
  <c r="AV585" i="6" s="1"/>
  <c r="AE585" i="6"/>
  <c r="AF569" i="6"/>
  <c r="AG569" i="6"/>
  <c r="AD569" i="6"/>
  <c r="AV569" i="6" s="1"/>
  <c r="AE569" i="6"/>
  <c r="AF553" i="6"/>
  <c r="AG553" i="6"/>
  <c r="AD553" i="6"/>
  <c r="AV553" i="6" s="1"/>
  <c r="AE553" i="6"/>
  <c r="AF537" i="6"/>
  <c r="AG537" i="6"/>
  <c r="AD537" i="6"/>
  <c r="AV537" i="6" s="1"/>
  <c r="AE537" i="6"/>
  <c r="AF521" i="6"/>
  <c r="AG521" i="6"/>
  <c r="AD521" i="6"/>
  <c r="AV521" i="6" s="1"/>
  <c r="AE521" i="6"/>
  <c r="AF509" i="6"/>
  <c r="AG509" i="6"/>
  <c r="AD509" i="6"/>
  <c r="AV509" i="6" s="1"/>
  <c r="AE509" i="6"/>
  <c r="AF489" i="6"/>
  <c r="AG489" i="6"/>
  <c r="AD489" i="6"/>
  <c r="AV489" i="6" s="1"/>
  <c r="AE489" i="6"/>
  <c r="AF477" i="6"/>
  <c r="AG477" i="6"/>
  <c r="AD477" i="6"/>
  <c r="AV477" i="6" s="1"/>
  <c r="AE477" i="6"/>
  <c r="AF461" i="6"/>
  <c r="AG461" i="6"/>
  <c r="AD461" i="6"/>
  <c r="AV461" i="6" s="1"/>
  <c r="AE461" i="6"/>
  <c r="AF445" i="6"/>
  <c r="AG445" i="6"/>
  <c r="AD445" i="6"/>
  <c r="AV445" i="6" s="1"/>
  <c r="AE445" i="6"/>
  <c r="AF421" i="6"/>
  <c r="AG421" i="6"/>
  <c r="AD421" i="6"/>
  <c r="AV421" i="6" s="1"/>
  <c r="AE421" i="6"/>
  <c r="AF405" i="6"/>
  <c r="AG405" i="6"/>
  <c r="AD405" i="6"/>
  <c r="AV405" i="6" s="1"/>
  <c r="AE405" i="6"/>
  <c r="AF393" i="6"/>
  <c r="AG393" i="6"/>
  <c r="AD393" i="6"/>
  <c r="AV393" i="6" s="1"/>
  <c r="AE393" i="6"/>
  <c r="AE365" i="6"/>
  <c r="AF365" i="6"/>
  <c r="AD365" i="6"/>
  <c r="AV365" i="6" s="1"/>
  <c r="AG365" i="6"/>
  <c r="AG4" i="6"/>
  <c r="AF4" i="6"/>
  <c r="AE4" i="6"/>
  <c r="AD4" i="6"/>
  <c r="AV4" i="6" s="1"/>
  <c r="AD712" i="6"/>
  <c r="AV712" i="6" s="1"/>
  <c r="AE712" i="6"/>
  <c r="AF712" i="6"/>
  <c r="AG712" i="6"/>
  <c r="AD704" i="6"/>
  <c r="AV704" i="6" s="1"/>
  <c r="AE704" i="6"/>
  <c r="AF704" i="6"/>
  <c r="AG704" i="6"/>
  <c r="AD692" i="6"/>
  <c r="AV692" i="6" s="1"/>
  <c r="AE692" i="6"/>
  <c r="AF692" i="6"/>
  <c r="AG692" i="6"/>
  <c r="AD684" i="6"/>
  <c r="AV684" i="6" s="1"/>
  <c r="AE684" i="6"/>
  <c r="AF684" i="6"/>
  <c r="AG684" i="6"/>
  <c r="AD672" i="6"/>
  <c r="AV672" i="6" s="1"/>
  <c r="AE672" i="6"/>
  <c r="AF672" i="6"/>
  <c r="AG672" i="6"/>
  <c r="AD660" i="6"/>
  <c r="AV660" i="6" s="1"/>
  <c r="AE660" i="6"/>
  <c r="AF660" i="6"/>
  <c r="AG660" i="6"/>
  <c r="AD648" i="6"/>
  <c r="AV648" i="6" s="1"/>
  <c r="AE648" i="6"/>
  <c r="AF648" i="6"/>
  <c r="AG648" i="6"/>
  <c r="AF632" i="6"/>
  <c r="AG632" i="6"/>
  <c r="AE632" i="6"/>
  <c r="AD632" i="6"/>
  <c r="AV632" i="6" s="1"/>
  <c r="AF628" i="6"/>
  <c r="AG628" i="6"/>
  <c r="AE628" i="6"/>
  <c r="AD628" i="6"/>
  <c r="AV628" i="6" s="1"/>
  <c r="AF620" i="6"/>
  <c r="AG620" i="6"/>
  <c r="AE620" i="6"/>
  <c r="AD620" i="6"/>
  <c r="AV620" i="6" s="1"/>
  <c r="AF612" i="6"/>
  <c r="AG612" i="6"/>
  <c r="AE612" i="6"/>
  <c r="AD612" i="6"/>
  <c r="AV612" i="6" s="1"/>
  <c r="AF604" i="6"/>
  <c r="AG604" i="6"/>
  <c r="AE604" i="6"/>
  <c r="AD604" i="6"/>
  <c r="AV604" i="6" s="1"/>
  <c r="AF600" i="6"/>
  <c r="AG600" i="6"/>
  <c r="AE600" i="6"/>
  <c r="AD600" i="6"/>
  <c r="AV600" i="6" s="1"/>
  <c r="AF592" i="6"/>
  <c r="AG592" i="6"/>
  <c r="AE592" i="6"/>
  <c r="AD592" i="6"/>
  <c r="AV592" i="6" s="1"/>
  <c r="AF584" i="6"/>
  <c r="AG584" i="6"/>
  <c r="AE584" i="6"/>
  <c r="AD584" i="6"/>
  <c r="AV584" i="6" s="1"/>
  <c r="AF576" i="6"/>
  <c r="AG576" i="6"/>
  <c r="AE576" i="6"/>
  <c r="AD576" i="6"/>
  <c r="AV576" i="6" s="1"/>
  <c r="AF572" i="6"/>
  <c r="AG572" i="6"/>
  <c r="AE572" i="6"/>
  <c r="AD572" i="6"/>
  <c r="AV572" i="6" s="1"/>
  <c r="AF564" i="6"/>
  <c r="AG564" i="6"/>
  <c r="AE564" i="6"/>
  <c r="AD564" i="6"/>
  <c r="AV564" i="6" s="1"/>
  <c r="AF556" i="6"/>
  <c r="AG556" i="6"/>
  <c r="AE556" i="6"/>
  <c r="AD556" i="6"/>
  <c r="AV556" i="6" s="1"/>
  <c r="AF548" i="6"/>
  <c r="AG548" i="6"/>
  <c r="AE548" i="6"/>
  <c r="AD548" i="6"/>
  <c r="AV548" i="6" s="1"/>
  <c r="AF544" i="6"/>
  <c r="AG544" i="6"/>
  <c r="AE544" i="6"/>
  <c r="AD544" i="6"/>
  <c r="AV544" i="6" s="1"/>
  <c r="AF536" i="6"/>
  <c r="AG536" i="6"/>
  <c r="AE536" i="6"/>
  <c r="AD536" i="6"/>
  <c r="AV536" i="6" s="1"/>
  <c r="AF528" i="6"/>
  <c r="AG528" i="6"/>
  <c r="AE528" i="6"/>
  <c r="AD528" i="6"/>
  <c r="AV528" i="6" s="1"/>
  <c r="AF524" i="6"/>
  <c r="AG524" i="6"/>
  <c r="AE524" i="6"/>
  <c r="AD524" i="6"/>
  <c r="AV524" i="6" s="1"/>
  <c r="AF516" i="6"/>
  <c r="AG516" i="6"/>
  <c r="AE516" i="6"/>
  <c r="AD516" i="6"/>
  <c r="AV516" i="6" s="1"/>
  <c r="AF508" i="6"/>
  <c r="AG508" i="6"/>
  <c r="AE508" i="6"/>
  <c r="AD508" i="6"/>
  <c r="AV508" i="6" s="1"/>
  <c r="AF500" i="6"/>
  <c r="AG500" i="6"/>
  <c r="AE500" i="6"/>
  <c r="AD500" i="6"/>
  <c r="AV500" i="6" s="1"/>
  <c r="AF492" i="6"/>
  <c r="AG492" i="6"/>
  <c r="AE492" i="6"/>
  <c r="AD492" i="6"/>
  <c r="AV492" i="6" s="1"/>
  <c r="AF488" i="6"/>
  <c r="AG488" i="6"/>
  <c r="AE488" i="6"/>
  <c r="AD488" i="6"/>
  <c r="AV488" i="6" s="1"/>
  <c r="AF480" i="6"/>
  <c r="AG480" i="6"/>
  <c r="AE480" i="6"/>
  <c r="AD480" i="6"/>
  <c r="AV480" i="6" s="1"/>
  <c r="AF472" i="6"/>
  <c r="AG472" i="6"/>
  <c r="AE472" i="6"/>
  <c r="AD472" i="6"/>
  <c r="AV472" i="6" s="1"/>
  <c r="AF464" i="6"/>
  <c r="AG464" i="6"/>
  <c r="AE464" i="6"/>
  <c r="AD464" i="6"/>
  <c r="AV464" i="6" s="1"/>
  <c r="AF460" i="6"/>
  <c r="AG460" i="6"/>
  <c r="AE460" i="6"/>
  <c r="AD460" i="6"/>
  <c r="AV460" i="6" s="1"/>
  <c r="AF452" i="6"/>
  <c r="AG452" i="6"/>
  <c r="AE452" i="6"/>
  <c r="AD452" i="6"/>
  <c r="AV452" i="6" s="1"/>
  <c r="AF444" i="6"/>
  <c r="AG444" i="6"/>
  <c r="AE444" i="6"/>
  <c r="AD444" i="6"/>
  <c r="AV444" i="6" s="1"/>
  <c r="AF436" i="6"/>
  <c r="AG436" i="6"/>
  <c r="AE436" i="6"/>
  <c r="AD436" i="6"/>
  <c r="AV436" i="6" s="1"/>
  <c r="AF432" i="6"/>
  <c r="AG432" i="6"/>
  <c r="AE432" i="6"/>
  <c r="AD432" i="6"/>
  <c r="AV432" i="6" s="1"/>
  <c r="AF424" i="6"/>
  <c r="AG424" i="6"/>
  <c r="AE424" i="6"/>
  <c r="AD424" i="6"/>
  <c r="AV424" i="6" s="1"/>
  <c r="AF416" i="6"/>
  <c r="AG416" i="6"/>
  <c r="AE416" i="6"/>
  <c r="AD416" i="6"/>
  <c r="AV416" i="6" s="1"/>
  <c r="AF408" i="6"/>
  <c r="AG408" i="6"/>
  <c r="AE408" i="6"/>
  <c r="AD408" i="6"/>
  <c r="AV408" i="6" s="1"/>
  <c r="AF404" i="6"/>
  <c r="AG404" i="6"/>
  <c r="AE404" i="6"/>
  <c r="AD404" i="6"/>
  <c r="AV404" i="6" s="1"/>
  <c r="AF396" i="6"/>
  <c r="AG396" i="6"/>
  <c r="AE396" i="6"/>
  <c r="AD396" i="6"/>
  <c r="AV396" i="6" s="1"/>
  <c r="AF388" i="6"/>
  <c r="AG388" i="6"/>
  <c r="AE388" i="6"/>
  <c r="AD388" i="6"/>
  <c r="AV388" i="6" s="1"/>
  <c r="AE380" i="6"/>
  <c r="AF380" i="6"/>
  <c r="AG380" i="6"/>
  <c r="AD380" i="6"/>
  <c r="AV380" i="6" s="1"/>
  <c r="AE376" i="6"/>
  <c r="AF376" i="6"/>
  <c r="AG376" i="6"/>
  <c r="AD376" i="6"/>
  <c r="AV376" i="6" s="1"/>
  <c r="AE368" i="6"/>
  <c r="AF368" i="6"/>
  <c r="AG368" i="6"/>
  <c r="AD368" i="6"/>
  <c r="AV368" i="6" s="1"/>
  <c r="AE360" i="6"/>
  <c r="AF360" i="6"/>
  <c r="AG360" i="6"/>
  <c r="AD360" i="6"/>
  <c r="AV360" i="6" s="1"/>
  <c r="AE356" i="6"/>
  <c r="AF356" i="6"/>
  <c r="AG356" i="6"/>
  <c r="AD356" i="6"/>
  <c r="AV356" i="6" s="1"/>
  <c r="AE348" i="6"/>
  <c r="AF348" i="6"/>
  <c r="AG348" i="6"/>
  <c r="AD348" i="6"/>
  <c r="AV348" i="6" s="1"/>
  <c r="AE340" i="6"/>
  <c r="AF340" i="6"/>
  <c r="AG340" i="6"/>
  <c r="AD340" i="6"/>
  <c r="AV340" i="6" s="1"/>
  <c r="AE332" i="6"/>
  <c r="AF332" i="6"/>
  <c r="AG332" i="6"/>
  <c r="AD332" i="6"/>
  <c r="AV332" i="6" s="1"/>
  <c r="AE328" i="6"/>
  <c r="AF328" i="6"/>
  <c r="AG328" i="6"/>
  <c r="AD328" i="6"/>
  <c r="AV328" i="6" s="1"/>
  <c r="AE324" i="6"/>
  <c r="AF324" i="6"/>
  <c r="AG324" i="6"/>
  <c r="AD324" i="6"/>
  <c r="AV324" i="6" s="1"/>
  <c r="AE316" i="6"/>
  <c r="AF316" i="6"/>
  <c r="AG316" i="6"/>
  <c r="AD316" i="6"/>
  <c r="AV316" i="6" s="1"/>
  <c r="AE312" i="6"/>
  <c r="AF312" i="6"/>
  <c r="AG312" i="6"/>
  <c r="AD312" i="6"/>
  <c r="AV312" i="6" s="1"/>
  <c r="AE308" i="6"/>
  <c r="AF308" i="6"/>
  <c r="AG308" i="6"/>
  <c r="AD308" i="6"/>
  <c r="AV308" i="6" s="1"/>
  <c r="AE304" i="6"/>
  <c r="AF304" i="6"/>
  <c r="AG304" i="6"/>
  <c r="AD304" i="6"/>
  <c r="AV304" i="6" s="1"/>
  <c r="AE300" i="6"/>
  <c r="AF300" i="6"/>
  <c r="AD300" i="6"/>
  <c r="AV300" i="6" s="1"/>
  <c r="AG300" i="6"/>
  <c r="AE296" i="6"/>
  <c r="AF296" i="6"/>
  <c r="AD296" i="6"/>
  <c r="AV296" i="6" s="1"/>
  <c r="AG296" i="6"/>
  <c r="AE292" i="6"/>
  <c r="AF292" i="6"/>
  <c r="AD292" i="6"/>
  <c r="AV292" i="6" s="1"/>
  <c r="AG292" i="6"/>
  <c r="AE288" i="6"/>
  <c r="AF288" i="6"/>
  <c r="AD288" i="6"/>
  <c r="AV288" i="6" s="1"/>
  <c r="AG288" i="6"/>
  <c r="AE284" i="6"/>
  <c r="AF284" i="6"/>
  <c r="AD284" i="6"/>
  <c r="AV284" i="6" s="1"/>
  <c r="AG284" i="6"/>
  <c r="AE280" i="6"/>
  <c r="AF280" i="6"/>
  <c r="AD280" i="6"/>
  <c r="AV280" i="6" s="1"/>
  <c r="AG280" i="6"/>
  <c r="AE276" i="6"/>
  <c r="AF276" i="6"/>
  <c r="AD276" i="6"/>
  <c r="AV276" i="6" s="1"/>
  <c r="AG276" i="6"/>
  <c r="AE272" i="6"/>
  <c r="AF272" i="6"/>
  <c r="AD272" i="6"/>
  <c r="AV272" i="6" s="1"/>
  <c r="AG272" i="6"/>
  <c r="AE268" i="6"/>
  <c r="AF268" i="6"/>
  <c r="AD268" i="6"/>
  <c r="AV268" i="6" s="1"/>
  <c r="AG268" i="6"/>
  <c r="AE264" i="6"/>
  <c r="AF264" i="6"/>
  <c r="AD264" i="6"/>
  <c r="AV264" i="6" s="1"/>
  <c r="AG264" i="6"/>
  <c r="AE260" i="6"/>
  <c r="AF260" i="6"/>
  <c r="AD260" i="6"/>
  <c r="AV260" i="6" s="1"/>
  <c r="AG260" i="6"/>
  <c r="AE256" i="6"/>
  <c r="AF256" i="6"/>
  <c r="AD256" i="6"/>
  <c r="AV256" i="6" s="1"/>
  <c r="AG256" i="6"/>
  <c r="AE252" i="6"/>
  <c r="AF252" i="6"/>
  <c r="AD252" i="6"/>
  <c r="AV252" i="6" s="1"/>
  <c r="AG252" i="6"/>
  <c r="AE248" i="6"/>
  <c r="AF248" i="6"/>
  <c r="AD248" i="6"/>
  <c r="AV248" i="6" s="1"/>
  <c r="AG248" i="6"/>
  <c r="AE244" i="6"/>
  <c r="AF244" i="6"/>
  <c r="AD244" i="6"/>
  <c r="AV244" i="6" s="1"/>
  <c r="AG244" i="6"/>
  <c r="AE240" i="6"/>
  <c r="AF240" i="6"/>
  <c r="AD240" i="6"/>
  <c r="AV240" i="6" s="1"/>
  <c r="AG240" i="6"/>
  <c r="AE236" i="6"/>
  <c r="AF236" i="6"/>
  <c r="AD236" i="6"/>
  <c r="AV236" i="6" s="1"/>
  <c r="AG236" i="6"/>
  <c r="AE232" i="6"/>
  <c r="AF232" i="6"/>
  <c r="AD232" i="6"/>
  <c r="AV232" i="6" s="1"/>
  <c r="AG232" i="6"/>
  <c r="AE228" i="6"/>
  <c r="AF228" i="6"/>
  <c r="AD228" i="6"/>
  <c r="AV228" i="6" s="1"/>
  <c r="AG228" i="6"/>
  <c r="AE224" i="6"/>
  <c r="AF224" i="6"/>
  <c r="AD224" i="6"/>
  <c r="AV224" i="6" s="1"/>
  <c r="AG224" i="6"/>
  <c r="AE220" i="6"/>
  <c r="AF220" i="6"/>
  <c r="AD220" i="6"/>
  <c r="AV220" i="6" s="1"/>
  <c r="AG220" i="6"/>
  <c r="AE216" i="6"/>
  <c r="AF216" i="6"/>
  <c r="AD216" i="6"/>
  <c r="AV216" i="6" s="1"/>
  <c r="AG216" i="6"/>
  <c r="AE212" i="6"/>
  <c r="AF212" i="6"/>
  <c r="AD212" i="6"/>
  <c r="AV212" i="6" s="1"/>
  <c r="AG212" i="6"/>
  <c r="AE208" i="6"/>
  <c r="AF208" i="6"/>
  <c r="AD208" i="6"/>
  <c r="AV208" i="6" s="1"/>
  <c r="AG208" i="6"/>
  <c r="AE204" i="6"/>
  <c r="AF204" i="6"/>
  <c r="AD204" i="6"/>
  <c r="AV204" i="6" s="1"/>
  <c r="AG204" i="6"/>
  <c r="AE200" i="6"/>
  <c r="AF200" i="6"/>
  <c r="AD200" i="6"/>
  <c r="AV200" i="6" s="1"/>
  <c r="AG200" i="6"/>
  <c r="AE196" i="6"/>
  <c r="AF196" i="6"/>
  <c r="AD196" i="6"/>
  <c r="AV196" i="6" s="1"/>
  <c r="AG196" i="6"/>
  <c r="AE192" i="6"/>
  <c r="AF192" i="6"/>
  <c r="AD192" i="6"/>
  <c r="AV192" i="6" s="1"/>
  <c r="AG192" i="6"/>
  <c r="AE188" i="6"/>
  <c r="AF188" i="6"/>
  <c r="AD188" i="6"/>
  <c r="AV188" i="6" s="1"/>
  <c r="AG188" i="6"/>
  <c r="AE184" i="6"/>
  <c r="AF184" i="6"/>
  <c r="AD184" i="6"/>
  <c r="AV184" i="6" s="1"/>
  <c r="AG184" i="6"/>
  <c r="AE180" i="6"/>
  <c r="AF180" i="6"/>
  <c r="AD180" i="6"/>
  <c r="AV180" i="6" s="1"/>
  <c r="AG180" i="6"/>
  <c r="AE176" i="6"/>
  <c r="AF176" i="6"/>
  <c r="AD176" i="6"/>
  <c r="AV176" i="6" s="1"/>
  <c r="AG176" i="6"/>
  <c r="AF172" i="6"/>
  <c r="AG172" i="6"/>
  <c r="AD172" i="6"/>
  <c r="AV172" i="6" s="1"/>
  <c r="AE172" i="6"/>
  <c r="AF168" i="6"/>
  <c r="AG168" i="6"/>
  <c r="AD168" i="6"/>
  <c r="AV168" i="6" s="1"/>
  <c r="AE168" i="6"/>
  <c r="AF164" i="6"/>
  <c r="AG164" i="6"/>
  <c r="AD164" i="6"/>
  <c r="AV164" i="6" s="1"/>
  <c r="AE164" i="6"/>
  <c r="AF160" i="6"/>
  <c r="AG160" i="6"/>
  <c r="AD160" i="6"/>
  <c r="AV160" i="6" s="1"/>
  <c r="AE160" i="6"/>
  <c r="AF156" i="6"/>
  <c r="AG156" i="6"/>
  <c r="AD156" i="6"/>
  <c r="AV156" i="6" s="1"/>
  <c r="AE156" i="6"/>
  <c r="AF152" i="6"/>
  <c r="AG152" i="6"/>
  <c r="AD152" i="6"/>
  <c r="AV152" i="6" s="1"/>
  <c r="AE152" i="6"/>
  <c r="AF148" i="6"/>
  <c r="AG148" i="6"/>
  <c r="AD148" i="6"/>
  <c r="AV148" i="6" s="1"/>
  <c r="AE148" i="6"/>
  <c r="AF144" i="6"/>
  <c r="AG144" i="6"/>
  <c r="AD144" i="6"/>
  <c r="AV144" i="6" s="1"/>
  <c r="AE144" i="6"/>
  <c r="AF140" i="6"/>
  <c r="AG140" i="6"/>
  <c r="AD140" i="6"/>
  <c r="AV140" i="6" s="1"/>
  <c r="AE140" i="6"/>
  <c r="AF136" i="6"/>
  <c r="AG136" i="6"/>
  <c r="AD136" i="6"/>
  <c r="AV136" i="6" s="1"/>
  <c r="AE136" i="6"/>
  <c r="AF132" i="6"/>
  <c r="AG132" i="6"/>
  <c r="AD132" i="6"/>
  <c r="AV132" i="6" s="1"/>
  <c r="AE132" i="6"/>
  <c r="AE128" i="6"/>
  <c r="AF128" i="6"/>
  <c r="AD128" i="6"/>
  <c r="AV128" i="6" s="1"/>
  <c r="AG128" i="6"/>
  <c r="AE124" i="6"/>
  <c r="AF124" i="6"/>
  <c r="AD124" i="6"/>
  <c r="AV124" i="6" s="1"/>
  <c r="AG124" i="6"/>
  <c r="AE120" i="6"/>
  <c r="AF120" i="6"/>
  <c r="AD120" i="6"/>
  <c r="AV120" i="6" s="1"/>
  <c r="AG120" i="6"/>
  <c r="AE116" i="6"/>
  <c r="AF116" i="6"/>
  <c r="AD116" i="6"/>
  <c r="AV116" i="6" s="1"/>
  <c r="AG116" i="6"/>
  <c r="AD723" i="6"/>
  <c r="AV723" i="6" s="1"/>
  <c r="AE723" i="6"/>
  <c r="AG723" i="6"/>
  <c r="AF723" i="6"/>
  <c r="AD719" i="6"/>
  <c r="AV719" i="6" s="1"/>
  <c r="AE719" i="6"/>
  <c r="AG719" i="6"/>
  <c r="AF719" i="6"/>
  <c r="AD715" i="6"/>
  <c r="AV715" i="6" s="1"/>
  <c r="AE715" i="6"/>
  <c r="AG715" i="6"/>
  <c r="AF715" i="6"/>
  <c r="AD711" i="6"/>
  <c r="AV711" i="6" s="1"/>
  <c r="AE711" i="6"/>
  <c r="AG711" i="6"/>
  <c r="AF711" i="6"/>
  <c r="AD707" i="6"/>
  <c r="AV707" i="6" s="1"/>
  <c r="AE707" i="6"/>
  <c r="AG707" i="6"/>
  <c r="AF707" i="6"/>
  <c r="AD703" i="6"/>
  <c r="AV703" i="6" s="1"/>
  <c r="AE703" i="6"/>
  <c r="AG703" i="6"/>
  <c r="AF703" i="6"/>
  <c r="AD699" i="6"/>
  <c r="AV699" i="6" s="1"/>
  <c r="AE699" i="6"/>
  <c r="AG699" i="6"/>
  <c r="AF699" i="6"/>
  <c r="AD695" i="6"/>
  <c r="AV695" i="6" s="1"/>
  <c r="AE695" i="6"/>
  <c r="AG695" i="6"/>
  <c r="AF695" i="6"/>
  <c r="AD691" i="6"/>
  <c r="AV691" i="6" s="1"/>
  <c r="AE691" i="6"/>
  <c r="AG691" i="6"/>
  <c r="AF691" i="6"/>
  <c r="AD687" i="6"/>
  <c r="AV687" i="6" s="1"/>
  <c r="AE687" i="6"/>
  <c r="AG687" i="6"/>
  <c r="AF687" i="6"/>
  <c r="AD683" i="6"/>
  <c r="AV683" i="6" s="1"/>
  <c r="AE683" i="6"/>
  <c r="AG683" i="6"/>
  <c r="AF683" i="6"/>
  <c r="AD679" i="6"/>
  <c r="AV679" i="6" s="1"/>
  <c r="AE679" i="6"/>
  <c r="AG679" i="6"/>
  <c r="AF679" i="6"/>
  <c r="AD675" i="6"/>
  <c r="AV675" i="6" s="1"/>
  <c r="AE675" i="6"/>
  <c r="AG675" i="6"/>
  <c r="AF675" i="6"/>
  <c r="AD671" i="6"/>
  <c r="AV671" i="6" s="1"/>
  <c r="AE671" i="6"/>
  <c r="AG671" i="6"/>
  <c r="AF671" i="6"/>
  <c r="AD667" i="6"/>
  <c r="AV667" i="6" s="1"/>
  <c r="AE667" i="6"/>
  <c r="AG667" i="6"/>
  <c r="AF667" i="6"/>
  <c r="AD663" i="6"/>
  <c r="AV663" i="6" s="1"/>
  <c r="AE663" i="6"/>
  <c r="AG663" i="6"/>
  <c r="AF663" i="6"/>
  <c r="AD659" i="6"/>
  <c r="AV659" i="6" s="1"/>
  <c r="AE659" i="6"/>
  <c r="AG659" i="6"/>
  <c r="AF659" i="6"/>
  <c r="AD655" i="6"/>
  <c r="AV655" i="6" s="1"/>
  <c r="AE655" i="6"/>
  <c r="AG655" i="6"/>
  <c r="AF655" i="6"/>
  <c r="AD651" i="6"/>
  <c r="AV651" i="6" s="1"/>
  <c r="AE651" i="6"/>
  <c r="AG651" i="6"/>
  <c r="AF651" i="6"/>
  <c r="AD647" i="6"/>
  <c r="AV647" i="6" s="1"/>
  <c r="AE647" i="6"/>
  <c r="AG647" i="6"/>
  <c r="AF647" i="6"/>
  <c r="AF643" i="6"/>
  <c r="AD643" i="6"/>
  <c r="AV643" i="6" s="1"/>
  <c r="AG643" i="6"/>
  <c r="AE643" i="6"/>
  <c r="AF639" i="6"/>
  <c r="AG639" i="6"/>
  <c r="AD639" i="6"/>
  <c r="AV639" i="6" s="1"/>
  <c r="AE639" i="6"/>
  <c r="AF635" i="6"/>
  <c r="AG635" i="6"/>
  <c r="AD635" i="6"/>
  <c r="AV635" i="6" s="1"/>
  <c r="AE635" i="6"/>
  <c r="AF631" i="6"/>
  <c r="AG631" i="6"/>
  <c r="AD631" i="6"/>
  <c r="AV631" i="6" s="1"/>
  <c r="AE631" i="6"/>
  <c r="AF627" i="6"/>
  <c r="AG627" i="6"/>
  <c r="AD627" i="6"/>
  <c r="AV627" i="6" s="1"/>
  <c r="AE627" i="6"/>
  <c r="AF623" i="6"/>
  <c r="AG623" i="6"/>
  <c r="AD623" i="6"/>
  <c r="AV623" i="6" s="1"/>
  <c r="AE623" i="6"/>
  <c r="AF619" i="6"/>
  <c r="AG619" i="6"/>
  <c r="AD619" i="6"/>
  <c r="AV619" i="6" s="1"/>
  <c r="AE619" i="6"/>
  <c r="AF615" i="6"/>
  <c r="AG615" i="6"/>
  <c r="AD615" i="6"/>
  <c r="AV615" i="6" s="1"/>
  <c r="AE615" i="6"/>
  <c r="AF611" i="6"/>
  <c r="AG611" i="6"/>
  <c r="AD611" i="6"/>
  <c r="AV611" i="6" s="1"/>
  <c r="AE611" i="6"/>
  <c r="AF607" i="6"/>
  <c r="AG607" i="6"/>
  <c r="AD607" i="6"/>
  <c r="AV607" i="6" s="1"/>
  <c r="AE607" i="6"/>
  <c r="AF603" i="6"/>
  <c r="AG603" i="6"/>
  <c r="AD603" i="6"/>
  <c r="AV603" i="6" s="1"/>
  <c r="AE603" i="6"/>
  <c r="AF599" i="6"/>
  <c r="AG599" i="6"/>
  <c r="AD599" i="6"/>
  <c r="AV599" i="6" s="1"/>
  <c r="AE599" i="6"/>
  <c r="AF595" i="6"/>
  <c r="AG595" i="6"/>
  <c r="AD595" i="6"/>
  <c r="AV595" i="6" s="1"/>
  <c r="AE595" i="6"/>
  <c r="AF591" i="6"/>
  <c r="AG591" i="6"/>
  <c r="AD591" i="6"/>
  <c r="AV591" i="6" s="1"/>
  <c r="AE591" i="6"/>
  <c r="AF587" i="6"/>
  <c r="AG587" i="6"/>
  <c r="AD587" i="6"/>
  <c r="AV587" i="6" s="1"/>
  <c r="AE587" i="6"/>
  <c r="AF583" i="6"/>
  <c r="AG583" i="6"/>
  <c r="AD583" i="6"/>
  <c r="AV583" i="6" s="1"/>
  <c r="AE583" i="6"/>
  <c r="AF579" i="6"/>
  <c r="AG579" i="6"/>
  <c r="AD579" i="6"/>
  <c r="AV579" i="6" s="1"/>
  <c r="AE579" i="6"/>
  <c r="AF575" i="6"/>
  <c r="AG575" i="6"/>
  <c r="AD575" i="6"/>
  <c r="AV575" i="6" s="1"/>
  <c r="AE575" i="6"/>
  <c r="AF571" i="6"/>
  <c r="AG571" i="6"/>
  <c r="AD571" i="6"/>
  <c r="AV571" i="6" s="1"/>
  <c r="AE571" i="6"/>
  <c r="AF567" i="6"/>
  <c r="AG567" i="6"/>
  <c r="AD567" i="6"/>
  <c r="AV567" i="6" s="1"/>
  <c r="AE567" i="6"/>
  <c r="AF563" i="6"/>
  <c r="AG563" i="6"/>
  <c r="AD563" i="6"/>
  <c r="AV563" i="6" s="1"/>
  <c r="AE563" i="6"/>
  <c r="AF559" i="6"/>
  <c r="AG559" i="6"/>
  <c r="AD559" i="6"/>
  <c r="AV559" i="6" s="1"/>
  <c r="AE559" i="6"/>
  <c r="AF555" i="6"/>
  <c r="AG555" i="6"/>
  <c r="AD555" i="6"/>
  <c r="AV555" i="6" s="1"/>
  <c r="AE555" i="6"/>
  <c r="AF551" i="6"/>
  <c r="AG551" i="6"/>
  <c r="AD551" i="6"/>
  <c r="AV551" i="6" s="1"/>
  <c r="AE551" i="6"/>
  <c r="AF547" i="6"/>
  <c r="AG547" i="6"/>
  <c r="AD547" i="6"/>
  <c r="AV547" i="6" s="1"/>
  <c r="AE547" i="6"/>
  <c r="AF543" i="6"/>
  <c r="AG543" i="6"/>
  <c r="AD543" i="6"/>
  <c r="AV543" i="6" s="1"/>
  <c r="AE543" i="6"/>
  <c r="AF539" i="6"/>
  <c r="AG539" i="6"/>
  <c r="AD539" i="6"/>
  <c r="AV539" i="6" s="1"/>
  <c r="AE539" i="6"/>
  <c r="AF535" i="6"/>
  <c r="AG535" i="6"/>
  <c r="AD535" i="6"/>
  <c r="AV535" i="6" s="1"/>
  <c r="AE535" i="6"/>
  <c r="AF531" i="6"/>
  <c r="AG531" i="6"/>
  <c r="AD531" i="6"/>
  <c r="AV531" i="6" s="1"/>
  <c r="AE531" i="6"/>
  <c r="AF527" i="6"/>
  <c r="AG527" i="6"/>
  <c r="AD527" i="6"/>
  <c r="AV527" i="6" s="1"/>
  <c r="AE527" i="6"/>
  <c r="AF523" i="6"/>
  <c r="AG523" i="6"/>
  <c r="AD523" i="6"/>
  <c r="AV523" i="6" s="1"/>
  <c r="AE523" i="6"/>
  <c r="AF519" i="6"/>
  <c r="AG519" i="6"/>
  <c r="AD519" i="6"/>
  <c r="AV519" i="6" s="1"/>
  <c r="AE519" i="6"/>
  <c r="AF515" i="6"/>
  <c r="AG515" i="6"/>
  <c r="AD515" i="6"/>
  <c r="AV515" i="6" s="1"/>
  <c r="AE515" i="6"/>
  <c r="AF511" i="6"/>
  <c r="AG511" i="6"/>
  <c r="AD511" i="6"/>
  <c r="AV511" i="6" s="1"/>
  <c r="AE511" i="6"/>
  <c r="AF507" i="6"/>
  <c r="AG507" i="6"/>
  <c r="AD507" i="6"/>
  <c r="AV507" i="6" s="1"/>
  <c r="AE507" i="6"/>
  <c r="AF503" i="6"/>
  <c r="AG503" i="6"/>
  <c r="AD503" i="6"/>
  <c r="AV503" i="6" s="1"/>
  <c r="AE503" i="6"/>
  <c r="AF499" i="6"/>
  <c r="AG499" i="6"/>
  <c r="AD499" i="6"/>
  <c r="AV499" i="6" s="1"/>
  <c r="AE499" i="6"/>
  <c r="AF495" i="6"/>
  <c r="AG495" i="6"/>
  <c r="AD495" i="6"/>
  <c r="AV495" i="6" s="1"/>
  <c r="AE495" i="6"/>
  <c r="AF491" i="6"/>
  <c r="AG491" i="6"/>
  <c r="AD491" i="6"/>
  <c r="AV491" i="6" s="1"/>
  <c r="AE491" i="6"/>
  <c r="AF487" i="6"/>
  <c r="AG487" i="6"/>
  <c r="AD487" i="6"/>
  <c r="AV487" i="6" s="1"/>
  <c r="AE487" i="6"/>
  <c r="AF483" i="6"/>
  <c r="AG483" i="6"/>
  <c r="AD483" i="6"/>
  <c r="AV483" i="6" s="1"/>
  <c r="AE483" i="6"/>
  <c r="AF479" i="6"/>
  <c r="AG479" i="6"/>
  <c r="AD479" i="6"/>
  <c r="AV479" i="6" s="1"/>
  <c r="AE479" i="6"/>
  <c r="AF475" i="6"/>
  <c r="AG475" i="6"/>
  <c r="AD475" i="6"/>
  <c r="AV475" i="6" s="1"/>
  <c r="AE475" i="6"/>
  <c r="AF471" i="6"/>
  <c r="AG471" i="6"/>
  <c r="AD471" i="6"/>
  <c r="AV471" i="6" s="1"/>
  <c r="AE471" i="6"/>
  <c r="AF467" i="6"/>
  <c r="AG467" i="6"/>
  <c r="AD467" i="6"/>
  <c r="AV467" i="6" s="1"/>
  <c r="AE467" i="6"/>
  <c r="AF463" i="6"/>
  <c r="AG463" i="6"/>
  <c r="AD463" i="6"/>
  <c r="AV463" i="6" s="1"/>
  <c r="AE463" i="6"/>
  <c r="AF459" i="6"/>
  <c r="AG459" i="6"/>
  <c r="AD459" i="6"/>
  <c r="AV459" i="6" s="1"/>
  <c r="AE459" i="6"/>
  <c r="AF455" i="6"/>
  <c r="AG455" i="6"/>
  <c r="AD455" i="6"/>
  <c r="AV455" i="6" s="1"/>
  <c r="AE455" i="6"/>
  <c r="AF451" i="6"/>
  <c r="AG451" i="6"/>
  <c r="AD451" i="6"/>
  <c r="AV451" i="6" s="1"/>
  <c r="AE451" i="6"/>
  <c r="AF447" i="6"/>
  <c r="AG447" i="6"/>
  <c r="AD447" i="6"/>
  <c r="AV447" i="6" s="1"/>
  <c r="AE447" i="6"/>
  <c r="AF443" i="6"/>
  <c r="AG443" i="6"/>
  <c r="AD443" i="6"/>
  <c r="AV443" i="6" s="1"/>
  <c r="AE443" i="6"/>
  <c r="AF439" i="6"/>
  <c r="AG439" i="6"/>
  <c r="AD439" i="6"/>
  <c r="AV439" i="6" s="1"/>
  <c r="AE439" i="6"/>
  <c r="AF435" i="6"/>
  <c r="AG435" i="6"/>
  <c r="AD435" i="6"/>
  <c r="AV435" i="6" s="1"/>
  <c r="AE435" i="6"/>
  <c r="AF431" i="6"/>
  <c r="AG431" i="6"/>
  <c r="AD431" i="6"/>
  <c r="AV431" i="6" s="1"/>
  <c r="AE431" i="6"/>
  <c r="AF427" i="6"/>
  <c r="AG427" i="6"/>
  <c r="AD427" i="6"/>
  <c r="AV427" i="6" s="1"/>
  <c r="AE427" i="6"/>
  <c r="AF423" i="6"/>
  <c r="AG423" i="6"/>
  <c r="AD423" i="6"/>
  <c r="AV423" i="6" s="1"/>
  <c r="AE423" i="6"/>
  <c r="AF419" i="6"/>
  <c r="AG419" i="6"/>
  <c r="AD419" i="6"/>
  <c r="AV419" i="6" s="1"/>
  <c r="AE419" i="6"/>
  <c r="AF415" i="6"/>
  <c r="AG415" i="6"/>
  <c r="AD415" i="6"/>
  <c r="AV415" i="6" s="1"/>
  <c r="AE415" i="6"/>
  <c r="AF411" i="6"/>
  <c r="AG411" i="6"/>
  <c r="AD411" i="6"/>
  <c r="AV411" i="6" s="1"/>
  <c r="AE411" i="6"/>
  <c r="AF407" i="6"/>
  <c r="AG407" i="6"/>
  <c r="AD407" i="6"/>
  <c r="AV407" i="6" s="1"/>
  <c r="AE407" i="6"/>
  <c r="AF403" i="6"/>
  <c r="AG403" i="6"/>
  <c r="AD403" i="6"/>
  <c r="AV403" i="6" s="1"/>
  <c r="AE403" i="6"/>
  <c r="AF399" i="6"/>
  <c r="AG399" i="6"/>
  <c r="AD399" i="6"/>
  <c r="AV399" i="6" s="1"/>
  <c r="AE399" i="6"/>
  <c r="AF395" i="6"/>
  <c r="AG395" i="6"/>
  <c r="AD395" i="6"/>
  <c r="AV395" i="6" s="1"/>
  <c r="AE395" i="6"/>
  <c r="AF391" i="6"/>
  <c r="AG391" i="6"/>
  <c r="AD391" i="6"/>
  <c r="AV391" i="6" s="1"/>
  <c r="AE391" i="6"/>
  <c r="AE387" i="6"/>
  <c r="AF387" i="6"/>
  <c r="AD387" i="6"/>
  <c r="AV387" i="6" s="1"/>
  <c r="AG387" i="6"/>
  <c r="AE383" i="6"/>
  <c r="AF383" i="6"/>
  <c r="AD383" i="6"/>
  <c r="AV383" i="6" s="1"/>
  <c r="AG383" i="6"/>
  <c r="AE379" i="6"/>
  <c r="AF379" i="6"/>
  <c r="AD379" i="6"/>
  <c r="AV379" i="6" s="1"/>
  <c r="AG379" i="6"/>
  <c r="AE375" i="6"/>
  <c r="AF375" i="6"/>
  <c r="AD375" i="6"/>
  <c r="AV375" i="6" s="1"/>
  <c r="AG375" i="6"/>
  <c r="AE371" i="6"/>
  <c r="AF371" i="6"/>
  <c r="AD371" i="6"/>
  <c r="AV371" i="6" s="1"/>
  <c r="AG371" i="6"/>
  <c r="AE367" i="6"/>
  <c r="AF367" i="6"/>
  <c r="AD367" i="6"/>
  <c r="AV367" i="6" s="1"/>
  <c r="AG367" i="6"/>
  <c r="AE363" i="6"/>
  <c r="AF363" i="6"/>
  <c r="AD363" i="6"/>
  <c r="AV363" i="6" s="1"/>
  <c r="AG363" i="6"/>
  <c r="AE359" i="6"/>
  <c r="AF359" i="6"/>
  <c r="AD359" i="6"/>
  <c r="AV359" i="6" s="1"/>
  <c r="AG359" i="6"/>
  <c r="AE355" i="6"/>
  <c r="AF355" i="6"/>
  <c r="AD355" i="6"/>
  <c r="AV355" i="6" s="1"/>
  <c r="AG355" i="6"/>
  <c r="AE351" i="6"/>
  <c r="AF351" i="6"/>
  <c r="AD351" i="6"/>
  <c r="AV351" i="6" s="1"/>
  <c r="AG351" i="6"/>
  <c r="AE347" i="6"/>
  <c r="AF347" i="6"/>
  <c r="AD347" i="6"/>
  <c r="AV347" i="6" s="1"/>
  <c r="AG347" i="6"/>
  <c r="AE343" i="6"/>
  <c r="AF343" i="6"/>
  <c r="AD343" i="6"/>
  <c r="AV343" i="6" s="1"/>
  <c r="AG343" i="6"/>
  <c r="AE339" i="6"/>
  <c r="AF339" i="6"/>
  <c r="AD339" i="6"/>
  <c r="AV339" i="6" s="1"/>
  <c r="AG339" i="6"/>
  <c r="AE335" i="6"/>
  <c r="AF335" i="6"/>
  <c r="AD335" i="6"/>
  <c r="AV335" i="6" s="1"/>
  <c r="AG335" i="6"/>
  <c r="AE331" i="6"/>
  <c r="AF331" i="6"/>
  <c r="AD331" i="6"/>
  <c r="AV331" i="6" s="1"/>
  <c r="AG331" i="6"/>
  <c r="AE327" i="6"/>
  <c r="AF327" i="6"/>
  <c r="AD327" i="6"/>
  <c r="AV327" i="6" s="1"/>
  <c r="AG327" i="6"/>
  <c r="AE323" i="6"/>
  <c r="AF323" i="6"/>
  <c r="AD323" i="6"/>
  <c r="AV323" i="6" s="1"/>
  <c r="AG323" i="6"/>
  <c r="AE319" i="6"/>
  <c r="AF319" i="6"/>
  <c r="AD319" i="6"/>
  <c r="AV319" i="6" s="1"/>
  <c r="AG319" i="6"/>
  <c r="AE315" i="6"/>
  <c r="AF315" i="6"/>
  <c r="AD315" i="6"/>
  <c r="AV315" i="6" s="1"/>
  <c r="AG315" i="6"/>
  <c r="AE311" i="6"/>
  <c r="AF311" i="6"/>
  <c r="AD311" i="6"/>
  <c r="AV311" i="6" s="1"/>
  <c r="AG311" i="6"/>
  <c r="AE307" i="6"/>
  <c r="AF307" i="6"/>
  <c r="AD307" i="6"/>
  <c r="AV307" i="6" s="1"/>
  <c r="AG307" i="6"/>
  <c r="AE303" i="6"/>
  <c r="AF303" i="6"/>
  <c r="AD303" i="6"/>
  <c r="AV303" i="6" s="1"/>
  <c r="AG303" i="6"/>
  <c r="AE299" i="6"/>
  <c r="AF299" i="6"/>
  <c r="AG299" i="6"/>
  <c r="AD299" i="6"/>
  <c r="AV299" i="6" s="1"/>
  <c r="AE295" i="6"/>
  <c r="AF295" i="6"/>
  <c r="AG295" i="6"/>
  <c r="AD295" i="6"/>
  <c r="AV295" i="6" s="1"/>
  <c r="AE291" i="6"/>
  <c r="AF291" i="6"/>
  <c r="AG291" i="6"/>
  <c r="AD291" i="6"/>
  <c r="AV291" i="6" s="1"/>
  <c r="AE287" i="6"/>
  <c r="AF287" i="6"/>
  <c r="AG287" i="6"/>
  <c r="AD287" i="6"/>
  <c r="AV287" i="6" s="1"/>
  <c r="AE283" i="6"/>
  <c r="AF283" i="6"/>
  <c r="AG283" i="6"/>
  <c r="AD283" i="6"/>
  <c r="AV283" i="6" s="1"/>
  <c r="AE279" i="6"/>
  <c r="AF279" i="6"/>
  <c r="AG279" i="6"/>
  <c r="AD279" i="6"/>
  <c r="AV279" i="6" s="1"/>
  <c r="AE275" i="6"/>
  <c r="AF275" i="6"/>
  <c r="AG275" i="6"/>
  <c r="AD275" i="6"/>
  <c r="AV275" i="6" s="1"/>
  <c r="AE271" i="6"/>
  <c r="AF271" i="6"/>
  <c r="AG271" i="6"/>
  <c r="AD271" i="6"/>
  <c r="AV271" i="6" s="1"/>
  <c r="AE267" i="6"/>
  <c r="AF267" i="6"/>
  <c r="AG267" i="6"/>
  <c r="AD267" i="6"/>
  <c r="AV267" i="6" s="1"/>
  <c r="AE263" i="6"/>
  <c r="AF263" i="6"/>
  <c r="AG263" i="6"/>
  <c r="AD263" i="6"/>
  <c r="AV263" i="6" s="1"/>
  <c r="AE259" i="6"/>
  <c r="AF259" i="6"/>
  <c r="AG259" i="6"/>
  <c r="AD259" i="6"/>
  <c r="AV259" i="6" s="1"/>
  <c r="AE255" i="6"/>
  <c r="AF255" i="6"/>
  <c r="AG255" i="6"/>
  <c r="AD255" i="6"/>
  <c r="AV255" i="6" s="1"/>
  <c r="AE251" i="6"/>
  <c r="AF251" i="6"/>
  <c r="AG251" i="6"/>
  <c r="AD251" i="6"/>
  <c r="AV251" i="6" s="1"/>
  <c r="AE247" i="6"/>
  <c r="AF247" i="6"/>
  <c r="AG247" i="6"/>
  <c r="AD247" i="6"/>
  <c r="AV247" i="6" s="1"/>
  <c r="AE243" i="6"/>
  <c r="AF243" i="6"/>
  <c r="AG243" i="6"/>
  <c r="AD243" i="6"/>
  <c r="AV243" i="6" s="1"/>
  <c r="AE239" i="6"/>
  <c r="AF239" i="6"/>
  <c r="AG239" i="6"/>
  <c r="AD239" i="6"/>
  <c r="AV239" i="6" s="1"/>
  <c r="AE235" i="6"/>
  <c r="AF235" i="6"/>
  <c r="AG235" i="6"/>
  <c r="AD235" i="6"/>
  <c r="AV235" i="6" s="1"/>
  <c r="AE231" i="6"/>
  <c r="AF231" i="6"/>
  <c r="AG231" i="6"/>
  <c r="AD231" i="6"/>
  <c r="AV231" i="6" s="1"/>
  <c r="AE227" i="6"/>
  <c r="AF227" i="6"/>
  <c r="AG227" i="6"/>
  <c r="AD227" i="6"/>
  <c r="AV227" i="6" s="1"/>
  <c r="AE223" i="6"/>
  <c r="AF223" i="6"/>
  <c r="AG223" i="6"/>
  <c r="AD223" i="6"/>
  <c r="AV223" i="6" s="1"/>
  <c r="AE219" i="6"/>
  <c r="AF219" i="6"/>
  <c r="AG219" i="6"/>
  <c r="AD219" i="6"/>
  <c r="AV219" i="6" s="1"/>
  <c r="AE215" i="6"/>
  <c r="AF215" i="6"/>
  <c r="AG215" i="6"/>
  <c r="AD215" i="6"/>
  <c r="AV215" i="6" s="1"/>
  <c r="AE211" i="6"/>
  <c r="AF211" i="6"/>
  <c r="AG211" i="6"/>
  <c r="AD211" i="6"/>
  <c r="AV211" i="6" s="1"/>
  <c r="AE207" i="6"/>
  <c r="AF207" i="6"/>
  <c r="AG207" i="6"/>
  <c r="AD207" i="6"/>
  <c r="AV207" i="6" s="1"/>
  <c r="AE203" i="6"/>
  <c r="AF203" i="6"/>
  <c r="AG203" i="6"/>
  <c r="AD203" i="6"/>
  <c r="AV203" i="6" s="1"/>
  <c r="AE199" i="6"/>
  <c r="AF199" i="6"/>
  <c r="AG199" i="6"/>
  <c r="AD199" i="6"/>
  <c r="AV199" i="6" s="1"/>
  <c r="AE195" i="6"/>
  <c r="AF195" i="6"/>
  <c r="AG195" i="6"/>
  <c r="AD195" i="6"/>
  <c r="AV195" i="6" s="1"/>
  <c r="AE191" i="6"/>
  <c r="AF191" i="6"/>
  <c r="AG191" i="6"/>
  <c r="AD191" i="6"/>
  <c r="AV191" i="6" s="1"/>
  <c r="AE187" i="6"/>
  <c r="AF187" i="6"/>
  <c r="AG187" i="6"/>
  <c r="AD187" i="6"/>
  <c r="AV187" i="6" s="1"/>
  <c r="AE183" i="6"/>
  <c r="AF183" i="6"/>
  <c r="AG183" i="6"/>
  <c r="AD183" i="6"/>
  <c r="AV183" i="6" s="1"/>
  <c r="AE179" i="6"/>
  <c r="AF179" i="6"/>
  <c r="AG179" i="6"/>
  <c r="AD179" i="6"/>
  <c r="AV179" i="6" s="1"/>
  <c r="AE175" i="6"/>
  <c r="AF175" i="6"/>
  <c r="AG175" i="6"/>
  <c r="AD175" i="6"/>
  <c r="AV175" i="6" s="1"/>
  <c r="AF171" i="6"/>
  <c r="AG171" i="6"/>
  <c r="AE171" i="6"/>
  <c r="AD171" i="6"/>
  <c r="AV171" i="6" s="1"/>
  <c r="AF167" i="6"/>
  <c r="AG167" i="6"/>
  <c r="AE167" i="6"/>
  <c r="AD167" i="6"/>
  <c r="AV167" i="6" s="1"/>
  <c r="AF163" i="6"/>
  <c r="AG163" i="6"/>
  <c r="AE163" i="6"/>
  <c r="AD163" i="6"/>
  <c r="AV163" i="6" s="1"/>
  <c r="AF159" i="6"/>
  <c r="AG159" i="6"/>
  <c r="AE159" i="6"/>
  <c r="AD159" i="6"/>
  <c r="AV159" i="6" s="1"/>
  <c r="AF155" i="6"/>
  <c r="AG155" i="6"/>
  <c r="AE155" i="6"/>
  <c r="AD155" i="6"/>
  <c r="AV155" i="6" s="1"/>
  <c r="AF151" i="6"/>
  <c r="AG151" i="6"/>
  <c r="AE151" i="6"/>
  <c r="AD151" i="6"/>
  <c r="AV151" i="6" s="1"/>
  <c r="AF147" i="6"/>
  <c r="AG147" i="6"/>
  <c r="AE147" i="6"/>
  <c r="AD147" i="6"/>
  <c r="AV147" i="6" s="1"/>
  <c r="AF143" i="6"/>
  <c r="AG143" i="6"/>
  <c r="AE143" i="6"/>
  <c r="AD143" i="6"/>
  <c r="AV143" i="6" s="1"/>
  <c r="AF139" i="6"/>
  <c r="AG139" i="6"/>
  <c r="AE139" i="6"/>
  <c r="AD139" i="6"/>
  <c r="AV139" i="6" s="1"/>
  <c r="AF135" i="6"/>
  <c r="AG135" i="6"/>
  <c r="AE135" i="6"/>
  <c r="AD135" i="6"/>
  <c r="AV135" i="6" s="1"/>
  <c r="AE131" i="6"/>
  <c r="AF131" i="6"/>
  <c r="AD131" i="6"/>
  <c r="AV131" i="6" s="1"/>
  <c r="AG131" i="6"/>
  <c r="AE127" i="6"/>
  <c r="AF127" i="6"/>
  <c r="AD127" i="6"/>
  <c r="AV127" i="6" s="1"/>
  <c r="AG127" i="6"/>
  <c r="AE123" i="6"/>
  <c r="AF123" i="6"/>
  <c r="AD123" i="6"/>
  <c r="AV123" i="6" s="1"/>
  <c r="AG123" i="6"/>
  <c r="AE119" i="6"/>
  <c r="AF119" i="6"/>
  <c r="AD119" i="6"/>
  <c r="AV119" i="6" s="1"/>
  <c r="AG119" i="6"/>
  <c r="AE115" i="6"/>
  <c r="AF115" i="6"/>
  <c r="AD115" i="6"/>
  <c r="AV115" i="6" s="1"/>
  <c r="AG115" i="6"/>
  <c r="AE111" i="6"/>
  <c r="AF111" i="6"/>
  <c r="AD111" i="6"/>
  <c r="AV111" i="6" s="1"/>
  <c r="AG111" i="6"/>
  <c r="AE107" i="6"/>
  <c r="AF107" i="6"/>
  <c r="AD107" i="6"/>
  <c r="AV107" i="6" s="1"/>
  <c r="AG107" i="6"/>
  <c r="AE103" i="6"/>
  <c r="AF103" i="6"/>
  <c r="AD103" i="6"/>
  <c r="AV103" i="6" s="1"/>
  <c r="AG103" i="6"/>
  <c r="AE99" i="6"/>
  <c r="AF99" i="6"/>
  <c r="AD99" i="6"/>
  <c r="AV99" i="6" s="1"/>
  <c r="AG99" i="6"/>
  <c r="AE95" i="6"/>
  <c r="AF95" i="6"/>
  <c r="AD95" i="6"/>
  <c r="AV95" i="6" s="1"/>
  <c r="AG95" i="6"/>
  <c r="AE91" i="6"/>
  <c r="AF91" i="6"/>
  <c r="AD91" i="6"/>
  <c r="AV91" i="6" s="1"/>
  <c r="AG91" i="6"/>
  <c r="AD713" i="6"/>
  <c r="AV713" i="6" s="1"/>
  <c r="AE713" i="6"/>
  <c r="AG713" i="6"/>
  <c r="AF713" i="6"/>
  <c r="AD701" i="6"/>
  <c r="AV701" i="6" s="1"/>
  <c r="AE701" i="6"/>
  <c r="AG701" i="6"/>
  <c r="AF701" i="6"/>
  <c r="AD685" i="6"/>
  <c r="AV685" i="6" s="1"/>
  <c r="AE685" i="6"/>
  <c r="AG685" i="6"/>
  <c r="AF685" i="6"/>
  <c r="AD665" i="6"/>
  <c r="AV665" i="6" s="1"/>
  <c r="AE665" i="6"/>
  <c r="AG665" i="6"/>
  <c r="AF665" i="6"/>
  <c r="AD649" i="6"/>
  <c r="AV649" i="6" s="1"/>
  <c r="AE649" i="6"/>
  <c r="AG649" i="6"/>
  <c r="AF649" i="6"/>
  <c r="AF633" i="6"/>
  <c r="AG633" i="6"/>
  <c r="AD633" i="6"/>
  <c r="AV633" i="6" s="1"/>
  <c r="AE633" i="6"/>
  <c r="AF621" i="6"/>
  <c r="AG621" i="6"/>
  <c r="AD621" i="6"/>
  <c r="AV621" i="6" s="1"/>
  <c r="AE621" i="6"/>
  <c r="AF597" i="6"/>
  <c r="AG597" i="6"/>
  <c r="AD597" i="6"/>
  <c r="AV597" i="6" s="1"/>
  <c r="AE597" i="6"/>
  <c r="AF577" i="6"/>
  <c r="AG577" i="6"/>
  <c r="AD577" i="6"/>
  <c r="AV577" i="6" s="1"/>
  <c r="AE577" i="6"/>
  <c r="AF561" i="6"/>
  <c r="AG561" i="6"/>
  <c r="AD561" i="6"/>
  <c r="AV561" i="6" s="1"/>
  <c r="AE561" i="6"/>
  <c r="AF549" i="6"/>
  <c r="AG549" i="6"/>
  <c r="AD549" i="6"/>
  <c r="AV549" i="6" s="1"/>
  <c r="AE549" i="6"/>
  <c r="AF533" i="6"/>
  <c r="AG533" i="6"/>
  <c r="AD533" i="6"/>
  <c r="AV533" i="6" s="1"/>
  <c r="AE533" i="6"/>
  <c r="AF513" i="6"/>
  <c r="AG513" i="6"/>
  <c r="AD513" i="6"/>
  <c r="AV513" i="6" s="1"/>
  <c r="AE513" i="6"/>
  <c r="AF497" i="6"/>
  <c r="AG497" i="6"/>
  <c r="AD497" i="6"/>
  <c r="AV497" i="6" s="1"/>
  <c r="AE497" i="6"/>
  <c r="AF485" i="6"/>
  <c r="AG485" i="6"/>
  <c r="AD485" i="6"/>
  <c r="AV485" i="6" s="1"/>
  <c r="AE485" i="6"/>
  <c r="AF469" i="6"/>
  <c r="AG469" i="6"/>
  <c r="AD469" i="6"/>
  <c r="AV469" i="6" s="1"/>
  <c r="AE469" i="6"/>
  <c r="AF449" i="6"/>
  <c r="AG449" i="6"/>
  <c r="AD449" i="6"/>
  <c r="AV449" i="6" s="1"/>
  <c r="AE449" i="6"/>
  <c r="AF433" i="6"/>
  <c r="AG433" i="6"/>
  <c r="AD433" i="6"/>
  <c r="AV433" i="6" s="1"/>
  <c r="AE433" i="6"/>
  <c r="AF417" i="6"/>
  <c r="AG417" i="6"/>
  <c r="AD417" i="6"/>
  <c r="AV417" i="6" s="1"/>
  <c r="AE417" i="6"/>
  <c r="AF401" i="6"/>
  <c r="AG401" i="6"/>
  <c r="AD401" i="6"/>
  <c r="AV401" i="6" s="1"/>
  <c r="AE401" i="6"/>
  <c r="AE385" i="6"/>
  <c r="AF385" i="6"/>
  <c r="AD385" i="6"/>
  <c r="AV385" i="6" s="1"/>
  <c r="AG385" i="6"/>
  <c r="AE369" i="6"/>
  <c r="AF369" i="6"/>
  <c r="AD369" i="6"/>
  <c r="AV369" i="6" s="1"/>
  <c r="AG369" i="6"/>
  <c r="AD716" i="6"/>
  <c r="AV716" i="6" s="1"/>
  <c r="AE716" i="6"/>
  <c r="AF716" i="6"/>
  <c r="AG716" i="6"/>
  <c r="AD696" i="6"/>
  <c r="AV696" i="6" s="1"/>
  <c r="AE696" i="6"/>
  <c r="AF696" i="6"/>
  <c r="AG696" i="6"/>
  <c r="AD680" i="6"/>
  <c r="AV680" i="6" s="1"/>
  <c r="AE680" i="6"/>
  <c r="AF680" i="6"/>
  <c r="AG680" i="6"/>
  <c r="AD668" i="6"/>
  <c r="AV668" i="6" s="1"/>
  <c r="AE668" i="6"/>
  <c r="AF668" i="6"/>
  <c r="AG668" i="6"/>
  <c r="AD656" i="6"/>
  <c r="AV656" i="6" s="1"/>
  <c r="AE656" i="6"/>
  <c r="AF656" i="6"/>
  <c r="AG656" i="6"/>
  <c r="AD644" i="6"/>
  <c r="AV644" i="6" s="1"/>
  <c r="AE644" i="6"/>
  <c r="AF644" i="6"/>
  <c r="AG644" i="6"/>
  <c r="AF636" i="6"/>
  <c r="AG636" i="6"/>
  <c r="AE636" i="6"/>
  <c r="AD636" i="6"/>
  <c r="AV636" i="6" s="1"/>
  <c r="AF624" i="6"/>
  <c r="AG624" i="6"/>
  <c r="AE624" i="6"/>
  <c r="AD624" i="6"/>
  <c r="AV624" i="6" s="1"/>
  <c r="AF616" i="6"/>
  <c r="AG616" i="6"/>
  <c r="AE616" i="6"/>
  <c r="AD616" i="6"/>
  <c r="AV616" i="6" s="1"/>
  <c r="AF608" i="6"/>
  <c r="AG608" i="6"/>
  <c r="AE608" i="6"/>
  <c r="AD608" i="6"/>
  <c r="AV608" i="6" s="1"/>
  <c r="AF596" i="6"/>
  <c r="AG596" i="6"/>
  <c r="AE596" i="6"/>
  <c r="AD596" i="6"/>
  <c r="AV596" i="6" s="1"/>
  <c r="AF588" i="6"/>
  <c r="AG588" i="6"/>
  <c r="AE588" i="6"/>
  <c r="AD588" i="6"/>
  <c r="AV588" i="6" s="1"/>
  <c r="AF580" i="6"/>
  <c r="AG580" i="6"/>
  <c r="AE580" i="6"/>
  <c r="AD580" i="6"/>
  <c r="AV580" i="6" s="1"/>
  <c r="AF568" i="6"/>
  <c r="AG568" i="6"/>
  <c r="AE568" i="6"/>
  <c r="AD568" i="6"/>
  <c r="AV568" i="6" s="1"/>
  <c r="AF560" i="6"/>
  <c r="AG560" i="6"/>
  <c r="AE560" i="6"/>
  <c r="AD560" i="6"/>
  <c r="AV560" i="6" s="1"/>
  <c r="AF552" i="6"/>
  <c r="AG552" i="6"/>
  <c r="AE552" i="6"/>
  <c r="AD552" i="6"/>
  <c r="AV552" i="6" s="1"/>
  <c r="AF540" i="6"/>
  <c r="AG540" i="6"/>
  <c r="AE540" i="6"/>
  <c r="AD540" i="6"/>
  <c r="AV540" i="6" s="1"/>
  <c r="AF532" i="6"/>
  <c r="AG532" i="6"/>
  <c r="AE532" i="6"/>
  <c r="AD532" i="6"/>
  <c r="AV532" i="6" s="1"/>
  <c r="AF520" i="6"/>
  <c r="AG520" i="6"/>
  <c r="AE520" i="6"/>
  <c r="AD520" i="6"/>
  <c r="AV520" i="6" s="1"/>
  <c r="AF512" i="6"/>
  <c r="AG512" i="6"/>
  <c r="AE512" i="6"/>
  <c r="AD512" i="6"/>
  <c r="AV512" i="6" s="1"/>
  <c r="AF504" i="6"/>
  <c r="AG504" i="6"/>
  <c r="AE504" i="6"/>
  <c r="AD504" i="6"/>
  <c r="AV504" i="6" s="1"/>
  <c r="AF496" i="6"/>
  <c r="AG496" i="6"/>
  <c r="AE496" i="6"/>
  <c r="AD496" i="6"/>
  <c r="AV496" i="6" s="1"/>
  <c r="AF484" i="6"/>
  <c r="AG484" i="6"/>
  <c r="AE484" i="6"/>
  <c r="AD484" i="6"/>
  <c r="AV484" i="6" s="1"/>
  <c r="AF476" i="6"/>
  <c r="AG476" i="6"/>
  <c r="AE476" i="6"/>
  <c r="AD476" i="6"/>
  <c r="AV476" i="6" s="1"/>
  <c r="AF468" i="6"/>
  <c r="AG468" i="6"/>
  <c r="AE468" i="6"/>
  <c r="AD468" i="6"/>
  <c r="AV468" i="6" s="1"/>
  <c r="AF456" i="6"/>
  <c r="AG456" i="6"/>
  <c r="AE456" i="6"/>
  <c r="AD456" i="6"/>
  <c r="AV456" i="6" s="1"/>
  <c r="AF448" i="6"/>
  <c r="AG448" i="6"/>
  <c r="AE448" i="6"/>
  <c r="AD448" i="6"/>
  <c r="AV448" i="6" s="1"/>
  <c r="AF440" i="6"/>
  <c r="AG440" i="6"/>
  <c r="AE440" i="6"/>
  <c r="AD440" i="6"/>
  <c r="AV440" i="6" s="1"/>
  <c r="AF428" i="6"/>
  <c r="AG428" i="6"/>
  <c r="AE428" i="6"/>
  <c r="AD428" i="6"/>
  <c r="AV428" i="6" s="1"/>
  <c r="AF420" i="6"/>
  <c r="AG420" i="6"/>
  <c r="AE420" i="6"/>
  <c r="AD420" i="6"/>
  <c r="AV420" i="6" s="1"/>
  <c r="AF412" i="6"/>
  <c r="AG412" i="6"/>
  <c r="AE412" i="6"/>
  <c r="AD412" i="6"/>
  <c r="AV412" i="6" s="1"/>
  <c r="AF400" i="6"/>
  <c r="AG400" i="6"/>
  <c r="AE400" i="6"/>
  <c r="AD400" i="6"/>
  <c r="AV400" i="6" s="1"/>
  <c r="AF392" i="6"/>
  <c r="AG392" i="6"/>
  <c r="AE392" i="6"/>
  <c r="AD392" i="6"/>
  <c r="AV392" i="6" s="1"/>
  <c r="AE384" i="6"/>
  <c r="AF384" i="6"/>
  <c r="AG384" i="6"/>
  <c r="AD384" i="6"/>
  <c r="AV384" i="6" s="1"/>
  <c r="AE372" i="6"/>
  <c r="AF372" i="6"/>
  <c r="AG372" i="6"/>
  <c r="AD372" i="6"/>
  <c r="AV372" i="6" s="1"/>
  <c r="AE364" i="6"/>
  <c r="AF364" i="6"/>
  <c r="AG364" i="6"/>
  <c r="AD364" i="6"/>
  <c r="AV364" i="6" s="1"/>
  <c r="AE352" i="6"/>
  <c r="AF352" i="6"/>
  <c r="AG352" i="6"/>
  <c r="AD352" i="6"/>
  <c r="AV352" i="6" s="1"/>
  <c r="AE344" i="6"/>
  <c r="AF344" i="6"/>
  <c r="AG344" i="6"/>
  <c r="AD344" i="6"/>
  <c r="AV344" i="6" s="1"/>
  <c r="AE336" i="6"/>
  <c r="AF336" i="6"/>
  <c r="AG336" i="6"/>
  <c r="AD336" i="6"/>
  <c r="AV336" i="6" s="1"/>
  <c r="AE320" i="6"/>
  <c r="AF320" i="6"/>
  <c r="AG320" i="6"/>
  <c r="AD320" i="6"/>
  <c r="AV320" i="6" s="1"/>
  <c r="AD722" i="6"/>
  <c r="AV722" i="6" s="1"/>
  <c r="AE722" i="6"/>
  <c r="AF722" i="6"/>
  <c r="AG722" i="6"/>
  <c r="AD718" i="6"/>
  <c r="AV718" i="6" s="1"/>
  <c r="AE718" i="6"/>
  <c r="AF718" i="6"/>
  <c r="AG718" i="6"/>
  <c r="AD714" i="6"/>
  <c r="AV714" i="6" s="1"/>
  <c r="AE714" i="6"/>
  <c r="AF714" i="6"/>
  <c r="AG714" i="6"/>
  <c r="AD710" i="6"/>
  <c r="AV710" i="6" s="1"/>
  <c r="AE710" i="6"/>
  <c r="AF710" i="6"/>
  <c r="AG710" i="6"/>
  <c r="AD706" i="6"/>
  <c r="AV706" i="6" s="1"/>
  <c r="AE706" i="6"/>
  <c r="AF706" i="6"/>
  <c r="AG706" i="6"/>
  <c r="AD702" i="6"/>
  <c r="AV702" i="6" s="1"/>
  <c r="AE702" i="6"/>
  <c r="AF702" i="6"/>
  <c r="AG702" i="6"/>
  <c r="AD698" i="6"/>
  <c r="AV698" i="6" s="1"/>
  <c r="AE698" i="6"/>
  <c r="AF698" i="6"/>
  <c r="AG698" i="6"/>
  <c r="AD694" i="6"/>
  <c r="AV694" i="6" s="1"/>
  <c r="AE694" i="6"/>
  <c r="AF694" i="6"/>
  <c r="AG694" i="6"/>
  <c r="AD690" i="6"/>
  <c r="AV690" i="6" s="1"/>
  <c r="AE690" i="6"/>
  <c r="AF690" i="6"/>
  <c r="AG690" i="6"/>
  <c r="AD686" i="6"/>
  <c r="AV686" i="6" s="1"/>
  <c r="AE686" i="6"/>
  <c r="AF686" i="6"/>
  <c r="AG686" i="6"/>
  <c r="AD682" i="6"/>
  <c r="AV682" i="6" s="1"/>
  <c r="AE682" i="6"/>
  <c r="AF682" i="6"/>
  <c r="AG682" i="6"/>
  <c r="AD678" i="6"/>
  <c r="AV678" i="6" s="1"/>
  <c r="AE678" i="6"/>
  <c r="AF678" i="6"/>
  <c r="AG678" i="6"/>
  <c r="AD674" i="6"/>
  <c r="AV674" i="6" s="1"/>
  <c r="AE674" i="6"/>
  <c r="AF674" i="6"/>
  <c r="AG674" i="6"/>
  <c r="AD670" i="6"/>
  <c r="AV670" i="6" s="1"/>
  <c r="AE670" i="6"/>
  <c r="AF670" i="6"/>
  <c r="AG670" i="6"/>
  <c r="AD666" i="6"/>
  <c r="AV666" i="6" s="1"/>
  <c r="AE666" i="6"/>
  <c r="AF666" i="6"/>
  <c r="AG666" i="6"/>
  <c r="AD662" i="6"/>
  <c r="AV662" i="6" s="1"/>
  <c r="AE662" i="6"/>
  <c r="AF662" i="6"/>
  <c r="AG662" i="6"/>
  <c r="AD658" i="6"/>
  <c r="AV658" i="6" s="1"/>
  <c r="AE658" i="6"/>
  <c r="AF658" i="6"/>
  <c r="AG658" i="6"/>
  <c r="AD654" i="6"/>
  <c r="AV654" i="6" s="1"/>
  <c r="AE654" i="6"/>
  <c r="AF654" i="6"/>
  <c r="AG654" i="6"/>
  <c r="AD650" i="6"/>
  <c r="AV650" i="6" s="1"/>
  <c r="AE650" i="6"/>
  <c r="AF650" i="6"/>
  <c r="AG650" i="6"/>
  <c r="AD646" i="6"/>
  <c r="AV646" i="6" s="1"/>
  <c r="AE646" i="6"/>
  <c r="AF646" i="6"/>
  <c r="AG646" i="6"/>
  <c r="AF642" i="6"/>
  <c r="AG642" i="6"/>
  <c r="AE642" i="6"/>
  <c r="AD642" i="6"/>
  <c r="AV642" i="6" s="1"/>
  <c r="AF638" i="6"/>
  <c r="AG638" i="6"/>
  <c r="AE638" i="6"/>
  <c r="AD638" i="6"/>
  <c r="AV638" i="6" s="1"/>
  <c r="AF634" i="6"/>
  <c r="AG634" i="6"/>
  <c r="AE634" i="6"/>
  <c r="AD634" i="6"/>
  <c r="AV634" i="6" s="1"/>
  <c r="AF630" i="6"/>
  <c r="AG630" i="6"/>
  <c r="AE630" i="6"/>
  <c r="AD630" i="6"/>
  <c r="AV630" i="6" s="1"/>
  <c r="AF626" i="6"/>
  <c r="AG626" i="6"/>
  <c r="AE626" i="6"/>
  <c r="AD626" i="6"/>
  <c r="AV626" i="6" s="1"/>
  <c r="AF622" i="6"/>
  <c r="AG622" i="6"/>
  <c r="AE622" i="6"/>
  <c r="AD622" i="6"/>
  <c r="AV622" i="6" s="1"/>
  <c r="AF618" i="6"/>
  <c r="AG618" i="6"/>
  <c r="AE618" i="6"/>
  <c r="AD618" i="6"/>
  <c r="AV618" i="6" s="1"/>
  <c r="AF614" i="6"/>
  <c r="AG614" i="6"/>
  <c r="AE614" i="6"/>
  <c r="AD614" i="6"/>
  <c r="AV614" i="6" s="1"/>
  <c r="AF610" i="6"/>
  <c r="AG610" i="6"/>
  <c r="AE610" i="6"/>
  <c r="AD610" i="6"/>
  <c r="AV610" i="6" s="1"/>
  <c r="AF606" i="6"/>
  <c r="AG606" i="6"/>
  <c r="AE606" i="6"/>
  <c r="AD606" i="6"/>
  <c r="AV606" i="6" s="1"/>
  <c r="AF602" i="6"/>
  <c r="AG602" i="6"/>
  <c r="AE602" i="6"/>
  <c r="AD602" i="6"/>
  <c r="AV602" i="6" s="1"/>
  <c r="AF598" i="6"/>
  <c r="AG598" i="6"/>
  <c r="AE598" i="6"/>
  <c r="AD598" i="6"/>
  <c r="AV598" i="6" s="1"/>
  <c r="AF594" i="6"/>
  <c r="AG594" i="6"/>
  <c r="AE594" i="6"/>
  <c r="AD594" i="6"/>
  <c r="AV594" i="6" s="1"/>
  <c r="AF590" i="6"/>
  <c r="AG590" i="6"/>
  <c r="AE590" i="6"/>
  <c r="AD590" i="6"/>
  <c r="AV590" i="6" s="1"/>
  <c r="AF586" i="6"/>
  <c r="AG586" i="6"/>
  <c r="AE586" i="6"/>
  <c r="AD586" i="6"/>
  <c r="AV586" i="6" s="1"/>
  <c r="AF582" i="6"/>
  <c r="AG582" i="6"/>
  <c r="AE582" i="6"/>
  <c r="AD582" i="6"/>
  <c r="AV582" i="6" s="1"/>
  <c r="AF578" i="6"/>
  <c r="AG578" i="6"/>
  <c r="AE578" i="6"/>
  <c r="AD578" i="6"/>
  <c r="AV578" i="6" s="1"/>
  <c r="AF574" i="6"/>
  <c r="AG574" i="6"/>
  <c r="AE574" i="6"/>
  <c r="AD574" i="6"/>
  <c r="AV574" i="6" s="1"/>
  <c r="AF570" i="6"/>
  <c r="AG570" i="6"/>
  <c r="AE570" i="6"/>
  <c r="AD570" i="6"/>
  <c r="AV570" i="6" s="1"/>
  <c r="AF566" i="6"/>
  <c r="AG566" i="6"/>
  <c r="AE566" i="6"/>
  <c r="AD566" i="6"/>
  <c r="AV566" i="6" s="1"/>
  <c r="AF562" i="6"/>
  <c r="AG562" i="6"/>
  <c r="AE562" i="6"/>
  <c r="AD562" i="6"/>
  <c r="AV562" i="6" s="1"/>
  <c r="AF558" i="6"/>
  <c r="AG558" i="6"/>
  <c r="AE558" i="6"/>
  <c r="AD558" i="6"/>
  <c r="AV558" i="6" s="1"/>
  <c r="AF554" i="6"/>
  <c r="AG554" i="6"/>
  <c r="AE554" i="6"/>
  <c r="AD554" i="6"/>
  <c r="AV554" i="6" s="1"/>
  <c r="AF550" i="6"/>
  <c r="AG550" i="6"/>
  <c r="AE550" i="6"/>
  <c r="AD550" i="6"/>
  <c r="AV550" i="6" s="1"/>
  <c r="AF546" i="6"/>
  <c r="AG546" i="6"/>
  <c r="AE546" i="6"/>
  <c r="AD546" i="6"/>
  <c r="AV546" i="6" s="1"/>
  <c r="AF542" i="6"/>
  <c r="AG542" i="6"/>
  <c r="AE542" i="6"/>
  <c r="AD542" i="6"/>
  <c r="AV542" i="6" s="1"/>
  <c r="AF538" i="6"/>
  <c r="AG538" i="6"/>
  <c r="AE538" i="6"/>
  <c r="AD538" i="6"/>
  <c r="AV538" i="6" s="1"/>
  <c r="AF534" i="6"/>
  <c r="AG534" i="6"/>
  <c r="AE534" i="6"/>
  <c r="AD534" i="6"/>
  <c r="AV534" i="6" s="1"/>
  <c r="AF530" i="6"/>
  <c r="AG530" i="6"/>
  <c r="AE530" i="6"/>
  <c r="AD530" i="6"/>
  <c r="AV530" i="6" s="1"/>
  <c r="AF526" i="6"/>
  <c r="AG526" i="6"/>
  <c r="AE526" i="6"/>
  <c r="AD526" i="6"/>
  <c r="AV526" i="6" s="1"/>
  <c r="AF522" i="6"/>
  <c r="AG522" i="6"/>
  <c r="AE522" i="6"/>
  <c r="AD522" i="6"/>
  <c r="AV522" i="6" s="1"/>
  <c r="AF518" i="6"/>
  <c r="AG518" i="6"/>
  <c r="AE518" i="6"/>
  <c r="AD518" i="6"/>
  <c r="AV518" i="6" s="1"/>
  <c r="AF514" i="6"/>
  <c r="AG514" i="6"/>
  <c r="AE514" i="6"/>
  <c r="AD514" i="6"/>
  <c r="AV514" i="6" s="1"/>
  <c r="AF510" i="6"/>
  <c r="AG510" i="6"/>
  <c r="AE510" i="6"/>
  <c r="AD510" i="6"/>
  <c r="AV510" i="6" s="1"/>
  <c r="AF506" i="6"/>
  <c r="AG506" i="6"/>
  <c r="AE506" i="6"/>
  <c r="AD506" i="6"/>
  <c r="AV506" i="6" s="1"/>
  <c r="AF502" i="6"/>
  <c r="AG502" i="6"/>
  <c r="AE502" i="6"/>
  <c r="AD502" i="6"/>
  <c r="AV502" i="6" s="1"/>
  <c r="AF498" i="6"/>
  <c r="AG498" i="6"/>
  <c r="AE498" i="6"/>
  <c r="AD498" i="6"/>
  <c r="AV498" i="6" s="1"/>
  <c r="AF494" i="6"/>
  <c r="AG494" i="6"/>
  <c r="AE494" i="6"/>
  <c r="AD494" i="6"/>
  <c r="AV494" i="6" s="1"/>
  <c r="AF490" i="6"/>
  <c r="AG490" i="6"/>
  <c r="AE490" i="6"/>
  <c r="AD490" i="6"/>
  <c r="AV490" i="6" s="1"/>
  <c r="AF486" i="6"/>
  <c r="AG486" i="6"/>
  <c r="AE486" i="6"/>
  <c r="AD486" i="6"/>
  <c r="AV486" i="6" s="1"/>
  <c r="AF482" i="6"/>
  <c r="AG482" i="6"/>
  <c r="AE482" i="6"/>
  <c r="AD482" i="6"/>
  <c r="AV482" i="6" s="1"/>
  <c r="AF478" i="6"/>
  <c r="AG478" i="6"/>
  <c r="AE478" i="6"/>
  <c r="AD478" i="6"/>
  <c r="AV478" i="6" s="1"/>
  <c r="AF474" i="6"/>
  <c r="AG474" i="6"/>
  <c r="AE474" i="6"/>
  <c r="AD474" i="6"/>
  <c r="AV474" i="6" s="1"/>
  <c r="AF470" i="6"/>
  <c r="AG470" i="6"/>
  <c r="AE470" i="6"/>
  <c r="AD470" i="6"/>
  <c r="AV470" i="6" s="1"/>
  <c r="AF466" i="6"/>
  <c r="AG466" i="6"/>
  <c r="AE466" i="6"/>
  <c r="AD466" i="6"/>
  <c r="AV466" i="6" s="1"/>
  <c r="AF462" i="6"/>
  <c r="AG462" i="6"/>
  <c r="AE462" i="6"/>
  <c r="AD462" i="6"/>
  <c r="AV462" i="6" s="1"/>
  <c r="AF458" i="6"/>
  <c r="AG458" i="6"/>
  <c r="AE458" i="6"/>
  <c r="AD458" i="6"/>
  <c r="AV458" i="6" s="1"/>
  <c r="AF454" i="6"/>
  <c r="AG454" i="6"/>
  <c r="AE454" i="6"/>
  <c r="AD454" i="6"/>
  <c r="AV454" i="6" s="1"/>
  <c r="AF450" i="6"/>
  <c r="AG450" i="6"/>
  <c r="AE450" i="6"/>
  <c r="AD450" i="6"/>
  <c r="AV450" i="6" s="1"/>
  <c r="AF446" i="6"/>
  <c r="AG446" i="6"/>
  <c r="AE446" i="6"/>
  <c r="AD446" i="6"/>
  <c r="AV446" i="6" s="1"/>
  <c r="AF442" i="6"/>
  <c r="AG442" i="6"/>
  <c r="AE442" i="6"/>
  <c r="AD442" i="6"/>
  <c r="AV442" i="6" s="1"/>
  <c r="AF438" i="6"/>
  <c r="AG438" i="6"/>
  <c r="AE438" i="6"/>
  <c r="AD438" i="6"/>
  <c r="AV438" i="6" s="1"/>
  <c r="AF434" i="6"/>
  <c r="AG434" i="6"/>
  <c r="AE434" i="6"/>
  <c r="AD434" i="6"/>
  <c r="AV434" i="6" s="1"/>
  <c r="AF430" i="6"/>
  <c r="AG430" i="6"/>
  <c r="AE430" i="6"/>
  <c r="AD430" i="6"/>
  <c r="AV430" i="6" s="1"/>
  <c r="AF426" i="6"/>
  <c r="AG426" i="6"/>
  <c r="AE426" i="6"/>
  <c r="AD426" i="6"/>
  <c r="AV426" i="6" s="1"/>
  <c r="AF422" i="6"/>
  <c r="AG422" i="6"/>
  <c r="AE422" i="6"/>
  <c r="AD422" i="6"/>
  <c r="AV422" i="6" s="1"/>
  <c r="AF418" i="6"/>
  <c r="AG418" i="6"/>
  <c r="AE418" i="6"/>
  <c r="AD418" i="6"/>
  <c r="AV418" i="6" s="1"/>
  <c r="AF414" i="6"/>
  <c r="AG414" i="6"/>
  <c r="AE414" i="6"/>
  <c r="AD414" i="6"/>
  <c r="AV414" i="6" s="1"/>
  <c r="AF410" i="6"/>
  <c r="AG410" i="6"/>
  <c r="AE410" i="6"/>
  <c r="AD410" i="6"/>
  <c r="AV410" i="6" s="1"/>
  <c r="AF406" i="6"/>
  <c r="AG406" i="6"/>
  <c r="AE406" i="6"/>
  <c r="AD406" i="6"/>
  <c r="AV406" i="6" s="1"/>
  <c r="AF402" i="6"/>
  <c r="AG402" i="6"/>
  <c r="AE402" i="6"/>
  <c r="AD402" i="6"/>
  <c r="AV402" i="6" s="1"/>
  <c r="AF398" i="6"/>
  <c r="AG398" i="6"/>
  <c r="AE398" i="6"/>
  <c r="AD398" i="6"/>
  <c r="AV398" i="6" s="1"/>
  <c r="AF394" i="6"/>
  <c r="AG394" i="6"/>
  <c r="AE394" i="6"/>
  <c r="AD394" i="6"/>
  <c r="AV394" i="6" s="1"/>
  <c r="AF390" i="6"/>
  <c r="AG390" i="6"/>
  <c r="AE390" i="6"/>
  <c r="AD390" i="6"/>
  <c r="AV390" i="6" s="1"/>
  <c r="AE386" i="6"/>
  <c r="AF386" i="6"/>
  <c r="AD386" i="6"/>
  <c r="AV386" i="6" s="1"/>
  <c r="AG386" i="6"/>
  <c r="AE382" i="6"/>
  <c r="AF382" i="6"/>
  <c r="AD382" i="6"/>
  <c r="AV382" i="6" s="1"/>
  <c r="AG382" i="6"/>
  <c r="AE378" i="6"/>
  <c r="AF378" i="6"/>
  <c r="AD378" i="6"/>
  <c r="AV378" i="6" s="1"/>
  <c r="AG378" i="6"/>
  <c r="AE374" i="6"/>
  <c r="AF374" i="6"/>
  <c r="AD374" i="6"/>
  <c r="AV374" i="6" s="1"/>
  <c r="AG374" i="6"/>
  <c r="AE370" i="6"/>
  <c r="AF370" i="6"/>
  <c r="AD370" i="6"/>
  <c r="AV370" i="6" s="1"/>
  <c r="AG370" i="6"/>
  <c r="AE366" i="6"/>
  <c r="AF366" i="6"/>
  <c r="AD366" i="6"/>
  <c r="AV366" i="6" s="1"/>
  <c r="AG366" i="6"/>
  <c r="AE362" i="6"/>
  <c r="AF362" i="6"/>
  <c r="AD362" i="6"/>
  <c r="AV362" i="6" s="1"/>
  <c r="AG362" i="6"/>
  <c r="AE358" i="6"/>
  <c r="AF358" i="6"/>
  <c r="AD358" i="6"/>
  <c r="AV358" i="6" s="1"/>
  <c r="AG358" i="6"/>
  <c r="AE354" i="6"/>
  <c r="AF354" i="6"/>
  <c r="AD354" i="6"/>
  <c r="AV354" i="6" s="1"/>
  <c r="AG354" i="6"/>
  <c r="AE350" i="6"/>
  <c r="AF350" i="6"/>
  <c r="AD350" i="6"/>
  <c r="AV350" i="6" s="1"/>
  <c r="AG350" i="6"/>
  <c r="AE346" i="6"/>
  <c r="AF346" i="6"/>
  <c r="AD346" i="6"/>
  <c r="AV346" i="6" s="1"/>
  <c r="AG346" i="6"/>
  <c r="AE342" i="6"/>
  <c r="AF342" i="6"/>
  <c r="AD342" i="6"/>
  <c r="AV342" i="6" s="1"/>
  <c r="AG342" i="6"/>
  <c r="AE338" i="6"/>
  <c r="AF338" i="6"/>
  <c r="AD338" i="6"/>
  <c r="AV338" i="6" s="1"/>
  <c r="AG338" i="6"/>
  <c r="AE334" i="6"/>
  <c r="AF334" i="6"/>
  <c r="AD334" i="6"/>
  <c r="AV334" i="6" s="1"/>
  <c r="AG334" i="6"/>
  <c r="AE330" i="6"/>
  <c r="AF330" i="6"/>
  <c r="AD330" i="6"/>
  <c r="AV330" i="6" s="1"/>
  <c r="AG330" i="6"/>
  <c r="AE326" i="6"/>
  <c r="AF326" i="6"/>
  <c r="AD326" i="6"/>
  <c r="AV326" i="6" s="1"/>
  <c r="AG326" i="6"/>
  <c r="AE322" i="6"/>
  <c r="AF322" i="6"/>
  <c r="AD322" i="6"/>
  <c r="AV322" i="6" s="1"/>
  <c r="AG322" i="6"/>
  <c r="AE318" i="6"/>
  <c r="AF318" i="6"/>
  <c r="AD318" i="6"/>
  <c r="AV318" i="6" s="1"/>
  <c r="AG318" i="6"/>
  <c r="AE314" i="6"/>
  <c r="AF314" i="6"/>
  <c r="AD314" i="6"/>
  <c r="AV314" i="6" s="1"/>
  <c r="AG314" i="6"/>
  <c r="AE310" i="6"/>
  <c r="AF310" i="6"/>
  <c r="AD310" i="6"/>
  <c r="AV310" i="6" s="1"/>
  <c r="AG310" i="6"/>
  <c r="AE306" i="6"/>
  <c r="AF306" i="6"/>
  <c r="AD306" i="6"/>
  <c r="AV306" i="6" s="1"/>
  <c r="AG306" i="6"/>
  <c r="AE302" i="6"/>
  <c r="AD302" i="6"/>
  <c r="AV302" i="6" s="1"/>
  <c r="AF302" i="6"/>
  <c r="AG302" i="6"/>
  <c r="AE298" i="6"/>
  <c r="AF298" i="6"/>
  <c r="AD298" i="6"/>
  <c r="AV298" i="6" s="1"/>
  <c r="AG298" i="6"/>
  <c r="AE294" i="6"/>
  <c r="AF294" i="6"/>
  <c r="AD294" i="6"/>
  <c r="AV294" i="6" s="1"/>
  <c r="AG294" i="6"/>
  <c r="AE290" i="6"/>
  <c r="AF290" i="6"/>
  <c r="AD290" i="6"/>
  <c r="AV290" i="6" s="1"/>
  <c r="AG290" i="6"/>
  <c r="AE286" i="6"/>
  <c r="AF286" i="6"/>
  <c r="AD286" i="6"/>
  <c r="AV286" i="6" s="1"/>
  <c r="AG286" i="6"/>
  <c r="AE282" i="6"/>
  <c r="AF282" i="6"/>
  <c r="AD282" i="6"/>
  <c r="AV282" i="6" s="1"/>
  <c r="AG282" i="6"/>
  <c r="AE278" i="6"/>
  <c r="AF278" i="6"/>
  <c r="AD278" i="6"/>
  <c r="AV278" i="6" s="1"/>
  <c r="AG278" i="6"/>
  <c r="AE274" i="6"/>
  <c r="AF274" i="6"/>
  <c r="AD274" i="6"/>
  <c r="AV274" i="6" s="1"/>
  <c r="AG274" i="6"/>
  <c r="AE270" i="6"/>
  <c r="AF270" i="6"/>
  <c r="AD270" i="6"/>
  <c r="AV270" i="6" s="1"/>
  <c r="AG270" i="6"/>
  <c r="AE266" i="6"/>
  <c r="AF266" i="6"/>
  <c r="AD266" i="6"/>
  <c r="AV266" i="6" s="1"/>
  <c r="AG266" i="6"/>
  <c r="AE262" i="6"/>
  <c r="AF262" i="6"/>
  <c r="AD262" i="6"/>
  <c r="AV262" i="6" s="1"/>
  <c r="AG262" i="6"/>
  <c r="AE258" i="6"/>
  <c r="AF258" i="6"/>
  <c r="AD258" i="6"/>
  <c r="AV258" i="6" s="1"/>
  <c r="AG258" i="6"/>
  <c r="AE254" i="6"/>
  <c r="AF254" i="6"/>
  <c r="AD254" i="6"/>
  <c r="AV254" i="6" s="1"/>
  <c r="AG254" i="6"/>
  <c r="AE250" i="6"/>
  <c r="AF250" i="6"/>
  <c r="AD250" i="6"/>
  <c r="AV250" i="6" s="1"/>
  <c r="AG250" i="6"/>
  <c r="AE246" i="6"/>
  <c r="AF246" i="6"/>
  <c r="AD246" i="6"/>
  <c r="AV246" i="6" s="1"/>
  <c r="AG246" i="6"/>
  <c r="AE242" i="6"/>
  <c r="AF242" i="6"/>
  <c r="AD242" i="6"/>
  <c r="AV242" i="6" s="1"/>
  <c r="AG242" i="6"/>
  <c r="AE238" i="6"/>
  <c r="AF238" i="6"/>
  <c r="AD238" i="6"/>
  <c r="AV238" i="6" s="1"/>
  <c r="AG238" i="6"/>
  <c r="AE234" i="6"/>
  <c r="AF234" i="6"/>
  <c r="AD234" i="6"/>
  <c r="AV234" i="6" s="1"/>
  <c r="AG234" i="6"/>
  <c r="AE230" i="6"/>
  <c r="AF230" i="6"/>
  <c r="AD230" i="6"/>
  <c r="AV230" i="6" s="1"/>
  <c r="AG230" i="6"/>
  <c r="AE226" i="6"/>
  <c r="AF226" i="6"/>
  <c r="AD226" i="6"/>
  <c r="AV226" i="6" s="1"/>
  <c r="AG226" i="6"/>
  <c r="AE222" i="6"/>
  <c r="AF222" i="6"/>
  <c r="AD222" i="6"/>
  <c r="AV222" i="6" s="1"/>
  <c r="AG222" i="6"/>
  <c r="AE218" i="6"/>
  <c r="AF218" i="6"/>
  <c r="AD218" i="6"/>
  <c r="AV218" i="6" s="1"/>
  <c r="AG218" i="6"/>
  <c r="AE214" i="6"/>
  <c r="AF214" i="6"/>
  <c r="AD214" i="6"/>
  <c r="AV214" i="6" s="1"/>
  <c r="AG214" i="6"/>
  <c r="AE210" i="6"/>
  <c r="AF210" i="6"/>
  <c r="AD210" i="6"/>
  <c r="AV210" i="6" s="1"/>
  <c r="AG210" i="6"/>
  <c r="AE206" i="6"/>
  <c r="AF206" i="6"/>
  <c r="AD206" i="6"/>
  <c r="AV206" i="6" s="1"/>
  <c r="AG206" i="6"/>
  <c r="AE202" i="6"/>
  <c r="AF202" i="6"/>
  <c r="AD202" i="6"/>
  <c r="AV202" i="6" s="1"/>
  <c r="AG202" i="6"/>
  <c r="AE198" i="6"/>
  <c r="AF198" i="6"/>
  <c r="AD198" i="6"/>
  <c r="AV198" i="6" s="1"/>
  <c r="AG198" i="6"/>
  <c r="AE194" i="6"/>
  <c r="AF194" i="6"/>
  <c r="AD194" i="6"/>
  <c r="AV194" i="6" s="1"/>
  <c r="AG194" i="6"/>
  <c r="AE190" i="6"/>
  <c r="AF190" i="6"/>
  <c r="AD190" i="6"/>
  <c r="AV190" i="6" s="1"/>
  <c r="AG190" i="6"/>
  <c r="AE186" i="6"/>
  <c r="AF186" i="6"/>
  <c r="AD186" i="6"/>
  <c r="AV186" i="6" s="1"/>
  <c r="AG186" i="6"/>
  <c r="AE182" i="6"/>
  <c r="AF182" i="6"/>
  <c r="AD182" i="6"/>
  <c r="AV182" i="6" s="1"/>
  <c r="AG182" i="6"/>
  <c r="AE178" i="6"/>
  <c r="AF178" i="6"/>
  <c r="AD178" i="6"/>
  <c r="AV178" i="6" s="1"/>
  <c r="AG178" i="6"/>
  <c r="AF174" i="6"/>
  <c r="AG174" i="6"/>
  <c r="AD174" i="6"/>
  <c r="AV174" i="6" s="1"/>
  <c r="AE174" i="6"/>
  <c r="AF170" i="6"/>
  <c r="AG170" i="6"/>
  <c r="AD170" i="6"/>
  <c r="AV170" i="6" s="1"/>
  <c r="AE170" i="6"/>
  <c r="AF166" i="6"/>
  <c r="AG166" i="6"/>
  <c r="AD166" i="6"/>
  <c r="AV166" i="6" s="1"/>
  <c r="AE166" i="6"/>
  <c r="AF162" i="6"/>
  <c r="AG162" i="6"/>
  <c r="AD162" i="6"/>
  <c r="AV162" i="6" s="1"/>
  <c r="AE162" i="6"/>
  <c r="AF158" i="6"/>
  <c r="AG158" i="6"/>
  <c r="AD158" i="6"/>
  <c r="AV158" i="6" s="1"/>
  <c r="AE158" i="6"/>
  <c r="AF154" i="6"/>
  <c r="AG154" i="6"/>
  <c r="AD154" i="6"/>
  <c r="AV154" i="6" s="1"/>
  <c r="AE154" i="6"/>
  <c r="AF150" i="6"/>
  <c r="AG150" i="6"/>
  <c r="AD150" i="6"/>
  <c r="AV150" i="6" s="1"/>
  <c r="AE150" i="6"/>
  <c r="AF146" i="6"/>
  <c r="AG146" i="6"/>
  <c r="AD146" i="6"/>
  <c r="AV146" i="6" s="1"/>
  <c r="AE146" i="6"/>
  <c r="AF142" i="6"/>
  <c r="AG142" i="6"/>
  <c r="AD142" i="6"/>
  <c r="AV142" i="6" s="1"/>
  <c r="AE142" i="6"/>
  <c r="AF138" i="6"/>
  <c r="AG138" i="6"/>
  <c r="AD138" i="6"/>
  <c r="AV138" i="6" s="1"/>
  <c r="AE138" i="6"/>
  <c r="AF134" i="6"/>
  <c r="AG134" i="6"/>
  <c r="AD134" i="6"/>
  <c r="AV134" i="6" s="1"/>
  <c r="AE134" i="6"/>
  <c r="AE130" i="6"/>
  <c r="AF130" i="6"/>
  <c r="AG130" i="6"/>
  <c r="AD130" i="6"/>
  <c r="AV130" i="6" s="1"/>
  <c r="AE126" i="6"/>
  <c r="AF126" i="6"/>
  <c r="AG126" i="6"/>
  <c r="AD126" i="6"/>
  <c r="AV126" i="6" s="1"/>
  <c r="AE122" i="6"/>
  <c r="AF122" i="6"/>
  <c r="AG122" i="6"/>
  <c r="AD122" i="6"/>
  <c r="AV122" i="6" s="1"/>
  <c r="AE118" i="6"/>
  <c r="AF118" i="6"/>
  <c r="AG118" i="6"/>
  <c r="AD118" i="6"/>
  <c r="AV118" i="6" s="1"/>
  <c r="AE114" i="6"/>
  <c r="AF114" i="6"/>
  <c r="AG114" i="6"/>
  <c r="AD114" i="6"/>
  <c r="AV114" i="6" s="1"/>
  <c r="AE110" i="6"/>
  <c r="AF110" i="6"/>
  <c r="AG110" i="6"/>
  <c r="AD110" i="6"/>
  <c r="AV110" i="6" s="1"/>
  <c r="AE106" i="6"/>
  <c r="AF106" i="6"/>
  <c r="AG106" i="6"/>
  <c r="AD106" i="6"/>
  <c r="AV106" i="6" s="1"/>
  <c r="AE102" i="6"/>
  <c r="AF102" i="6"/>
  <c r="AG102" i="6"/>
  <c r="AD102" i="6"/>
  <c r="AV102" i="6" s="1"/>
  <c r="AE98" i="6"/>
  <c r="AF98" i="6"/>
  <c r="AG98" i="6"/>
  <c r="AD98" i="6"/>
  <c r="AV98" i="6" s="1"/>
  <c r="AE94" i="6"/>
  <c r="AF94" i="6"/>
  <c r="AG94" i="6"/>
  <c r="AD94" i="6"/>
  <c r="AV94" i="6" s="1"/>
  <c r="AE90" i="6"/>
  <c r="AF90" i="6"/>
  <c r="AG90" i="6"/>
  <c r="AD90" i="6"/>
  <c r="AV90" i="6" s="1"/>
  <c r="AD86" i="6"/>
  <c r="AV86" i="6" s="1"/>
  <c r="AE86" i="6"/>
  <c r="AG86" i="6"/>
  <c r="AF86" i="6"/>
  <c r="AD82" i="6"/>
  <c r="AV82" i="6" s="1"/>
  <c r="AE82" i="6"/>
  <c r="AG82" i="6"/>
  <c r="AF82" i="6"/>
  <c r="AD78" i="6"/>
  <c r="AV78" i="6" s="1"/>
  <c r="AE78" i="6"/>
  <c r="AG78" i="6"/>
  <c r="AF78" i="6"/>
  <c r="AD74" i="6"/>
  <c r="AV74" i="6" s="1"/>
  <c r="AE74" i="6"/>
  <c r="AG74" i="6"/>
  <c r="AF74" i="6"/>
  <c r="AD70" i="6"/>
  <c r="AV70" i="6" s="1"/>
  <c r="AE70" i="6"/>
  <c r="AG70" i="6"/>
  <c r="AF70" i="6"/>
  <c r="AD717" i="6"/>
  <c r="AV717" i="6" s="1"/>
  <c r="AE717" i="6"/>
  <c r="AG717" i="6"/>
  <c r="AF717" i="6"/>
  <c r="AD697" i="6"/>
  <c r="AV697" i="6" s="1"/>
  <c r="AE697" i="6"/>
  <c r="AG697" i="6"/>
  <c r="AF697" i="6"/>
  <c r="AD681" i="6"/>
  <c r="AV681" i="6" s="1"/>
  <c r="AE681" i="6"/>
  <c r="AG681" i="6"/>
  <c r="AF681" i="6"/>
  <c r="AD669" i="6"/>
  <c r="AV669" i="6" s="1"/>
  <c r="AE669" i="6"/>
  <c r="AG669" i="6"/>
  <c r="AF669" i="6"/>
  <c r="AD653" i="6"/>
  <c r="AV653" i="6" s="1"/>
  <c r="AE653" i="6"/>
  <c r="AG653" i="6"/>
  <c r="AF653" i="6"/>
  <c r="AF637" i="6"/>
  <c r="AG637" i="6"/>
  <c r="AD637" i="6"/>
  <c r="AV637" i="6" s="1"/>
  <c r="AE637" i="6"/>
  <c r="AF617" i="6"/>
  <c r="AG617" i="6"/>
  <c r="AD617" i="6"/>
  <c r="AV617" i="6" s="1"/>
  <c r="AE617" i="6"/>
  <c r="AF593" i="6"/>
  <c r="AG593" i="6"/>
  <c r="AD593" i="6"/>
  <c r="AV593" i="6" s="1"/>
  <c r="AE593" i="6"/>
  <c r="AF581" i="6"/>
  <c r="AG581" i="6"/>
  <c r="AD581" i="6"/>
  <c r="AV581" i="6" s="1"/>
  <c r="AE581" i="6"/>
  <c r="AF565" i="6"/>
  <c r="AG565" i="6"/>
  <c r="AD565" i="6"/>
  <c r="AV565" i="6" s="1"/>
  <c r="AE565" i="6"/>
  <c r="AF545" i="6"/>
  <c r="AG545" i="6"/>
  <c r="AD545" i="6"/>
  <c r="AV545" i="6" s="1"/>
  <c r="AE545" i="6"/>
  <c r="AF529" i="6"/>
  <c r="AG529" i="6"/>
  <c r="AD529" i="6"/>
  <c r="AV529" i="6" s="1"/>
  <c r="AE529" i="6"/>
  <c r="AF517" i="6"/>
  <c r="AG517" i="6"/>
  <c r="AD517" i="6"/>
  <c r="AV517" i="6" s="1"/>
  <c r="AE517" i="6"/>
  <c r="AF501" i="6"/>
  <c r="AG501" i="6"/>
  <c r="AD501" i="6"/>
  <c r="AV501" i="6" s="1"/>
  <c r="AE501" i="6"/>
  <c r="AF473" i="6"/>
  <c r="AG473" i="6"/>
  <c r="AD473" i="6"/>
  <c r="AV473" i="6" s="1"/>
  <c r="AE473" i="6"/>
  <c r="AF457" i="6"/>
  <c r="AG457" i="6"/>
  <c r="AD457" i="6"/>
  <c r="AV457" i="6" s="1"/>
  <c r="AE457" i="6"/>
  <c r="AF441" i="6"/>
  <c r="AG441" i="6"/>
  <c r="AD441" i="6"/>
  <c r="AV441" i="6" s="1"/>
  <c r="AE441" i="6"/>
  <c r="AF429" i="6"/>
  <c r="AG429" i="6"/>
  <c r="AD429" i="6"/>
  <c r="AV429" i="6" s="1"/>
  <c r="AE429" i="6"/>
  <c r="AF413" i="6"/>
  <c r="AG413" i="6"/>
  <c r="AD413" i="6"/>
  <c r="AV413" i="6" s="1"/>
  <c r="AE413" i="6"/>
  <c r="AF397" i="6"/>
  <c r="AG397" i="6"/>
  <c r="AD397" i="6"/>
  <c r="AV397" i="6" s="1"/>
  <c r="AE397" i="6"/>
  <c r="AE381" i="6"/>
  <c r="AF381" i="6"/>
  <c r="AD381" i="6"/>
  <c r="AV381" i="6" s="1"/>
  <c r="AG381" i="6"/>
  <c r="AE377" i="6"/>
  <c r="AF377" i="6"/>
  <c r="AD377" i="6"/>
  <c r="AV377" i="6" s="1"/>
  <c r="AG377" i="6"/>
  <c r="AE373" i="6"/>
  <c r="AF373" i="6"/>
  <c r="AD373" i="6"/>
  <c r="AV373" i="6" s="1"/>
  <c r="AG373" i="6"/>
  <c r="AE357" i="6"/>
  <c r="AF357" i="6"/>
  <c r="AD357" i="6"/>
  <c r="AV357" i="6" s="1"/>
  <c r="AG357" i="6"/>
  <c r="AE353" i="6"/>
  <c r="AF353" i="6"/>
  <c r="AD353" i="6"/>
  <c r="AV353" i="6" s="1"/>
  <c r="AG353" i="6"/>
  <c r="AE349" i="6"/>
  <c r="AF349" i="6"/>
  <c r="AD349" i="6"/>
  <c r="AV349" i="6" s="1"/>
  <c r="AG349" i="6"/>
  <c r="AE345" i="6"/>
  <c r="AF345" i="6"/>
  <c r="AD345" i="6"/>
  <c r="AV345" i="6" s="1"/>
  <c r="AG345" i="6"/>
  <c r="AE341" i="6"/>
  <c r="AF341" i="6"/>
  <c r="AD341" i="6"/>
  <c r="AV341" i="6" s="1"/>
  <c r="AG341" i="6"/>
  <c r="AE337" i="6"/>
  <c r="AF337" i="6"/>
  <c r="AD337" i="6"/>
  <c r="AV337" i="6" s="1"/>
  <c r="AG337" i="6"/>
  <c r="AE333" i="6"/>
  <c r="AF333" i="6"/>
  <c r="AD333" i="6"/>
  <c r="AV333" i="6" s="1"/>
  <c r="AG333" i="6"/>
  <c r="AE329" i="6"/>
  <c r="AF329" i="6"/>
  <c r="AD329" i="6"/>
  <c r="AV329" i="6" s="1"/>
  <c r="AG329" i="6"/>
  <c r="AE325" i="6"/>
  <c r="AF325" i="6"/>
  <c r="AD325" i="6"/>
  <c r="AV325" i="6" s="1"/>
  <c r="AG325" i="6"/>
  <c r="AE321" i="6"/>
  <c r="AF321" i="6"/>
  <c r="AD321" i="6"/>
  <c r="AV321" i="6" s="1"/>
  <c r="AG321" i="6"/>
  <c r="AE317" i="6"/>
  <c r="AF317" i="6"/>
  <c r="AD317" i="6"/>
  <c r="AV317" i="6" s="1"/>
  <c r="AG317" i="6"/>
  <c r="AE313" i="6"/>
  <c r="AF313" i="6"/>
  <c r="AD313" i="6"/>
  <c r="AV313" i="6" s="1"/>
  <c r="AG313" i="6"/>
  <c r="AE309" i="6"/>
  <c r="AF309" i="6"/>
  <c r="AD309" i="6"/>
  <c r="AV309" i="6" s="1"/>
  <c r="AG309" i="6"/>
  <c r="AE305" i="6"/>
  <c r="AF305" i="6"/>
  <c r="AD305" i="6"/>
  <c r="AV305" i="6" s="1"/>
  <c r="AG305" i="6"/>
  <c r="AD87" i="6"/>
  <c r="AV87" i="6" s="1"/>
  <c r="AE87" i="6"/>
  <c r="AF87" i="6"/>
  <c r="AG87" i="6"/>
  <c r="AD83" i="6"/>
  <c r="AV83" i="6" s="1"/>
  <c r="AE83" i="6"/>
  <c r="AF83" i="6"/>
  <c r="AG83" i="6"/>
  <c r="AD79" i="6"/>
  <c r="AV79" i="6" s="1"/>
  <c r="AE79" i="6"/>
  <c r="AF79" i="6"/>
  <c r="AG79" i="6"/>
  <c r="AD75" i="6"/>
  <c r="AV75" i="6" s="1"/>
  <c r="AE75" i="6"/>
  <c r="AF75" i="6"/>
  <c r="AG75" i="6"/>
  <c r="AD71" i="6"/>
  <c r="AV71" i="6" s="1"/>
  <c r="AE71" i="6"/>
  <c r="AF71" i="6"/>
  <c r="AG71" i="6"/>
  <c r="AD66" i="6"/>
  <c r="AV66" i="6" s="1"/>
  <c r="AE66" i="6"/>
  <c r="AG66" i="6"/>
  <c r="AF66" i="6"/>
  <c r="AD62" i="6"/>
  <c r="AV62" i="6" s="1"/>
  <c r="AE62" i="6"/>
  <c r="AG62" i="6"/>
  <c r="AF62" i="6"/>
  <c r="AD58" i="6"/>
  <c r="AV58" i="6" s="1"/>
  <c r="AE58" i="6"/>
  <c r="AG58" i="6"/>
  <c r="AF58" i="6"/>
  <c r="AD54" i="6"/>
  <c r="AV54" i="6" s="1"/>
  <c r="AE54" i="6"/>
  <c r="AG54" i="6"/>
  <c r="AF54" i="6"/>
  <c r="AD50" i="6"/>
  <c r="AV50" i="6" s="1"/>
  <c r="AE50" i="6"/>
  <c r="AG50" i="6"/>
  <c r="AF50" i="6"/>
  <c r="AD46" i="6"/>
  <c r="AV46" i="6" s="1"/>
  <c r="AE46" i="6"/>
  <c r="AG46" i="6"/>
  <c r="AF46" i="6"/>
  <c r="AD42" i="6"/>
  <c r="AV42" i="6" s="1"/>
  <c r="AE42" i="6"/>
  <c r="AG42" i="6"/>
  <c r="AF42" i="6"/>
  <c r="AD38" i="6"/>
  <c r="AV38" i="6" s="1"/>
  <c r="AE38" i="6"/>
  <c r="AG38" i="6"/>
  <c r="AF38" i="6"/>
  <c r="AD34" i="6"/>
  <c r="AV34" i="6" s="1"/>
  <c r="AE34" i="6"/>
  <c r="AG34" i="6"/>
  <c r="AF34" i="6"/>
  <c r="AD30" i="6"/>
  <c r="AV30" i="6" s="1"/>
  <c r="AE30" i="6"/>
  <c r="AG30" i="6"/>
  <c r="AF30" i="6"/>
  <c r="AD26" i="6"/>
  <c r="AV26" i="6" s="1"/>
  <c r="AE26" i="6"/>
  <c r="AG26" i="6"/>
  <c r="AF26" i="6"/>
  <c r="AD22" i="6"/>
  <c r="AV22" i="6" s="1"/>
  <c r="AE22" i="6"/>
  <c r="AG22" i="6"/>
  <c r="AF22" i="6"/>
  <c r="AD18" i="6"/>
  <c r="AV18" i="6" s="1"/>
  <c r="AE18" i="6"/>
  <c r="AG18" i="6"/>
  <c r="AF18" i="6"/>
  <c r="AD14" i="6"/>
  <c r="AV14" i="6" s="1"/>
  <c r="AE14" i="6"/>
  <c r="AG14" i="6"/>
  <c r="AF14" i="6"/>
  <c r="AD10" i="6"/>
  <c r="AV10" i="6" s="1"/>
  <c r="AE10" i="6"/>
  <c r="AG10" i="6"/>
  <c r="AF10" i="6"/>
  <c r="AD6" i="6"/>
  <c r="AV6" i="6" s="1"/>
  <c r="AE6" i="6"/>
  <c r="AG6" i="6"/>
  <c r="AF6" i="6"/>
  <c r="AE301" i="6"/>
  <c r="AF301" i="6"/>
  <c r="AD301" i="6"/>
  <c r="AV301" i="6" s="1"/>
  <c r="AG301" i="6"/>
  <c r="AE297" i="6"/>
  <c r="AF297" i="6"/>
  <c r="AD297" i="6"/>
  <c r="AV297" i="6" s="1"/>
  <c r="AE293" i="6"/>
  <c r="AF293" i="6"/>
  <c r="AD293" i="6"/>
  <c r="AV293" i="6" s="1"/>
  <c r="AG293" i="6"/>
  <c r="AE289" i="6"/>
  <c r="AF289" i="6"/>
  <c r="AD289" i="6"/>
  <c r="AV289" i="6" s="1"/>
  <c r="AE285" i="6"/>
  <c r="AF285" i="6"/>
  <c r="AD285" i="6"/>
  <c r="AV285" i="6" s="1"/>
  <c r="AG285" i="6"/>
  <c r="AE281" i="6"/>
  <c r="AF281" i="6"/>
  <c r="AD281" i="6"/>
  <c r="AV281" i="6" s="1"/>
  <c r="AE277" i="6"/>
  <c r="AF277" i="6"/>
  <c r="AD277" i="6"/>
  <c r="AV277" i="6" s="1"/>
  <c r="AG277" i="6"/>
  <c r="AE273" i="6"/>
  <c r="AF273" i="6"/>
  <c r="AD273" i="6"/>
  <c r="AV273" i="6" s="1"/>
  <c r="AE269" i="6"/>
  <c r="AF269" i="6"/>
  <c r="AD269" i="6"/>
  <c r="AV269" i="6" s="1"/>
  <c r="AG269" i="6"/>
  <c r="AE265" i="6"/>
  <c r="AF265" i="6"/>
  <c r="AD265" i="6"/>
  <c r="AV265" i="6" s="1"/>
  <c r="AE261" i="6"/>
  <c r="AF261" i="6"/>
  <c r="AD261" i="6"/>
  <c r="AV261" i="6" s="1"/>
  <c r="AG261" i="6"/>
  <c r="AE257" i="6"/>
  <c r="AF257" i="6"/>
  <c r="AD257" i="6"/>
  <c r="AV257" i="6" s="1"/>
  <c r="AE253" i="6"/>
  <c r="AF253" i="6"/>
  <c r="AD253" i="6"/>
  <c r="AV253" i="6" s="1"/>
  <c r="AG253" i="6"/>
  <c r="AE249" i="6"/>
  <c r="AF249" i="6"/>
  <c r="AD249" i="6"/>
  <c r="AV249" i="6" s="1"/>
  <c r="AE245" i="6"/>
  <c r="AF245" i="6"/>
  <c r="AD245" i="6"/>
  <c r="AV245" i="6" s="1"/>
  <c r="AG245" i="6"/>
  <c r="AE241" i="6"/>
  <c r="AF241" i="6"/>
  <c r="AD241" i="6"/>
  <c r="AV241" i="6" s="1"/>
  <c r="AE237" i="6"/>
  <c r="AF237" i="6"/>
  <c r="AD237" i="6"/>
  <c r="AV237" i="6" s="1"/>
  <c r="AG237" i="6"/>
  <c r="AE233" i="6"/>
  <c r="AF233" i="6"/>
  <c r="AD233" i="6"/>
  <c r="AV233" i="6" s="1"/>
  <c r="AE229" i="6"/>
  <c r="AF229" i="6"/>
  <c r="AD229" i="6"/>
  <c r="AV229" i="6" s="1"/>
  <c r="AG229" i="6"/>
  <c r="AE225" i="6"/>
  <c r="AF225" i="6"/>
  <c r="AD225" i="6"/>
  <c r="AV225" i="6" s="1"/>
  <c r="AE221" i="6"/>
  <c r="AF221" i="6"/>
  <c r="AD221" i="6"/>
  <c r="AV221" i="6" s="1"/>
  <c r="AG221" i="6"/>
  <c r="AE217" i="6"/>
  <c r="AF217" i="6"/>
  <c r="AD217" i="6"/>
  <c r="AV217" i="6" s="1"/>
  <c r="AE213" i="6"/>
  <c r="AF213" i="6"/>
  <c r="AD213" i="6"/>
  <c r="AV213" i="6" s="1"/>
  <c r="AG213" i="6"/>
  <c r="AE209" i="6"/>
  <c r="AF209" i="6"/>
  <c r="AD209" i="6"/>
  <c r="AV209" i="6" s="1"/>
  <c r="AE205" i="6"/>
  <c r="AF205" i="6"/>
  <c r="AD205" i="6"/>
  <c r="AV205" i="6" s="1"/>
  <c r="AG205" i="6"/>
  <c r="AE201" i="6"/>
  <c r="AF201" i="6"/>
  <c r="AD201" i="6"/>
  <c r="AV201" i="6" s="1"/>
  <c r="AE197" i="6"/>
  <c r="AF197" i="6"/>
  <c r="AD197" i="6"/>
  <c r="AV197" i="6" s="1"/>
  <c r="AG197" i="6"/>
  <c r="AE193" i="6"/>
  <c r="AF193" i="6"/>
  <c r="AD193" i="6"/>
  <c r="AV193" i="6" s="1"/>
  <c r="AE189" i="6"/>
  <c r="AF189" i="6"/>
  <c r="AD189" i="6"/>
  <c r="AV189" i="6" s="1"/>
  <c r="AG189" i="6"/>
  <c r="AE185" i="6"/>
  <c r="AF185" i="6"/>
  <c r="AD185" i="6"/>
  <c r="AV185" i="6" s="1"/>
  <c r="AE181" i="6"/>
  <c r="AF181" i="6"/>
  <c r="AD181" i="6"/>
  <c r="AV181" i="6" s="1"/>
  <c r="AG181" i="6"/>
  <c r="AE177" i="6"/>
  <c r="AF177" i="6"/>
  <c r="AD177" i="6"/>
  <c r="AV177" i="6" s="1"/>
  <c r="AF173" i="6"/>
  <c r="AG173" i="6"/>
  <c r="AE173" i="6"/>
  <c r="AD173" i="6"/>
  <c r="AV173" i="6" s="1"/>
  <c r="AF169" i="6"/>
  <c r="AG169" i="6"/>
  <c r="AE169" i="6"/>
  <c r="AD169" i="6"/>
  <c r="AV169" i="6" s="1"/>
  <c r="AF165" i="6"/>
  <c r="AG165" i="6"/>
  <c r="AE165" i="6"/>
  <c r="AD165" i="6"/>
  <c r="AV165" i="6" s="1"/>
  <c r="AF161" i="6"/>
  <c r="AG161" i="6"/>
  <c r="AE161" i="6"/>
  <c r="AD161" i="6"/>
  <c r="AV161" i="6" s="1"/>
  <c r="AF157" i="6"/>
  <c r="AG157" i="6"/>
  <c r="AE157" i="6"/>
  <c r="AD157" i="6"/>
  <c r="AV157" i="6" s="1"/>
  <c r="AF153" i="6"/>
  <c r="AG153" i="6"/>
  <c r="AE153" i="6"/>
  <c r="AD153" i="6"/>
  <c r="AV153" i="6" s="1"/>
  <c r="AF149" i="6"/>
  <c r="AG149" i="6"/>
  <c r="AE149" i="6"/>
  <c r="AD149" i="6"/>
  <c r="AV149" i="6" s="1"/>
  <c r="AF145" i="6"/>
  <c r="AG145" i="6"/>
  <c r="AE145" i="6"/>
  <c r="AD145" i="6"/>
  <c r="AV145" i="6" s="1"/>
  <c r="AF141" i="6"/>
  <c r="AG141" i="6"/>
  <c r="AE141" i="6"/>
  <c r="AD141" i="6"/>
  <c r="AV141" i="6" s="1"/>
  <c r="AF137" i="6"/>
  <c r="AG137" i="6"/>
  <c r="AE137" i="6"/>
  <c r="AD137" i="6"/>
  <c r="AV137" i="6" s="1"/>
  <c r="AF133" i="6"/>
  <c r="AG133" i="6"/>
  <c r="AE133" i="6"/>
  <c r="AD133" i="6"/>
  <c r="AV133" i="6" s="1"/>
  <c r="AE129" i="6"/>
  <c r="AF129" i="6"/>
  <c r="AD129" i="6"/>
  <c r="AV129" i="6" s="1"/>
  <c r="AG129" i="6"/>
  <c r="AE125" i="6"/>
  <c r="AF125" i="6"/>
  <c r="AD125" i="6"/>
  <c r="AV125" i="6" s="1"/>
  <c r="AG125" i="6"/>
  <c r="AE121" i="6"/>
  <c r="AF121" i="6"/>
  <c r="AD121" i="6"/>
  <c r="AV121" i="6" s="1"/>
  <c r="AG121" i="6"/>
  <c r="AE117" i="6"/>
  <c r="AF117" i="6"/>
  <c r="AD117" i="6"/>
  <c r="AV117" i="6" s="1"/>
  <c r="AG117" i="6"/>
  <c r="AE113" i="6"/>
  <c r="AF113" i="6"/>
  <c r="AD113" i="6"/>
  <c r="AV113" i="6" s="1"/>
  <c r="AG113" i="6"/>
  <c r="AE109" i="6"/>
  <c r="AF109" i="6"/>
  <c r="AD109" i="6"/>
  <c r="AV109" i="6" s="1"/>
  <c r="AG109" i="6"/>
  <c r="AE105" i="6"/>
  <c r="AF105" i="6"/>
  <c r="AD105" i="6"/>
  <c r="AV105" i="6" s="1"/>
  <c r="AG105" i="6"/>
  <c r="AE101" i="6"/>
  <c r="AF101" i="6"/>
  <c r="AD101" i="6"/>
  <c r="AV101" i="6" s="1"/>
  <c r="AG101" i="6"/>
  <c r="AE97" i="6"/>
  <c r="AF97" i="6"/>
  <c r="AD97" i="6"/>
  <c r="AV97" i="6" s="1"/>
  <c r="AG97" i="6"/>
  <c r="AE93" i="6"/>
  <c r="AF93" i="6"/>
  <c r="AD93" i="6"/>
  <c r="AV93" i="6" s="1"/>
  <c r="AG93" i="6"/>
  <c r="AD89" i="6"/>
  <c r="AV89" i="6" s="1"/>
  <c r="AE89" i="6"/>
  <c r="AF89" i="6"/>
  <c r="AG89" i="6"/>
  <c r="AD85" i="6"/>
  <c r="AV85" i="6" s="1"/>
  <c r="AE85" i="6"/>
  <c r="AF85" i="6"/>
  <c r="AG85" i="6"/>
  <c r="AD81" i="6"/>
  <c r="AV81" i="6" s="1"/>
  <c r="AE81" i="6"/>
  <c r="AF81" i="6"/>
  <c r="AG81" i="6"/>
  <c r="AD77" i="6"/>
  <c r="AV77" i="6" s="1"/>
  <c r="AE77" i="6"/>
  <c r="AF77" i="6"/>
  <c r="AG77" i="6"/>
  <c r="AD73" i="6"/>
  <c r="AV73" i="6" s="1"/>
  <c r="AE73" i="6"/>
  <c r="AF73" i="6"/>
  <c r="AG73" i="6"/>
  <c r="AD69" i="6"/>
  <c r="AV69" i="6" s="1"/>
  <c r="AE69" i="6"/>
  <c r="AF69" i="6"/>
  <c r="AG69" i="6"/>
  <c r="AD65" i="6"/>
  <c r="AV65" i="6" s="1"/>
  <c r="AE65" i="6"/>
  <c r="AF65" i="6"/>
  <c r="AG65" i="6"/>
  <c r="AD61" i="6"/>
  <c r="AV61" i="6" s="1"/>
  <c r="AE61" i="6"/>
  <c r="AF61" i="6"/>
  <c r="AG61" i="6"/>
  <c r="AD57" i="6"/>
  <c r="AV57" i="6" s="1"/>
  <c r="AE57" i="6"/>
  <c r="AF57" i="6"/>
  <c r="AG57" i="6"/>
  <c r="AD53" i="6"/>
  <c r="AV53" i="6" s="1"/>
  <c r="AE53" i="6"/>
  <c r="AF53" i="6"/>
  <c r="AG53" i="6"/>
  <c r="AD49" i="6"/>
  <c r="AV49" i="6" s="1"/>
  <c r="AE49" i="6"/>
  <c r="AF49" i="6"/>
  <c r="AG49" i="6"/>
  <c r="AD45" i="6"/>
  <c r="AV45" i="6" s="1"/>
  <c r="AE45" i="6"/>
  <c r="AF45" i="6"/>
  <c r="AG45" i="6"/>
  <c r="AD41" i="6"/>
  <c r="AV41" i="6" s="1"/>
  <c r="AE41" i="6"/>
  <c r="AF41" i="6"/>
  <c r="AG41" i="6"/>
  <c r="AD37" i="6"/>
  <c r="AV37" i="6" s="1"/>
  <c r="AE37" i="6"/>
  <c r="AF37" i="6"/>
  <c r="AG37" i="6"/>
  <c r="AD33" i="6"/>
  <c r="AV33" i="6" s="1"/>
  <c r="AE33" i="6"/>
  <c r="AF33" i="6"/>
  <c r="AG33" i="6"/>
  <c r="AD29" i="6"/>
  <c r="AV29" i="6" s="1"/>
  <c r="AE29" i="6"/>
  <c r="AF29" i="6"/>
  <c r="AG29" i="6"/>
  <c r="AD25" i="6"/>
  <c r="AV25" i="6" s="1"/>
  <c r="AE25" i="6"/>
  <c r="AF25" i="6"/>
  <c r="AG25" i="6"/>
  <c r="AD21" i="6"/>
  <c r="AV21" i="6" s="1"/>
  <c r="AE21" i="6"/>
  <c r="AF21" i="6"/>
  <c r="AG21" i="6"/>
  <c r="AD17" i="6"/>
  <c r="AV17" i="6" s="1"/>
  <c r="AE17" i="6"/>
  <c r="AF17" i="6"/>
  <c r="AG17" i="6"/>
  <c r="AD13" i="6"/>
  <c r="AV13" i="6" s="1"/>
  <c r="AE13" i="6"/>
  <c r="AF13" i="6"/>
  <c r="AG13" i="6"/>
  <c r="AD9" i="6"/>
  <c r="AV9" i="6" s="1"/>
  <c r="AE9" i="6"/>
  <c r="AF9" i="6"/>
  <c r="AG9" i="6"/>
  <c r="AD5" i="6"/>
  <c r="AV5" i="6" s="1"/>
  <c r="AE5" i="6"/>
  <c r="AF5" i="6"/>
  <c r="AG5" i="6"/>
  <c r="AG297" i="6"/>
  <c r="AG265" i="6"/>
  <c r="AG233" i="6"/>
  <c r="AG201" i="6"/>
  <c r="AD68" i="6"/>
  <c r="AV68" i="6" s="1"/>
  <c r="AE68" i="6"/>
  <c r="AG68" i="6"/>
  <c r="AF68" i="6"/>
  <c r="AD64" i="6"/>
  <c r="AV64" i="6" s="1"/>
  <c r="AE64" i="6"/>
  <c r="AG64" i="6"/>
  <c r="AF64" i="6"/>
  <c r="AD60" i="6"/>
  <c r="AV60" i="6" s="1"/>
  <c r="AE60" i="6"/>
  <c r="AG60" i="6"/>
  <c r="AF60" i="6"/>
  <c r="AD56" i="6"/>
  <c r="AV56" i="6" s="1"/>
  <c r="AE56" i="6"/>
  <c r="AG56" i="6"/>
  <c r="AF56" i="6"/>
  <c r="AD52" i="6"/>
  <c r="AV52" i="6" s="1"/>
  <c r="AE52" i="6"/>
  <c r="AG52" i="6"/>
  <c r="AF52" i="6"/>
  <c r="AD48" i="6"/>
  <c r="AV48" i="6" s="1"/>
  <c r="AE48" i="6"/>
  <c r="AG48" i="6"/>
  <c r="AF48" i="6"/>
  <c r="AD44" i="6"/>
  <c r="AV44" i="6" s="1"/>
  <c r="AE44" i="6"/>
  <c r="AG44" i="6"/>
  <c r="AF44" i="6"/>
  <c r="AD40" i="6"/>
  <c r="AV40" i="6" s="1"/>
  <c r="AE40" i="6"/>
  <c r="AG40" i="6"/>
  <c r="AF40" i="6"/>
  <c r="AD36" i="6"/>
  <c r="AV36" i="6" s="1"/>
  <c r="AE36" i="6"/>
  <c r="AG36" i="6"/>
  <c r="AF36" i="6"/>
  <c r="AD32" i="6"/>
  <c r="AV32" i="6" s="1"/>
  <c r="AE32" i="6"/>
  <c r="AG32" i="6"/>
  <c r="AF32" i="6"/>
  <c r="AD28" i="6"/>
  <c r="AV28" i="6" s="1"/>
  <c r="AE28" i="6"/>
  <c r="AG28" i="6"/>
  <c r="AF28" i="6"/>
  <c r="AD24" i="6"/>
  <c r="AV24" i="6" s="1"/>
  <c r="AE24" i="6"/>
  <c r="AG24" i="6"/>
  <c r="AF24" i="6"/>
  <c r="AD20" i="6"/>
  <c r="AV20" i="6" s="1"/>
  <c r="AE20" i="6"/>
  <c r="AG20" i="6"/>
  <c r="AF20" i="6"/>
  <c r="AD16" i="6"/>
  <c r="AV16" i="6" s="1"/>
  <c r="AE16" i="6"/>
  <c r="AG16" i="6"/>
  <c r="AF16" i="6"/>
  <c r="AD12" i="6"/>
  <c r="AV12" i="6" s="1"/>
  <c r="AE12" i="6"/>
  <c r="AG12" i="6"/>
  <c r="AF12" i="6"/>
  <c r="AD8" i="6"/>
  <c r="AV8" i="6" s="1"/>
  <c r="AE8" i="6"/>
  <c r="AG8" i="6"/>
  <c r="AF8" i="6"/>
  <c r="AG289" i="6"/>
  <c r="AG257" i="6"/>
  <c r="AG225" i="6"/>
  <c r="AG193" i="6"/>
  <c r="AD67" i="6"/>
  <c r="AV67" i="6" s="1"/>
  <c r="AE67" i="6"/>
  <c r="AF67" i="6"/>
  <c r="AG67" i="6"/>
  <c r="AD63" i="6"/>
  <c r="AV63" i="6" s="1"/>
  <c r="AE63" i="6"/>
  <c r="AF63" i="6"/>
  <c r="AG63" i="6"/>
  <c r="AD59" i="6"/>
  <c r="AV59" i="6" s="1"/>
  <c r="AE59" i="6"/>
  <c r="AF59" i="6"/>
  <c r="AG59" i="6"/>
  <c r="AD55" i="6"/>
  <c r="AV55" i="6" s="1"/>
  <c r="AE55" i="6"/>
  <c r="AF55" i="6"/>
  <c r="AG55" i="6"/>
  <c r="AD51" i="6"/>
  <c r="AV51" i="6" s="1"/>
  <c r="AE51" i="6"/>
  <c r="AF51" i="6"/>
  <c r="AG51" i="6"/>
  <c r="AD47" i="6"/>
  <c r="AV47" i="6" s="1"/>
  <c r="AE47" i="6"/>
  <c r="AF47" i="6"/>
  <c r="AD43" i="6"/>
  <c r="AV43" i="6" s="1"/>
  <c r="AE43" i="6"/>
  <c r="AF43" i="6"/>
  <c r="AG43" i="6"/>
  <c r="AD39" i="6"/>
  <c r="AV39" i="6" s="1"/>
  <c r="AE39" i="6"/>
  <c r="AF39" i="6"/>
  <c r="AG39" i="6"/>
  <c r="AD35" i="6"/>
  <c r="AV35" i="6" s="1"/>
  <c r="AE35" i="6"/>
  <c r="AF35" i="6"/>
  <c r="AG35" i="6"/>
  <c r="AD31" i="6"/>
  <c r="AV31" i="6" s="1"/>
  <c r="AE31" i="6"/>
  <c r="AF31" i="6"/>
  <c r="AG31" i="6"/>
  <c r="AD27" i="6"/>
  <c r="AV27" i="6" s="1"/>
  <c r="AE27" i="6"/>
  <c r="AF27" i="6"/>
  <c r="AG27" i="6"/>
  <c r="AD23" i="6"/>
  <c r="AV23" i="6" s="1"/>
  <c r="AE23" i="6"/>
  <c r="AF23" i="6"/>
  <c r="AG23" i="6"/>
  <c r="AD19" i="6"/>
  <c r="AV19" i="6" s="1"/>
  <c r="AE19" i="6"/>
  <c r="AF19" i="6"/>
  <c r="AG19" i="6"/>
  <c r="AD15" i="6"/>
  <c r="AV15" i="6" s="1"/>
  <c r="AE15" i="6"/>
  <c r="AF15" i="6"/>
  <c r="AD11" i="6"/>
  <c r="AV11" i="6" s="1"/>
  <c r="AE11" i="6"/>
  <c r="AF11" i="6"/>
  <c r="AG11" i="6"/>
  <c r="AD7" i="6"/>
  <c r="AV7" i="6" s="1"/>
  <c r="AE7" i="6"/>
  <c r="AF7" i="6"/>
  <c r="AG7" i="6"/>
  <c r="AG15" i="6"/>
  <c r="V713" i="6"/>
  <c r="W713" i="6"/>
  <c r="T713" i="6"/>
  <c r="AK713" i="6" s="1"/>
  <c r="U713" i="6"/>
  <c r="V705" i="6"/>
  <c r="AM705" i="6" s="1"/>
  <c r="AN705" i="6" s="1"/>
  <c r="W705" i="6"/>
  <c r="T705" i="6"/>
  <c r="AK705" i="6" s="1"/>
  <c r="U705" i="6"/>
  <c r="V689" i="6"/>
  <c r="AM689" i="6" s="1"/>
  <c r="AN689" i="6" s="1"/>
  <c r="W689" i="6"/>
  <c r="T689" i="6"/>
  <c r="AK689" i="6" s="1"/>
  <c r="U689" i="6"/>
  <c r="V673" i="6"/>
  <c r="AM673" i="6" s="1"/>
  <c r="AN673" i="6" s="1"/>
  <c r="W673" i="6"/>
  <c r="T673" i="6"/>
  <c r="AK673" i="6" s="1"/>
  <c r="U673" i="6"/>
  <c r="V657" i="6"/>
  <c r="AM657" i="6" s="1"/>
  <c r="AN657" i="6" s="1"/>
  <c r="W657" i="6"/>
  <c r="T657" i="6"/>
  <c r="AK657" i="6" s="1"/>
  <c r="U657" i="6"/>
  <c r="V649" i="6"/>
  <c r="W649" i="6"/>
  <c r="T649" i="6"/>
  <c r="AK649" i="6" s="1"/>
  <c r="U649" i="6"/>
  <c r="V633" i="6"/>
  <c r="W633" i="6"/>
  <c r="T633" i="6"/>
  <c r="AK633" i="6" s="1"/>
  <c r="U633" i="6"/>
  <c r="V617" i="6"/>
  <c r="W617" i="6"/>
  <c r="T617" i="6"/>
  <c r="AK617" i="6" s="1"/>
  <c r="U617" i="6"/>
  <c r="BC601" i="6"/>
  <c r="V601" i="6"/>
  <c r="AM601" i="6" s="1"/>
  <c r="AN601" i="6" s="1"/>
  <c r="W601" i="6"/>
  <c r="T601" i="6"/>
  <c r="AK601" i="6" s="1"/>
  <c r="U601" i="6"/>
  <c r="V585" i="6"/>
  <c r="AM585" i="6" s="1"/>
  <c r="AN585" i="6" s="1"/>
  <c r="W585" i="6"/>
  <c r="T585" i="6"/>
  <c r="AK585" i="6" s="1"/>
  <c r="U585" i="6"/>
  <c r="V577" i="6"/>
  <c r="W577" i="6"/>
  <c r="T577" i="6"/>
  <c r="AK577" i="6" s="1"/>
  <c r="U577" i="6"/>
  <c r="V557" i="6"/>
  <c r="AM557" i="6" s="1"/>
  <c r="AN557" i="6" s="1"/>
  <c r="W557" i="6"/>
  <c r="T557" i="6"/>
  <c r="AK557" i="6" s="1"/>
  <c r="U557" i="6"/>
  <c r="BC541" i="6"/>
  <c r="V541" i="6"/>
  <c r="AM541" i="6" s="1"/>
  <c r="AN541" i="6" s="1"/>
  <c r="W541" i="6"/>
  <c r="T541" i="6"/>
  <c r="AK541" i="6" s="1"/>
  <c r="U541" i="6"/>
  <c r="BC525" i="6"/>
  <c r="V525" i="6"/>
  <c r="AM525" i="6" s="1"/>
  <c r="AN525" i="6" s="1"/>
  <c r="W525" i="6"/>
  <c r="T525" i="6"/>
  <c r="AK525" i="6" s="1"/>
  <c r="U525" i="6"/>
  <c r="V509" i="6"/>
  <c r="AM509" i="6" s="1"/>
  <c r="AN509" i="6" s="1"/>
  <c r="W509" i="6"/>
  <c r="T509" i="6"/>
  <c r="AK509" i="6" s="1"/>
  <c r="U509" i="6"/>
  <c r="BC501" i="6"/>
  <c r="V501" i="6"/>
  <c r="W501" i="6"/>
  <c r="T501" i="6"/>
  <c r="AK501" i="6" s="1"/>
  <c r="U501" i="6"/>
  <c r="V485" i="6"/>
  <c r="W485" i="6"/>
  <c r="T485" i="6"/>
  <c r="AK485" i="6" s="1"/>
  <c r="U485" i="6"/>
  <c r="V473" i="6"/>
  <c r="AM473" i="6" s="1"/>
  <c r="AN473" i="6" s="1"/>
  <c r="W473" i="6"/>
  <c r="T473" i="6"/>
  <c r="AK473" i="6" s="1"/>
  <c r="U473" i="6"/>
  <c r="BC453" i="6"/>
  <c r="V453" i="6"/>
  <c r="AM453" i="6" s="1"/>
  <c r="AN453" i="6" s="1"/>
  <c r="W453" i="6"/>
  <c r="T453" i="6"/>
  <c r="AK453" i="6" s="1"/>
  <c r="U453" i="6"/>
  <c r="V441" i="6"/>
  <c r="W441" i="6"/>
  <c r="T441" i="6"/>
  <c r="AK441" i="6" s="1"/>
  <c r="U441" i="6"/>
  <c r="T433" i="6"/>
  <c r="AK433" i="6" s="1"/>
  <c r="U433" i="6"/>
  <c r="V433" i="6"/>
  <c r="AM433" i="6" s="1"/>
  <c r="AN433" i="6" s="1"/>
  <c r="W433" i="6"/>
  <c r="T417" i="6"/>
  <c r="AK417" i="6" s="1"/>
  <c r="U417" i="6"/>
  <c r="V417" i="6"/>
  <c r="AM417" i="6" s="1"/>
  <c r="AN417" i="6" s="1"/>
  <c r="W417" i="6"/>
  <c r="T401" i="6"/>
  <c r="AK401" i="6" s="1"/>
  <c r="U401" i="6"/>
  <c r="V401" i="6"/>
  <c r="AM401" i="6" s="1"/>
  <c r="AN401" i="6" s="1"/>
  <c r="W401" i="6"/>
  <c r="T393" i="6"/>
  <c r="AK393" i="6" s="1"/>
  <c r="U393" i="6"/>
  <c r="V393" i="6"/>
  <c r="AM393" i="6" s="1"/>
  <c r="AN393" i="6" s="1"/>
  <c r="W393" i="6"/>
  <c r="BC377" i="6"/>
  <c r="T377" i="6"/>
  <c r="AK377" i="6" s="1"/>
  <c r="U377" i="6"/>
  <c r="V377" i="6"/>
  <c r="AM377" i="6" s="1"/>
  <c r="AN377" i="6" s="1"/>
  <c r="W377" i="6"/>
  <c r="T361" i="6"/>
  <c r="AK361" i="6" s="1"/>
  <c r="U361" i="6"/>
  <c r="V361" i="6"/>
  <c r="AM361" i="6" s="1"/>
  <c r="AN361" i="6" s="1"/>
  <c r="W361" i="6"/>
  <c r="BC357" i="6"/>
  <c r="T357" i="6"/>
  <c r="AK357" i="6" s="1"/>
  <c r="U357" i="6"/>
  <c r="V357" i="6"/>
  <c r="AM357" i="6" s="1"/>
  <c r="AN357" i="6" s="1"/>
  <c r="W357" i="6"/>
  <c r="T353" i="6"/>
  <c r="AK353" i="6" s="1"/>
  <c r="U353" i="6"/>
  <c r="V353" i="6"/>
  <c r="W353" i="6"/>
  <c r="T337" i="6"/>
  <c r="AK337" i="6" s="1"/>
  <c r="U337" i="6"/>
  <c r="V337" i="6"/>
  <c r="W337" i="6"/>
  <c r="T333" i="6"/>
  <c r="AK333" i="6" s="1"/>
  <c r="U333" i="6"/>
  <c r="V333" i="6"/>
  <c r="W333" i="6"/>
  <c r="T329" i="6"/>
  <c r="AK329" i="6" s="1"/>
  <c r="U329" i="6"/>
  <c r="V329" i="6"/>
  <c r="W329" i="6"/>
  <c r="T325" i="6"/>
  <c r="AK325" i="6" s="1"/>
  <c r="U325" i="6"/>
  <c r="V325" i="6"/>
  <c r="AM325" i="6" s="1"/>
  <c r="AN325" i="6" s="1"/>
  <c r="W325" i="6"/>
  <c r="T321" i="6"/>
  <c r="AK321" i="6" s="1"/>
  <c r="U321" i="6"/>
  <c r="V321" i="6"/>
  <c r="W321" i="6"/>
  <c r="T317" i="6"/>
  <c r="AK317" i="6" s="1"/>
  <c r="U317" i="6"/>
  <c r="V317" i="6"/>
  <c r="W317" i="6"/>
  <c r="T313" i="6"/>
  <c r="AK313" i="6" s="1"/>
  <c r="U313" i="6"/>
  <c r="V313" i="6"/>
  <c r="W313" i="6"/>
  <c r="U309" i="6"/>
  <c r="T309" i="6"/>
  <c r="AK309" i="6" s="1"/>
  <c r="V309" i="6"/>
  <c r="AM309" i="6" s="1"/>
  <c r="AN309" i="6" s="1"/>
  <c r="W309" i="6"/>
  <c r="U305" i="6"/>
  <c r="T305" i="6"/>
  <c r="AK305" i="6" s="1"/>
  <c r="V305" i="6"/>
  <c r="W305" i="6"/>
  <c r="U301" i="6"/>
  <c r="T301" i="6"/>
  <c r="AK301" i="6" s="1"/>
  <c r="V301" i="6"/>
  <c r="W301" i="6"/>
  <c r="U297" i="6"/>
  <c r="T297" i="6"/>
  <c r="AK297" i="6" s="1"/>
  <c r="V297" i="6"/>
  <c r="W297" i="6"/>
  <c r="BC293" i="6"/>
  <c r="U293" i="6"/>
  <c r="T293" i="6"/>
  <c r="AK293" i="6" s="1"/>
  <c r="V293" i="6"/>
  <c r="W293" i="6"/>
  <c r="U289" i="6"/>
  <c r="T289" i="6"/>
  <c r="AK289" i="6" s="1"/>
  <c r="V289" i="6"/>
  <c r="AM289" i="6" s="1"/>
  <c r="AN289" i="6" s="1"/>
  <c r="W289" i="6"/>
  <c r="U285" i="6"/>
  <c r="T285" i="6"/>
  <c r="AK285" i="6" s="1"/>
  <c r="V285" i="6"/>
  <c r="W285" i="6"/>
  <c r="U281" i="6"/>
  <c r="T281" i="6"/>
  <c r="AK281" i="6" s="1"/>
  <c r="V281" i="6"/>
  <c r="AM281" i="6" s="1"/>
  <c r="AN281" i="6" s="1"/>
  <c r="W281" i="6"/>
  <c r="BC277" i="6"/>
  <c r="U277" i="6"/>
  <c r="V277" i="6"/>
  <c r="T277" i="6"/>
  <c r="AK277" i="6" s="1"/>
  <c r="W277" i="6"/>
  <c r="U273" i="6"/>
  <c r="V273" i="6"/>
  <c r="AM273" i="6" s="1"/>
  <c r="AN273" i="6" s="1"/>
  <c r="T273" i="6"/>
  <c r="AK273" i="6" s="1"/>
  <c r="W273" i="6"/>
  <c r="BC269" i="6"/>
  <c r="U269" i="6"/>
  <c r="V269" i="6"/>
  <c r="AM269" i="6" s="1"/>
  <c r="AN269" i="6" s="1"/>
  <c r="T269" i="6"/>
  <c r="AK269" i="6" s="1"/>
  <c r="W269" i="6"/>
  <c r="U265" i="6"/>
  <c r="V265" i="6"/>
  <c r="AM265" i="6" s="1"/>
  <c r="AN265" i="6" s="1"/>
  <c r="T265" i="6"/>
  <c r="AK265" i="6" s="1"/>
  <c r="W265" i="6"/>
  <c r="BC261" i="6"/>
  <c r="U261" i="6"/>
  <c r="V261" i="6"/>
  <c r="T261" i="6"/>
  <c r="AK261" i="6" s="1"/>
  <c r="W261" i="6"/>
  <c r="U257" i="6"/>
  <c r="V257" i="6"/>
  <c r="AM257" i="6" s="1"/>
  <c r="AN257" i="6" s="1"/>
  <c r="T257" i="6"/>
  <c r="AK257" i="6" s="1"/>
  <c r="W257" i="6"/>
  <c r="BC253" i="6"/>
  <c r="U253" i="6"/>
  <c r="V253" i="6"/>
  <c r="T253" i="6"/>
  <c r="AK253" i="6" s="1"/>
  <c r="W253" i="6"/>
  <c r="U249" i="6"/>
  <c r="V249" i="6"/>
  <c r="T249" i="6"/>
  <c r="AK249" i="6" s="1"/>
  <c r="W249" i="6"/>
  <c r="BC245" i="6"/>
  <c r="U245" i="6"/>
  <c r="V245" i="6"/>
  <c r="T245" i="6"/>
  <c r="AK245" i="6" s="1"/>
  <c r="W245" i="6"/>
  <c r="U241" i="6"/>
  <c r="V241" i="6"/>
  <c r="AM241" i="6" s="1"/>
  <c r="AN241" i="6" s="1"/>
  <c r="T241" i="6"/>
  <c r="AK241" i="6" s="1"/>
  <c r="W241" i="6"/>
  <c r="U237" i="6"/>
  <c r="V237" i="6"/>
  <c r="T237" i="6"/>
  <c r="AK237" i="6" s="1"/>
  <c r="W237" i="6"/>
  <c r="U233" i="6"/>
  <c r="V233" i="6"/>
  <c r="AM233" i="6" s="1"/>
  <c r="AN233" i="6" s="1"/>
  <c r="T233" i="6"/>
  <c r="AK233" i="6" s="1"/>
  <c r="W233" i="6"/>
  <c r="U229" i="6"/>
  <c r="V229" i="6"/>
  <c r="T229" i="6"/>
  <c r="AK229" i="6" s="1"/>
  <c r="W229" i="6"/>
  <c r="U225" i="6"/>
  <c r="V225" i="6"/>
  <c r="AM225" i="6" s="1"/>
  <c r="AN225" i="6" s="1"/>
  <c r="T225" i="6"/>
  <c r="AK225" i="6" s="1"/>
  <c r="W225" i="6"/>
  <c r="U221" i="6"/>
  <c r="V221" i="6"/>
  <c r="T221" i="6"/>
  <c r="AK221" i="6" s="1"/>
  <c r="W221" i="6"/>
  <c r="U217" i="6"/>
  <c r="V217" i="6"/>
  <c r="AM217" i="6" s="1"/>
  <c r="AN217" i="6" s="1"/>
  <c r="T217" i="6"/>
  <c r="AK217" i="6" s="1"/>
  <c r="W217" i="6"/>
  <c r="U213" i="6"/>
  <c r="V213" i="6"/>
  <c r="T213" i="6"/>
  <c r="AK213" i="6" s="1"/>
  <c r="W213" i="6"/>
  <c r="U209" i="6"/>
  <c r="V209" i="6"/>
  <c r="AM209" i="6" s="1"/>
  <c r="AN209" i="6" s="1"/>
  <c r="T209" i="6"/>
  <c r="AK209" i="6" s="1"/>
  <c r="W209" i="6"/>
  <c r="U205" i="6"/>
  <c r="V205" i="6"/>
  <c r="T205" i="6"/>
  <c r="AK205" i="6" s="1"/>
  <c r="W205" i="6"/>
  <c r="U201" i="6"/>
  <c r="V201" i="6"/>
  <c r="AM201" i="6" s="1"/>
  <c r="AN201" i="6" s="1"/>
  <c r="T201" i="6"/>
  <c r="AK201" i="6" s="1"/>
  <c r="W201" i="6"/>
  <c r="U197" i="6"/>
  <c r="V197" i="6"/>
  <c r="T197" i="6"/>
  <c r="AK197" i="6" s="1"/>
  <c r="W197" i="6"/>
  <c r="U193" i="6"/>
  <c r="V193" i="6"/>
  <c r="AM193" i="6" s="1"/>
  <c r="AN193" i="6" s="1"/>
  <c r="T193" i="6"/>
  <c r="AK193" i="6" s="1"/>
  <c r="W193" i="6"/>
  <c r="U189" i="6"/>
  <c r="V189" i="6"/>
  <c r="T189" i="6"/>
  <c r="AK189" i="6" s="1"/>
  <c r="W189" i="6"/>
  <c r="U185" i="6"/>
  <c r="V185" i="6"/>
  <c r="AM185" i="6" s="1"/>
  <c r="AN185" i="6" s="1"/>
  <c r="T185" i="6"/>
  <c r="AK185" i="6" s="1"/>
  <c r="W185" i="6"/>
  <c r="U181" i="6"/>
  <c r="V181" i="6"/>
  <c r="T181" i="6"/>
  <c r="AK181" i="6" s="1"/>
  <c r="W181" i="6"/>
  <c r="U177" i="6"/>
  <c r="V177" i="6"/>
  <c r="AM177" i="6" s="1"/>
  <c r="AN177" i="6" s="1"/>
  <c r="T177" i="6"/>
  <c r="AK177" i="6" s="1"/>
  <c r="W177" i="6"/>
  <c r="U173" i="6"/>
  <c r="V173" i="6"/>
  <c r="T173" i="6"/>
  <c r="AK173" i="6" s="1"/>
  <c r="W173" i="6"/>
  <c r="U169" i="6"/>
  <c r="V169" i="6"/>
  <c r="AM169" i="6" s="1"/>
  <c r="AN169" i="6" s="1"/>
  <c r="T169" i="6"/>
  <c r="AK169" i="6" s="1"/>
  <c r="W169" i="6"/>
  <c r="U165" i="6"/>
  <c r="V165" i="6"/>
  <c r="T165" i="6"/>
  <c r="AK165" i="6" s="1"/>
  <c r="W165" i="6"/>
  <c r="U161" i="6"/>
  <c r="V161" i="6"/>
  <c r="AM161" i="6" s="1"/>
  <c r="AN161" i="6" s="1"/>
  <c r="T161" i="6"/>
  <c r="AK161" i="6" s="1"/>
  <c r="W161" i="6"/>
  <c r="U157" i="6"/>
  <c r="V157" i="6"/>
  <c r="T157" i="6"/>
  <c r="AK157" i="6" s="1"/>
  <c r="W157" i="6"/>
  <c r="U153" i="6"/>
  <c r="V153" i="6"/>
  <c r="AM153" i="6" s="1"/>
  <c r="AN153" i="6" s="1"/>
  <c r="T153" i="6"/>
  <c r="AK153" i="6" s="1"/>
  <c r="W153" i="6"/>
  <c r="V149" i="6"/>
  <c r="AM149" i="6" s="1"/>
  <c r="W149" i="6"/>
  <c r="T149" i="6"/>
  <c r="AK149" i="6" s="1"/>
  <c r="U149" i="6"/>
  <c r="V145" i="6"/>
  <c r="W145" i="6"/>
  <c r="T145" i="6"/>
  <c r="AK145" i="6" s="1"/>
  <c r="U145" i="6"/>
  <c r="V141" i="6"/>
  <c r="W141" i="6"/>
  <c r="T141" i="6"/>
  <c r="AK141" i="6" s="1"/>
  <c r="U141" i="6"/>
  <c r="V137" i="6"/>
  <c r="W137" i="6"/>
  <c r="T137" i="6"/>
  <c r="AK137" i="6" s="1"/>
  <c r="U137" i="6"/>
  <c r="V133" i="6"/>
  <c r="AM133" i="6" s="1"/>
  <c r="W133" i="6"/>
  <c r="T133" i="6"/>
  <c r="AK133" i="6" s="1"/>
  <c r="U133" i="6"/>
  <c r="V129" i="6"/>
  <c r="W129" i="6"/>
  <c r="T129" i="6"/>
  <c r="AK129" i="6" s="1"/>
  <c r="U129" i="6"/>
  <c r="V125" i="6"/>
  <c r="W125" i="6"/>
  <c r="T125" i="6"/>
  <c r="AK125" i="6" s="1"/>
  <c r="U125" i="6"/>
  <c r="V121" i="6"/>
  <c r="W121" i="6"/>
  <c r="T121" i="6"/>
  <c r="AK121" i="6" s="1"/>
  <c r="U121" i="6"/>
  <c r="V117" i="6"/>
  <c r="AM117" i="6" s="1"/>
  <c r="W117" i="6"/>
  <c r="T117" i="6"/>
  <c r="AK117" i="6" s="1"/>
  <c r="U117" i="6"/>
  <c r="V113" i="6"/>
  <c r="W113" i="6"/>
  <c r="T113" i="6"/>
  <c r="AK113" i="6" s="1"/>
  <c r="U113" i="6"/>
  <c r="V109" i="6"/>
  <c r="W109" i="6"/>
  <c r="T109" i="6"/>
  <c r="AK109" i="6" s="1"/>
  <c r="U109" i="6"/>
  <c r="V105" i="6"/>
  <c r="W105" i="6"/>
  <c r="T105" i="6"/>
  <c r="AK105" i="6" s="1"/>
  <c r="U105" i="6"/>
  <c r="V101" i="6"/>
  <c r="AM101" i="6" s="1"/>
  <c r="W101" i="6"/>
  <c r="T101" i="6"/>
  <c r="AK101" i="6" s="1"/>
  <c r="U101" i="6"/>
  <c r="V97" i="6"/>
  <c r="W97" i="6"/>
  <c r="T97" i="6"/>
  <c r="AK97" i="6" s="1"/>
  <c r="U97" i="6"/>
  <c r="V93" i="6"/>
  <c r="W93" i="6"/>
  <c r="T93" i="6"/>
  <c r="AK93" i="6" s="1"/>
  <c r="U93" i="6"/>
  <c r="T89" i="6"/>
  <c r="AK89" i="6" s="1"/>
  <c r="V89" i="6"/>
  <c r="AM89" i="6" s="1"/>
  <c r="U89" i="6"/>
  <c r="W89" i="6"/>
  <c r="T85" i="6"/>
  <c r="AK85" i="6" s="1"/>
  <c r="V85" i="6"/>
  <c r="U85" i="6"/>
  <c r="W85" i="6"/>
  <c r="T81" i="6"/>
  <c r="AK81" i="6" s="1"/>
  <c r="U81" i="6"/>
  <c r="V81" i="6"/>
  <c r="AM81" i="6" s="1"/>
  <c r="W81" i="6"/>
  <c r="T77" i="6"/>
  <c r="AK77" i="6" s="1"/>
  <c r="U77" i="6"/>
  <c r="V77" i="6"/>
  <c r="AM77" i="6" s="1"/>
  <c r="W77" i="6"/>
  <c r="T73" i="6"/>
  <c r="AK73" i="6" s="1"/>
  <c r="U73" i="6"/>
  <c r="V73" i="6"/>
  <c r="AM73" i="6" s="1"/>
  <c r="AN73" i="6" s="1"/>
  <c r="W73" i="6"/>
  <c r="T69" i="6"/>
  <c r="AK69" i="6" s="1"/>
  <c r="U69" i="6"/>
  <c r="V69" i="6"/>
  <c r="AM69" i="6" s="1"/>
  <c r="AN69" i="6" s="1"/>
  <c r="W69" i="6"/>
  <c r="V721" i="6"/>
  <c r="W721" i="6"/>
  <c r="T721" i="6"/>
  <c r="AK721" i="6" s="1"/>
  <c r="U721" i="6"/>
  <c r="V697" i="6"/>
  <c r="AM697" i="6" s="1"/>
  <c r="AN697" i="6" s="1"/>
  <c r="W697" i="6"/>
  <c r="T697" i="6"/>
  <c r="AK697" i="6" s="1"/>
  <c r="U697" i="6"/>
  <c r="V681" i="6"/>
  <c r="AM681" i="6" s="1"/>
  <c r="AN681" i="6" s="1"/>
  <c r="W681" i="6"/>
  <c r="T681" i="6"/>
  <c r="AK681" i="6" s="1"/>
  <c r="U681" i="6"/>
  <c r="V665" i="6"/>
  <c r="AM665" i="6" s="1"/>
  <c r="AN665" i="6" s="1"/>
  <c r="W665" i="6"/>
  <c r="T665" i="6"/>
  <c r="AK665" i="6" s="1"/>
  <c r="U665" i="6"/>
  <c r="V645" i="6"/>
  <c r="W645" i="6"/>
  <c r="T645" i="6"/>
  <c r="AK645" i="6" s="1"/>
  <c r="U645" i="6"/>
  <c r="V625" i="6"/>
  <c r="W625" i="6"/>
  <c r="T625" i="6"/>
  <c r="AK625" i="6" s="1"/>
  <c r="U625" i="6"/>
  <c r="V605" i="6"/>
  <c r="AM605" i="6" s="1"/>
  <c r="AN605" i="6" s="1"/>
  <c r="W605" i="6"/>
  <c r="T605" i="6"/>
  <c r="AK605" i="6" s="1"/>
  <c r="U605" i="6"/>
  <c r="V589" i="6"/>
  <c r="AM589" i="6" s="1"/>
  <c r="AN589" i="6" s="1"/>
  <c r="W589" i="6"/>
  <c r="T589" i="6"/>
  <c r="AK589" i="6" s="1"/>
  <c r="U589" i="6"/>
  <c r="BC565" i="6"/>
  <c r="V565" i="6"/>
  <c r="AM565" i="6" s="1"/>
  <c r="AN565" i="6" s="1"/>
  <c r="W565" i="6"/>
  <c r="T565" i="6"/>
  <c r="AK565" i="6" s="1"/>
  <c r="U565" i="6"/>
  <c r="V553" i="6"/>
  <c r="W553" i="6"/>
  <c r="T553" i="6"/>
  <c r="AK553" i="6" s="1"/>
  <c r="U553" i="6"/>
  <c r="V537" i="6"/>
  <c r="W537" i="6"/>
  <c r="T537" i="6"/>
  <c r="AK537" i="6" s="1"/>
  <c r="U537" i="6"/>
  <c r="V513" i="6"/>
  <c r="AM513" i="6" s="1"/>
  <c r="AN513" i="6" s="1"/>
  <c r="W513" i="6"/>
  <c r="T513" i="6"/>
  <c r="AK513" i="6" s="1"/>
  <c r="U513" i="6"/>
  <c r="V497" i="6"/>
  <c r="AM497" i="6" s="1"/>
  <c r="AN497" i="6" s="1"/>
  <c r="W497" i="6"/>
  <c r="T497" i="6"/>
  <c r="AK497" i="6" s="1"/>
  <c r="U497" i="6"/>
  <c r="V481" i="6"/>
  <c r="AM481" i="6" s="1"/>
  <c r="AN481" i="6" s="1"/>
  <c r="W481" i="6"/>
  <c r="T481" i="6"/>
  <c r="AK481" i="6" s="1"/>
  <c r="U481" i="6"/>
  <c r="V461" i="6"/>
  <c r="W461" i="6"/>
  <c r="T461" i="6"/>
  <c r="AK461" i="6" s="1"/>
  <c r="U461" i="6"/>
  <c r="U437" i="6"/>
  <c r="V437" i="6"/>
  <c r="AM437" i="6" s="1"/>
  <c r="AN437" i="6" s="1"/>
  <c r="W437" i="6"/>
  <c r="T437" i="6"/>
  <c r="AK437" i="6" s="1"/>
  <c r="T425" i="6"/>
  <c r="AK425" i="6" s="1"/>
  <c r="U425" i="6"/>
  <c r="V425" i="6"/>
  <c r="AM425" i="6" s="1"/>
  <c r="AN425" i="6" s="1"/>
  <c r="W425" i="6"/>
  <c r="T405" i="6"/>
  <c r="AK405" i="6" s="1"/>
  <c r="U405" i="6"/>
  <c r="V405" i="6"/>
  <c r="W405" i="6"/>
  <c r="T385" i="6"/>
  <c r="AK385" i="6" s="1"/>
  <c r="U385" i="6"/>
  <c r="V385" i="6"/>
  <c r="AM385" i="6" s="1"/>
  <c r="AN385" i="6" s="1"/>
  <c r="W385" i="6"/>
  <c r="T373" i="6"/>
  <c r="AK373" i="6" s="1"/>
  <c r="U373" i="6"/>
  <c r="V373" i="6"/>
  <c r="W373" i="6"/>
  <c r="T349" i="6"/>
  <c r="AK349" i="6" s="1"/>
  <c r="U349" i="6"/>
  <c r="V349" i="6"/>
  <c r="W349" i="6"/>
  <c r="V712" i="6"/>
  <c r="AM712" i="6" s="1"/>
  <c r="AN712" i="6" s="1"/>
  <c r="W712" i="6"/>
  <c r="T712" i="6"/>
  <c r="AK712" i="6" s="1"/>
  <c r="U712" i="6"/>
  <c r="V696" i="6"/>
  <c r="AM696" i="6" s="1"/>
  <c r="AN696" i="6" s="1"/>
  <c r="W696" i="6"/>
  <c r="T696" i="6"/>
  <c r="AK696" i="6" s="1"/>
  <c r="U696" i="6"/>
  <c r="V680" i="6"/>
  <c r="AM680" i="6" s="1"/>
  <c r="AN680" i="6" s="1"/>
  <c r="W680" i="6"/>
  <c r="T680" i="6"/>
  <c r="AK680" i="6" s="1"/>
  <c r="U680" i="6"/>
  <c r="V668" i="6"/>
  <c r="W668" i="6"/>
  <c r="T668" i="6"/>
  <c r="AK668" i="6" s="1"/>
  <c r="U668" i="6"/>
  <c r="V656" i="6"/>
  <c r="AM656" i="6" s="1"/>
  <c r="AN656" i="6" s="1"/>
  <c r="W656" i="6"/>
  <c r="T656" i="6"/>
  <c r="AK656" i="6" s="1"/>
  <c r="U656" i="6"/>
  <c r="V644" i="6"/>
  <c r="W644" i="6"/>
  <c r="T644" i="6"/>
  <c r="AK644" i="6" s="1"/>
  <c r="U644" i="6"/>
  <c r="V628" i="6"/>
  <c r="W628" i="6"/>
  <c r="T628" i="6"/>
  <c r="AK628" i="6" s="1"/>
  <c r="U628" i="6"/>
  <c r="V616" i="6"/>
  <c r="AM616" i="6" s="1"/>
  <c r="AN616" i="6" s="1"/>
  <c r="W616" i="6"/>
  <c r="T616" i="6"/>
  <c r="AK616" i="6" s="1"/>
  <c r="U616" i="6"/>
  <c r="V604" i="6"/>
  <c r="W604" i="6"/>
  <c r="T604" i="6"/>
  <c r="AK604" i="6" s="1"/>
  <c r="U604" i="6"/>
  <c r="V588" i="6"/>
  <c r="W588" i="6"/>
  <c r="T588" i="6"/>
  <c r="AK588" i="6" s="1"/>
  <c r="U588" i="6"/>
  <c r="V576" i="6"/>
  <c r="AM576" i="6" s="1"/>
  <c r="AN576" i="6" s="1"/>
  <c r="W576" i="6"/>
  <c r="T576" i="6"/>
  <c r="AK576" i="6" s="1"/>
  <c r="U576" i="6"/>
  <c r="V564" i="6"/>
  <c r="W564" i="6"/>
  <c r="T564" i="6"/>
  <c r="AK564" i="6" s="1"/>
  <c r="U564" i="6"/>
  <c r="V556" i="6"/>
  <c r="W556" i="6"/>
  <c r="T556" i="6"/>
  <c r="AK556" i="6" s="1"/>
  <c r="U556" i="6"/>
  <c r="V540" i="6"/>
  <c r="W540" i="6"/>
  <c r="T540" i="6"/>
  <c r="AK540" i="6" s="1"/>
  <c r="U540" i="6"/>
  <c r="V524" i="6"/>
  <c r="AM524" i="6" s="1"/>
  <c r="AN524" i="6" s="1"/>
  <c r="W524" i="6"/>
  <c r="T524" i="6"/>
  <c r="AK524" i="6" s="1"/>
  <c r="U524" i="6"/>
  <c r="V512" i="6"/>
  <c r="W512" i="6"/>
  <c r="T512" i="6"/>
  <c r="AK512" i="6" s="1"/>
  <c r="U512" i="6"/>
  <c r="BC500" i="6"/>
  <c r="V500" i="6"/>
  <c r="AM500" i="6" s="1"/>
  <c r="AN500" i="6" s="1"/>
  <c r="W500" i="6"/>
  <c r="T500" i="6"/>
  <c r="AK500" i="6" s="1"/>
  <c r="U500" i="6"/>
  <c r="V484" i="6"/>
  <c r="AM484" i="6" s="1"/>
  <c r="AN484" i="6" s="1"/>
  <c r="W484" i="6"/>
  <c r="T484" i="6"/>
  <c r="AK484" i="6" s="1"/>
  <c r="U484" i="6"/>
  <c r="BC476" i="6"/>
  <c r="V476" i="6"/>
  <c r="AM476" i="6" s="1"/>
  <c r="AN476" i="6" s="1"/>
  <c r="W476" i="6"/>
  <c r="T476" i="6"/>
  <c r="AK476" i="6" s="1"/>
  <c r="U476" i="6"/>
  <c r="V464" i="6"/>
  <c r="W464" i="6"/>
  <c r="T464" i="6"/>
  <c r="AK464" i="6" s="1"/>
  <c r="U464" i="6"/>
  <c r="V456" i="6"/>
  <c r="AM456" i="6" s="1"/>
  <c r="AN456" i="6" s="1"/>
  <c r="W456" i="6"/>
  <c r="T456" i="6"/>
  <c r="AK456" i="6" s="1"/>
  <c r="U456" i="6"/>
  <c r="V448" i="6"/>
  <c r="W448" i="6"/>
  <c r="T448" i="6"/>
  <c r="AK448" i="6" s="1"/>
  <c r="U448" i="6"/>
  <c r="V440" i="6"/>
  <c r="W440" i="6"/>
  <c r="T440" i="6"/>
  <c r="U440" i="6"/>
  <c r="T432" i="6"/>
  <c r="AK432" i="6" s="1"/>
  <c r="U432" i="6"/>
  <c r="V432" i="6"/>
  <c r="AM432" i="6" s="1"/>
  <c r="AN432" i="6" s="1"/>
  <c r="W432" i="6"/>
  <c r="T424" i="6"/>
  <c r="AK424" i="6" s="1"/>
  <c r="U424" i="6"/>
  <c r="V424" i="6"/>
  <c r="AM424" i="6" s="1"/>
  <c r="AN424" i="6" s="1"/>
  <c r="W424" i="6"/>
  <c r="T416" i="6"/>
  <c r="AK416" i="6" s="1"/>
  <c r="U416" i="6"/>
  <c r="V416" i="6"/>
  <c r="AM416" i="6" s="1"/>
  <c r="AN416" i="6" s="1"/>
  <c r="W416" i="6"/>
  <c r="T408" i="6"/>
  <c r="AK408" i="6" s="1"/>
  <c r="U408" i="6"/>
  <c r="V408" i="6"/>
  <c r="W408" i="6"/>
  <c r="T400" i="6"/>
  <c r="AK400" i="6" s="1"/>
  <c r="U400" i="6"/>
  <c r="V400" i="6"/>
  <c r="AM400" i="6" s="1"/>
  <c r="AN400" i="6" s="1"/>
  <c r="W400" i="6"/>
  <c r="T392" i="6"/>
  <c r="AK392" i="6" s="1"/>
  <c r="U392" i="6"/>
  <c r="V392" i="6"/>
  <c r="AM392" i="6" s="1"/>
  <c r="AN392" i="6" s="1"/>
  <c r="W392" i="6"/>
  <c r="T384" i="6"/>
  <c r="AK384" i="6" s="1"/>
  <c r="U384" i="6"/>
  <c r="V384" i="6"/>
  <c r="W384" i="6"/>
  <c r="T376" i="6"/>
  <c r="AK376" i="6" s="1"/>
  <c r="U376" i="6"/>
  <c r="V376" i="6"/>
  <c r="W376" i="6"/>
  <c r="BC364" i="6"/>
  <c r="T364" i="6"/>
  <c r="AK364" i="6" s="1"/>
  <c r="U364" i="6"/>
  <c r="V364" i="6"/>
  <c r="W364" i="6"/>
  <c r="T360" i="6"/>
  <c r="AK360" i="6" s="1"/>
  <c r="U360" i="6"/>
  <c r="V360" i="6"/>
  <c r="AM360" i="6" s="1"/>
  <c r="AN360" i="6" s="1"/>
  <c r="W360" i="6"/>
  <c r="BC348" i="6"/>
  <c r="T348" i="6"/>
  <c r="AK348" i="6" s="1"/>
  <c r="U348" i="6"/>
  <c r="V348" i="6"/>
  <c r="AM348" i="6" s="1"/>
  <c r="AN348" i="6" s="1"/>
  <c r="W348" i="6"/>
  <c r="BC340" i="6"/>
  <c r="T340" i="6"/>
  <c r="AK340" i="6" s="1"/>
  <c r="U340" i="6"/>
  <c r="V340" i="6"/>
  <c r="AM340" i="6" s="1"/>
  <c r="AN340" i="6" s="1"/>
  <c r="W340" i="6"/>
  <c r="BC332" i="6"/>
  <c r="T332" i="6"/>
  <c r="AK332" i="6" s="1"/>
  <c r="U332" i="6"/>
  <c r="V332" i="6"/>
  <c r="W332" i="6"/>
  <c r="BC324" i="6"/>
  <c r="T324" i="6"/>
  <c r="AK324" i="6" s="1"/>
  <c r="U324" i="6"/>
  <c r="V324" i="6"/>
  <c r="AM324" i="6" s="1"/>
  <c r="AN324" i="6" s="1"/>
  <c r="W324" i="6"/>
  <c r="T320" i="6"/>
  <c r="AK320" i="6" s="1"/>
  <c r="U320" i="6"/>
  <c r="V320" i="6"/>
  <c r="AM320" i="6" s="1"/>
  <c r="AN320" i="6" s="1"/>
  <c r="W320" i="6"/>
  <c r="V132" i="6"/>
  <c r="AM132" i="6" s="1"/>
  <c r="W132" i="6"/>
  <c r="T132" i="6"/>
  <c r="AK132" i="6" s="1"/>
  <c r="U132" i="6"/>
  <c r="V128" i="6"/>
  <c r="AM128" i="6" s="1"/>
  <c r="AN128" i="6" s="1"/>
  <c r="W128" i="6"/>
  <c r="T128" i="6"/>
  <c r="AK128" i="6" s="1"/>
  <c r="U128" i="6"/>
  <c r="V124" i="6"/>
  <c r="W124" i="6"/>
  <c r="T124" i="6"/>
  <c r="AK124" i="6" s="1"/>
  <c r="U124" i="6"/>
  <c r="V120" i="6"/>
  <c r="AM120" i="6" s="1"/>
  <c r="W120" i="6"/>
  <c r="T120" i="6"/>
  <c r="AK120" i="6" s="1"/>
  <c r="U120" i="6"/>
  <c r="V116" i="6"/>
  <c r="AM116" i="6" s="1"/>
  <c r="W116" i="6"/>
  <c r="T116" i="6"/>
  <c r="AK116" i="6" s="1"/>
  <c r="U116" i="6"/>
  <c r="V112" i="6"/>
  <c r="W112" i="6"/>
  <c r="T112" i="6"/>
  <c r="AK112" i="6" s="1"/>
  <c r="U112" i="6"/>
  <c r="V108" i="6"/>
  <c r="AM108" i="6" s="1"/>
  <c r="W108" i="6"/>
  <c r="T108" i="6"/>
  <c r="AK108" i="6" s="1"/>
  <c r="U108" i="6"/>
  <c r="V104" i="6"/>
  <c r="W104" i="6"/>
  <c r="T104" i="6"/>
  <c r="AK104" i="6" s="1"/>
  <c r="U104" i="6"/>
  <c r="V100" i="6"/>
  <c r="AM100" i="6" s="1"/>
  <c r="W100" i="6"/>
  <c r="T100" i="6"/>
  <c r="AK100" i="6" s="1"/>
  <c r="U100" i="6"/>
  <c r="V96" i="6"/>
  <c r="W96" i="6"/>
  <c r="T96" i="6"/>
  <c r="AK96" i="6" s="1"/>
  <c r="U96" i="6"/>
  <c r="V92" i="6"/>
  <c r="W92" i="6"/>
  <c r="T92" i="6"/>
  <c r="AK92" i="6" s="1"/>
  <c r="U92" i="6"/>
  <c r="T88" i="6"/>
  <c r="AK88" i="6" s="1"/>
  <c r="V88" i="6"/>
  <c r="U88" i="6"/>
  <c r="W88" i="6"/>
  <c r="T84" i="6"/>
  <c r="AK84" i="6" s="1"/>
  <c r="U84" i="6"/>
  <c r="V84" i="6"/>
  <c r="AM84" i="6" s="1"/>
  <c r="W84" i="6"/>
  <c r="T80" i="6"/>
  <c r="AK80" i="6" s="1"/>
  <c r="U80" i="6"/>
  <c r="V80" i="6"/>
  <c r="AM80" i="6" s="1"/>
  <c r="W80" i="6"/>
  <c r="T76" i="6"/>
  <c r="AK76" i="6" s="1"/>
  <c r="U76" i="6"/>
  <c r="V76" i="6"/>
  <c r="AM76" i="6" s="1"/>
  <c r="AN76" i="6" s="1"/>
  <c r="W76" i="6"/>
  <c r="T72" i="6"/>
  <c r="AK72" i="6" s="1"/>
  <c r="U72" i="6"/>
  <c r="V72" i="6"/>
  <c r="AM72" i="6" s="1"/>
  <c r="W72" i="6"/>
  <c r="BC717" i="6"/>
  <c r="V717" i="6"/>
  <c r="AM717" i="6" s="1"/>
  <c r="AN717" i="6" s="1"/>
  <c r="W717" i="6"/>
  <c r="T717" i="6"/>
  <c r="AK717" i="6" s="1"/>
  <c r="U717" i="6"/>
  <c r="V693" i="6"/>
  <c r="AM693" i="6" s="1"/>
  <c r="AN693" i="6" s="1"/>
  <c r="W693" i="6"/>
  <c r="T693" i="6"/>
  <c r="AK693" i="6" s="1"/>
  <c r="U693" i="6"/>
  <c r="V677" i="6"/>
  <c r="AM677" i="6" s="1"/>
  <c r="AN677" i="6" s="1"/>
  <c r="W677" i="6"/>
  <c r="T677" i="6"/>
  <c r="AK677" i="6" s="1"/>
  <c r="U677" i="6"/>
  <c r="V661" i="6"/>
  <c r="AM661" i="6" s="1"/>
  <c r="AN661" i="6" s="1"/>
  <c r="W661" i="6"/>
  <c r="T661" i="6"/>
  <c r="AK661" i="6" s="1"/>
  <c r="U661" i="6"/>
  <c r="V641" i="6"/>
  <c r="AM641" i="6" s="1"/>
  <c r="AN641" i="6" s="1"/>
  <c r="W641" i="6"/>
  <c r="T641" i="6"/>
  <c r="AK641" i="6" s="1"/>
  <c r="U641" i="6"/>
  <c r="BC621" i="6"/>
  <c r="V621" i="6"/>
  <c r="AM621" i="6" s="1"/>
  <c r="AN621" i="6" s="1"/>
  <c r="W621" i="6"/>
  <c r="T621" i="6"/>
  <c r="AK621" i="6" s="1"/>
  <c r="U621" i="6"/>
  <c r="V609" i="6"/>
  <c r="AM609" i="6" s="1"/>
  <c r="AN609" i="6" s="1"/>
  <c r="W609" i="6"/>
  <c r="T609" i="6"/>
  <c r="AK609" i="6" s="1"/>
  <c r="U609" i="6"/>
  <c r="V593" i="6"/>
  <c r="AM593" i="6" s="1"/>
  <c r="AN593" i="6" s="1"/>
  <c r="W593" i="6"/>
  <c r="T593" i="6"/>
  <c r="AK593" i="6" s="1"/>
  <c r="U593" i="6"/>
  <c r="BC573" i="6"/>
  <c r="V573" i="6"/>
  <c r="AM573" i="6" s="1"/>
  <c r="AN573" i="6" s="1"/>
  <c r="W573" i="6"/>
  <c r="T573" i="6"/>
  <c r="AK573" i="6" s="1"/>
  <c r="U573" i="6"/>
  <c r="BC549" i="6"/>
  <c r="V549" i="6"/>
  <c r="T549" i="6"/>
  <c r="AK549" i="6" s="1"/>
  <c r="U549" i="6"/>
  <c r="W549" i="6"/>
  <c r="V533" i="6"/>
  <c r="W533" i="6"/>
  <c r="T533" i="6"/>
  <c r="AK533" i="6" s="1"/>
  <c r="U533" i="6"/>
  <c r="BC517" i="6"/>
  <c r="V517" i="6"/>
  <c r="W517" i="6"/>
  <c r="T517" i="6"/>
  <c r="AK517" i="6" s="1"/>
  <c r="U517" i="6"/>
  <c r="BC493" i="6"/>
  <c r="V493" i="6"/>
  <c r="AM493" i="6" s="1"/>
  <c r="AN493" i="6" s="1"/>
  <c r="W493" i="6"/>
  <c r="T493" i="6"/>
  <c r="AK493" i="6" s="1"/>
  <c r="U493" i="6"/>
  <c r="BC477" i="6"/>
  <c r="V477" i="6"/>
  <c r="W477" i="6"/>
  <c r="T477" i="6"/>
  <c r="AK477" i="6" s="1"/>
  <c r="U477" i="6"/>
  <c r="V465" i="6"/>
  <c r="AM465" i="6" s="1"/>
  <c r="AN465" i="6" s="1"/>
  <c r="W465" i="6"/>
  <c r="T465" i="6"/>
  <c r="AK465" i="6" s="1"/>
  <c r="U465" i="6"/>
  <c r="BC445" i="6"/>
  <c r="V445" i="6"/>
  <c r="W445" i="6"/>
  <c r="T445" i="6"/>
  <c r="AK445" i="6" s="1"/>
  <c r="U445" i="6"/>
  <c r="T429" i="6"/>
  <c r="AK429" i="6" s="1"/>
  <c r="U429" i="6"/>
  <c r="V429" i="6"/>
  <c r="AM429" i="6" s="1"/>
  <c r="AN429" i="6" s="1"/>
  <c r="W429" i="6"/>
  <c r="BC413" i="6"/>
  <c r="T413" i="6"/>
  <c r="AK413" i="6" s="1"/>
  <c r="U413" i="6"/>
  <c r="V413" i="6"/>
  <c r="W413" i="6"/>
  <c r="BC389" i="6"/>
  <c r="T389" i="6"/>
  <c r="AK389" i="6" s="1"/>
  <c r="U389" i="6"/>
  <c r="V389" i="6"/>
  <c r="AM389" i="6" s="1"/>
  <c r="AN389" i="6" s="1"/>
  <c r="W389" i="6"/>
  <c r="T369" i="6"/>
  <c r="AK369" i="6" s="1"/>
  <c r="U369" i="6"/>
  <c r="V369" i="6"/>
  <c r="W369" i="6"/>
  <c r="T345" i="6"/>
  <c r="AK345" i="6" s="1"/>
  <c r="U345" i="6"/>
  <c r="V345" i="6"/>
  <c r="W345" i="6"/>
  <c r="V720" i="6"/>
  <c r="AM720" i="6" s="1"/>
  <c r="AN720" i="6" s="1"/>
  <c r="W720" i="6"/>
  <c r="T720" i="6"/>
  <c r="AK720" i="6" s="1"/>
  <c r="U720" i="6"/>
  <c r="V708" i="6"/>
  <c r="W708" i="6"/>
  <c r="T708" i="6"/>
  <c r="U708" i="6"/>
  <c r="V700" i="6"/>
  <c r="AM700" i="6" s="1"/>
  <c r="AN700" i="6" s="1"/>
  <c r="W700" i="6"/>
  <c r="T700" i="6"/>
  <c r="AK700" i="6" s="1"/>
  <c r="U700" i="6"/>
  <c r="V684" i="6"/>
  <c r="AM684" i="6" s="1"/>
  <c r="AN684" i="6" s="1"/>
  <c r="W684" i="6"/>
  <c r="T684" i="6"/>
  <c r="AK684" i="6" s="1"/>
  <c r="U684" i="6"/>
  <c r="V672" i="6"/>
  <c r="AM672" i="6" s="1"/>
  <c r="AN672" i="6" s="1"/>
  <c r="W672" i="6"/>
  <c r="T672" i="6"/>
  <c r="AK672" i="6" s="1"/>
  <c r="U672" i="6"/>
  <c r="V660" i="6"/>
  <c r="W660" i="6"/>
  <c r="T660" i="6"/>
  <c r="AK660" i="6" s="1"/>
  <c r="U660" i="6"/>
  <c r="V640" i="6"/>
  <c r="AM640" i="6" s="1"/>
  <c r="AN640" i="6" s="1"/>
  <c r="W640" i="6"/>
  <c r="T640" i="6"/>
  <c r="AK640" i="6" s="1"/>
  <c r="U640" i="6"/>
  <c r="V632" i="6"/>
  <c r="AM632" i="6" s="1"/>
  <c r="AN632" i="6" s="1"/>
  <c r="W632" i="6"/>
  <c r="T632" i="6"/>
  <c r="AK632" i="6" s="1"/>
  <c r="U632" i="6"/>
  <c r="V620" i="6"/>
  <c r="AM620" i="6" s="1"/>
  <c r="AN620" i="6" s="1"/>
  <c r="W620" i="6"/>
  <c r="T620" i="6"/>
  <c r="U620" i="6"/>
  <c r="V608" i="6"/>
  <c r="AM608" i="6" s="1"/>
  <c r="AN608" i="6" s="1"/>
  <c r="W608" i="6"/>
  <c r="T608" i="6"/>
  <c r="U608" i="6"/>
  <c r="V596" i="6"/>
  <c r="W596" i="6"/>
  <c r="T596" i="6"/>
  <c r="AK596" i="6" s="1"/>
  <c r="U596" i="6"/>
  <c r="V580" i="6"/>
  <c r="W580" i="6"/>
  <c r="T580" i="6"/>
  <c r="AK580" i="6" s="1"/>
  <c r="U580" i="6"/>
  <c r="V568" i="6"/>
  <c r="AM568" i="6" s="1"/>
  <c r="AN568" i="6" s="1"/>
  <c r="W568" i="6"/>
  <c r="T568" i="6"/>
  <c r="AK568" i="6" s="1"/>
  <c r="U568" i="6"/>
  <c r="V552" i="6"/>
  <c r="AM552" i="6" s="1"/>
  <c r="AN552" i="6" s="1"/>
  <c r="W552" i="6"/>
  <c r="T552" i="6"/>
  <c r="AK552" i="6" s="1"/>
  <c r="U552" i="6"/>
  <c r="V544" i="6"/>
  <c r="AM544" i="6" s="1"/>
  <c r="AN544" i="6" s="1"/>
  <c r="W544" i="6"/>
  <c r="T544" i="6"/>
  <c r="AK544" i="6" s="1"/>
  <c r="U544" i="6"/>
  <c r="BC532" i="6"/>
  <c r="V532" i="6"/>
  <c r="W532" i="6"/>
  <c r="T532" i="6"/>
  <c r="AK532" i="6" s="1"/>
  <c r="U532" i="6"/>
  <c r="V516" i="6"/>
  <c r="W516" i="6"/>
  <c r="T516" i="6"/>
  <c r="AK516" i="6" s="1"/>
  <c r="U516" i="6"/>
  <c r="V504" i="6"/>
  <c r="AM504" i="6" s="1"/>
  <c r="AN504" i="6" s="1"/>
  <c r="W504" i="6"/>
  <c r="T504" i="6"/>
  <c r="U504" i="6"/>
  <c r="V492" i="6"/>
  <c r="AM492" i="6" s="1"/>
  <c r="AN492" i="6" s="1"/>
  <c r="W492" i="6"/>
  <c r="T492" i="6"/>
  <c r="AK492" i="6" s="1"/>
  <c r="U492" i="6"/>
  <c r="V480" i="6"/>
  <c r="W480" i="6"/>
  <c r="T480" i="6"/>
  <c r="AK480" i="6" s="1"/>
  <c r="U480" i="6"/>
  <c r="V472" i="6"/>
  <c r="AM472" i="6" s="1"/>
  <c r="AN472" i="6" s="1"/>
  <c r="W472" i="6"/>
  <c r="T472" i="6"/>
  <c r="AK472" i="6" s="1"/>
  <c r="U472" i="6"/>
  <c r="BC460" i="6"/>
  <c r="V460" i="6"/>
  <c r="AM460" i="6" s="1"/>
  <c r="AN460" i="6" s="1"/>
  <c r="W460" i="6"/>
  <c r="T460" i="6"/>
  <c r="AK460" i="6" s="1"/>
  <c r="U460" i="6"/>
  <c r="BC452" i="6"/>
  <c r="V452" i="6"/>
  <c r="AM452" i="6" s="1"/>
  <c r="AN452" i="6" s="1"/>
  <c r="W452" i="6"/>
  <c r="T452" i="6"/>
  <c r="AK452" i="6" s="1"/>
  <c r="U452" i="6"/>
  <c r="BC444" i="6"/>
  <c r="V444" i="6"/>
  <c r="AM444" i="6" s="1"/>
  <c r="AN444" i="6" s="1"/>
  <c r="W444" i="6"/>
  <c r="T444" i="6"/>
  <c r="U444" i="6"/>
  <c r="BC436" i="6"/>
  <c r="U436" i="6"/>
  <c r="T436" i="6"/>
  <c r="AK436" i="6" s="1"/>
  <c r="V436" i="6"/>
  <c r="AM436" i="6" s="1"/>
  <c r="AN436" i="6" s="1"/>
  <c r="W436" i="6"/>
  <c r="BC428" i="6"/>
  <c r="T428" i="6"/>
  <c r="U428" i="6"/>
  <c r="V428" i="6"/>
  <c r="W428" i="6"/>
  <c r="BC420" i="6"/>
  <c r="T420" i="6"/>
  <c r="AK420" i="6" s="1"/>
  <c r="U420" i="6"/>
  <c r="V420" i="6"/>
  <c r="AM420" i="6" s="1"/>
  <c r="AN420" i="6" s="1"/>
  <c r="W420" i="6"/>
  <c r="BC412" i="6"/>
  <c r="T412" i="6"/>
  <c r="AK412" i="6" s="1"/>
  <c r="U412" i="6"/>
  <c r="V412" i="6"/>
  <c r="W412" i="6"/>
  <c r="BC404" i="6"/>
  <c r="T404" i="6"/>
  <c r="AK404" i="6" s="1"/>
  <c r="U404" i="6"/>
  <c r="V404" i="6"/>
  <c r="AM404" i="6" s="1"/>
  <c r="AN404" i="6" s="1"/>
  <c r="W404" i="6"/>
  <c r="BC396" i="6"/>
  <c r="T396" i="6"/>
  <c r="U396" i="6"/>
  <c r="V396" i="6"/>
  <c r="AM396" i="6" s="1"/>
  <c r="AN396" i="6" s="1"/>
  <c r="W396" i="6"/>
  <c r="BC388" i="6"/>
  <c r="T388" i="6"/>
  <c r="AK388" i="6" s="1"/>
  <c r="U388" i="6"/>
  <c r="V388" i="6"/>
  <c r="AM388" i="6" s="1"/>
  <c r="AN388" i="6" s="1"/>
  <c r="W388" i="6"/>
  <c r="BC380" i="6"/>
  <c r="T380" i="6"/>
  <c r="AK380" i="6" s="1"/>
  <c r="U380" i="6"/>
  <c r="V380" i="6"/>
  <c r="W380" i="6"/>
  <c r="BC372" i="6"/>
  <c r="T372" i="6"/>
  <c r="AK372" i="6" s="1"/>
  <c r="U372" i="6"/>
  <c r="V372" i="6"/>
  <c r="W372" i="6"/>
  <c r="T368" i="6"/>
  <c r="AK368" i="6" s="1"/>
  <c r="U368" i="6"/>
  <c r="V368" i="6"/>
  <c r="AM368" i="6" s="1"/>
  <c r="AN368" i="6" s="1"/>
  <c r="W368" i="6"/>
  <c r="BC356" i="6"/>
  <c r="T356" i="6"/>
  <c r="U356" i="6"/>
  <c r="V356" i="6"/>
  <c r="AM356" i="6" s="1"/>
  <c r="AN356" i="6" s="1"/>
  <c r="W356" i="6"/>
  <c r="T352" i="6"/>
  <c r="U352" i="6"/>
  <c r="V352" i="6"/>
  <c r="AM352" i="6" s="1"/>
  <c r="AN352" i="6" s="1"/>
  <c r="W352" i="6"/>
  <c r="T344" i="6"/>
  <c r="U344" i="6"/>
  <c r="V344" i="6"/>
  <c r="AM344" i="6" s="1"/>
  <c r="AN344" i="6" s="1"/>
  <c r="W344" i="6"/>
  <c r="T336" i="6"/>
  <c r="U336" i="6"/>
  <c r="V336" i="6"/>
  <c r="AM336" i="6" s="1"/>
  <c r="AN336" i="6" s="1"/>
  <c r="W336" i="6"/>
  <c r="T328" i="6"/>
  <c r="U328" i="6"/>
  <c r="V328" i="6"/>
  <c r="AM328" i="6" s="1"/>
  <c r="AN328" i="6" s="1"/>
  <c r="W328" i="6"/>
  <c r="BC316" i="6"/>
  <c r="T316" i="6"/>
  <c r="AK316" i="6" s="1"/>
  <c r="U316" i="6"/>
  <c r="V316" i="6"/>
  <c r="AM316" i="6" s="1"/>
  <c r="AN316" i="6" s="1"/>
  <c r="W316" i="6"/>
  <c r="T312" i="6"/>
  <c r="AK312" i="6" s="1"/>
  <c r="U312" i="6"/>
  <c r="V312" i="6"/>
  <c r="W312" i="6"/>
  <c r="U308" i="6"/>
  <c r="W308" i="6"/>
  <c r="T308" i="6"/>
  <c r="AK308" i="6" s="1"/>
  <c r="V308" i="6"/>
  <c r="AM308" i="6" s="1"/>
  <c r="AN308" i="6" s="1"/>
  <c r="U304" i="6"/>
  <c r="W304" i="6"/>
  <c r="T304" i="6"/>
  <c r="AK304" i="6" s="1"/>
  <c r="V304" i="6"/>
  <c r="U300" i="6"/>
  <c r="W300" i="6"/>
  <c r="T300" i="6"/>
  <c r="AK300" i="6" s="1"/>
  <c r="V300" i="6"/>
  <c r="AM300" i="6" s="1"/>
  <c r="AN300" i="6" s="1"/>
  <c r="U296" i="6"/>
  <c r="W296" i="6"/>
  <c r="T296" i="6"/>
  <c r="AK296" i="6" s="1"/>
  <c r="V296" i="6"/>
  <c r="U292" i="6"/>
  <c r="W292" i="6"/>
  <c r="T292" i="6"/>
  <c r="AK292" i="6" s="1"/>
  <c r="V292" i="6"/>
  <c r="AM292" i="6" s="1"/>
  <c r="AN292" i="6" s="1"/>
  <c r="U288" i="6"/>
  <c r="W288" i="6"/>
  <c r="T288" i="6"/>
  <c r="AK288" i="6" s="1"/>
  <c r="V288" i="6"/>
  <c r="U284" i="6"/>
  <c r="W284" i="6"/>
  <c r="T284" i="6"/>
  <c r="AK284" i="6" s="1"/>
  <c r="V284" i="6"/>
  <c r="U280" i="6"/>
  <c r="W280" i="6"/>
  <c r="T280" i="6"/>
  <c r="AK280" i="6" s="1"/>
  <c r="V280" i="6"/>
  <c r="U276" i="6"/>
  <c r="V276" i="6"/>
  <c r="AM276" i="6" s="1"/>
  <c r="AN276" i="6" s="1"/>
  <c r="W276" i="6"/>
  <c r="T276" i="6"/>
  <c r="AK276" i="6" s="1"/>
  <c r="U272" i="6"/>
  <c r="V272" i="6"/>
  <c r="AM272" i="6" s="1"/>
  <c r="AN272" i="6" s="1"/>
  <c r="W272" i="6"/>
  <c r="T272" i="6"/>
  <c r="AK272" i="6" s="1"/>
  <c r="U268" i="6"/>
  <c r="V268" i="6"/>
  <c r="AM268" i="6" s="1"/>
  <c r="AN268" i="6" s="1"/>
  <c r="W268" i="6"/>
  <c r="T268" i="6"/>
  <c r="U264" i="6"/>
  <c r="V264" i="6"/>
  <c r="AM264" i="6" s="1"/>
  <c r="AN264" i="6" s="1"/>
  <c r="W264" i="6"/>
  <c r="T264" i="6"/>
  <c r="U260" i="6"/>
  <c r="V260" i="6"/>
  <c r="AM260" i="6" s="1"/>
  <c r="AN260" i="6" s="1"/>
  <c r="W260" i="6"/>
  <c r="T260" i="6"/>
  <c r="U256" i="6"/>
  <c r="V256" i="6"/>
  <c r="AM256" i="6" s="1"/>
  <c r="AN256" i="6" s="1"/>
  <c r="W256" i="6"/>
  <c r="T256" i="6"/>
  <c r="AK256" i="6" s="1"/>
  <c r="U252" i="6"/>
  <c r="V252" i="6"/>
  <c r="AM252" i="6" s="1"/>
  <c r="AN252" i="6" s="1"/>
  <c r="W252" i="6"/>
  <c r="T252" i="6"/>
  <c r="U248" i="6"/>
  <c r="V248" i="6"/>
  <c r="W248" i="6"/>
  <c r="T248" i="6"/>
  <c r="U244" i="6"/>
  <c r="V244" i="6"/>
  <c r="AM244" i="6" s="1"/>
  <c r="AN244" i="6" s="1"/>
  <c r="W244" i="6"/>
  <c r="T244" i="6"/>
  <c r="U240" i="6"/>
  <c r="V240" i="6"/>
  <c r="AM240" i="6" s="1"/>
  <c r="AN240" i="6" s="1"/>
  <c r="W240" i="6"/>
  <c r="T240" i="6"/>
  <c r="U236" i="6"/>
  <c r="V236" i="6"/>
  <c r="W236" i="6"/>
  <c r="T236" i="6"/>
  <c r="U232" i="6"/>
  <c r="V232" i="6"/>
  <c r="AM232" i="6" s="1"/>
  <c r="AN232" i="6" s="1"/>
  <c r="W232" i="6"/>
  <c r="T232" i="6"/>
  <c r="U228" i="6"/>
  <c r="V228" i="6"/>
  <c r="AM228" i="6" s="1"/>
  <c r="AN228" i="6" s="1"/>
  <c r="W228" i="6"/>
  <c r="T228" i="6"/>
  <c r="U224" i="6"/>
  <c r="V224" i="6"/>
  <c r="AM224" i="6" s="1"/>
  <c r="AN224" i="6" s="1"/>
  <c r="W224" i="6"/>
  <c r="T224" i="6"/>
  <c r="AK224" i="6" s="1"/>
  <c r="U220" i="6"/>
  <c r="V220" i="6"/>
  <c r="AM220" i="6" s="1"/>
  <c r="AN220" i="6" s="1"/>
  <c r="W220" i="6"/>
  <c r="T220" i="6"/>
  <c r="U216" i="6"/>
  <c r="V216" i="6"/>
  <c r="AM216" i="6" s="1"/>
  <c r="AN216" i="6" s="1"/>
  <c r="W216" i="6"/>
  <c r="T216" i="6"/>
  <c r="U212" i="6"/>
  <c r="V212" i="6"/>
  <c r="AM212" i="6" s="1"/>
  <c r="AN212" i="6" s="1"/>
  <c r="W212" i="6"/>
  <c r="T212" i="6"/>
  <c r="U208" i="6"/>
  <c r="V208" i="6"/>
  <c r="AM208" i="6" s="1"/>
  <c r="AN208" i="6" s="1"/>
  <c r="W208" i="6"/>
  <c r="T208" i="6"/>
  <c r="U204" i="6"/>
  <c r="V204" i="6"/>
  <c r="AM204" i="6" s="1"/>
  <c r="AN204" i="6" s="1"/>
  <c r="W204" i="6"/>
  <c r="T204" i="6"/>
  <c r="U200" i="6"/>
  <c r="V200" i="6"/>
  <c r="AM200" i="6" s="1"/>
  <c r="AN200" i="6" s="1"/>
  <c r="W200" i="6"/>
  <c r="T200" i="6"/>
  <c r="U196" i="6"/>
  <c r="V196" i="6"/>
  <c r="AM196" i="6" s="1"/>
  <c r="AN196" i="6" s="1"/>
  <c r="W196" i="6"/>
  <c r="T196" i="6"/>
  <c r="U192" i="6"/>
  <c r="V192" i="6"/>
  <c r="AM192" i="6" s="1"/>
  <c r="AN192" i="6" s="1"/>
  <c r="W192" i="6"/>
  <c r="T192" i="6"/>
  <c r="AK192" i="6" s="1"/>
  <c r="U188" i="6"/>
  <c r="V188" i="6"/>
  <c r="AM188" i="6" s="1"/>
  <c r="AN188" i="6" s="1"/>
  <c r="W188" i="6"/>
  <c r="T188" i="6"/>
  <c r="U184" i="6"/>
  <c r="V184" i="6"/>
  <c r="W184" i="6"/>
  <c r="T184" i="6"/>
  <c r="U180" i="6"/>
  <c r="V180" i="6"/>
  <c r="AM180" i="6" s="1"/>
  <c r="AN180" i="6" s="1"/>
  <c r="W180" i="6"/>
  <c r="T180" i="6"/>
  <c r="U176" i="6"/>
  <c r="V176" i="6"/>
  <c r="AM176" i="6" s="1"/>
  <c r="AN176" i="6" s="1"/>
  <c r="W176" i="6"/>
  <c r="T176" i="6"/>
  <c r="U172" i="6"/>
  <c r="V172" i="6"/>
  <c r="W172" i="6"/>
  <c r="T172" i="6"/>
  <c r="U168" i="6"/>
  <c r="V168" i="6"/>
  <c r="AM168" i="6" s="1"/>
  <c r="AN168" i="6" s="1"/>
  <c r="W168" i="6"/>
  <c r="T168" i="6"/>
  <c r="U164" i="6"/>
  <c r="V164" i="6"/>
  <c r="AM164" i="6" s="1"/>
  <c r="AN164" i="6" s="1"/>
  <c r="W164" i="6"/>
  <c r="T164" i="6"/>
  <c r="U160" i="6"/>
  <c r="V160" i="6"/>
  <c r="AM160" i="6" s="1"/>
  <c r="AN160" i="6" s="1"/>
  <c r="W160" i="6"/>
  <c r="T160" i="6"/>
  <c r="AK160" i="6" s="1"/>
  <c r="U156" i="6"/>
  <c r="V156" i="6"/>
  <c r="AM156" i="6" s="1"/>
  <c r="AN156" i="6" s="1"/>
  <c r="W156" i="6"/>
  <c r="T156" i="6"/>
  <c r="V152" i="6"/>
  <c r="T152" i="6"/>
  <c r="AK152" i="6" s="1"/>
  <c r="U152" i="6"/>
  <c r="W152" i="6"/>
  <c r="V148" i="6"/>
  <c r="AM148" i="6" s="1"/>
  <c r="W148" i="6"/>
  <c r="T148" i="6"/>
  <c r="AK148" i="6" s="1"/>
  <c r="U148" i="6"/>
  <c r="V144" i="6"/>
  <c r="AM144" i="6" s="1"/>
  <c r="W144" i="6"/>
  <c r="T144" i="6"/>
  <c r="AK144" i="6" s="1"/>
  <c r="U144" i="6"/>
  <c r="V140" i="6"/>
  <c r="W140" i="6"/>
  <c r="T140" i="6"/>
  <c r="AK140" i="6" s="1"/>
  <c r="U140" i="6"/>
  <c r="V136" i="6"/>
  <c r="AM136" i="6" s="1"/>
  <c r="W136" i="6"/>
  <c r="T136" i="6"/>
  <c r="AK136" i="6" s="1"/>
  <c r="U136" i="6"/>
  <c r="V723" i="6"/>
  <c r="AM723" i="6" s="1"/>
  <c r="AN723" i="6" s="1"/>
  <c r="W723" i="6"/>
  <c r="T723" i="6"/>
  <c r="AK723" i="6" s="1"/>
  <c r="U723" i="6"/>
  <c r="V719" i="6"/>
  <c r="W719" i="6"/>
  <c r="T719" i="6"/>
  <c r="AK719" i="6" s="1"/>
  <c r="U719" i="6"/>
  <c r="V715" i="6"/>
  <c r="AM715" i="6" s="1"/>
  <c r="AN715" i="6" s="1"/>
  <c r="W715" i="6"/>
  <c r="T715" i="6"/>
  <c r="AK715" i="6" s="1"/>
  <c r="U715" i="6"/>
  <c r="V711" i="6"/>
  <c r="W711" i="6"/>
  <c r="T711" i="6"/>
  <c r="AK711" i="6" s="1"/>
  <c r="U711" i="6"/>
  <c r="V707" i="6"/>
  <c r="AM707" i="6" s="1"/>
  <c r="AN707" i="6" s="1"/>
  <c r="W707" i="6"/>
  <c r="T707" i="6"/>
  <c r="AK707" i="6" s="1"/>
  <c r="U707" i="6"/>
  <c r="V703" i="6"/>
  <c r="W703" i="6"/>
  <c r="T703" i="6"/>
  <c r="AK703" i="6" s="1"/>
  <c r="U703" i="6"/>
  <c r="V699" i="6"/>
  <c r="AM699" i="6" s="1"/>
  <c r="AN699" i="6" s="1"/>
  <c r="W699" i="6"/>
  <c r="T699" i="6"/>
  <c r="AK699" i="6" s="1"/>
  <c r="U699" i="6"/>
  <c r="V695" i="6"/>
  <c r="W695" i="6"/>
  <c r="T695" i="6"/>
  <c r="AK695" i="6" s="1"/>
  <c r="U695" i="6"/>
  <c r="V691" i="6"/>
  <c r="AM691" i="6" s="1"/>
  <c r="AN691" i="6" s="1"/>
  <c r="W691" i="6"/>
  <c r="T691" i="6"/>
  <c r="AK691" i="6" s="1"/>
  <c r="U691" i="6"/>
  <c r="V687" i="6"/>
  <c r="W687" i="6"/>
  <c r="T687" i="6"/>
  <c r="AK687" i="6" s="1"/>
  <c r="U687" i="6"/>
  <c r="V683" i="6"/>
  <c r="AM683" i="6" s="1"/>
  <c r="AN683" i="6" s="1"/>
  <c r="W683" i="6"/>
  <c r="T683" i="6"/>
  <c r="AK683" i="6" s="1"/>
  <c r="U683" i="6"/>
  <c r="V679" i="6"/>
  <c r="W679" i="6"/>
  <c r="T679" i="6"/>
  <c r="AK679" i="6" s="1"/>
  <c r="U679" i="6"/>
  <c r="V675" i="6"/>
  <c r="AM675" i="6" s="1"/>
  <c r="AN675" i="6" s="1"/>
  <c r="W675" i="6"/>
  <c r="T675" i="6"/>
  <c r="AK675" i="6" s="1"/>
  <c r="U675" i="6"/>
  <c r="V671" i="6"/>
  <c r="W671" i="6"/>
  <c r="T671" i="6"/>
  <c r="AK671" i="6" s="1"/>
  <c r="U671" i="6"/>
  <c r="V667" i="6"/>
  <c r="AM667" i="6" s="1"/>
  <c r="AN667" i="6" s="1"/>
  <c r="W667" i="6"/>
  <c r="T667" i="6"/>
  <c r="AK667" i="6" s="1"/>
  <c r="U667" i="6"/>
  <c r="V663" i="6"/>
  <c r="W663" i="6"/>
  <c r="T663" i="6"/>
  <c r="AK663" i="6" s="1"/>
  <c r="U663" i="6"/>
  <c r="V659" i="6"/>
  <c r="AM659" i="6" s="1"/>
  <c r="AN659" i="6" s="1"/>
  <c r="W659" i="6"/>
  <c r="T659" i="6"/>
  <c r="AK659" i="6" s="1"/>
  <c r="U659" i="6"/>
  <c r="V655" i="6"/>
  <c r="W655" i="6"/>
  <c r="T655" i="6"/>
  <c r="AK655" i="6" s="1"/>
  <c r="U655" i="6"/>
  <c r="V651" i="6"/>
  <c r="AM651" i="6" s="1"/>
  <c r="AN651" i="6" s="1"/>
  <c r="W651" i="6"/>
  <c r="T651" i="6"/>
  <c r="AK651" i="6" s="1"/>
  <c r="U651" i="6"/>
  <c r="V647" i="6"/>
  <c r="W647" i="6"/>
  <c r="T647" i="6"/>
  <c r="AK647" i="6" s="1"/>
  <c r="U647" i="6"/>
  <c r="V643" i="6"/>
  <c r="AM643" i="6" s="1"/>
  <c r="AN643" i="6" s="1"/>
  <c r="W643" i="6"/>
  <c r="T643" i="6"/>
  <c r="AK643" i="6" s="1"/>
  <c r="U643" i="6"/>
  <c r="V639" i="6"/>
  <c r="W639" i="6"/>
  <c r="T639" i="6"/>
  <c r="AK639" i="6" s="1"/>
  <c r="U639" i="6"/>
  <c r="V635" i="6"/>
  <c r="AM635" i="6" s="1"/>
  <c r="AN635" i="6" s="1"/>
  <c r="W635" i="6"/>
  <c r="T635" i="6"/>
  <c r="AK635" i="6" s="1"/>
  <c r="U635" i="6"/>
  <c r="V631" i="6"/>
  <c r="W631" i="6"/>
  <c r="T631" i="6"/>
  <c r="AK631" i="6" s="1"/>
  <c r="U631" i="6"/>
  <c r="V627" i="6"/>
  <c r="AM627" i="6" s="1"/>
  <c r="AN627" i="6" s="1"/>
  <c r="W627" i="6"/>
  <c r="T627" i="6"/>
  <c r="AK627" i="6" s="1"/>
  <c r="U627" i="6"/>
  <c r="V623" i="6"/>
  <c r="W623" i="6"/>
  <c r="T623" i="6"/>
  <c r="AK623" i="6" s="1"/>
  <c r="U623" i="6"/>
  <c r="V619" i="6"/>
  <c r="AM619" i="6" s="1"/>
  <c r="AN619" i="6" s="1"/>
  <c r="W619" i="6"/>
  <c r="T619" i="6"/>
  <c r="AK619" i="6" s="1"/>
  <c r="U619" i="6"/>
  <c r="V615" i="6"/>
  <c r="W615" i="6"/>
  <c r="T615" i="6"/>
  <c r="AK615" i="6" s="1"/>
  <c r="U615" i="6"/>
  <c r="V611" i="6"/>
  <c r="AM611" i="6" s="1"/>
  <c r="AN611" i="6" s="1"/>
  <c r="W611" i="6"/>
  <c r="T611" i="6"/>
  <c r="AK611" i="6" s="1"/>
  <c r="U611" i="6"/>
  <c r="V607" i="6"/>
  <c r="W607" i="6"/>
  <c r="T607" i="6"/>
  <c r="AK607" i="6" s="1"/>
  <c r="U607" i="6"/>
  <c r="V603" i="6"/>
  <c r="AM603" i="6" s="1"/>
  <c r="AN603" i="6" s="1"/>
  <c r="W603" i="6"/>
  <c r="T603" i="6"/>
  <c r="AK603" i="6" s="1"/>
  <c r="U603" i="6"/>
  <c r="V599" i="6"/>
  <c r="W599" i="6"/>
  <c r="T599" i="6"/>
  <c r="AK599" i="6" s="1"/>
  <c r="U599" i="6"/>
  <c r="V595" i="6"/>
  <c r="AM595" i="6" s="1"/>
  <c r="AN595" i="6" s="1"/>
  <c r="W595" i="6"/>
  <c r="T595" i="6"/>
  <c r="AK595" i="6" s="1"/>
  <c r="U595" i="6"/>
  <c r="V591" i="6"/>
  <c r="W591" i="6"/>
  <c r="T591" i="6"/>
  <c r="AK591" i="6" s="1"/>
  <c r="U591" i="6"/>
  <c r="V587" i="6"/>
  <c r="AM587" i="6" s="1"/>
  <c r="AN587" i="6" s="1"/>
  <c r="W587" i="6"/>
  <c r="T587" i="6"/>
  <c r="AK587" i="6" s="1"/>
  <c r="U587" i="6"/>
  <c r="V583" i="6"/>
  <c r="W583" i="6"/>
  <c r="T583" i="6"/>
  <c r="AK583" i="6" s="1"/>
  <c r="U583" i="6"/>
  <c r="V579" i="6"/>
  <c r="AM579" i="6" s="1"/>
  <c r="AN579" i="6" s="1"/>
  <c r="W579" i="6"/>
  <c r="T579" i="6"/>
  <c r="AK579" i="6" s="1"/>
  <c r="U579" i="6"/>
  <c r="V575" i="6"/>
  <c r="W575" i="6"/>
  <c r="T575" i="6"/>
  <c r="AK575" i="6" s="1"/>
  <c r="U575" i="6"/>
  <c r="V571" i="6"/>
  <c r="AM571" i="6" s="1"/>
  <c r="AN571" i="6" s="1"/>
  <c r="W571" i="6"/>
  <c r="T571" i="6"/>
  <c r="AK571" i="6" s="1"/>
  <c r="U571" i="6"/>
  <c r="V567" i="6"/>
  <c r="W567" i="6"/>
  <c r="T567" i="6"/>
  <c r="AK567" i="6" s="1"/>
  <c r="U567" i="6"/>
  <c r="V563" i="6"/>
  <c r="AM563" i="6" s="1"/>
  <c r="AN563" i="6" s="1"/>
  <c r="W563" i="6"/>
  <c r="T563" i="6"/>
  <c r="AK563" i="6" s="1"/>
  <c r="U563" i="6"/>
  <c r="V559" i="6"/>
  <c r="W559" i="6"/>
  <c r="T559" i="6"/>
  <c r="AK559" i="6" s="1"/>
  <c r="U559" i="6"/>
  <c r="V555" i="6"/>
  <c r="AM555" i="6" s="1"/>
  <c r="AN555" i="6" s="1"/>
  <c r="W555" i="6"/>
  <c r="T555" i="6"/>
  <c r="AK555" i="6" s="1"/>
  <c r="U555" i="6"/>
  <c r="V551" i="6"/>
  <c r="W551" i="6"/>
  <c r="T551" i="6"/>
  <c r="AK551" i="6" s="1"/>
  <c r="U551" i="6"/>
  <c r="V547" i="6"/>
  <c r="AM547" i="6" s="1"/>
  <c r="AN547" i="6" s="1"/>
  <c r="W547" i="6"/>
  <c r="T547" i="6"/>
  <c r="AK547" i="6" s="1"/>
  <c r="U547" i="6"/>
  <c r="V543" i="6"/>
  <c r="W543" i="6"/>
  <c r="T543" i="6"/>
  <c r="AK543" i="6" s="1"/>
  <c r="U543" i="6"/>
  <c r="V539" i="6"/>
  <c r="AM539" i="6" s="1"/>
  <c r="AN539" i="6" s="1"/>
  <c r="W539" i="6"/>
  <c r="T539" i="6"/>
  <c r="AK539" i="6" s="1"/>
  <c r="U539" i="6"/>
  <c r="V535" i="6"/>
  <c r="W535" i="6"/>
  <c r="T535" i="6"/>
  <c r="AK535" i="6" s="1"/>
  <c r="U535" i="6"/>
  <c r="V531" i="6"/>
  <c r="AM531" i="6" s="1"/>
  <c r="AN531" i="6" s="1"/>
  <c r="W531" i="6"/>
  <c r="T531" i="6"/>
  <c r="AK531" i="6" s="1"/>
  <c r="U531" i="6"/>
  <c r="V527" i="6"/>
  <c r="W527" i="6"/>
  <c r="T527" i="6"/>
  <c r="AK527" i="6" s="1"/>
  <c r="U527" i="6"/>
  <c r="V523" i="6"/>
  <c r="W523" i="6"/>
  <c r="T523" i="6"/>
  <c r="AK523" i="6" s="1"/>
  <c r="U523" i="6"/>
  <c r="V519" i="6"/>
  <c r="AM519" i="6" s="1"/>
  <c r="AN519" i="6" s="1"/>
  <c r="W519" i="6"/>
  <c r="T519" i="6"/>
  <c r="AK519" i="6" s="1"/>
  <c r="U519" i="6"/>
  <c r="V515" i="6"/>
  <c r="AM515" i="6" s="1"/>
  <c r="AN515" i="6" s="1"/>
  <c r="W515" i="6"/>
  <c r="T515" i="6"/>
  <c r="AK515" i="6" s="1"/>
  <c r="U515" i="6"/>
  <c r="V511" i="6"/>
  <c r="AM511" i="6" s="1"/>
  <c r="AN511" i="6" s="1"/>
  <c r="W511" i="6"/>
  <c r="T511" i="6"/>
  <c r="AK511" i="6" s="1"/>
  <c r="U511" i="6"/>
  <c r="V507" i="6"/>
  <c r="W507" i="6"/>
  <c r="T507" i="6"/>
  <c r="AK507" i="6" s="1"/>
  <c r="U507" i="6"/>
  <c r="V503" i="6"/>
  <c r="AM503" i="6" s="1"/>
  <c r="AN503" i="6" s="1"/>
  <c r="W503" i="6"/>
  <c r="T503" i="6"/>
  <c r="AK503" i="6" s="1"/>
  <c r="U503" i="6"/>
  <c r="V499" i="6"/>
  <c r="AM499" i="6" s="1"/>
  <c r="AN499" i="6" s="1"/>
  <c r="W499" i="6"/>
  <c r="T499" i="6"/>
  <c r="AK499" i="6" s="1"/>
  <c r="U499" i="6"/>
  <c r="V495" i="6"/>
  <c r="AM495" i="6" s="1"/>
  <c r="AN495" i="6" s="1"/>
  <c r="W495" i="6"/>
  <c r="T495" i="6"/>
  <c r="AK495" i="6" s="1"/>
  <c r="U495" i="6"/>
  <c r="V491" i="6"/>
  <c r="W491" i="6"/>
  <c r="T491" i="6"/>
  <c r="AK491" i="6" s="1"/>
  <c r="U491" i="6"/>
  <c r="V487" i="6"/>
  <c r="AM487" i="6" s="1"/>
  <c r="AN487" i="6" s="1"/>
  <c r="W487" i="6"/>
  <c r="T487" i="6"/>
  <c r="AK487" i="6" s="1"/>
  <c r="U487" i="6"/>
  <c r="V483" i="6"/>
  <c r="AM483" i="6" s="1"/>
  <c r="AN483" i="6" s="1"/>
  <c r="W483" i="6"/>
  <c r="T483" i="6"/>
  <c r="AK483" i="6" s="1"/>
  <c r="U483" i="6"/>
  <c r="V479" i="6"/>
  <c r="AM479" i="6" s="1"/>
  <c r="AN479" i="6" s="1"/>
  <c r="W479" i="6"/>
  <c r="T479" i="6"/>
  <c r="AK479" i="6" s="1"/>
  <c r="U479" i="6"/>
  <c r="V475" i="6"/>
  <c r="W475" i="6"/>
  <c r="T475" i="6"/>
  <c r="AK475" i="6" s="1"/>
  <c r="U475" i="6"/>
  <c r="V471" i="6"/>
  <c r="AM471" i="6" s="1"/>
  <c r="AN471" i="6" s="1"/>
  <c r="W471" i="6"/>
  <c r="T471" i="6"/>
  <c r="AK471" i="6" s="1"/>
  <c r="U471" i="6"/>
  <c r="V467" i="6"/>
  <c r="AM467" i="6" s="1"/>
  <c r="AN467" i="6" s="1"/>
  <c r="W467" i="6"/>
  <c r="T467" i="6"/>
  <c r="AK467" i="6" s="1"/>
  <c r="U467" i="6"/>
  <c r="V463" i="6"/>
  <c r="AM463" i="6" s="1"/>
  <c r="AN463" i="6" s="1"/>
  <c r="W463" i="6"/>
  <c r="T463" i="6"/>
  <c r="AK463" i="6" s="1"/>
  <c r="U463" i="6"/>
  <c r="V459" i="6"/>
  <c r="W459" i="6"/>
  <c r="T459" i="6"/>
  <c r="AK459" i="6" s="1"/>
  <c r="U459" i="6"/>
  <c r="V455" i="6"/>
  <c r="AM455" i="6" s="1"/>
  <c r="AN455" i="6" s="1"/>
  <c r="W455" i="6"/>
  <c r="T455" i="6"/>
  <c r="AK455" i="6" s="1"/>
  <c r="U455" i="6"/>
  <c r="V451" i="6"/>
  <c r="W451" i="6"/>
  <c r="T451" i="6"/>
  <c r="AK451" i="6" s="1"/>
  <c r="U451" i="6"/>
  <c r="V447" i="6"/>
  <c r="AM447" i="6" s="1"/>
  <c r="AN447" i="6" s="1"/>
  <c r="W447" i="6"/>
  <c r="T447" i="6"/>
  <c r="AK447" i="6" s="1"/>
  <c r="U447" i="6"/>
  <c r="V443" i="6"/>
  <c r="W443" i="6"/>
  <c r="T443" i="6"/>
  <c r="AK443" i="6" s="1"/>
  <c r="U443" i="6"/>
  <c r="V439" i="6"/>
  <c r="AM439" i="6" s="1"/>
  <c r="AN439" i="6" s="1"/>
  <c r="W439" i="6"/>
  <c r="T439" i="6"/>
  <c r="AK439" i="6" s="1"/>
  <c r="U439" i="6"/>
  <c r="T435" i="6"/>
  <c r="AK435" i="6" s="1"/>
  <c r="U435" i="6"/>
  <c r="V435" i="6"/>
  <c r="W435" i="6"/>
  <c r="T431" i="6"/>
  <c r="AK431" i="6" s="1"/>
  <c r="U431" i="6"/>
  <c r="V431" i="6"/>
  <c r="AM431" i="6" s="1"/>
  <c r="AN431" i="6" s="1"/>
  <c r="W431" i="6"/>
  <c r="T427" i="6"/>
  <c r="AK427" i="6" s="1"/>
  <c r="U427" i="6"/>
  <c r="V427" i="6"/>
  <c r="W427" i="6"/>
  <c r="T423" i="6"/>
  <c r="AK423" i="6" s="1"/>
  <c r="U423" i="6"/>
  <c r="V423" i="6"/>
  <c r="AM423" i="6" s="1"/>
  <c r="AN423" i="6" s="1"/>
  <c r="W423" i="6"/>
  <c r="T419" i="6"/>
  <c r="AK419" i="6" s="1"/>
  <c r="U419" i="6"/>
  <c r="V419" i="6"/>
  <c r="W419" i="6"/>
  <c r="T415" i="6"/>
  <c r="AK415" i="6" s="1"/>
  <c r="U415" i="6"/>
  <c r="V415" i="6"/>
  <c r="AM415" i="6" s="1"/>
  <c r="AN415" i="6" s="1"/>
  <c r="W415" i="6"/>
  <c r="T411" i="6"/>
  <c r="AK411" i="6" s="1"/>
  <c r="U411" i="6"/>
  <c r="V411" i="6"/>
  <c r="W411" i="6"/>
  <c r="T407" i="6"/>
  <c r="AK407" i="6" s="1"/>
  <c r="U407" i="6"/>
  <c r="V407" i="6"/>
  <c r="AM407" i="6" s="1"/>
  <c r="AN407" i="6" s="1"/>
  <c r="W407" i="6"/>
  <c r="T403" i="6"/>
  <c r="AK403" i="6" s="1"/>
  <c r="U403" i="6"/>
  <c r="V403" i="6"/>
  <c r="W403" i="6"/>
  <c r="T399" i="6"/>
  <c r="AK399" i="6" s="1"/>
  <c r="U399" i="6"/>
  <c r="V399" i="6"/>
  <c r="AM399" i="6" s="1"/>
  <c r="AN399" i="6" s="1"/>
  <c r="W399" i="6"/>
  <c r="T395" i="6"/>
  <c r="AK395" i="6" s="1"/>
  <c r="U395" i="6"/>
  <c r="V395" i="6"/>
  <c r="W395" i="6"/>
  <c r="T391" i="6"/>
  <c r="AK391" i="6" s="1"/>
  <c r="U391" i="6"/>
  <c r="V391" i="6"/>
  <c r="AM391" i="6" s="1"/>
  <c r="AN391" i="6" s="1"/>
  <c r="W391" i="6"/>
  <c r="T387" i="6"/>
  <c r="AK387" i="6" s="1"/>
  <c r="U387" i="6"/>
  <c r="V387" i="6"/>
  <c r="W387" i="6"/>
  <c r="T383" i="6"/>
  <c r="AK383" i="6" s="1"/>
  <c r="U383" i="6"/>
  <c r="V383" i="6"/>
  <c r="AM383" i="6" s="1"/>
  <c r="AN383" i="6" s="1"/>
  <c r="W383" i="6"/>
  <c r="T379" i="6"/>
  <c r="AK379" i="6" s="1"/>
  <c r="U379" i="6"/>
  <c r="V379" i="6"/>
  <c r="W379" i="6"/>
  <c r="T375" i="6"/>
  <c r="AK375" i="6" s="1"/>
  <c r="U375" i="6"/>
  <c r="V375" i="6"/>
  <c r="AM375" i="6" s="1"/>
  <c r="AN375" i="6" s="1"/>
  <c r="W375" i="6"/>
  <c r="T371" i="6"/>
  <c r="AK371" i="6" s="1"/>
  <c r="U371" i="6"/>
  <c r="V371" i="6"/>
  <c r="W371" i="6"/>
  <c r="T367" i="6"/>
  <c r="AK367" i="6" s="1"/>
  <c r="U367" i="6"/>
  <c r="V367" i="6"/>
  <c r="AM367" i="6" s="1"/>
  <c r="AN367" i="6" s="1"/>
  <c r="W367" i="6"/>
  <c r="T363" i="6"/>
  <c r="AK363" i="6" s="1"/>
  <c r="U363" i="6"/>
  <c r="V363" i="6"/>
  <c r="W363" i="6"/>
  <c r="T359" i="6"/>
  <c r="AK359" i="6" s="1"/>
  <c r="U359" i="6"/>
  <c r="V359" i="6"/>
  <c r="AM359" i="6" s="1"/>
  <c r="AN359" i="6" s="1"/>
  <c r="W359" i="6"/>
  <c r="T355" i="6"/>
  <c r="AK355" i="6" s="1"/>
  <c r="U355" i="6"/>
  <c r="V355" i="6"/>
  <c r="W355" i="6"/>
  <c r="T351" i="6"/>
  <c r="AK351" i="6" s="1"/>
  <c r="U351" i="6"/>
  <c r="V351" i="6"/>
  <c r="AM351" i="6" s="1"/>
  <c r="AN351" i="6" s="1"/>
  <c r="W351" i="6"/>
  <c r="T347" i="6"/>
  <c r="AK347" i="6" s="1"/>
  <c r="U347" i="6"/>
  <c r="V347" i="6"/>
  <c r="W347" i="6"/>
  <c r="T343" i="6"/>
  <c r="AK343" i="6" s="1"/>
  <c r="U343" i="6"/>
  <c r="V343" i="6"/>
  <c r="AM343" i="6" s="1"/>
  <c r="AN343" i="6" s="1"/>
  <c r="W343" i="6"/>
  <c r="T339" i="6"/>
  <c r="AK339" i="6" s="1"/>
  <c r="U339" i="6"/>
  <c r="V339" i="6"/>
  <c r="W339" i="6"/>
  <c r="T335" i="6"/>
  <c r="AK335" i="6" s="1"/>
  <c r="U335" i="6"/>
  <c r="V335" i="6"/>
  <c r="AM335" i="6" s="1"/>
  <c r="AN335" i="6" s="1"/>
  <c r="W335" i="6"/>
  <c r="T331" i="6"/>
  <c r="AK331" i="6" s="1"/>
  <c r="U331" i="6"/>
  <c r="V331" i="6"/>
  <c r="W331" i="6"/>
  <c r="T327" i="6"/>
  <c r="AK327" i="6" s="1"/>
  <c r="U327" i="6"/>
  <c r="V327" i="6"/>
  <c r="AM327" i="6" s="1"/>
  <c r="AN327" i="6" s="1"/>
  <c r="W327" i="6"/>
  <c r="T323" i="6"/>
  <c r="AK323" i="6" s="1"/>
  <c r="U323" i="6"/>
  <c r="V323" i="6"/>
  <c r="W323" i="6"/>
  <c r="T319" i="6"/>
  <c r="AK319" i="6" s="1"/>
  <c r="U319" i="6"/>
  <c r="V319" i="6"/>
  <c r="AM319" i="6" s="1"/>
  <c r="AN319" i="6" s="1"/>
  <c r="W319" i="6"/>
  <c r="T315" i="6"/>
  <c r="AK315" i="6" s="1"/>
  <c r="U315" i="6"/>
  <c r="V315" i="6"/>
  <c r="W315" i="6"/>
  <c r="T311" i="6"/>
  <c r="AK311" i="6" s="1"/>
  <c r="U311" i="6"/>
  <c r="V311" i="6"/>
  <c r="AM311" i="6" s="1"/>
  <c r="AN311" i="6" s="1"/>
  <c r="W311" i="6"/>
  <c r="U307" i="6"/>
  <c r="V307" i="6"/>
  <c r="AM307" i="6" s="1"/>
  <c r="AN307" i="6" s="1"/>
  <c r="W307" i="6"/>
  <c r="T307" i="6"/>
  <c r="AK307" i="6" s="1"/>
  <c r="U303" i="6"/>
  <c r="V303" i="6"/>
  <c r="AM303" i="6" s="1"/>
  <c r="AN303" i="6" s="1"/>
  <c r="W303" i="6"/>
  <c r="T303" i="6"/>
  <c r="AK303" i="6" s="1"/>
  <c r="U299" i="6"/>
  <c r="V299" i="6"/>
  <c r="AM299" i="6" s="1"/>
  <c r="AN299" i="6" s="1"/>
  <c r="W299" i="6"/>
  <c r="T299" i="6"/>
  <c r="AK299" i="6" s="1"/>
  <c r="U295" i="6"/>
  <c r="V295" i="6"/>
  <c r="AM295" i="6" s="1"/>
  <c r="AN295" i="6" s="1"/>
  <c r="W295" i="6"/>
  <c r="T295" i="6"/>
  <c r="AK295" i="6" s="1"/>
  <c r="U291" i="6"/>
  <c r="V291" i="6"/>
  <c r="AM291" i="6" s="1"/>
  <c r="AN291" i="6" s="1"/>
  <c r="W291" i="6"/>
  <c r="T291" i="6"/>
  <c r="AK291" i="6" s="1"/>
  <c r="U287" i="6"/>
  <c r="V287" i="6"/>
  <c r="AM287" i="6" s="1"/>
  <c r="AN287" i="6" s="1"/>
  <c r="W287" i="6"/>
  <c r="T287" i="6"/>
  <c r="AK287" i="6" s="1"/>
  <c r="U283" i="6"/>
  <c r="V283" i="6"/>
  <c r="AM283" i="6" s="1"/>
  <c r="AN283" i="6" s="1"/>
  <c r="W283" i="6"/>
  <c r="T283" i="6"/>
  <c r="AK283" i="6" s="1"/>
  <c r="V279" i="6"/>
  <c r="AM279" i="6" s="1"/>
  <c r="AN279" i="6" s="1"/>
  <c r="T279" i="6"/>
  <c r="AK279" i="6" s="1"/>
  <c r="U279" i="6"/>
  <c r="W279" i="6"/>
  <c r="U275" i="6"/>
  <c r="V275" i="6"/>
  <c r="AM275" i="6" s="1"/>
  <c r="AN275" i="6" s="1"/>
  <c r="T275" i="6"/>
  <c r="AK275" i="6" s="1"/>
  <c r="W275" i="6"/>
  <c r="U271" i="6"/>
  <c r="V271" i="6"/>
  <c r="AM271" i="6" s="1"/>
  <c r="AN271" i="6" s="1"/>
  <c r="T271" i="6"/>
  <c r="AK271" i="6" s="1"/>
  <c r="W271" i="6"/>
  <c r="U267" i="6"/>
  <c r="V267" i="6"/>
  <c r="AM267" i="6" s="1"/>
  <c r="AN267" i="6" s="1"/>
  <c r="T267" i="6"/>
  <c r="AK267" i="6" s="1"/>
  <c r="W267" i="6"/>
  <c r="U263" i="6"/>
  <c r="V263" i="6"/>
  <c r="AM263" i="6" s="1"/>
  <c r="AN263" i="6" s="1"/>
  <c r="T263" i="6"/>
  <c r="AK263" i="6" s="1"/>
  <c r="W263" i="6"/>
  <c r="U259" i="6"/>
  <c r="V259" i="6"/>
  <c r="AM259" i="6" s="1"/>
  <c r="AN259" i="6" s="1"/>
  <c r="T259" i="6"/>
  <c r="AK259" i="6" s="1"/>
  <c r="W259" i="6"/>
  <c r="U255" i="6"/>
  <c r="V255" i="6"/>
  <c r="AM255" i="6" s="1"/>
  <c r="AN255" i="6" s="1"/>
  <c r="T255" i="6"/>
  <c r="AK255" i="6" s="1"/>
  <c r="W255" i="6"/>
  <c r="U251" i="6"/>
  <c r="V251" i="6"/>
  <c r="AM251" i="6" s="1"/>
  <c r="AN251" i="6" s="1"/>
  <c r="T251" i="6"/>
  <c r="AK251" i="6" s="1"/>
  <c r="W251" i="6"/>
  <c r="U247" i="6"/>
  <c r="V247" i="6"/>
  <c r="AM247" i="6" s="1"/>
  <c r="AN247" i="6" s="1"/>
  <c r="T247" i="6"/>
  <c r="AK247" i="6" s="1"/>
  <c r="W247" i="6"/>
  <c r="U243" i="6"/>
  <c r="V243" i="6"/>
  <c r="AM243" i="6" s="1"/>
  <c r="AN243" i="6" s="1"/>
  <c r="T243" i="6"/>
  <c r="AK243" i="6" s="1"/>
  <c r="W243" i="6"/>
  <c r="U239" i="6"/>
  <c r="V239" i="6"/>
  <c r="AM239" i="6" s="1"/>
  <c r="AN239" i="6" s="1"/>
  <c r="T239" i="6"/>
  <c r="AK239" i="6" s="1"/>
  <c r="W239" i="6"/>
  <c r="U235" i="6"/>
  <c r="V235" i="6"/>
  <c r="AM235" i="6" s="1"/>
  <c r="AN235" i="6" s="1"/>
  <c r="T235" i="6"/>
  <c r="AK235" i="6" s="1"/>
  <c r="W235" i="6"/>
  <c r="U231" i="6"/>
  <c r="V231" i="6"/>
  <c r="AM231" i="6" s="1"/>
  <c r="AN231" i="6" s="1"/>
  <c r="T231" i="6"/>
  <c r="AK231" i="6" s="1"/>
  <c r="W231" i="6"/>
  <c r="U227" i="6"/>
  <c r="V227" i="6"/>
  <c r="AM227" i="6" s="1"/>
  <c r="AN227" i="6" s="1"/>
  <c r="T227" i="6"/>
  <c r="AK227" i="6" s="1"/>
  <c r="W227" i="6"/>
  <c r="U223" i="6"/>
  <c r="V223" i="6"/>
  <c r="AM223" i="6" s="1"/>
  <c r="AN223" i="6" s="1"/>
  <c r="T223" i="6"/>
  <c r="AK223" i="6" s="1"/>
  <c r="W223" i="6"/>
  <c r="U219" i="6"/>
  <c r="V219" i="6"/>
  <c r="AM219" i="6" s="1"/>
  <c r="AN219" i="6" s="1"/>
  <c r="T219" i="6"/>
  <c r="AK219" i="6" s="1"/>
  <c r="W219" i="6"/>
  <c r="U215" i="6"/>
  <c r="V215" i="6"/>
  <c r="AM215" i="6" s="1"/>
  <c r="AN215" i="6" s="1"/>
  <c r="T215" i="6"/>
  <c r="AK215" i="6" s="1"/>
  <c r="W215" i="6"/>
  <c r="U211" i="6"/>
  <c r="V211" i="6"/>
  <c r="AM211" i="6" s="1"/>
  <c r="AN211" i="6" s="1"/>
  <c r="T211" i="6"/>
  <c r="AK211" i="6" s="1"/>
  <c r="W211" i="6"/>
  <c r="U207" i="6"/>
  <c r="V207" i="6"/>
  <c r="AM207" i="6" s="1"/>
  <c r="AN207" i="6" s="1"/>
  <c r="T207" i="6"/>
  <c r="AK207" i="6" s="1"/>
  <c r="W207" i="6"/>
  <c r="U203" i="6"/>
  <c r="V203" i="6"/>
  <c r="AM203" i="6" s="1"/>
  <c r="AN203" i="6" s="1"/>
  <c r="T203" i="6"/>
  <c r="AK203" i="6" s="1"/>
  <c r="W203" i="6"/>
  <c r="U199" i="6"/>
  <c r="V199" i="6"/>
  <c r="AM199" i="6" s="1"/>
  <c r="AN199" i="6" s="1"/>
  <c r="T199" i="6"/>
  <c r="AK199" i="6" s="1"/>
  <c r="W199" i="6"/>
  <c r="U195" i="6"/>
  <c r="V195" i="6"/>
  <c r="AM195" i="6" s="1"/>
  <c r="AN195" i="6" s="1"/>
  <c r="T195" i="6"/>
  <c r="AK195" i="6" s="1"/>
  <c r="W195" i="6"/>
  <c r="U191" i="6"/>
  <c r="V191" i="6"/>
  <c r="AM191" i="6" s="1"/>
  <c r="AN191" i="6" s="1"/>
  <c r="T191" i="6"/>
  <c r="AK191" i="6" s="1"/>
  <c r="W191" i="6"/>
  <c r="U187" i="6"/>
  <c r="V187" i="6"/>
  <c r="AM187" i="6" s="1"/>
  <c r="AN187" i="6" s="1"/>
  <c r="T187" i="6"/>
  <c r="AK187" i="6" s="1"/>
  <c r="W187" i="6"/>
  <c r="U183" i="6"/>
  <c r="V183" i="6"/>
  <c r="AM183" i="6" s="1"/>
  <c r="AN183" i="6" s="1"/>
  <c r="T183" i="6"/>
  <c r="AK183" i="6" s="1"/>
  <c r="W183" i="6"/>
  <c r="U179" i="6"/>
  <c r="V179" i="6"/>
  <c r="AM179" i="6" s="1"/>
  <c r="AN179" i="6" s="1"/>
  <c r="T179" i="6"/>
  <c r="AK179" i="6" s="1"/>
  <c r="W179" i="6"/>
  <c r="U175" i="6"/>
  <c r="V175" i="6"/>
  <c r="AM175" i="6" s="1"/>
  <c r="AN175" i="6" s="1"/>
  <c r="T175" i="6"/>
  <c r="AK175" i="6" s="1"/>
  <c r="W175" i="6"/>
  <c r="U171" i="6"/>
  <c r="V171" i="6"/>
  <c r="AM171" i="6" s="1"/>
  <c r="AN171" i="6" s="1"/>
  <c r="T171" i="6"/>
  <c r="AK171" i="6" s="1"/>
  <c r="W171" i="6"/>
  <c r="U167" i="6"/>
  <c r="V167" i="6"/>
  <c r="AM167" i="6" s="1"/>
  <c r="AN167" i="6" s="1"/>
  <c r="T167" i="6"/>
  <c r="AK167" i="6" s="1"/>
  <c r="W167" i="6"/>
  <c r="U163" i="6"/>
  <c r="V163" i="6"/>
  <c r="AM163" i="6" s="1"/>
  <c r="AN163" i="6" s="1"/>
  <c r="T163" i="6"/>
  <c r="AK163" i="6" s="1"/>
  <c r="W163" i="6"/>
  <c r="U159" i="6"/>
  <c r="V159" i="6"/>
  <c r="AM159" i="6" s="1"/>
  <c r="AN159" i="6" s="1"/>
  <c r="T159" i="6"/>
  <c r="AK159" i="6" s="1"/>
  <c r="W159" i="6"/>
  <c r="U155" i="6"/>
  <c r="V155" i="6"/>
  <c r="AM155" i="6" s="1"/>
  <c r="AN155" i="6" s="1"/>
  <c r="T155" i="6"/>
  <c r="AK155" i="6" s="1"/>
  <c r="W155" i="6"/>
  <c r="V151" i="6"/>
  <c r="AM151" i="6" s="1"/>
  <c r="AN151" i="6" s="1"/>
  <c r="W151" i="6"/>
  <c r="T151" i="6"/>
  <c r="U151" i="6"/>
  <c r="V147" i="6"/>
  <c r="W147" i="6"/>
  <c r="T147" i="6"/>
  <c r="U147" i="6"/>
  <c r="V143" i="6"/>
  <c r="AM143" i="6" s="1"/>
  <c r="AN143" i="6" s="1"/>
  <c r="W143" i="6"/>
  <c r="T143" i="6"/>
  <c r="U143" i="6"/>
  <c r="V139" i="6"/>
  <c r="W139" i="6"/>
  <c r="T139" i="6"/>
  <c r="U139" i="6"/>
  <c r="V135" i="6"/>
  <c r="AM135" i="6" s="1"/>
  <c r="W135" i="6"/>
  <c r="T135" i="6"/>
  <c r="U135" i="6"/>
  <c r="V131" i="6"/>
  <c r="W131" i="6"/>
  <c r="T131" i="6"/>
  <c r="U131" i="6"/>
  <c r="V127" i="6"/>
  <c r="AM127" i="6" s="1"/>
  <c r="W127" i="6"/>
  <c r="T127" i="6"/>
  <c r="U127" i="6"/>
  <c r="V123" i="6"/>
  <c r="W123" i="6"/>
  <c r="T123" i="6"/>
  <c r="U123" i="6"/>
  <c r="V119" i="6"/>
  <c r="AM119" i="6" s="1"/>
  <c r="W119" i="6"/>
  <c r="T119" i="6"/>
  <c r="U119" i="6"/>
  <c r="V115" i="6"/>
  <c r="W115" i="6"/>
  <c r="T115" i="6"/>
  <c r="U115" i="6"/>
  <c r="V111" i="6"/>
  <c r="AM111" i="6" s="1"/>
  <c r="W111" i="6"/>
  <c r="T111" i="6"/>
  <c r="U111" i="6"/>
  <c r="V107" i="6"/>
  <c r="W107" i="6"/>
  <c r="T107" i="6"/>
  <c r="U107" i="6"/>
  <c r="V103" i="6"/>
  <c r="AM103" i="6" s="1"/>
  <c r="W103" i="6"/>
  <c r="T103" i="6"/>
  <c r="U103" i="6"/>
  <c r="V99" i="6"/>
  <c r="W99" i="6"/>
  <c r="T99" i="6"/>
  <c r="U99" i="6"/>
  <c r="V95" i="6"/>
  <c r="AM95" i="6" s="1"/>
  <c r="W95" i="6"/>
  <c r="T95" i="6"/>
  <c r="U95" i="6"/>
  <c r="V91" i="6"/>
  <c r="W91" i="6"/>
  <c r="T91" i="6"/>
  <c r="U91" i="6"/>
  <c r="T87" i="6"/>
  <c r="AK87" i="6" s="1"/>
  <c r="V87" i="6"/>
  <c r="AM87" i="6" s="1"/>
  <c r="U87" i="6"/>
  <c r="W87" i="6"/>
  <c r="T83" i="6"/>
  <c r="AK83" i="6" s="1"/>
  <c r="U83" i="6"/>
  <c r="V83" i="6"/>
  <c r="W83" i="6"/>
  <c r="T79" i="6"/>
  <c r="AK79" i="6" s="1"/>
  <c r="U79" i="6"/>
  <c r="V79" i="6"/>
  <c r="AM79" i="6" s="1"/>
  <c r="W79" i="6"/>
  <c r="T75" i="6"/>
  <c r="AK75" i="6" s="1"/>
  <c r="U75" i="6"/>
  <c r="V75" i="6"/>
  <c r="W75" i="6"/>
  <c r="T71" i="6"/>
  <c r="AK71" i="6" s="1"/>
  <c r="U71" i="6"/>
  <c r="V71" i="6"/>
  <c r="AM71" i="6" s="1"/>
  <c r="AN71" i="6" s="1"/>
  <c r="W71" i="6"/>
  <c r="T67" i="6"/>
  <c r="AK67" i="6" s="1"/>
  <c r="U67" i="6"/>
  <c r="V67" i="6"/>
  <c r="W67" i="6"/>
  <c r="T63" i="6"/>
  <c r="AK63" i="6" s="1"/>
  <c r="U63" i="6"/>
  <c r="V63" i="6"/>
  <c r="AM63" i="6" s="1"/>
  <c r="AN63" i="6" s="1"/>
  <c r="W63" i="6"/>
  <c r="T59" i="6"/>
  <c r="AK59" i="6" s="1"/>
  <c r="U59" i="6"/>
  <c r="V59" i="6"/>
  <c r="W59" i="6"/>
  <c r="T55" i="6"/>
  <c r="AK55" i="6" s="1"/>
  <c r="U55" i="6"/>
  <c r="V55" i="6"/>
  <c r="AM55" i="6" s="1"/>
  <c r="AN55" i="6" s="1"/>
  <c r="W55" i="6"/>
  <c r="T51" i="6"/>
  <c r="AK51" i="6" s="1"/>
  <c r="U51" i="6"/>
  <c r="V51" i="6"/>
  <c r="W51" i="6"/>
  <c r="T47" i="6"/>
  <c r="AK47" i="6" s="1"/>
  <c r="U47" i="6"/>
  <c r="V47" i="6"/>
  <c r="AM47" i="6" s="1"/>
  <c r="W47" i="6"/>
  <c r="T43" i="6"/>
  <c r="AK43" i="6" s="1"/>
  <c r="U43" i="6"/>
  <c r="V43" i="6"/>
  <c r="W43" i="6"/>
  <c r="T39" i="6"/>
  <c r="AK39" i="6" s="1"/>
  <c r="U39" i="6"/>
  <c r="V39" i="6"/>
  <c r="AM39" i="6" s="1"/>
  <c r="W39" i="6"/>
  <c r="T35" i="6"/>
  <c r="AK35" i="6" s="1"/>
  <c r="U35" i="6"/>
  <c r="V35" i="6"/>
  <c r="W35" i="6"/>
  <c r="T31" i="6"/>
  <c r="AK31" i="6" s="1"/>
  <c r="U31" i="6"/>
  <c r="V31" i="6"/>
  <c r="AM31" i="6" s="1"/>
  <c r="W31" i="6"/>
  <c r="T27" i="6"/>
  <c r="AK27" i="6" s="1"/>
  <c r="U27" i="6"/>
  <c r="V27" i="6"/>
  <c r="W27" i="6"/>
  <c r="T23" i="6"/>
  <c r="AK23" i="6" s="1"/>
  <c r="U23" i="6"/>
  <c r="V23" i="6"/>
  <c r="AM23" i="6" s="1"/>
  <c r="W23" i="6"/>
  <c r="T19" i="6"/>
  <c r="AK19" i="6" s="1"/>
  <c r="U19" i="6"/>
  <c r="V19" i="6"/>
  <c r="W19" i="6"/>
  <c r="T15" i="6"/>
  <c r="AK15" i="6" s="1"/>
  <c r="U15" i="6"/>
  <c r="V15" i="6"/>
  <c r="AM15" i="6" s="1"/>
  <c r="W15" i="6"/>
  <c r="T11" i="6"/>
  <c r="AK11" i="6" s="1"/>
  <c r="U11" i="6"/>
  <c r="V11" i="6"/>
  <c r="W11" i="6"/>
  <c r="T7" i="6"/>
  <c r="AK7" i="6" s="1"/>
  <c r="U7" i="6"/>
  <c r="V7" i="6"/>
  <c r="AM7" i="6" s="1"/>
  <c r="W7" i="6"/>
  <c r="V709" i="6"/>
  <c r="AM709" i="6" s="1"/>
  <c r="AN709" i="6" s="1"/>
  <c r="W709" i="6"/>
  <c r="T709" i="6"/>
  <c r="AK709" i="6" s="1"/>
  <c r="U709" i="6"/>
  <c r="V701" i="6"/>
  <c r="AM701" i="6" s="1"/>
  <c r="AN701" i="6" s="1"/>
  <c r="W701" i="6"/>
  <c r="T701" i="6"/>
  <c r="AK701" i="6" s="1"/>
  <c r="U701" i="6"/>
  <c r="BC685" i="6"/>
  <c r="V685" i="6"/>
  <c r="AM685" i="6" s="1"/>
  <c r="AN685" i="6" s="1"/>
  <c r="W685" i="6"/>
  <c r="T685" i="6"/>
  <c r="AK685" i="6" s="1"/>
  <c r="U685" i="6"/>
  <c r="BC669" i="6"/>
  <c r="V669" i="6"/>
  <c r="AM669" i="6" s="1"/>
  <c r="AN669" i="6" s="1"/>
  <c r="W669" i="6"/>
  <c r="T669" i="6"/>
  <c r="AK669" i="6" s="1"/>
  <c r="U669" i="6"/>
  <c r="BC653" i="6"/>
  <c r="V653" i="6"/>
  <c r="AM653" i="6" s="1"/>
  <c r="AN653" i="6" s="1"/>
  <c r="W653" i="6"/>
  <c r="T653" i="6"/>
  <c r="AK653" i="6" s="1"/>
  <c r="U653" i="6"/>
  <c r="V637" i="6"/>
  <c r="AM637" i="6" s="1"/>
  <c r="AN637" i="6" s="1"/>
  <c r="W637" i="6"/>
  <c r="T637" i="6"/>
  <c r="AK637" i="6" s="1"/>
  <c r="U637" i="6"/>
  <c r="BC629" i="6"/>
  <c r="V629" i="6"/>
  <c r="AM629" i="6" s="1"/>
  <c r="AN629" i="6" s="1"/>
  <c r="W629" i="6"/>
  <c r="T629" i="6"/>
  <c r="AK629" i="6" s="1"/>
  <c r="U629" i="6"/>
  <c r="V613" i="6"/>
  <c r="AM613" i="6" s="1"/>
  <c r="AN613" i="6" s="1"/>
  <c r="W613" i="6"/>
  <c r="T613" i="6"/>
  <c r="AK613" i="6" s="1"/>
  <c r="U613" i="6"/>
  <c r="BC597" i="6"/>
  <c r="V597" i="6"/>
  <c r="AM597" i="6" s="1"/>
  <c r="AN597" i="6" s="1"/>
  <c r="W597" i="6"/>
  <c r="T597" i="6"/>
  <c r="AK597" i="6" s="1"/>
  <c r="U597" i="6"/>
  <c r="BC581" i="6"/>
  <c r="V581" i="6"/>
  <c r="AM581" i="6" s="1"/>
  <c r="AN581" i="6" s="1"/>
  <c r="W581" i="6"/>
  <c r="T581" i="6"/>
  <c r="AK581" i="6" s="1"/>
  <c r="U581" i="6"/>
  <c r="V569" i="6"/>
  <c r="W569" i="6"/>
  <c r="T569" i="6"/>
  <c r="AK569" i="6" s="1"/>
  <c r="U569" i="6"/>
  <c r="BC561" i="6"/>
  <c r="V561" i="6"/>
  <c r="W561" i="6"/>
  <c r="T561" i="6"/>
  <c r="AK561" i="6" s="1"/>
  <c r="U561" i="6"/>
  <c r="V545" i="6"/>
  <c r="W545" i="6"/>
  <c r="T545" i="6"/>
  <c r="AK545" i="6" s="1"/>
  <c r="U545" i="6"/>
  <c r="BC529" i="6"/>
  <c r="V529" i="6"/>
  <c r="AM529" i="6" s="1"/>
  <c r="AN529" i="6" s="1"/>
  <c r="W529" i="6"/>
  <c r="T529" i="6"/>
  <c r="AK529" i="6" s="1"/>
  <c r="U529" i="6"/>
  <c r="V521" i="6"/>
  <c r="AM521" i="6" s="1"/>
  <c r="AN521" i="6" s="1"/>
  <c r="W521" i="6"/>
  <c r="T521" i="6"/>
  <c r="AK521" i="6" s="1"/>
  <c r="U521" i="6"/>
  <c r="V505" i="6"/>
  <c r="AM505" i="6" s="1"/>
  <c r="AN505" i="6" s="1"/>
  <c r="W505" i="6"/>
  <c r="T505" i="6"/>
  <c r="AK505" i="6" s="1"/>
  <c r="U505" i="6"/>
  <c r="V489" i="6"/>
  <c r="AM489" i="6" s="1"/>
  <c r="AN489" i="6" s="1"/>
  <c r="W489" i="6"/>
  <c r="T489" i="6"/>
  <c r="AK489" i="6" s="1"/>
  <c r="U489" i="6"/>
  <c r="BC469" i="6"/>
  <c r="V469" i="6"/>
  <c r="AM469" i="6" s="1"/>
  <c r="AN469" i="6" s="1"/>
  <c r="W469" i="6"/>
  <c r="T469" i="6"/>
  <c r="AK469" i="6" s="1"/>
  <c r="U469" i="6"/>
  <c r="V457" i="6"/>
  <c r="AM457" i="6" s="1"/>
  <c r="AN457" i="6" s="1"/>
  <c r="W457" i="6"/>
  <c r="T457" i="6"/>
  <c r="AK457" i="6" s="1"/>
  <c r="U457" i="6"/>
  <c r="V449" i="6"/>
  <c r="AM449" i="6" s="1"/>
  <c r="AN449" i="6" s="1"/>
  <c r="W449" i="6"/>
  <c r="T449" i="6"/>
  <c r="AK449" i="6" s="1"/>
  <c r="U449" i="6"/>
  <c r="BC421" i="6"/>
  <c r="T421" i="6"/>
  <c r="AK421" i="6" s="1"/>
  <c r="U421" i="6"/>
  <c r="V421" i="6"/>
  <c r="W421" i="6"/>
  <c r="T409" i="6"/>
  <c r="AK409" i="6" s="1"/>
  <c r="U409" i="6"/>
  <c r="V409" i="6"/>
  <c r="AM409" i="6" s="1"/>
  <c r="AN409" i="6" s="1"/>
  <c r="W409" i="6"/>
  <c r="BC397" i="6"/>
  <c r="T397" i="6"/>
  <c r="AK397" i="6" s="1"/>
  <c r="U397" i="6"/>
  <c r="V397" i="6"/>
  <c r="AM397" i="6" s="1"/>
  <c r="AN397" i="6" s="1"/>
  <c r="W397" i="6"/>
  <c r="T381" i="6"/>
  <c r="AK381" i="6" s="1"/>
  <c r="U381" i="6"/>
  <c r="V381" i="6"/>
  <c r="AM381" i="6" s="1"/>
  <c r="AN381" i="6" s="1"/>
  <c r="W381" i="6"/>
  <c r="BC365" i="6"/>
  <c r="T365" i="6"/>
  <c r="AK365" i="6" s="1"/>
  <c r="U365" i="6"/>
  <c r="V365" i="6"/>
  <c r="W365" i="6"/>
  <c r="T341" i="6"/>
  <c r="AK341" i="6" s="1"/>
  <c r="U341" i="6"/>
  <c r="V341" i="6"/>
  <c r="W341" i="6"/>
  <c r="U4" i="6"/>
  <c r="T4" i="6"/>
  <c r="AK4" i="6" s="1"/>
  <c r="W4" i="6"/>
  <c r="V4" i="6"/>
  <c r="AM4" i="6" s="1"/>
  <c r="BC716" i="6"/>
  <c r="V716" i="6"/>
  <c r="AM716" i="6" s="1"/>
  <c r="AN716" i="6" s="1"/>
  <c r="W716" i="6"/>
  <c r="T716" i="6"/>
  <c r="AK716" i="6" s="1"/>
  <c r="U716" i="6"/>
  <c r="V704" i="6"/>
  <c r="AM704" i="6" s="1"/>
  <c r="AN704" i="6" s="1"/>
  <c r="W704" i="6"/>
  <c r="T704" i="6"/>
  <c r="AK704" i="6" s="1"/>
  <c r="U704" i="6"/>
  <c r="V692" i="6"/>
  <c r="AM692" i="6" s="1"/>
  <c r="AN692" i="6" s="1"/>
  <c r="W692" i="6"/>
  <c r="T692" i="6"/>
  <c r="AK692" i="6" s="1"/>
  <c r="U692" i="6"/>
  <c r="V688" i="6"/>
  <c r="AM688" i="6" s="1"/>
  <c r="AN688" i="6" s="1"/>
  <c r="W688" i="6"/>
  <c r="T688" i="6"/>
  <c r="AK688" i="6" s="1"/>
  <c r="U688" i="6"/>
  <c r="V676" i="6"/>
  <c r="AM676" i="6" s="1"/>
  <c r="AN676" i="6" s="1"/>
  <c r="W676" i="6"/>
  <c r="T676" i="6"/>
  <c r="U676" i="6"/>
  <c r="V664" i="6"/>
  <c r="AM664" i="6" s="1"/>
  <c r="AN664" i="6" s="1"/>
  <c r="W664" i="6"/>
  <c r="T664" i="6"/>
  <c r="U664" i="6"/>
  <c r="V652" i="6"/>
  <c r="AM652" i="6" s="1"/>
  <c r="AN652" i="6" s="1"/>
  <c r="W652" i="6"/>
  <c r="T652" i="6"/>
  <c r="AK652" i="6" s="1"/>
  <c r="U652" i="6"/>
  <c r="V648" i="6"/>
  <c r="AM648" i="6" s="1"/>
  <c r="AN648" i="6" s="1"/>
  <c r="W648" i="6"/>
  <c r="T648" i="6"/>
  <c r="AK648" i="6" s="1"/>
  <c r="U648" i="6"/>
  <c r="V636" i="6"/>
  <c r="AM636" i="6" s="1"/>
  <c r="AN636" i="6" s="1"/>
  <c r="W636" i="6"/>
  <c r="T636" i="6"/>
  <c r="AK636" i="6" s="1"/>
  <c r="U636" i="6"/>
  <c r="V624" i="6"/>
  <c r="AM624" i="6" s="1"/>
  <c r="AN624" i="6" s="1"/>
  <c r="W624" i="6"/>
  <c r="T624" i="6"/>
  <c r="AK624" i="6" s="1"/>
  <c r="U624" i="6"/>
  <c r="BC612" i="6"/>
  <c r="V612" i="6"/>
  <c r="W612" i="6"/>
  <c r="T612" i="6"/>
  <c r="AK612" i="6" s="1"/>
  <c r="U612" i="6"/>
  <c r="V600" i="6"/>
  <c r="AM600" i="6" s="1"/>
  <c r="AN600" i="6" s="1"/>
  <c r="W600" i="6"/>
  <c r="T600" i="6"/>
  <c r="AK600" i="6" s="1"/>
  <c r="U600" i="6"/>
  <c r="V592" i="6"/>
  <c r="AM592" i="6" s="1"/>
  <c r="AN592" i="6" s="1"/>
  <c r="W592" i="6"/>
  <c r="T592" i="6"/>
  <c r="AK592" i="6" s="1"/>
  <c r="U592" i="6"/>
  <c r="V584" i="6"/>
  <c r="AM584" i="6" s="1"/>
  <c r="AN584" i="6" s="1"/>
  <c r="W584" i="6"/>
  <c r="T584" i="6"/>
  <c r="AK584" i="6" s="1"/>
  <c r="U584" i="6"/>
  <c r="V572" i="6"/>
  <c r="W572" i="6"/>
  <c r="T572" i="6"/>
  <c r="U572" i="6"/>
  <c r="V560" i="6"/>
  <c r="AM560" i="6" s="1"/>
  <c r="AN560" i="6" s="1"/>
  <c r="W560" i="6"/>
  <c r="T560" i="6"/>
  <c r="U560" i="6"/>
  <c r="V548" i="6"/>
  <c r="W548" i="6"/>
  <c r="T548" i="6"/>
  <c r="AK548" i="6" s="1"/>
  <c r="U548" i="6"/>
  <c r="V536" i="6"/>
  <c r="AM536" i="6" s="1"/>
  <c r="AN536" i="6" s="1"/>
  <c r="W536" i="6"/>
  <c r="T536" i="6"/>
  <c r="AK536" i="6" s="1"/>
  <c r="U536" i="6"/>
  <c r="V528" i="6"/>
  <c r="AM528" i="6" s="1"/>
  <c r="AN528" i="6" s="1"/>
  <c r="W528" i="6"/>
  <c r="T528" i="6"/>
  <c r="AK528" i="6" s="1"/>
  <c r="U528" i="6"/>
  <c r="V520" i="6"/>
  <c r="AM520" i="6" s="1"/>
  <c r="AN520" i="6" s="1"/>
  <c r="W520" i="6"/>
  <c r="T520" i="6"/>
  <c r="AK520" i="6" s="1"/>
  <c r="U520" i="6"/>
  <c r="V508" i="6"/>
  <c r="AM508" i="6" s="1"/>
  <c r="AN508" i="6" s="1"/>
  <c r="W508" i="6"/>
  <c r="T508" i="6"/>
  <c r="AK508" i="6" s="1"/>
  <c r="U508" i="6"/>
  <c r="V496" i="6"/>
  <c r="W496" i="6"/>
  <c r="T496" i="6"/>
  <c r="AK496" i="6" s="1"/>
  <c r="U496" i="6"/>
  <c r="V488" i="6"/>
  <c r="AM488" i="6" s="1"/>
  <c r="AN488" i="6" s="1"/>
  <c r="W488" i="6"/>
  <c r="T488" i="6"/>
  <c r="AK488" i="6" s="1"/>
  <c r="U488" i="6"/>
  <c r="BC468" i="6"/>
  <c r="V468" i="6"/>
  <c r="W468" i="6"/>
  <c r="T468" i="6"/>
  <c r="AK468" i="6" s="1"/>
  <c r="U468" i="6"/>
  <c r="V722" i="6"/>
  <c r="AM722" i="6" s="1"/>
  <c r="AN722" i="6" s="1"/>
  <c r="W722" i="6"/>
  <c r="T722" i="6"/>
  <c r="AK722" i="6" s="1"/>
  <c r="U722" i="6"/>
  <c r="V718" i="6"/>
  <c r="AM718" i="6" s="1"/>
  <c r="AN718" i="6" s="1"/>
  <c r="W718" i="6"/>
  <c r="T718" i="6"/>
  <c r="AK718" i="6" s="1"/>
  <c r="U718" i="6"/>
  <c r="V714" i="6"/>
  <c r="AM714" i="6" s="1"/>
  <c r="AN714" i="6" s="1"/>
  <c r="W714" i="6"/>
  <c r="T714" i="6"/>
  <c r="AK714" i="6" s="1"/>
  <c r="U714" i="6"/>
  <c r="V710" i="6"/>
  <c r="AM710" i="6" s="1"/>
  <c r="AN710" i="6" s="1"/>
  <c r="W710" i="6"/>
  <c r="T710" i="6"/>
  <c r="AK710" i="6" s="1"/>
  <c r="U710" i="6"/>
  <c r="V706" i="6"/>
  <c r="AM706" i="6" s="1"/>
  <c r="AN706" i="6" s="1"/>
  <c r="W706" i="6"/>
  <c r="T706" i="6"/>
  <c r="AK706" i="6" s="1"/>
  <c r="U706" i="6"/>
  <c r="V702" i="6"/>
  <c r="AM702" i="6" s="1"/>
  <c r="AN702" i="6" s="1"/>
  <c r="W702" i="6"/>
  <c r="T702" i="6"/>
  <c r="AK702" i="6" s="1"/>
  <c r="U702" i="6"/>
  <c r="V698" i="6"/>
  <c r="AM698" i="6" s="1"/>
  <c r="AN698" i="6" s="1"/>
  <c r="W698" i="6"/>
  <c r="T698" i="6"/>
  <c r="AK698" i="6" s="1"/>
  <c r="U698" i="6"/>
  <c r="V694" i="6"/>
  <c r="AM694" i="6" s="1"/>
  <c r="AN694" i="6" s="1"/>
  <c r="W694" i="6"/>
  <c r="T694" i="6"/>
  <c r="AK694" i="6" s="1"/>
  <c r="U694" i="6"/>
  <c r="V690" i="6"/>
  <c r="AM690" i="6" s="1"/>
  <c r="AN690" i="6" s="1"/>
  <c r="W690" i="6"/>
  <c r="T690" i="6"/>
  <c r="AK690" i="6" s="1"/>
  <c r="U690" i="6"/>
  <c r="V686" i="6"/>
  <c r="AM686" i="6" s="1"/>
  <c r="AN686" i="6" s="1"/>
  <c r="W686" i="6"/>
  <c r="T686" i="6"/>
  <c r="AK686" i="6" s="1"/>
  <c r="U686" i="6"/>
  <c r="V682" i="6"/>
  <c r="AM682" i="6" s="1"/>
  <c r="AN682" i="6" s="1"/>
  <c r="W682" i="6"/>
  <c r="T682" i="6"/>
  <c r="AK682" i="6" s="1"/>
  <c r="U682" i="6"/>
  <c r="V678" i="6"/>
  <c r="AM678" i="6" s="1"/>
  <c r="AN678" i="6" s="1"/>
  <c r="W678" i="6"/>
  <c r="T678" i="6"/>
  <c r="AK678" i="6" s="1"/>
  <c r="U678" i="6"/>
  <c r="V674" i="6"/>
  <c r="AM674" i="6" s="1"/>
  <c r="AN674" i="6" s="1"/>
  <c r="W674" i="6"/>
  <c r="T674" i="6"/>
  <c r="AK674" i="6" s="1"/>
  <c r="U674" i="6"/>
  <c r="V670" i="6"/>
  <c r="AM670" i="6" s="1"/>
  <c r="AN670" i="6" s="1"/>
  <c r="W670" i="6"/>
  <c r="T670" i="6"/>
  <c r="AK670" i="6" s="1"/>
  <c r="U670" i="6"/>
  <c r="V666" i="6"/>
  <c r="AM666" i="6" s="1"/>
  <c r="AN666" i="6" s="1"/>
  <c r="W666" i="6"/>
  <c r="T666" i="6"/>
  <c r="AK666" i="6" s="1"/>
  <c r="U666" i="6"/>
  <c r="V662" i="6"/>
  <c r="AM662" i="6" s="1"/>
  <c r="AN662" i="6" s="1"/>
  <c r="W662" i="6"/>
  <c r="T662" i="6"/>
  <c r="AK662" i="6" s="1"/>
  <c r="U662" i="6"/>
  <c r="V658" i="6"/>
  <c r="AM658" i="6" s="1"/>
  <c r="AN658" i="6" s="1"/>
  <c r="W658" i="6"/>
  <c r="T658" i="6"/>
  <c r="AK658" i="6" s="1"/>
  <c r="U658" i="6"/>
  <c r="V654" i="6"/>
  <c r="AM654" i="6" s="1"/>
  <c r="AN654" i="6" s="1"/>
  <c r="W654" i="6"/>
  <c r="T654" i="6"/>
  <c r="AK654" i="6" s="1"/>
  <c r="U654" i="6"/>
  <c r="V650" i="6"/>
  <c r="AM650" i="6" s="1"/>
  <c r="AN650" i="6" s="1"/>
  <c r="W650" i="6"/>
  <c r="T650" i="6"/>
  <c r="AK650" i="6" s="1"/>
  <c r="U650" i="6"/>
  <c r="V646" i="6"/>
  <c r="AM646" i="6" s="1"/>
  <c r="AN646" i="6" s="1"/>
  <c r="W646" i="6"/>
  <c r="T646" i="6"/>
  <c r="AK646" i="6" s="1"/>
  <c r="U646" i="6"/>
  <c r="V642" i="6"/>
  <c r="AM642" i="6" s="1"/>
  <c r="AN642" i="6" s="1"/>
  <c r="W642" i="6"/>
  <c r="T642" i="6"/>
  <c r="AK642" i="6" s="1"/>
  <c r="U642" i="6"/>
  <c r="V638" i="6"/>
  <c r="AM638" i="6" s="1"/>
  <c r="AN638" i="6" s="1"/>
  <c r="W638" i="6"/>
  <c r="T638" i="6"/>
  <c r="AK638" i="6" s="1"/>
  <c r="U638" i="6"/>
  <c r="V634" i="6"/>
  <c r="AM634" i="6" s="1"/>
  <c r="AN634" i="6" s="1"/>
  <c r="W634" i="6"/>
  <c r="T634" i="6"/>
  <c r="AK634" i="6" s="1"/>
  <c r="U634" i="6"/>
  <c r="V630" i="6"/>
  <c r="AM630" i="6" s="1"/>
  <c r="AN630" i="6" s="1"/>
  <c r="W630" i="6"/>
  <c r="T630" i="6"/>
  <c r="AK630" i="6" s="1"/>
  <c r="U630" i="6"/>
  <c r="V626" i="6"/>
  <c r="AM626" i="6" s="1"/>
  <c r="AN626" i="6" s="1"/>
  <c r="W626" i="6"/>
  <c r="T626" i="6"/>
  <c r="AK626" i="6" s="1"/>
  <c r="U626" i="6"/>
  <c r="V622" i="6"/>
  <c r="AM622" i="6" s="1"/>
  <c r="AN622" i="6" s="1"/>
  <c r="W622" i="6"/>
  <c r="T622" i="6"/>
  <c r="AK622" i="6" s="1"/>
  <c r="U622" i="6"/>
  <c r="V618" i="6"/>
  <c r="AM618" i="6" s="1"/>
  <c r="AN618" i="6" s="1"/>
  <c r="W618" i="6"/>
  <c r="T618" i="6"/>
  <c r="AK618" i="6" s="1"/>
  <c r="U618" i="6"/>
  <c r="V614" i="6"/>
  <c r="AM614" i="6" s="1"/>
  <c r="AN614" i="6" s="1"/>
  <c r="W614" i="6"/>
  <c r="T614" i="6"/>
  <c r="AK614" i="6" s="1"/>
  <c r="U614" i="6"/>
  <c r="V610" i="6"/>
  <c r="AM610" i="6" s="1"/>
  <c r="AN610" i="6" s="1"/>
  <c r="W610" i="6"/>
  <c r="T610" i="6"/>
  <c r="AK610" i="6" s="1"/>
  <c r="U610" i="6"/>
  <c r="V606" i="6"/>
  <c r="AM606" i="6" s="1"/>
  <c r="AN606" i="6" s="1"/>
  <c r="W606" i="6"/>
  <c r="T606" i="6"/>
  <c r="AK606" i="6" s="1"/>
  <c r="U606" i="6"/>
  <c r="V602" i="6"/>
  <c r="AM602" i="6" s="1"/>
  <c r="AN602" i="6" s="1"/>
  <c r="W602" i="6"/>
  <c r="T602" i="6"/>
  <c r="AK602" i="6" s="1"/>
  <c r="U602" i="6"/>
  <c r="V598" i="6"/>
  <c r="AM598" i="6" s="1"/>
  <c r="AN598" i="6" s="1"/>
  <c r="W598" i="6"/>
  <c r="T598" i="6"/>
  <c r="AK598" i="6" s="1"/>
  <c r="U598" i="6"/>
  <c r="V594" i="6"/>
  <c r="AM594" i="6" s="1"/>
  <c r="AN594" i="6" s="1"/>
  <c r="W594" i="6"/>
  <c r="T594" i="6"/>
  <c r="AK594" i="6" s="1"/>
  <c r="U594" i="6"/>
  <c r="V590" i="6"/>
  <c r="AM590" i="6" s="1"/>
  <c r="AN590" i="6" s="1"/>
  <c r="W590" i="6"/>
  <c r="T590" i="6"/>
  <c r="AK590" i="6" s="1"/>
  <c r="U590" i="6"/>
  <c r="V586" i="6"/>
  <c r="AM586" i="6" s="1"/>
  <c r="AN586" i="6" s="1"/>
  <c r="W586" i="6"/>
  <c r="T586" i="6"/>
  <c r="AK586" i="6" s="1"/>
  <c r="U586" i="6"/>
  <c r="V582" i="6"/>
  <c r="AM582" i="6" s="1"/>
  <c r="AN582" i="6" s="1"/>
  <c r="W582" i="6"/>
  <c r="T582" i="6"/>
  <c r="AK582" i="6" s="1"/>
  <c r="U582" i="6"/>
  <c r="V578" i="6"/>
  <c r="AM578" i="6" s="1"/>
  <c r="AN578" i="6" s="1"/>
  <c r="W578" i="6"/>
  <c r="T578" i="6"/>
  <c r="AK578" i="6" s="1"/>
  <c r="U578" i="6"/>
  <c r="V574" i="6"/>
  <c r="AM574" i="6" s="1"/>
  <c r="AN574" i="6" s="1"/>
  <c r="W574" i="6"/>
  <c r="T574" i="6"/>
  <c r="AK574" i="6" s="1"/>
  <c r="U574" i="6"/>
  <c r="V570" i="6"/>
  <c r="AM570" i="6" s="1"/>
  <c r="AN570" i="6" s="1"/>
  <c r="W570" i="6"/>
  <c r="T570" i="6"/>
  <c r="AK570" i="6" s="1"/>
  <c r="U570" i="6"/>
  <c r="V566" i="6"/>
  <c r="AM566" i="6" s="1"/>
  <c r="AN566" i="6" s="1"/>
  <c r="W566" i="6"/>
  <c r="T566" i="6"/>
  <c r="AK566" i="6" s="1"/>
  <c r="U566" i="6"/>
  <c r="V562" i="6"/>
  <c r="AM562" i="6" s="1"/>
  <c r="AN562" i="6" s="1"/>
  <c r="W562" i="6"/>
  <c r="T562" i="6"/>
  <c r="AK562" i="6" s="1"/>
  <c r="U562" i="6"/>
  <c r="V558" i="6"/>
  <c r="AM558" i="6" s="1"/>
  <c r="AN558" i="6" s="1"/>
  <c r="W558" i="6"/>
  <c r="T558" i="6"/>
  <c r="AK558" i="6" s="1"/>
  <c r="U558" i="6"/>
  <c r="V554" i="6"/>
  <c r="AM554" i="6" s="1"/>
  <c r="AN554" i="6" s="1"/>
  <c r="W554" i="6"/>
  <c r="T554" i="6"/>
  <c r="AK554" i="6" s="1"/>
  <c r="U554" i="6"/>
  <c r="V550" i="6"/>
  <c r="AM550" i="6" s="1"/>
  <c r="AN550" i="6" s="1"/>
  <c r="U550" i="6"/>
  <c r="W550" i="6"/>
  <c r="T550" i="6"/>
  <c r="AK550" i="6" s="1"/>
  <c r="V546" i="6"/>
  <c r="AM546" i="6" s="1"/>
  <c r="AN546" i="6" s="1"/>
  <c r="W546" i="6"/>
  <c r="T546" i="6"/>
  <c r="AK546" i="6" s="1"/>
  <c r="U546" i="6"/>
  <c r="V542" i="6"/>
  <c r="AM542" i="6" s="1"/>
  <c r="AN542" i="6" s="1"/>
  <c r="W542" i="6"/>
  <c r="T542" i="6"/>
  <c r="AK542" i="6" s="1"/>
  <c r="U542" i="6"/>
  <c r="V538" i="6"/>
  <c r="AM538" i="6" s="1"/>
  <c r="AN538" i="6" s="1"/>
  <c r="W538" i="6"/>
  <c r="T538" i="6"/>
  <c r="AK538" i="6" s="1"/>
  <c r="U538" i="6"/>
  <c r="V534" i="6"/>
  <c r="AM534" i="6" s="1"/>
  <c r="AN534" i="6" s="1"/>
  <c r="W534" i="6"/>
  <c r="T534" i="6"/>
  <c r="AK534" i="6" s="1"/>
  <c r="U534" i="6"/>
  <c r="V530" i="6"/>
  <c r="AM530" i="6" s="1"/>
  <c r="AN530" i="6" s="1"/>
  <c r="W530" i="6"/>
  <c r="T530" i="6"/>
  <c r="AK530" i="6" s="1"/>
  <c r="U530" i="6"/>
  <c r="V526" i="6"/>
  <c r="AM526" i="6" s="1"/>
  <c r="AN526" i="6" s="1"/>
  <c r="W526" i="6"/>
  <c r="T526" i="6"/>
  <c r="AK526" i="6" s="1"/>
  <c r="U526" i="6"/>
  <c r="V522" i="6"/>
  <c r="W522" i="6"/>
  <c r="T522" i="6"/>
  <c r="AK522" i="6" s="1"/>
  <c r="U522" i="6"/>
  <c r="V518" i="6"/>
  <c r="W518" i="6"/>
  <c r="T518" i="6"/>
  <c r="AK518" i="6" s="1"/>
  <c r="U518" i="6"/>
  <c r="V514" i="6"/>
  <c r="W514" i="6"/>
  <c r="T514" i="6"/>
  <c r="AK514" i="6" s="1"/>
  <c r="U514" i="6"/>
  <c r="V510" i="6"/>
  <c r="AM510" i="6" s="1"/>
  <c r="AN510" i="6" s="1"/>
  <c r="W510" i="6"/>
  <c r="T510" i="6"/>
  <c r="AK510" i="6" s="1"/>
  <c r="U510" i="6"/>
  <c r="V506" i="6"/>
  <c r="W506" i="6"/>
  <c r="T506" i="6"/>
  <c r="AK506" i="6" s="1"/>
  <c r="U506" i="6"/>
  <c r="V502" i="6"/>
  <c r="W502" i="6"/>
  <c r="T502" i="6"/>
  <c r="AK502" i="6" s="1"/>
  <c r="U502" i="6"/>
  <c r="V498" i="6"/>
  <c r="W498" i="6"/>
  <c r="T498" i="6"/>
  <c r="AK498" i="6" s="1"/>
  <c r="U498" i="6"/>
  <c r="V494" i="6"/>
  <c r="AM494" i="6" s="1"/>
  <c r="AN494" i="6" s="1"/>
  <c r="W494" i="6"/>
  <c r="T494" i="6"/>
  <c r="AK494" i="6" s="1"/>
  <c r="U494" i="6"/>
  <c r="V490" i="6"/>
  <c r="W490" i="6"/>
  <c r="T490" i="6"/>
  <c r="AK490" i="6" s="1"/>
  <c r="U490" i="6"/>
  <c r="V486" i="6"/>
  <c r="W486" i="6"/>
  <c r="T486" i="6"/>
  <c r="AK486" i="6" s="1"/>
  <c r="U486" i="6"/>
  <c r="V482" i="6"/>
  <c r="W482" i="6"/>
  <c r="T482" i="6"/>
  <c r="AK482" i="6" s="1"/>
  <c r="U482" i="6"/>
  <c r="V478" i="6"/>
  <c r="AM478" i="6" s="1"/>
  <c r="AN478" i="6" s="1"/>
  <c r="W478" i="6"/>
  <c r="T478" i="6"/>
  <c r="AK478" i="6" s="1"/>
  <c r="U478" i="6"/>
  <c r="V474" i="6"/>
  <c r="W474" i="6"/>
  <c r="T474" i="6"/>
  <c r="AK474" i="6" s="1"/>
  <c r="U474" i="6"/>
  <c r="V470" i="6"/>
  <c r="W470" i="6"/>
  <c r="T470" i="6"/>
  <c r="AK470" i="6" s="1"/>
  <c r="U470" i="6"/>
  <c r="V466" i="6"/>
  <c r="W466" i="6"/>
  <c r="T466" i="6"/>
  <c r="AK466" i="6" s="1"/>
  <c r="U466" i="6"/>
  <c r="V462" i="6"/>
  <c r="AM462" i="6" s="1"/>
  <c r="AN462" i="6" s="1"/>
  <c r="W462" i="6"/>
  <c r="T462" i="6"/>
  <c r="AK462" i="6" s="1"/>
  <c r="U462" i="6"/>
  <c r="V458" i="6"/>
  <c r="W458" i="6"/>
  <c r="T458" i="6"/>
  <c r="AK458" i="6" s="1"/>
  <c r="U458" i="6"/>
  <c r="V454" i="6"/>
  <c r="W454" i="6"/>
  <c r="T454" i="6"/>
  <c r="AK454" i="6" s="1"/>
  <c r="U454" i="6"/>
  <c r="V450" i="6"/>
  <c r="W450" i="6"/>
  <c r="T450" i="6"/>
  <c r="AK450" i="6" s="1"/>
  <c r="U450" i="6"/>
  <c r="V446" i="6"/>
  <c r="AM446" i="6" s="1"/>
  <c r="AN446" i="6" s="1"/>
  <c r="W446" i="6"/>
  <c r="T446" i="6"/>
  <c r="AK446" i="6" s="1"/>
  <c r="U446" i="6"/>
  <c r="V442" i="6"/>
  <c r="W442" i="6"/>
  <c r="T442" i="6"/>
  <c r="AK442" i="6" s="1"/>
  <c r="U442" i="6"/>
  <c r="V438" i="6"/>
  <c r="W438" i="6"/>
  <c r="T438" i="6"/>
  <c r="AK438" i="6" s="1"/>
  <c r="U438" i="6"/>
  <c r="T434" i="6"/>
  <c r="AK434" i="6" s="1"/>
  <c r="U434" i="6"/>
  <c r="V434" i="6"/>
  <c r="AM434" i="6" s="1"/>
  <c r="AN434" i="6" s="1"/>
  <c r="W434" i="6"/>
  <c r="T430" i="6"/>
  <c r="AK430" i="6" s="1"/>
  <c r="U430" i="6"/>
  <c r="V430" i="6"/>
  <c r="AM430" i="6" s="1"/>
  <c r="AN430" i="6" s="1"/>
  <c r="W430" i="6"/>
  <c r="T426" i="6"/>
  <c r="AK426" i="6" s="1"/>
  <c r="U426" i="6"/>
  <c r="V426" i="6"/>
  <c r="AM426" i="6" s="1"/>
  <c r="AN426" i="6" s="1"/>
  <c r="W426" i="6"/>
  <c r="T422" i="6"/>
  <c r="AK422" i="6" s="1"/>
  <c r="U422" i="6"/>
  <c r="V422" i="6"/>
  <c r="AM422" i="6" s="1"/>
  <c r="AN422" i="6" s="1"/>
  <c r="W422" i="6"/>
  <c r="T418" i="6"/>
  <c r="AK418" i="6" s="1"/>
  <c r="U418" i="6"/>
  <c r="V418" i="6"/>
  <c r="AM418" i="6" s="1"/>
  <c r="AN418" i="6" s="1"/>
  <c r="W418" i="6"/>
  <c r="T414" i="6"/>
  <c r="AK414" i="6" s="1"/>
  <c r="U414" i="6"/>
  <c r="V414" i="6"/>
  <c r="AM414" i="6" s="1"/>
  <c r="AN414" i="6" s="1"/>
  <c r="W414" i="6"/>
  <c r="T410" i="6"/>
  <c r="AK410" i="6" s="1"/>
  <c r="U410" i="6"/>
  <c r="V410" i="6"/>
  <c r="AM410" i="6" s="1"/>
  <c r="AN410" i="6" s="1"/>
  <c r="W410" i="6"/>
  <c r="T406" i="6"/>
  <c r="AK406" i="6" s="1"/>
  <c r="U406" i="6"/>
  <c r="V406" i="6"/>
  <c r="AM406" i="6" s="1"/>
  <c r="AN406" i="6" s="1"/>
  <c r="W406" i="6"/>
  <c r="T402" i="6"/>
  <c r="AK402" i="6" s="1"/>
  <c r="U402" i="6"/>
  <c r="V402" i="6"/>
  <c r="AM402" i="6" s="1"/>
  <c r="AN402" i="6" s="1"/>
  <c r="W402" i="6"/>
  <c r="T398" i="6"/>
  <c r="AK398" i="6" s="1"/>
  <c r="U398" i="6"/>
  <c r="V398" i="6"/>
  <c r="AM398" i="6" s="1"/>
  <c r="AN398" i="6" s="1"/>
  <c r="W398" i="6"/>
  <c r="T394" i="6"/>
  <c r="AK394" i="6" s="1"/>
  <c r="U394" i="6"/>
  <c r="V394" i="6"/>
  <c r="AM394" i="6" s="1"/>
  <c r="AN394" i="6" s="1"/>
  <c r="W394" i="6"/>
  <c r="T390" i="6"/>
  <c r="AK390" i="6" s="1"/>
  <c r="U390" i="6"/>
  <c r="V390" i="6"/>
  <c r="AM390" i="6" s="1"/>
  <c r="AN390" i="6" s="1"/>
  <c r="W390" i="6"/>
  <c r="T386" i="6"/>
  <c r="AK386" i="6" s="1"/>
  <c r="U386" i="6"/>
  <c r="V386" i="6"/>
  <c r="AM386" i="6" s="1"/>
  <c r="AN386" i="6" s="1"/>
  <c r="W386" i="6"/>
  <c r="T382" i="6"/>
  <c r="AK382" i="6" s="1"/>
  <c r="U382" i="6"/>
  <c r="V382" i="6"/>
  <c r="AM382" i="6" s="1"/>
  <c r="AN382" i="6" s="1"/>
  <c r="W382" i="6"/>
  <c r="T378" i="6"/>
  <c r="AK378" i="6" s="1"/>
  <c r="U378" i="6"/>
  <c r="V378" i="6"/>
  <c r="AM378" i="6" s="1"/>
  <c r="AN378" i="6" s="1"/>
  <c r="W378" i="6"/>
  <c r="T374" i="6"/>
  <c r="AK374" i="6" s="1"/>
  <c r="U374" i="6"/>
  <c r="V374" i="6"/>
  <c r="AM374" i="6" s="1"/>
  <c r="AN374" i="6" s="1"/>
  <c r="W374" i="6"/>
  <c r="T370" i="6"/>
  <c r="AK370" i="6" s="1"/>
  <c r="U370" i="6"/>
  <c r="V370" i="6"/>
  <c r="AM370" i="6" s="1"/>
  <c r="AN370" i="6" s="1"/>
  <c r="W370" i="6"/>
  <c r="T366" i="6"/>
  <c r="AK366" i="6" s="1"/>
  <c r="U366" i="6"/>
  <c r="V366" i="6"/>
  <c r="AM366" i="6" s="1"/>
  <c r="AN366" i="6" s="1"/>
  <c r="W366" i="6"/>
  <c r="T362" i="6"/>
  <c r="AK362" i="6" s="1"/>
  <c r="U362" i="6"/>
  <c r="V362" i="6"/>
  <c r="AM362" i="6" s="1"/>
  <c r="AN362" i="6" s="1"/>
  <c r="W362" i="6"/>
  <c r="T358" i="6"/>
  <c r="AK358" i="6" s="1"/>
  <c r="U358" i="6"/>
  <c r="V358" i="6"/>
  <c r="AM358" i="6" s="1"/>
  <c r="AN358" i="6" s="1"/>
  <c r="W358" i="6"/>
  <c r="T354" i="6"/>
  <c r="AK354" i="6" s="1"/>
  <c r="U354" i="6"/>
  <c r="V354" i="6"/>
  <c r="AM354" i="6" s="1"/>
  <c r="AN354" i="6" s="1"/>
  <c r="W354" i="6"/>
  <c r="T350" i="6"/>
  <c r="AK350" i="6" s="1"/>
  <c r="U350" i="6"/>
  <c r="V350" i="6"/>
  <c r="AM350" i="6" s="1"/>
  <c r="AN350" i="6" s="1"/>
  <c r="W350" i="6"/>
  <c r="T346" i="6"/>
  <c r="AK346" i="6" s="1"/>
  <c r="U346" i="6"/>
  <c r="V346" i="6"/>
  <c r="AM346" i="6" s="1"/>
  <c r="AN346" i="6" s="1"/>
  <c r="W346" i="6"/>
  <c r="T342" i="6"/>
  <c r="AK342" i="6" s="1"/>
  <c r="U342" i="6"/>
  <c r="V342" i="6"/>
  <c r="AM342" i="6" s="1"/>
  <c r="AN342" i="6" s="1"/>
  <c r="W342" i="6"/>
  <c r="T338" i="6"/>
  <c r="AK338" i="6" s="1"/>
  <c r="U338" i="6"/>
  <c r="V338" i="6"/>
  <c r="AM338" i="6" s="1"/>
  <c r="AN338" i="6" s="1"/>
  <c r="W338" i="6"/>
  <c r="T334" i="6"/>
  <c r="AK334" i="6" s="1"/>
  <c r="U334" i="6"/>
  <c r="V334" i="6"/>
  <c r="AM334" i="6" s="1"/>
  <c r="AN334" i="6" s="1"/>
  <c r="W334" i="6"/>
  <c r="T330" i="6"/>
  <c r="AK330" i="6" s="1"/>
  <c r="U330" i="6"/>
  <c r="V330" i="6"/>
  <c r="AM330" i="6" s="1"/>
  <c r="AN330" i="6" s="1"/>
  <c r="W330" i="6"/>
  <c r="T326" i="6"/>
  <c r="AK326" i="6" s="1"/>
  <c r="U326" i="6"/>
  <c r="V326" i="6"/>
  <c r="AM326" i="6" s="1"/>
  <c r="AN326" i="6" s="1"/>
  <c r="W326" i="6"/>
  <c r="T322" i="6"/>
  <c r="AK322" i="6" s="1"/>
  <c r="U322" i="6"/>
  <c r="V322" i="6"/>
  <c r="AM322" i="6" s="1"/>
  <c r="AN322" i="6" s="1"/>
  <c r="W322" i="6"/>
  <c r="T318" i="6"/>
  <c r="AK318" i="6" s="1"/>
  <c r="U318" i="6"/>
  <c r="V318" i="6"/>
  <c r="AM318" i="6" s="1"/>
  <c r="AN318" i="6" s="1"/>
  <c r="W318" i="6"/>
  <c r="T314" i="6"/>
  <c r="AK314" i="6" s="1"/>
  <c r="U314" i="6"/>
  <c r="V314" i="6"/>
  <c r="AM314" i="6" s="1"/>
  <c r="AN314" i="6" s="1"/>
  <c r="W314" i="6"/>
  <c r="T310" i="6"/>
  <c r="AK310" i="6" s="1"/>
  <c r="U310" i="6"/>
  <c r="V310" i="6"/>
  <c r="AM310" i="6" s="1"/>
  <c r="AN310" i="6" s="1"/>
  <c r="W310" i="6"/>
  <c r="U306" i="6"/>
  <c r="T306" i="6"/>
  <c r="AK306" i="6" s="1"/>
  <c r="V306" i="6"/>
  <c r="AM306" i="6" s="1"/>
  <c r="AN306" i="6" s="1"/>
  <c r="W306" i="6"/>
  <c r="U302" i="6"/>
  <c r="T302" i="6"/>
  <c r="AK302" i="6" s="1"/>
  <c r="V302" i="6"/>
  <c r="AM302" i="6" s="1"/>
  <c r="AN302" i="6" s="1"/>
  <c r="W302" i="6"/>
  <c r="U298" i="6"/>
  <c r="T298" i="6"/>
  <c r="AK298" i="6" s="1"/>
  <c r="V298" i="6"/>
  <c r="AM298" i="6" s="1"/>
  <c r="AN298" i="6" s="1"/>
  <c r="W298" i="6"/>
  <c r="U294" i="6"/>
  <c r="T294" i="6"/>
  <c r="AK294" i="6" s="1"/>
  <c r="V294" i="6"/>
  <c r="AM294" i="6" s="1"/>
  <c r="AN294" i="6" s="1"/>
  <c r="W294" i="6"/>
  <c r="U290" i="6"/>
  <c r="T290" i="6"/>
  <c r="AK290" i="6" s="1"/>
  <c r="V290" i="6"/>
  <c r="AM290" i="6" s="1"/>
  <c r="AN290" i="6" s="1"/>
  <c r="W290" i="6"/>
  <c r="U286" i="6"/>
  <c r="T286" i="6"/>
  <c r="AK286" i="6" s="1"/>
  <c r="V286" i="6"/>
  <c r="AM286" i="6" s="1"/>
  <c r="AN286" i="6" s="1"/>
  <c r="W286" i="6"/>
  <c r="U282" i="6"/>
  <c r="T282" i="6"/>
  <c r="AK282" i="6" s="1"/>
  <c r="V282" i="6"/>
  <c r="AM282" i="6" s="1"/>
  <c r="AN282" i="6" s="1"/>
  <c r="W282" i="6"/>
  <c r="U278" i="6"/>
  <c r="V278" i="6"/>
  <c r="W278" i="6"/>
  <c r="T278" i="6"/>
  <c r="AK278" i="6" s="1"/>
  <c r="U274" i="6"/>
  <c r="V274" i="6"/>
  <c r="AM274" i="6" s="1"/>
  <c r="AN274" i="6" s="1"/>
  <c r="W274" i="6"/>
  <c r="T274" i="6"/>
  <c r="AK274" i="6" s="1"/>
  <c r="U270" i="6"/>
  <c r="V270" i="6"/>
  <c r="W270" i="6"/>
  <c r="T270" i="6"/>
  <c r="AK270" i="6" s="1"/>
  <c r="U266" i="6"/>
  <c r="V266" i="6"/>
  <c r="AM266" i="6" s="1"/>
  <c r="AN266" i="6" s="1"/>
  <c r="W266" i="6"/>
  <c r="T266" i="6"/>
  <c r="AK266" i="6" s="1"/>
  <c r="U262" i="6"/>
  <c r="V262" i="6"/>
  <c r="W262" i="6"/>
  <c r="T262" i="6"/>
  <c r="AK262" i="6" s="1"/>
  <c r="U258" i="6"/>
  <c r="V258" i="6"/>
  <c r="AM258" i="6" s="1"/>
  <c r="AN258" i="6" s="1"/>
  <c r="W258" i="6"/>
  <c r="T258" i="6"/>
  <c r="AK258" i="6" s="1"/>
  <c r="U254" i="6"/>
  <c r="V254" i="6"/>
  <c r="W254" i="6"/>
  <c r="T254" i="6"/>
  <c r="AK254" i="6" s="1"/>
  <c r="U250" i="6"/>
  <c r="V250" i="6"/>
  <c r="AM250" i="6" s="1"/>
  <c r="AN250" i="6" s="1"/>
  <c r="W250" i="6"/>
  <c r="T250" i="6"/>
  <c r="AK250" i="6" s="1"/>
  <c r="U246" i="6"/>
  <c r="V246" i="6"/>
  <c r="W246" i="6"/>
  <c r="T246" i="6"/>
  <c r="AK246" i="6" s="1"/>
  <c r="U242" i="6"/>
  <c r="V242" i="6"/>
  <c r="AM242" i="6" s="1"/>
  <c r="AN242" i="6" s="1"/>
  <c r="W242" i="6"/>
  <c r="T242" i="6"/>
  <c r="AK242" i="6" s="1"/>
  <c r="U238" i="6"/>
  <c r="V238" i="6"/>
  <c r="W238" i="6"/>
  <c r="T238" i="6"/>
  <c r="AK238" i="6" s="1"/>
  <c r="U234" i="6"/>
  <c r="V234" i="6"/>
  <c r="AM234" i="6" s="1"/>
  <c r="AN234" i="6" s="1"/>
  <c r="W234" i="6"/>
  <c r="T234" i="6"/>
  <c r="AK234" i="6" s="1"/>
  <c r="U230" i="6"/>
  <c r="V230" i="6"/>
  <c r="W230" i="6"/>
  <c r="T230" i="6"/>
  <c r="AK230" i="6" s="1"/>
  <c r="U226" i="6"/>
  <c r="V226" i="6"/>
  <c r="AM226" i="6" s="1"/>
  <c r="AN226" i="6" s="1"/>
  <c r="W226" i="6"/>
  <c r="T226" i="6"/>
  <c r="AK226" i="6" s="1"/>
  <c r="U222" i="6"/>
  <c r="V222" i="6"/>
  <c r="W222" i="6"/>
  <c r="T222" i="6"/>
  <c r="AK222" i="6" s="1"/>
  <c r="U218" i="6"/>
  <c r="V218" i="6"/>
  <c r="AM218" i="6" s="1"/>
  <c r="AN218" i="6" s="1"/>
  <c r="W218" i="6"/>
  <c r="T218" i="6"/>
  <c r="AK218" i="6" s="1"/>
  <c r="U214" i="6"/>
  <c r="V214" i="6"/>
  <c r="W214" i="6"/>
  <c r="T214" i="6"/>
  <c r="AK214" i="6" s="1"/>
  <c r="U210" i="6"/>
  <c r="V210" i="6"/>
  <c r="AM210" i="6" s="1"/>
  <c r="AN210" i="6" s="1"/>
  <c r="W210" i="6"/>
  <c r="T210" i="6"/>
  <c r="AK210" i="6" s="1"/>
  <c r="U206" i="6"/>
  <c r="V206" i="6"/>
  <c r="W206" i="6"/>
  <c r="T206" i="6"/>
  <c r="AK206" i="6" s="1"/>
  <c r="U202" i="6"/>
  <c r="V202" i="6"/>
  <c r="AM202" i="6" s="1"/>
  <c r="AN202" i="6" s="1"/>
  <c r="W202" i="6"/>
  <c r="T202" i="6"/>
  <c r="AK202" i="6" s="1"/>
  <c r="U198" i="6"/>
  <c r="V198" i="6"/>
  <c r="W198" i="6"/>
  <c r="T198" i="6"/>
  <c r="AK198" i="6" s="1"/>
  <c r="U194" i="6"/>
  <c r="V194" i="6"/>
  <c r="AM194" i="6" s="1"/>
  <c r="AN194" i="6" s="1"/>
  <c r="W194" i="6"/>
  <c r="T194" i="6"/>
  <c r="AK194" i="6" s="1"/>
  <c r="U190" i="6"/>
  <c r="V190" i="6"/>
  <c r="W190" i="6"/>
  <c r="T190" i="6"/>
  <c r="AK190" i="6" s="1"/>
  <c r="U186" i="6"/>
  <c r="V186" i="6"/>
  <c r="AM186" i="6" s="1"/>
  <c r="AN186" i="6" s="1"/>
  <c r="W186" i="6"/>
  <c r="T186" i="6"/>
  <c r="AK186" i="6" s="1"/>
  <c r="U182" i="6"/>
  <c r="V182" i="6"/>
  <c r="W182" i="6"/>
  <c r="T182" i="6"/>
  <c r="AK182" i="6" s="1"/>
  <c r="U178" i="6"/>
  <c r="V178" i="6"/>
  <c r="AM178" i="6" s="1"/>
  <c r="AN178" i="6" s="1"/>
  <c r="W178" i="6"/>
  <c r="T178" i="6"/>
  <c r="AK178" i="6" s="1"/>
  <c r="U174" i="6"/>
  <c r="V174" i="6"/>
  <c r="W174" i="6"/>
  <c r="T174" i="6"/>
  <c r="AK174" i="6" s="1"/>
  <c r="U170" i="6"/>
  <c r="V170" i="6"/>
  <c r="AM170" i="6" s="1"/>
  <c r="AN170" i="6" s="1"/>
  <c r="W170" i="6"/>
  <c r="T170" i="6"/>
  <c r="AK170" i="6" s="1"/>
  <c r="U166" i="6"/>
  <c r="V166" i="6"/>
  <c r="W166" i="6"/>
  <c r="T166" i="6"/>
  <c r="AK166" i="6" s="1"/>
  <c r="U162" i="6"/>
  <c r="V162" i="6"/>
  <c r="AM162" i="6" s="1"/>
  <c r="AN162" i="6" s="1"/>
  <c r="W162" i="6"/>
  <c r="T162" i="6"/>
  <c r="AK162" i="6" s="1"/>
  <c r="U158" i="6"/>
  <c r="V158" i="6"/>
  <c r="W158" i="6"/>
  <c r="T158" i="6"/>
  <c r="AK158" i="6" s="1"/>
  <c r="U154" i="6"/>
  <c r="V154" i="6"/>
  <c r="AM154" i="6" s="1"/>
  <c r="AN154" i="6" s="1"/>
  <c r="W154" i="6"/>
  <c r="T154" i="6"/>
  <c r="AK154" i="6" s="1"/>
  <c r="V150" i="6"/>
  <c r="W150" i="6"/>
  <c r="T150" i="6"/>
  <c r="AK150" i="6" s="1"/>
  <c r="U150" i="6"/>
  <c r="V146" i="6"/>
  <c r="W146" i="6"/>
  <c r="T146" i="6"/>
  <c r="AK146" i="6" s="1"/>
  <c r="U146" i="6"/>
  <c r="V142" i="6"/>
  <c r="AM142" i="6" s="1"/>
  <c r="W142" i="6"/>
  <c r="T142" i="6"/>
  <c r="AK142" i="6" s="1"/>
  <c r="U142" i="6"/>
  <c r="V138" i="6"/>
  <c r="W138" i="6"/>
  <c r="T138" i="6"/>
  <c r="AK138" i="6" s="1"/>
  <c r="U138" i="6"/>
  <c r="V134" i="6"/>
  <c r="W134" i="6"/>
  <c r="T134" i="6"/>
  <c r="AK134" i="6" s="1"/>
  <c r="U134" i="6"/>
  <c r="V130" i="6"/>
  <c r="W130" i="6"/>
  <c r="T130" i="6"/>
  <c r="AK130" i="6" s="1"/>
  <c r="U130" i="6"/>
  <c r="V126" i="6"/>
  <c r="AM126" i="6" s="1"/>
  <c r="W126" i="6"/>
  <c r="T126" i="6"/>
  <c r="AK126" i="6" s="1"/>
  <c r="U126" i="6"/>
  <c r="V122" i="6"/>
  <c r="W122" i="6"/>
  <c r="T122" i="6"/>
  <c r="AK122" i="6" s="1"/>
  <c r="U122" i="6"/>
  <c r="V118" i="6"/>
  <c r="W118" i="6"/>
  <c r="T118" i="6"/>
  <c r="AK118" i="6" s="1"/>
  <c r="U118" i="6"/>
  <c r="V114" i="6"/>
  <c r="W114" i="6"/>
  <c r="T114" i="6"/>
  <c r="AK114" i="6" s="1"/>
  <c r="U114" i="6"/>
  <c r="V110" i="6"/>
  <c r="AM110" i="6" s="1"/>
  <c r="W110" i="6"/>
  <c r="T110" i="6"/>
  <c r="AK110" i="6" s="1"/>
  <c r="U110" i="6"/>
  <c r="V106" i="6"/>
  <c r="W106" i="6"/>
  <c r="T106" i="6"/>
  <c r="AK106" i="6" s="1"/>
  <c r="U106" i="6"/>
  <c r="V102" i="6"/>
  <c r="W102" i="6"/>
  <c r="T102" i="6"/>
  <c r="AK102" i="6" s="1"/>
  <c r="U102" i="6"/>
  <c r="V98" i="6"/>
  <c r="W98" i="6"/>
  <c r="T98" i="6"/>
  <c r="AK98" i="6" s="1"/>
  <c r="U98" i="6"/>
  <c r="V94" i="6"/>
  <c r="AM94" i="6" s="1"/>
  <c r="W94" i="6"/>
  <c r="T94" i="6"/>
  <c r="AK94" i="6" s="1"/>
  <c r="U94" i="6"/>
  <c r="V90" i="6"/>
  <c r="W90" i="6"/>
  <c r="T90" i="6"/>
  <c r="AK90" i="6" s="1"/>
  <c r="U90" i="6"/>
  <c r="T86" i="6"/>
  <c r="AK86" i="6" s="1"/>
  <c r="V86" i="6"/>
  <c r="U86" i="6"/>
  <c r="W86" i="6"/>
  <c r="T82" i="6"/>
  <c r="AK82" i="6" s="1"/>
  <c r="U82" i="6"/>
  <c r="V82" i="6"/>
  <c r="AM82" i="6" s="1"/>
  <c r="W82" i="6"/>
  <c r="T78" i="6"/>
  <c r="AK78" i="6" s="1"/>
  <c r="U78" i="6"/>
  <c r="V78" i="6"/>
  <c r="AM78" i="6" s="1"/>
  <c r="AN78" i="6" s="1"/>
  <c r="W78" i="6"/>
  <c r="T74" i="6"/>
  <c r="AK74" i="6" s="1"/>
  <c r="U74" i="6"/>
  <c r="V74" i="6"/>
  <c r="AM74" i="6" s="1"/>
  <c r="AN74" i="6" s="1"/>
  <c r="W74" i="6"/>
  <c r="T70" i="6"/>
  <c r="AK70" i="6" s="1"/>
  <c r="U70" i="6"/>
  <c r="V70" i="6"/>
  <c r="AM70" i="6" s="1"/>
  <c r="AN70" i="6" s="1"/>
  <c r="W70" i="6"/>
  <c r="T66" i="6"/>
  <c r="AK66" i="6" s="1"/>
  <c r="U66" i="6"/>
  <c r="V66" i="6"/>
  <c r="AM66" i="6" s="1"/>
  <c r="W66" i="6"/>
  <c r="BC62" i="6"/>
  <c r="T62" i="6"/>
  <c r="AK62" i="6" s="1"/>
  <c r="U62" i="6"/>
  <c r="V62" i="6"/>
  <c r="W62" i="6"/>
  <c r="T58" i="6"/>
  <c r="AK58" i="6" s="1"/>
  <c r="U58" i="6"/>
  <c r="V58" i="6"/>
  <c r="AM58" i="6" s="1"/>
  <c r="AN58" i="6" s="1"/>
  <c r="W58" i="6"/>
  <c r="T54" i="6"/>
  <c r="AK54" i="6" s="1"/>
  <c r="U54" i="6"/>
  <c r="V54" i="6"/>
  <c r="W54" i="6"/>
  <c r="T50" i="6"/>
  <c r="AK50" i="6" s="1"/>
  <c r="U50" i="6"/>
  <c r="V50" i="6"/>
  <c r="AM50" i="6" s="1"/>
  <c r="AN50" i="6" s="1"/>
  <c r="W50" i="6"/>
  <c r="T46" i="6"/>
  <c r="AK46" i="6" s="1"/>
  <c r="U46" i="6"/>
  <c r="V46" i="6"/>
  <c r="W46" i="6"/>
  <c r="T42" i="6"/>
  <c r="AK42" i="6" s="1"/>
  <c r="U42" i="6"/>
  <c r="V42" i="6"/>
  <c r="AM42" i="6" s="1"/>
  <c r="AN42" i="6" s="1"/>
  <c r="W42" i="6"/>
  <c r="T38" i="6"/>
  <c r="AK38" i="6" s="1"/>
  <c r="U38" i="6"/>
  <c r="V38" i="6"/>
  <c r="W38" i="6"/>
  <c r="T34" i="6"/>
  <c r="AK34" i="6" s="1"/>
  <c r="U34" i="6"/>
  <c r="V34" i="6"/>
  <c r="AM34" i="6" s="1"/>
  <c r="AN34" i="6" s="1"/>
  <c r="W34" i="6"/>
  <c r="T30" i="6"/>
  <c r="AK30" i="6" s="1"/>
  <c r="U30" i="6"/>
  <c r="V30" i="6"/>
  <c r="W30" i="6"/>
  <c r="T26" i="6"/>
  <c r="AK26" i="6" s="1"/>
  <c r="U26" i="6"/>
  <c r="V26" i="6"/>
  <c r="AM26" i="6" s="1"/>
  <c r="W26" i="6"/>
  <c r="T22" i="6"/>
  <c r="AK22" i="6" s="1"/>
  <c r="U22" i="6"/>
  <c r="V22" i="6"/>
  <c r="W22" i="6"/>
  <c r="T18" i="6"/>
  <c r="AK18" i="6" s="1"/>
  <c r="U18" i="6"/>
  <c r="V18" i="6"/>
  <c r="AM18" i="6" s="1"/>
  <c r="AN18" i="6" s="1"/>
  <c r="W18" i="6"/>
  <c r="T14" i="6"/>
  <c r="AK14" i="6" s="1"/>
  <c r="U14" i="6"/>
  <c r="V14" i="6"/>
  <c r="W14" i="6"/>
  <c r="T10" i="6"/>
  <c r="AK10" i="6" s="1"/>
  <c r="U10" i="6"/>
  <c r="V10" i="6"/>
  <c r="AM10" i="6" s="1"/>
  <c r="W10" i="6"/>
  <c r="T6" i="6"/>
  <c r="AK6" i="6" s="1"/>
  <c r="U6" i="6"/>
  <c r="V6" i="6"/>
  <c r="W6" i="6"/>
  <c r="T65" i="6"/>
  <c r="AK65" i="6" s="1"/>
  <c r="U65" i="6"/>
  <c r="V65" i="6"/>
  <c r="AM65" i="6" s="1"/>
  <c r="AN65" i="6" s="1"/>
  <c r="W65" i="6"/>
  <c r="T61" i="6"/>
  <c r="AK61" i="6" s="1"/>
  <c r="U61" i="6"/>
  <c r="V61" i="6"/>
  <c r="W61" i="6"/>
  <c r="T57" i="6"/>
  <c r="AK57" i="6" s="1"/>
  <c r="U57" i="6"/>
  <c r="V57" i="6"/>
  <c r="AM57" i="6" s="1"/>
  <c r="AN57" i="6" s="1"/>
  <c r="W57" i="6"/>
  <c r="T53" i="6"/>
  <c r="AK53" i="6" s="1"/>
  <c r="U53" i="6"/>
  <c r="V53" i="6"/>
  <c r="W53" i="6"/>
  <c r="T49" i="6"/>
  <c r="AK49" i="6" s="1"/>
  <c r="U49" i="6"/>
  <c r="V49" i="6"/>
  <c r="AM49" i="6" s="1"/>
  <c r="AN49" i="6" s="1"/>
  <c r="W49" i="6"/>
  <c r="T45" i="6"/>
  <c r="AK45" i="6" s="1"/>
  <c r="U45" i="6"/>
  <c r="V45" i="6"/>
  <c r="W45" i="6"/>
  <c r="T41" i="6"/>
  <c r="AK41" i="6" s="1"/>
  <c r="U41" i="6"/>
  <c r="V41" i="6"/>
  <c r="AM41" i="6" s="1"/>
  <c r="W41" i="6"/>
  <c r="T37" i="6"/>
  <c r="AK37" i="6" s="1"/>
  <c r="U37" i="6"/>
  <c r="V37" i="6"/>
  <c r="W37" i="6"/>
  <c r="T33" i="6"/>
  <c r="AK33" i="6" s="1"/>
  <c r="U33" i="6"/>
  <c r="V33" i="6"/>
  <c r="AM33" i="6" s="1"/>
  <c r="W33" i="6"/>
  <c r="T29" i="6"/>
  <c r="AK29" i="6" s="1"/>
  <c r="U29" i="6"/>
  <c r="V29" i="6"/>
  <c r="W29" i="6"/>
  <c r="T25" i="6"/>
  <c r="AK25" i="6" s="1"/>
  <c r="U25" i="6"/>
  <c r="V25" i="6"/>
  <c r="AM25" i="6" s="1"/>
  <c r="AN25" i="6" s="1"/>
  <c r="W25" i="6"/>
  <c r="T21" i="6"/>
  <c r="AK21" i="6" s="1"/>
  <c r="U21" i="6"/>
  <c r="V21" i="6"/>
  <c r="W21" i="6"/>
  <c r="T17" i="6"/>
  <c r="AK17" i="6" s="1"/>
  <c r="U17" i="6"/>
  <c r="V17" i="6"/>
  <c r="AM17" i="6" s="1"/>
  <c r="W17" i="6"/>
  <c r="T13" i="6"/>
  <c r="AK13" i="6" s="1"/>
  <c r="U13" i="6"/>
  <c r="V13" i="6"/>
  <c r="W13" i="6"/>
  <c r="T9" i="6"/>
  <c r="AK9" i="6" s="1"/>
  <c r="U9" i="6"/>
  <c r="V9" i="6"/>
  <c r="AM9" i="6" s="1"/>
  <c r="W9" i="6"/>
  <c r="T5" i="6"/>
  <c r="AK5" i="6" s="1"/>
  <c r="U5" i="6"/>
  <c r="V5" i="6"/>
  <c r="W5" i="6"/>
  <c r="T68" i="6"/>
  <c r="AK68" i="6" s="1"/>
  <c r="U68" i="6"/>
  <c r="V68" i="6"/>
  <c r="AM68" i="6" s="1"/>
  <c r="W68" i="6"/>
  <c r="T64" i="6"/>
  <c r="AK64" i="6" s="1"/>
  <c r="U64" i="6"/>
  <c r="V64" i="6"/>
  <c r="W64" i="6"/>
  <c r="T60" i="6"/>
  <c r="AK60" i="6" s="1"/>
  <c r="U60" i="6"/>
  <c r="V60" i="6"/>
  <c r="AM60" i="6" s="1"/>
  <c r="AN60" i="6" s="1"/>
  <c r="W60" i="6"/>
  <c r="T56" i="6"/>
  <c r="AK56" i="6" s="1"/>
  <c r="U56" i="6"/>
  <c r="V56" i="6"/>
  <c r="W56" i="6"/>
  <c r="T52" i="6"/>
  <c r="AK52" i="6" s="1"/>
  <c r="U52" i="6"/>
  <c r="V52" i="6"/>
  <c r="AM52" i="6" s="1"/>
  <c r="AN52" i="6" s="1"/>
  <c r="W52" i="6"/>
  <c r="T48" i="6"/>
  <c r="AK48" i="6" s="1"/>
  <c r="U48" i="6"/>
  <c r="V48" i="6"/>
  <c r="AM48" i="6" s="1"/>
  <c r="AN48" i="6" s="1"/>
  <c r="W48" i="6"/>
  <c r="T44" i="6"/>
  <c r="AK44" i="6" s="1"/>
  <c r="U44" i="6"/>
  <c r="V44" i="6"/>
  <c r="W44" i="6"/>
  <c r="T40" i="6"/>
  <c r="AK40" i="6" s="1"/>
  <c r="U40" i="6"/>
  <c r="V40" i="6"/>
  <c r="AM40" i="6" s="1"/>
  <c r="W40" i="6"/>
  <c r="T36" i="6"/>
  <c r="AK36" i="6" s="1"/>
  <c r="U36" i="6"/>
  <c r="V36" i="6"/>
  <c r="AM36" i="6" s="1"/>
  <c r="AN36" i="6" s="1"/>
  <c r="W36" i="6"/>
  <c r="T32" i="6"/>
  <c r="AK32" i="6" s="1"/>
  <c r="U32" i="6"/>
  <c r="V32" i="6"/>
  <c r="AM32" i="6" s="1"/>
  <c r="AN32" i="6" s="1"/>
  <c r="W32" i="6"/>
  <c r="T28" i="6"/>
  <c r="AK28" i="6" s="1"/>
  <c r="U28" i="6"/>
  <c r="V28" i="6"/>
  <c r="AM28" i="6" s="1"/>
  <c r="W28" i="6"/>
  <c r="T24" i="6"/>
  <c r="AK24" i="6" s="1"/>
  <c r="U24" i="6"/>
  <c r="V24" i="6"/>
  <c r="W24" i="6"/>
  <c r="T20" i="6"/>
  <c r="AK20" i="6" s="1"/>
  <c r="U20" i="6"/>
  <c r="V20" i="6"/>
  <c r="AM20" i="6" s="1"/>
  <c r="AN20" i="6" s="1"/>
  <c r="W20" i="6"/>
  <c r="T16" i="6"/>
  <c r="AK16" i="6" s="1"/>
  <c r="U16" i="6"/>
  <c r="V16" i="6"/>
  <c r="AM16" i="6" s="1"/>
  <c r="AN16" i="6" s="1"/>
  <c r="W16" i="6"/>
  <c r="T12" i="6"/>
  <c r="AK12" i="6" s="1"/>
  <c r="U12" i="6"/>
  <c r="V12" i="6"/>
  <c r="W12" i="6"/>
  <c r="T8" i="6"/>
  <c r="AK8" i="6" s="1"/>
  <c r="U8" i="6"/>
  <c r="V8" i="6"/>
  <c r="AM8" i="6" s="1"/>
  <c r="W8" i="6"/>
  <c r="AB270" i="6"/>
  <c r="AC270" i="6"/>
  <c r="AA270" i="6"/>
  <c r="AT270" i="6" s="1"/>
  <c r="Y270" i="6"/>
  <c r="AR270" i="6" s="1"/>
  <c r="Z270" i="6"/>
  <c r="AB238" i="6"/>
  <c r="AC238" i="6"/>
  <c r="AA238" i="6"/>
  <c r="Y238" i="6"/>
  <c r="AR238" i="6" s="1"/>
  <c r="Z238" i="6"/>
  <c r="BC238" i="6"/>
  <c r="AB102" i="6"/>
  <c r="AC102" i="6"/>
  <c r="AA102" i="6"/>
  <c r="AT102" i="6" s="1"/>
  <c r="Y102" i="6"/>
  <c r="AR102" i="6" s="1"/>
  <c r="Z102" i="6"/>
  <c r="BC102" i="6"/>
  <c r="AB98" i="6"/>
  <c r="AC98" i="6"/>
  <c r="Y98" i="6"/>
  <c r="AR98" i="6" s="1"/>
  <c r="Z98" i="6"/>
  <c r="AA98" i="6"/>
  <c r="AT98" i="6" s="1"/>
  <c r="AB94" i="6"/>
  <c r="AC94" i="6"/>
  <c r="Z94" i="6"/>
  <c r="AA94" i="6"/>
  <c r="AT94" i="6" s="1"/>
  <c r="Y94" i="6"/>
  <c r="AR94" i="6" s="1"/>
  <c r="AB90" i="6"/>
  <c r="AC90" i="6"/>
  <c r="Z90" i="6"/>
  <c r="Y90" i="6"/>
  <c r="AR90" i="6" s="1"/>
  <c r="AA90" i="6"/>
  <c r="AT90" i="6" s="1"/>
  <c r="AB86" i="6"/>
  <c r="AC86" i="6"/>
  <c r="Z86" i="6"/>
  <c r="AA86" i="6"/>
  <c r="Y86" i="6"/>
  <c r="AR86" i="6" s="1"/>
  <c r="BC86" i="6"/>
  <c r="AB82" i="6"/>
  <c r="AC82" i="6"/>
  <c r="Z82" i="6"/>
  <c r="Y82" i="6"/>
  <c r="AR82" i="6" s="1"/>
  <c r="AA82" i="6"/>
  <c r="AT82" i="6" s="1"/>
  <c r="AB78" i="6"/>
  <c r="AC78" i="6"/>
  <c r="Z78" i="6"/>
  <c r="AA78" i="6"/>
  <c r="Y78" i="6"/>
  <c r="AR78" i="6" s="1"/>
  <c r="BC78" i="6"/>
  <c r="AB74" i="6"/>
  <c r="AC74" i="6"/>
  <c r="Z74" i="6"/>
  <c r="Y74" i="6"/>
  <c r="AR74" i="6" s="1"/>
  <c r="AA74" i="6"/>
  <c r="AT74" i="6" s="1"/>
  <c r="AB70" i="6"/>
  <c r="AC70" i="6"/>
  <c r="Z70" i="6"/>
  <c r="AA70" i="6"/>
  <c r="AT70" i="6" s="1"/>
  <c r="Y70" i="6"/>
  <c r="AR70" i="6" s="1"/>
  <c r="BC70" i="6"/>
  <c r="AB21" i="6"/>
  <c r="AC21" i="6"/>
  <c r="Y21" i="6"/>
  <c r="AR21" i="6" s="1"/>
  <c r="AA21" i="6"/>
  <c r="Z21" i="6"/>
  <c r="AB53" i="6"/>
  <c r="AC53" i="6"/>
  <c r="Y53" i="6"/>
  <c r="AR53" i="6" s="1"/>
  <c r="AA53" i="6"/>
  <c r="AT53" i="6" s="1"/>
  <c r="Z53" i="6"/>
  <c r="BC53" i="6"/>
  <c r="AB85" i="6"/>
  <c r="AC85" i="6"/>
  <c r="AA85" i="6"/>
  <c r="AT85" i="6" s="1"/>
  <c r="Y85" i="6"/>
  <c r="AR85" i="6" s="1"/>
  <c r="Z85" i="6"/>
  <c r="AB117" i="6"/>
  <c r="AC117" i="6"/>
  <c r="AA117" i="6"/>
  <c r="AT117" i="6" s="1"/>
  <c r="Z117" i="6"/>
  <c r="BC117" i="6"/>
  <c r="Y117" i="6"/>
  <c r="AR117" i="6" s="1"/>
  <c r="AB149" i="6"/>
  <c r="AC149" i="6"/>
  <c r="AA149" i="6"/>
  <c r="AT149" i="6" s="1"/>
  <c r="Z149" i="6"/>
  <c r="Y149" i="6"/>
  <c r="AR149" i="6" s="1"/>
  <c r="AB181" i="6"/>
  <c r="AC181" i="6"/>
  <c r="AA181" i="6"/>
  <c r="AT181" i="6" s="1"/>
  <c r="Z181" i="6"/>
  <c r="Y181" i="6"/>
  <c r="AR181" i="6" s="1"/>
  <c r="BC181" i="6"/>
  <c r="AB213" i="6"/>
  <c r="AC213" i="6"/>
  <c r="AA213" i="6"/>
  <c r="Z213" i="6"/>
  <c r="Y213" i="6"/>
  <c r="AR213" i="6" s="1"/>
  <c r="BC213" i="6"/>
  <c r="AB77" i="6"/>
  <c r="AC77" i="6"/>
  <c r="AA77" i="6"/>
  <c r="AT77" i="6" s="1"/>
  <c r="Y77" i="6"/>
  <c r="AR77" i="6" s="1"/>
  <c r="Z77" i="6"/>
  <c r="BC77" i="6"/>
  <c r="AB65" i="6"/>
  <c r="AC65" i="6"/>
  <c r="AA65" i="6"/>
  <c r="AT65" i="6" s="1"/>
  <c r="Y65" i="6"/>
  <c r="AR65" i="6" s="1"/>
  <c r="Z65" i="6"/>
  <c r="AB61" i="6"/>
  <c r="AC61" i="6"/>
  <c r="AA61" i="6"/>
  <c r="AT61" i="6" s="1"/>
  <c r="Y61" i="6"/>
  <c r="AR61" i="6" s="1"/>
  <c r="Z61" i="6"/>
  <c r="BC61" i="6"/>
  <c r="AB49" i="6"/>
  <c r="AC49" i="6"/>
  <c r="Y49" i="6"/>
  <c r="AR49" i="6" s="1"/>
  <c r="AA49" i="6"/>
  <c r="AT49" i="6" s="1"/>
  <c r="Z49" i="6"/>
  <c r="AB45" i="6"/>
  <c r="AC45" i="6"/>
  <c r="AA45" i="6"/>
  <c r="AT45" i="6" s="1"/>
  <c r="Y45" i="6"/>
  <c r="AR45" i="6" s="1"/>
  <c r="Z45" i="6"/>
  <c r="BC45" i="6"/>
  <c r="AB33" i="6"/>
  <c r="AC33" i="6"/>
  <c r="Y33" i="6"/>
  <c r="AR33" i="6" s="1"/>
  <c r="Z33" i="6"/>
  <c r="AA33" i="6"/>
  <c r="AT33" i="6" s="1"/>
  <c r="AB29" i="6"/>
  <c r="AC29" i="6"/>
  <c r="AA29" i="6"/>
  <c r="AT29" i="6" s="1"/>
  <c r="Y29" i="6"/>
  <c r="AR29" i="6" s="1"/>
  <c r="Z29" i="6"/>
  <c r="BC29" i="6"/>
  <c r="AB17" i="6"/>
  <c r="AC17" i="6"/>
  <c r="Y17" i="6"/>
  <c r="AR17" i="6" s="1"/>
  <c r="Z17" i="6"/>
  <c r="AA17" i="6"/>
  <c r="AB13" i="6"/>
  <c r="AC13" i="6"/>
  <c r="AA13" i="6"/>
  <c r="AT13" i="6" s="1"/>
  <c r="Y13" i="6"/>
  <c r="AR13" i="6" s="1"/>
  <c r="Z13" i="6"/>
  <c r="BC13" i="6"/>
  <c r="AB25" i="6"/>
  <c r="AC25" i="6"/>
  <c r="AA25" i="6"/>
  <c r="Y25" i="6"/>
  <c r="AR25" i="6" s="1"/>
  <c r="Z25" i="6"/>
  <c r="AB57" i="6"/>
  <c r="AC57" i="6"/>
  <c r="AA57" i="6"/>
  <c r="AT57" i="6" s="1"/>
  <c r="Y57" i="6"/>
  <c r="AR57" i="6" s="1"/>
  <c r="Z57" i="6"/>
  <c r="AB89" i="6"/>
  <c r="AC89" i="6"/>
  <c r="AA89" i="6"/>
  <c r="AT89" i="6" s="1"/>
  <c r="Y89" i="6"/>
  <c r="AR89" i="6" s="1"/>
  <c r="Z89" i="6"/>
  <c r="AB121" i="6"/>
  <c r="AC121" i="6"/>
  <c r="AA121" i="6"/>
  <c r="AT121" i="6" s="1"/>
  <c r="Z121" i="6"/>
  <c r="Y121" i="6"/>
  <c r="AR121" i="6" s="1"/>
  <c r="AB153" i="6"/>
  <c r="AC153" i="6"/>
  <c r="AA153" i="6"/>
  <c r="Z153" i="6"/>
  <c r="Y153" i="6"/>
  <c r="AR153" i="6" s="1"/>
  <c r="AB185" i="6"/>
  <c r="AC185" i="6"/>
  <c r="AA185" i="6"/>
  <c r="AT185" i="6" s="1"/>
  <c r="Z185" i="6"/>
  <c r="Y185" i="6"/>
  <c r="AR185" i="6" s="1"/>
  <c r="AB217" i="6"/>
  <c r="AC217" i="6"/>
  <c r="AA217" i="6"/>
  <c r="AT217" i="6" s="1"/>
  <c r="Z217" i="6"/>
  <c r="Y217" i="6"/>
  <c r="AR217" i="6" s="1"/>
  <c r="BC217" i="6"/>
  <c r="AC718" i="6"/>
  <c r="AA718" i="6"/>
  <c r="AT718" i="6" s="1"/>
  <c r="AB718" i="6"/>
  <c r="Y718" i="6"/>
  <c r="AR718" i="6" s="1"/>
  <c r="Z718" i="6"/>
  <c r="BC718" i="6"/>
  <c r="AC710" i="6"/>
  <c r="AA710" i="6"/>
  <c r="AT710" i="6" s="1"/>
  <c r="Y710" i="6"/>
  <c r="AR710" i="6" s="1"/>
  <c r="Z710" i="6"/>
  <c r="BC710" i="6"/>
  <c r="AB710" i="6"/>
  <c r="AB698" i="6"/>
  <c r="AC698" i="6"/>
  <c r="Y698" i="6"/>
  <c r="AR698" i="6" s="1"/>
  <c r="AA698" i="6"/>
  <c r="AT698" i="6" s="1"/>
  <c r="Z698" i="6"/>
  <c r="BC698" i="6"/>
  <c r="AB690" i="6"/>
  <c r="AC690" i="6"/>
  <c r="AA690" i="6"/>
  <c r="AT690" i="6" s="1"/>
  <c r="Y690" i="6"/>
  <c r="AR690" i="6" s="1"/>
  <c r="Z690" i="6"/>
  <c r="AB682" i="6"/>
  <c r="AC682" i="6"/>
  <c r="AA682" i="6"/>
  <c r="AT682" i="6" s="1"/>
  <c r="Y682" i="6"/>
  <c r="AR682" i="6" s="1"/>
  <c r="Z682" i="6"/>
  <c r="BC682" i="6"/>
  <c r="AB674" i="6"/>
  <c r="AC674" i="6"/>
  <c r="Y674" i="6"/>
  <c r="AR674" i="6" s="1"/>
  <c r="Z674" i="6"/>
  <c r="AA674" i="6"/>
  <c r="AB666" i="6"/>
  <c r="AC666" i="6"/>
  <c r="Y666" i="6"/>
  <c r="AR666" i="6" s="1"/>
  <c r="AA666" i="6"/>
  <c r="AT666" i="6" s="1"/>
  <c r="Z666" i="6"/>
  <c r="BC666" i="6"/>
  <c r="AB658" i="6"/>
  <c r="AC658" i="6"/>
  <c r="AA658" i="6"/>
  <c r="AT658" i="6" s="1"/>
  <c r="Y658" i="6"/>
  <c r="AR658" i="6" s="1"/>
  <c r="Z658" i="6"/>
  <c r="AB650" i="6"/>
  <c r="AC650" i="6"/>
  <c r="AA650" i="6"/>
  <c r="AT650" i="6" s="1"/>
  <c r="Y650" i="6"/>
  <c r="AR650" i="6" s="1"/>
  <c r="Z650" i="6"/>
  <c r="BC650" i="6"/>
  <c r="AC646" i="6"/>
  <c r="AA646" i="6"/>
  <c r="AT646" i="6" s="1"/>
  <c r="AB646" i="6"/>
  <c r="Y646" i="6"/>
  <c r="Z646" i="6"/>
  <c r="BC646" i="6"/>
  <c r="AC638" i="6"/>
  <c r="AB638" i="6"/>
  <c r="AA638" i="6"/>
  <c r="AT638" i="6" s="1"/>
  <c r="Y638" i="6"/>
  <c r="AR638" i="6" s="1"/>
  <c r="Z638" i="6"/>
  <c r="AC630" i="6"/>
  <c r="AB630" i="6"/>
  <c r="AA630" i="6"/>
  <c r="AT630" i="6" s="1"/>
  <c r="Y630" i="6"/>
  <c r="AR630" i="6" s="1"/>
  <c r="Z630" i="6"/>
  <c r="AC622" i="6"/>
  <c r="AB622" i="6"/>
  <c r="AA622" i="6"/>
  <c r="AT622" i="6" s="1"/>
  <c r="Y622" i="6"/>
  <c r="AR622" i="6" s="1"/>
  <c r="Z622" i="6"/>
  <c r="AC614" i="6"/>
  <c r="AB614" i="6"/>
  <c r="AA614" i="6"/>
  <c r="Y614" i="6"/>
  <c r="AR614" i="6" s="1"/>
  <c r="Z614" i="6"/>
  <c r="BC614" i="6"/>
  <c r="AC602" i="6"/>
  <c r="AB602" i="6"/>
  <c r="Y602" i="6"/>
  <c r="AR602" i="6" s="1"/>
  <c r="AA602" i="6"/>
  <c r="AT602" i="6" s="1"/>
  <c r="Z602" i="6"/>
  <c r="BC602" i="6"/>
  <c r="AC594" i="6"/>
  <c r="AB594" i="6"/>
  <c r="AA594" i="6"/>
  <c r="AT594" i="6" s="1"/>
  <c r="Y594" i="6"/>
  <c r="AR594" i="6" s="1"/>
  <c r="Z594" i="6"/>
  <c r="BC594" i="6"/>
  <c r="AC586" i="6"/>
  <c r="AB586" i="6"/>
  <c r="AA586" i="6"/>
  <c r="AT586" i="6" s="1"/>
  <c r="Y586" i="6"/>
  <c r="AR586" i="6" s="1"/>
  <c r="Z586" i="6"/>
  <c r="BC586" i="6"/>
  <c r="AC578" i="6"/>
  <c r="AB578" i="6"/>
  <c r="Y578" i="6"/>
  <c r="AR578" i="6" s="1"/>
  <c r="Z578" i="6"/>
  <c r="AA578" i="6"/>
  <c r="AT578" i="6" s="1"/>
  <c r="AC574" i="6"/>
  <c r="AB574" i="6"/>
  <c r="AA574" i="6"/>
  <c r="AT574" i="6" s="1"/>
  <c r="Y574" i="6"/>
  <c r="AR574" i="6" s="1"/>
  <c r="Z574" i="6"/>
  <c r="AC566" i="6"/>
  <c r="AA566" i="6"/>
  <c r="AT566" i="6" s="1"/>
  <c r="Y566" i="6"/>
  <c r="AR566" i="6" s="1"/>
  <c r="Z566" i="6"/>
  <c r="BC566" i="6"/>
  <c r="AB566" i="6"/>
  <c r="AC558" i="6"/>
  <c r="AB558" i="6"/>
  <c r="AA558" i="6"/>
  <c r="Y558" i="6"/>
  <c r="AR558" i="6" s="1"/>
  <c r="Z558" i="6"/>
  <c r="AC550" i="6"/>
  <c r="AB550" i="6"/>
  <c r="AA550" i="6"/>
  <c r="AT550" i="6" s="1"/>
  <c r="Y550" i="6"/>
  <c r="AR550" i="6" s="1"/>
  <c r="Z550" i="6"/>
  <c r="AC542" i="6"/>
  <c r="AB542" i="6"/>
  <c r="AA542" i="6"/>
  <c r="AT542" i="6" s="1"/>
  <c r="Y542" i="6"/>
  <c r="AR542" i="6" s="1"/>
  <c r="Z542" i="6"/>
  <c r="BC542" i="6"/>
  <c r="AC534" i="6"/>
  <c r="AA534" i="6"/>
  <c r="AT534" i="6" s="1"/>
  <c r="AB534" i="6"/>
  <c r="Y534" i="6"/>
  <c r="Z534" i="6"/>
  <c r="AC526" i="6"/>
  <c r="AB526" i="6"/>
  <c r="AA526" i="6"/>
  <c r="AT526" i="6" s="1"/>
  <c r="Y526" i="6"/>
  <c r="AR526" i="6" s="1"/>
  <c r="Z526" i="6"/>
  <c r="BC526" i="6"/>
  <c r="AC518" i="6"/>
  <c r="AB518" i="6"/>
  <c r="AA518" i="6"/>
  <c r="Y518" i="6"/>
  <c r="AR518" i="6" s="1"/>
  <c r="Z518" i="6"/>
  <c r="AC510" i="6"/>
  <c r="AB510" i="6"/>
  <c r="AA510" i="6"/>
  <c r="Y510" i="6"/>
  <c r="AR510" i="6" s="1"/>
  <c r="Z510" i="6"/>
  <c r="AC502" i="6"/>
  <c r="AB502" i="6"/>
  <c r="AA502" i="6"/>
  <c r="AT502" i="6" s="1"/>
  <c r="Y502" i="6"/>
  <c r="AR502" i="6" s="1"/>
  <c r="Z502" i="6"/>
  <c r="AC494" i="6"/>
  <c r="AB494" i="6"/>
  <c r="AA494" i="6"/>
  <c r="AT494" i="6" s="1"/>
  <c r="Y494" i="6"/>
  <c r="AR494" i="6" s="1"/>
  <c r="Z494" i="6"/>
  <c r="AC486" i="6"/>
  <c r="AB486" i="6"/>
  <c r="AA486" i="6"/>
  <c r="Y486" i="6"/>
  <c r="AR486" i="6" s="1"/>
  <c r="Z486" i="6"/>
  <c r="AC478" i="6"/>
  <c r="AB478" i="6"/>
  <c r="AA478" i="6"/>
  <c r="Y478" i="6"/>
  <c r="AR478" i="6" s="1"/>
  <c r="Z478" i="6"/>
  <c r="AC474" i="6"/>
  <c r="AB474" i="6"/>
  <c r="Y474" i="6"/>
  <c r="AR474" i="6" s="1"/>
  <c r="AA474" i="6"/>
  <c r="AT474" i="6" s="1"/>
  <c r="Z474" i="6"/>
  <c r="BC474" i="6"/>
  <c r="AC466" i="6"/>
  <c r="AB466" i="6"/>
  <c r="AA466" i="6"/>
  <c r="Y466" i="6"/>
  <c r="AR466" i="6" s="1"/>
  <c r="Z466" i="6"/>
  <c r="AC458" i="6"/>
  <c r="AB458" i="6"/>
  <c r="AA458" i="6"/>
  <c r="Y458" i="6"/>
  <c r="AR458" i="6" s="1"/>
  <c r="Z458" i="6"/>
  <c r="BC458" i="6"/>
  <c r="AC450" i="6"/>
  <c r="AB450" i="6"/>
  <c r="Y450" i="6"/>
  <c r="AR450" i="6" s="1"/>
  <c r="Z450" i="6"/>
  <c r="BC450" i="6"/>
  <c r="AA450" i="6"/>
  <c r="AT450" i="6" s="1"/>
  <c r="AC442" i="6"/>
  <c r="AB442" i="6"/>
  <c r="Y442" i="6"/>
  <c r="AR442" i="6" s="1"/>
  <c r="AA442" i="6"/>
  <c r="AT442" i="6" s="1"/>
  <c r="Z442" i="6"/>
  <c r="BC442" i="6"/>
  <c r="AB434" i="6"/>
  <c r="AC434" i="6"/>
  <c r="AA434" i="6"/>
  <c r="AT434" i="6" s="1"/>
  <c r="Y434" i="6"/>
  <c r="AR434" i="6" s="1"/>
  <c r="Z434" i="6"/>
  <c r="AB426" i="6"/>
  <c r="AC426" i="6"/>
  <c r="AA426" i="6"/>
  <c r="AT426" i="6" s="1"/>
  <c r="Y426" i="6"/>
  <c r="AR426" i="6" s="1"/>
  <c r="Z426" i="6"/>
  <c r="BC426" i="6"/>
  <c r="AB418" i="6"/>
  <c r="AC418" i="6"/>
  <c r="Y418" i="6"/>
  <c r="AR418" i="6" s="1"/>
  <c r="Z418" i="6"/>
  <c r="AA418" i="6"/>
  <c r="AT418" i="6" s="1"/>
  <c r="AB410" i="6"/>
  <c r="AC410" i="6"/>
  <c r="Y410" i="6"/>
  <c r="AR410" i="6" s="1"/>
  <c r="AA410" i="6"/>
  <c r="AT410" i="6" s="1"/>
  <c r="Z410" i="6"/>
  <c r="BC410" i="6"/>
  <c r="AB402" i="6"/>
  <c r="AC402" i="6"/>
  <c r="AA402" i="6"/>
  <c r="AT402" i="6" s="1"/>
  <c r="Y402" i="6"/>
  <c r="AR402" i="6" s="1"/>
  <c r="BC402" i="6"/>
  <c r="Z402" i="6"/>
  <c r="AB394" i="6"/>
  <c r="AC394" i="6"/>
  <c r="AA394" i="6"/>
  <c r="AT394" i="6" s="1"/>
  <c r="Y394" i="6"/>
  <c r="AR394" i="6" s="1"/>
  <c r="Z394" i="6"/>
  <c r="AB386" i="6"/>
  <c r="AC386" i="6"/>
  <c r="Y386" i="6"/>
  <c r="AR386" i="6" s="1"/>
  <c r="Z386" i="6"/>
  <c r="BC386" i="6"/>
  <c r="AA386" i="6"/>
  <c r="AT386" i="6" s="1"/>
  <c r="AB378" i="6"/>
  <c r="AC378" i="6"/>
  <c r="Y378" i="6"/>
  <c r="AR378" i="6" s="1"/>
  <c r="AA378" i="6"/>
  <c r="AT378" i="6" s="1"/>
  <c r="Z378" i="6"/>
  <c r="AB370" i="6"/>
  <c r="AC370" i="6"/>
  <c r="Y370" i="6"/>
  <c r="AR370" i="6" s="1"/>
  <c r="AA370" i="6"/>
  <c r="AT370" i="6" s="1"/>
  <c r="Z370" i="6"/>
  <c r="AB362" i="6"/>
  <c r="AC362" i="6"/>
  <c r="Y362" i="6"/>
  <c r="AR362" i="6" s="1"/>
  <c r="AA362" i="6"/>
  <c r="Z362" i="6"/>
  <c r="AB354" i="6"/>
  <c r="AC354" i="6"/>
  <c r="Y354" i="6"/>
  <c r="AR354" i="6" s="1"/>
  <c r="Z354" i="6"/>
  <c r="AA354" i="6"/>
  <c r="AT354" i="6" s="1"/>
  <c r="AB346" i="6"/>
  <c r="AC346" i="6"/>
  <c r="Y346" i="6"/>
  <c r="AR346" i="6" s="1"/>
  <c r="AA346" i="6"/>
  <c r="AT346" i="6" s="1"/>
  <c r="Z346" i="6"/>
  <c r="AB338" i="6"/>
  <c r="AC338" i="6"/>
  <c r="Y338" i="6"/>
  <c r="AR338" i="6" s="1"/>
  <c r="AA338" i="6"/>
  <c r="AT338" i="6" s="1"/>
  <c r="Z338" i="6"/>
  <c r="AB330" i="6"/>
  <c r="AC330" i="6"/>
  <c r="Y330" i="6"/>
  <c r="AR330" i="6" s="1"/>
  <c r="AA330" i="6"/>
  <c r="Z330" i="6"/>
  <c r="AB322" i="6"/>
  <c r="AC322" i="6"/>
  <c r="Y322" i="6"/>
  <c r="AR322" i="6" s="1"/>
  <c r="Z322" i="6"/>
  <c r="AA322" i="6"/>
  <c r="AT322" i="6" s="1"/>
  <c r="AB314" i="6"/>
  <c r="AC314" i="6"/>
  <c r="Y314" i="6"/>
  <c r="AR314" i="6" s="1"/>
  <c r="AA314" i="6"/>
  <c r="AT314" i="6" s="1"/>
  <c r="Z314" i="6"/>
  <c r="AB306" i="6"/>
  <c r="AC306" i="6"/>
  <c r="Y306" i="6"/>
  <c r="AR306" i="6" s="1"/>
  <c r="AA306" i="6"/>
  <c r="AT306" i="6" s="1"/>
  <c r="Z306" i="6"/>
  <c r="AB298" i="6"/>
  <c r="AC298" i="6"/>
  <c r="Y298" i="6"/>
  <c r="AR298" i="6" s="1"/>
  <c r="AA298" i="6"/>
  <c r="Z298" i="6"/>
  <c r="AC290" i="6"/>
  <c r="Y290" i="6"/>
  <c r="AR290" i="6" s="1"/>
  <c r="AB290" i="6"/>
  <c r="Z290" i="6"/>
  <c r="AA290" i="6"/>
  <c r="AT290" i="6" s="1"/>
  <c r="AB282" i="6"/>
  <c r="AC282" i="6"/>
  <c r="Y282" i="6"/>
  <c r="AR282" i="6" s="1"/>
  <c r="AA282" i="6"/>
  <c r="AT282" i="6" s="1"/>
  <c r="Z282" i="6"/>
  <c r="BC282" i="6"/>
  <c r="AB274" i="6"/>
  <c r="Y274" i="6"/>
  <c r="AC274" i="6"/>
  <c r="AA274" i="6"/>
  <c r="Z274" i="6"/>
  <c r="AB262" i="6"/>
  <c r="AC262" i="6"/>
  <c r="AA262" i="6"/>
  <c r="Y262" i="6"/>
  <c r="AR262" i="6" s="1"/>
  <c r="Z262" i="6"/>
  <c r="AB254" i="6"/>
  <c r="AC254" i="6"/>
  <c r="AA254" i="6"/>
  <c r="AT254" i="6" s="1"/>
  <c r="Y254" i="6"/>
  <c r="AR254" i="6" s="1"/>
  <c r="Z254" i="6"/>
  <c r="AB246" i="6"/>
  <c r="AC246" i="6"/>
  <c r="AA246" i="6"/>
  <c r="AT246" i="6" s="1"/>
  <c r="Y246" i="6"/>
  <c r="AR246" i="6" s="1"/>
  <c r="Z246" i="6"/>
  <c r="AB234" i="6"/>
  <c r="AC234" i="6"/>
  <c r="Y234" i="6"/>
  <c r="AR234" i="6" s="1"/>
  <c r="AA234" i="6"/>
  <c r="Z234" i="6"/>
  <c r="AB226" i="6"/>
  <c r="AC226" i="6"/>
  <c r="Y226" i="6"/>
  <c r="AR226" i="6" s="1"/>
  <c r="Z226" i="6"/>
  <c r="AA226" i="6"/>
  <c r="AT226" i="6" s="1"/>
  <c r="AB218" i="6"/>
  <c r="AC218" i="6"/>
  <c r="Y218" i="6"/>
  <c r="AR218" i="6" s="1"/>
  <c r="AA218" i="6"/>
  <c r="AT218" i="6" s="1"/>
  <c r="Z218" i="6"/>
  <c r="AB210" i="6"/>
  <c r="AC210" i="6"/>
  <c r="Y210" i="6"/>
  <c r="AR210" i="6" s="1"/>
  <c r="AA210" i="6"/>
  <c r="AT210" i="6" s="1"/>
  <c r="Z210" i="6"/>
  <c r="AB202" i="6"/>
  <c r="AC202" i="6"/>
  <c r="Y202" i="6"/>
  <c r="AR202" i="6" s="1"/>
  <c r="AA202" i="6"/>
  <c r="Z202" i="6"/>
  <c r="AB194" i="6"/>
  <c r="AC194" i="6"/>
  <c r="Y194" i="6"/>
  <c r="AR194" i="6" s="1"/>
  <c r="Z194" i="6"/>
  <c r="AA194" i="6"/>
  <c r="AT194" i="6" s="1"/>
  <c r="AB186" i="6"/>
  <c r="AC186" i="6"/>
  <c r="Y186" i="6"/>
  <c r="AR186" i="6" s="1"/>
  <c r="AA186" i="6"/>
  <c r="AT186" i="6" s="1"/>
  <c r="Z186" i="6"/>
  <c r="AB182" i="6"/>
  <c r="AC182" i="6"/>
  <c r="AA182" i="6"/>
  <c r="AT182" i="6" s="1"/>
  <c r="Y182" i="6"/>
  <c r="AR182" i="6" s="1"/>
  <c r="Z182" i="6"/>
  <c r="BC182" i="6"/>
  <c r="AB174" i="6"/>
  <c r="AC174" i="6"/>
  <c r="AA174" i="6"/>
  <c r="AT174" i="6" s="1"/>
  <c r="Y174" i="6"/>
  <c r="AR174" i="6" s="1"/>
  <c r="Z174" i="6"/>
  <c r="BC174" i="6"/>
  <c r="AB166" i="6"/>
  <c r="AC166" i="6"/>
  <c r="AA166" i="6"/>
  <c r="AT166" i="6" s="1"/>
  <c r="Y166" i="6"/>
  <c r="AR166" i="6" s="1"/>
  <c r="Z166" i="6"/>
  <c r="BC166" i="6"/>
  <c r="AB158" i="6"/>
  <c r="AC158" i="6"/>
  <c r="AA158" i="6"/>
  <c r="Y158" i="6"/>
  <c r="AR158" i="6" s="1"/>
  <c r="Z158" i="6"/>
  <c r="BC158" i="6"/>
  <c r="AB150" i="6"/>
  <c r="AC150" i="6"/>
  <c r="AA150" i="6"/>
  <c r="AT150" i="6" s="1"/>
  <c r="Y150" i="6"/>
  <c r="AR150" i="6" s="1"/>
  <c r="Z150" i="6"/>
  <c r="BC150" i="6"/>
  <c r="AB142" i="6"/>
  <c r="AC142" i="6"/>
  <c r="AA142" i="6"/>
  <c r="AT142" i="6" s="1"/>
  <c r="Y142" i="6"/>
  <c r="AR142" i="6" s="1"/>
  <c r="Z142" i="6"/>
  <c r="BC142" i="6"/>
  <c r="AB134" i="6"/>
  <c r="AC134" i="6"/>
  <c r="AA134" i="6"/>
  <c r="AT134" i="6" s="1"/>
  <c r="Y134" i="6"/>
  <c r="AR134" i="6" s="1"/>
  <c r="Z134" i="6"/>
  <c r="BC134" i="6"/>
  <c r="AB126" i="6"/>
  <c r="AC126" i="6"/>
  <c r="AA126" i="6"/>
  <c r="Y126" i="6"/>
  <c r="AR126" i="6" s="1"/>
  <c r="Z126" i="6"/>
  <c r="BC126" i="6"/>
  <c r="AB118" i="6"/>
  <c r="AC118" i="6"/>
  <c r="AA118" i="6"/>
  <c r="AT118" i="6" s="1"/>
  <c r="Y118" i="6"/>
  <c r="AR118" i="6" s="1"/>
  <c r="Z118" i="6"/>
  <c r="BC118" i="6"/>
  <c r="AB106" i="6"/>
  <c r="AC106" i="6"/>
  <c r="Y106" i="6"/>
  <c r="AR106" i="6" s="1"/>
  <c r="Z106" i="6"/>
  <c r="AA106" i="6"/>
  <c r="AT106" i="6" s="1"/>
  <c r="AC721" i="6"/>
  <c r="AB721" i="6"/>
  <c r="AA721" i="6"/>
  <c r="AT721" i="6" s="1"/>
  <c r="Z721" i="6"/>
  <c r="Y721" i="6"/>
  <c r="AR721" i="6" s="1"/>
  <c r="AC713" i="6"/>
  <c r="AB713" i="6"/>
  <c r="AA713" i="6"/>
  <c r="AT713" i="6" s="1"/>
  <c r="Z713" i="6"/>
  <c r="Y713" i="6"/>
  <c r="AR713" i="6" s="1"/>
  <c r="AC705" i="6"/>
  <c r="AB705" i="6"/>
  <c r="AA705" i="6"/>
  <c r="AT705" i="6" s="1"/>
  <c r="Z705" i="6"/>
  <c r="Y705" i="6"/>
  <c r="AR705" i="6" s="1"/>
  <c r="AC697" i="6"/>
  <c r="AB697" i="6"/>
  <c r="AA697" i="6"/>
  <c r="Z697" i="6"/>
  <c r="Y697" i="6"/>
  <c r="AR697" i="6" s="1"/>
  <c r="AC689" i="6"/>
  <c r="AB689" i="6"/>
  <c r="AA689" i="6"/>
  <c r="AT689" i="6" s="1"/>
  <c r="Z689" i="6"/>
  <c r="Y689" i="6"/>
  <c r="AR689" i="6" s="1"/>
  <c r="AC681" i="6"/>
  <c r="AB681" i="6"/>
  <c r="AA681" i="6"/>
  <c r="AT681" i="6" s="1"/>
  <c r="Z681" i="6"/>
  <c r="Y681" i="6"/>
  <c r="AR681" i="6" s="1"/>
  <c r="AC673" i="6"/>
  <c r="AB673" i="6"/>
  <c r="AA673" i="6"/>
  <c r="AT673" i="6" s="1"/>
  <c r="Z673" i="6"/>
  <c r="Y673" i="6"/>
  <c r="AR673" i="6" s="1"/>
  <c r="AC665" i="6"/>
  <c r="AB665" i="6"/>
  <c r="AA665" i="6"/>
  <c r="Z665" i="6"/>
  <c r="Y665" i="6"/>
  <c r="AR665" i="6" s="1"/>
  <c r="AC657" i="6"/>
  <c r="AB657" i="6"/>
  <c r="AA657" i="6"/>
  <c r="AT657" i="6" s="1"/>
  <c r="Z657" i="6"/>
  <c r="Y657" i="6"/>
  <c r="AR657" i="6" s="1"/>
  <c r="AC649" i="6"/>
  <c r="AB649" i="6"/>
  <c r="AA649" i="6"/>
  <c r="AT649" i="6" s="1"/>
  <c r="Z649" i="6"/>
  <c r="Y649" i="6"/>
  <c r="AR649" i="6" s="1"/>
  <c r="AC641" i="6"/>
  <c r="AB641" i="6"/>
  <c r="AA641" i="6"/>
  <c r="AT641" i="6" s="1"/>
  <c r="Z641" i="6"/>
  <c r="Y641" i="6"/>
  <c r="AR641" i="6" s="1"/>
  <c r="AC633" i="6"/>
  <c r="AB633" i="6"/>
  <c r="AA633" i="6"/>
  <c r="Z633" i="6"/>
  <c r="Y633" i="6"/>
  <c r="AR633" i="6" s="1"/>
  <c r="AB625" i="6"/>
  <c r="AA625" i="6"/>
  <c r="AC625" i="6"/>
  <c r="Z625" i="6"/>
  <c r="Y625" i="6"/>
  <c r="AR625" i="6" s="1"/>
  <c r="AC621" i="6"/>
  <c r="AB621" i="6"/>
  <c r="AA621" i="6"/>
  <c r="AT621" i="6" s="1"/>
  <c r="Z621" i="6"/>
  <c r="Y621" i="6"/>
  <c r="AR621" i="6" s="1"/>
  <c r="AC613" i="6"/>
  <c r="AB613" i="6"/>
  <c r="AA613" i="6"/>
  <c r="Z613" i="6"/>
  <c r="Y613" i="6"/>
  <c r="AR613" i="6" s="1"/>
  <c r="AC605" i="6"/>
  <c r="AA605" i="6"/>
  <c r="AT605" i="6" s="1"/>
  <c r="AB605" i="6"/>
  <c r="Z605" i="6"/>
  <c r="Y605" i="6"/>
  <c r="AR605" i="6" s="1"/>
  <c r="AC597" i="6"/>
  <c r="AA597" i="6"/>
  <c r="AT597" i="6" s="1"/>
  <c r="AB597" i="6"/>
  <c r="Z597" i="6"/>
  <c r="Y597" i="6"/>
  <c r="AR597" i="6" s="1"/>
  <c r="AC589" i="6"/>
  <c r="AB589" i="6"/>
  <c r="AA589" i="6"/>
  <c r="AT589" i="6" s="1"/>
  <c r="Z589" i="6"/>
  <c r="Y589" i="6"/>
  <c r="AR589" i="6" s="1"/>
  <c r="AC581" i="6"/>
  <c r="AB581" i="6"/>
  <c r="AA581" i="6"/>
  <c r="Z581" i="6"/>
  <c r="Y581" i="6"/>
  <c r="AR581" i="6" s="1"/>
  <c r="AC573" i="6"/>
  <c r="AA573" i="6"/>
  <c r="AT573" i="6" s="1"/>
  <c r="AB573" i="6"/>
  <c r="Z573" i="6"/>
  <c r="Y573" i="6"/>
  <c r="AR573" i="6" s="1"/>
  <c r="AC565" i="6"/>
  <c r="AA565" i="6"/>
  <c r="AT565" i="6" s="1"/>
  <c r="AB565" i="6"/>
  <c r="Z565" i="6"/>
  <c r="Y565" i="6"/>
  <c r="AR565" i="6" s="1"/>
  <c r="AC557" i="6"/>
  <c r="AB557" i="6"/>
  <c r="AA557" i="6"/>
  <c r="AT557" i="6" s="1"/>
  <c r="Z557" i="6"/>
  <c r="Y557" i="6"/>
  <c r="AR557" i="6" s="1"/>
  <c r="AC549" i="6"/>
  <c r="AB549" i="6"/>
  <c r="AA549" i="6"/>
  <c r="Z549" i="6"/>
  <c r="Y549" i="6"/>
  <c r="AR549" i="6" s="1"/>
  <c r="AA537" i="6"/>
  <c r="AT537" i="6" s="1"/>
  <c r="AB537" i="6"/>
  <c r="Z537" i="6"/>
  <c r="AC537" i="6"/>
  <c r="Y537" i="6"/>
  <c r="AC533" i="6"/>
  <c r="AA533" i="6"/>
  <c r="AT533" i="6" s="1"/>
  <c r="AB533" i="6"/>
  <c r="Z533" i="6"/>
  <c r="Y533" i="6"/>
  <c r="AR533" i="6" s="1"/>
  <c r="AC525" i="6"/>
  <c r="AB525" i="6"/>
  <c r="AA525" i="6"/>
  <c r="AT525" i="6" s="1"/>
  <c r="Z525" i="6"/>
  <c r="Y525" i="6"/>
  <c r="AR525" i="6" s="1"/>
  <c r="AC513" i="6"/>
  <c r="AA513" i="6"/>
  <c r="AT513" i="6" s="1"/>
  <c r="AB513" i="6"/>
  <c r="Z513" i="6"/>
  <c r="Y513" i="6"/>
  <c r="AR513" i="6" s="1"/>
  <c r="AA505" i="6"/>
  <c r="AT505" i="6" s="1"/>
  <c r="AB505" i="6"/>
  <c r="AC505" i="6"/>
  <c r="Z505" i="6"/>
  <c r="Y505" i="6"/>
  <c r="AB497" i="6"/>
  <c r="AA497" i="6"/>
  <c r="AC497" i="6"/>
  <c r="Z497" i="6"/>
  <c r="Y497" i="6"/>
  <c r="AR497" i="6" s="1"/>
  <c r="AC485" i="6"/>
  <c r="AB485" i="6"/>
  <c r="AA485" i="6"/>
  <c r="AT485" i="6" s="1"/>
  <c r="Z485" i="6"/>
  <c r="Y485" i="6"/>
  <c r="AR485" i="6" s="1"/>
  <c r="AA473" i="6"/>
  <c r="AT473" i="6" s="1"/>
  <c r="AB473" i="6"/>
  <c r="AC473" i="6"/>
  <c r="Z473" i="6"/>
  <c r="Y473" i="6"/>
  <c r="AB465" i="6"/>
  <c r="AA465" i="6"/>
  <c r="AT465" i="6" s="1"/>
  <c r="AC465" i="6"/>
  <c r="Z465" i="6"/>
  <c r="Y465" i="6"/>
  <c r="AR465" i="6" s="1"/>
  <c r="AC453" i="6"/>
  <c r="AB453" i="6"/>
  <c r="AA453" i="6"/>
  <c r="Z453" i="6"/>
  <c r="Y453" i="6"/>
  <c r="AR453" i="6" s="1"/>
  <c r="AC445" i="6"/>
  <c r="AA445" i="6"/>
  <c r="AT445" i="6" s="1"/>
  <c r="AB445" i="6"/>
  <c r="Z445" i="6"/>
  <c r="Y445" i="6"/>
  <c r="AR445" i="6" s="1"/>
  <c r="AC437" i="6"/>
  <c r="AA437" i="6"/>
  <c r="AT437" i="6" s="1"/>
  <c r="AB437" i="6"/>
  <c r="Z437" i="6"/>
  <c r="Y437" i="6"/>
  <c r="AR437" i="6" s="1"/>
  <c r="AB421" i="6"/>
  <c r="AA421" i="6"/>
  <c r="AC421" i="6"/>
  <c r="Z421" i="6"/>
  <c r="Y421" i="6"/>
  <c r="AR421" i="6" s="1"/>
  <c r="AC413" i="6"/>
  <c r="AA413" i="6"/>
  <c r="AB413" i="6"/>
  <c r="Z413" i="6"/>
  <c r="Y413" i="6"/>
  <c r="AR413" i="6" s="1"/>
  <c r="AA401" i="6"/>
  <c r="AB401" i="6"/>
  <c r="AC401" i="6"/>
  <c r="Z401" i="6"/>
  <c r="Y401" i="6"/>
  <c r="AB389" i="6"/>
  <c r="AA389" i="6"/>
  <c r="AT389" i="6" s="1"/>
  <c r="AC389" i="6"/>
  <c r="Z389" i="6"/>
  <c r="Y389" i="6"/>
  <c r="AR389" i="6" s="1"/>
  <c r="AC381" i="6"/>
  <c r="AA381" i="6"/>
  <c r="AT381" i="6" s="1"/>
  <c r="AB381" i="6"/>
  <c r="Z381" i="6"/>
  <c r="Y381" i="6"/>
  <c r="AR381" i="6" s="1"/>
  <c r="AB373" i="6"/>
  <c r="AC373" i="6"/>
  <c r="AA373" i="6"/>
  <c r="Z373" i="6"/>
  <c r="Y373" i="6"/>
  <c r="AR373" i="6" s="1"/>
  <c r="AB361" i="6"/>
  <c r="AC361" i="6"/>
  <c r="AA361" i="6"/>
  <c r="AT361" i="6" s="1"/>
  <c r="Z361" i="6"/>
  <c r="Y361" i="6"/>
  <c r="AR361" i="6" s="1"/>
  <c r="AB353" i="6"/>
  <c r="AC353" i="6"/>
  <c r="AA353" i="6"/>
  <c r="AT353" i="6" s="1"/>
  <c r="Z353" i="6"/>
  <c r="Y353" i="6"/>
  <c r="AR353" i="6" s="1"/>
  <c r="AB345" i="6"/>
  <c r="AC345" i="6"/>
  <c r="AA345" i="6"/>
  <c r="Z345" i="6"/>
  <c r="Y345" i="6"/>
  <c r="AR345" i="6" s="1"/>
  <c r="AB337" i="6"/>
  <c r="AC337" i="6"/>
  <c r="AA337" i="6"/>
  <c r="AT337" i="6" s="1"/>
  <c r="Z337" i="6"/>
  <c r="Y337" i="6"/>
  <c r="AR337" i="6" s="1"/>
  <c r="AB329" i="6"/>
  <c r="AC329" i="6"/>
  <c r="AA329" i="6"/>
  <c r="AT329" i="6" s="1"/>
  <c r="Z329" i="6"/>
  <c r="Y329" i="6"/>
  <c r="AR329" i="6" s="1"/>
  <c r="AB321" i="6"/>
  <c r="AC321" i="6"/>
  <c r="AA321" i="6"/>
  <c r="AT321" i="6" s="1"/>
  <c r="Z321" i="6"/>
  <c r="Y321" i="6"/>
  <c r="AR321" i="6" s="1"/>
  <c r="AB309" i="6"/>
  <c r="AC309" i="6"/>
  <c r="AA309" i="6"/>
  <c r="AT309" i="6" s="1"/>
  <c r="Z309" i="6"/>
  <c r="Y309" i="6"/>
  <c r="AR309" i="6" s="1"/>
  <c r="AB301" i="6"/>
  <c r="AC301" i="6"/>
  <c r="AA301" i="6"/>
  <c r="AT301" i="6" s="1"/>
  <c r="Z301" i="6"/>
  <c r="Y301" i="6"/>
  <c r="AR301" i="6" s="1"/>
  <c r="AC265" i="6"/>
  <c r="AB265" i="6"/>
  <c r="AA265" i="6"/>
  <c r="AT265" i="6" s="1"/>
  <c r="Z265" i="6"/>
  <c r="Y265" i="6"/>
  <c r="AR265" i="6" s="1"/>
  <c r="BC265" i="6"/>
  <c r="AB205" i="6"/>
  <c r="AC205" i="6"/>
  <c r="AA205" i="6"/>
  <c r="AT205" i="6" s="1"/>
  <c r="Z205" i="6"/>
  <c r="Y205" i="6"/>
  <c r="AR205" i="6" s="1"/>
  <c r="BC205" i="6"/>
  <c r="AB189" i="6"/>
  <c r="AC189" i="6"/>
  <c r="AA189" i="6"/>
  <c r="AT189" i="6" s="1"/>
  <c r="Z189" i="6"/>
  <c r="Y189" i="6"/>
  <c r="AR189" i="6" s="1"/>
  <c r="BC189" i="6"/>
  <c r="AB161" i="6"/>
  <c r="AC161" i="6"/>
  <c r="AA161" i="6"/>
  <c r="AT161" i="6" s="1"/>
  <c r="Z161" i="6"/>
  <c r="Y161" i="6"/>
  <c r="AR161" i="6" s="1"/>
  <c r="AB145" i="6"/>
  <c r="AC145" i="6"/>
  <c r="AA145" i="6"/>
  <c r="AT145" i="6" s="1"/>
  <c r="Z145" i="6"/>
  <c r="Y145" i="6"/>
  <c r="AR145" i="6" s="1"/>
  <c r="BC145" i="6"/>
  <c r="AB716" i="6"/>
  <c r="AA716" i="6"/>
  <c r="AT716" i="6" s="1"/>
  <c r="AC716" i="6"/>
  <c r="Y716" i="6"/>
  <c r="AR716" i="6" s="1"/>
  <c r="Z716" i="6"/>
  <c r="AB708" i="6"/>
  <c r="AA708" i="6"/>
  <c r="AT708" i="6" s="1"/>
  <c r="AC708" i="6"/>
  <c r="Y708" i="6"/>
  <c r="AR708" i="6" s="1"/>
  <c r="Z708" i="6"/>
  <c r="AB684" i="6"/>
  <c r="AA684" i="6"/>
  <c r="AT684" i="6" s="1"/>
  <c r="AC684" i="6"/>
  <c r="Y684" i="6"/>
  <c r="AR684" i="6" s="1"/>
  <c r="Z684" i="6"/>
  <c r="AB644" i="6"/>
  <c r="AA644" i="6"/>
  <c r="AT644" i="6" s="1"/>
  <c r="AC644" i="6"/>
  <c r="Y644" i="6"/>
  <c r="AR644" i="6" s="1"/>
  <c r="Z644" i="6"/>
  <c r="AC624" i="6"/>
  <c r="AB624" i="6"/>
  <c r="AA624" i="6"/>
  <c r="AT624" i="6" s="1"/>
  <c r="Y624" i="6"/>
  <c r="AR624" i="6" s="1"/>
  <c r="Z624" i="6"/>
  <c r="AC612" i="6"/>
  <c r="AA612" i="6"/>
  <c r="AT612" i="6" s="1"/>
  <c r="AB612" i="6"/>
  <c r="Y612" i="6"/>
  <c r="AR612" i="6" s="1"/>
  <c r="Z612" i="6"/>
  <c r="AC608" i="6"/>
  <c r="AB608" i="6"/>
  <c r="AA608" i="6"/>
  <c r="AT608" i="6" s="1"/>
  <c r="Y608" i="6"/>
  <c r="AR608" i="6" s="1"/>
  <c r="Z608" i="6"/>
  <c r="AC600" i="6"/>
  <c r="AB600" i="6"/>
  <c r="AA600" i="6"/>
  <c r="AT600" i="6" s="1"/>
  <c r="Y600" i="6"/>
  <c r="AR600" i="6" s="1"/>
  <c r="Z600" i="6"/>
  <c r="AC596" i="6"/>
  <c r="AA596" i="6"/>
  <c r="AT596" i="6" s="1"/>
  <c r="AB596" i="6"/>
  <c r="Y596" i="6"/>
  <c r="AR596" i="6" s="1"/>
  <c r="Z596" i="6"/>
  <c r="AC592" i="6"/>
  <c r="AB592" i="6"/>
  <c r="AA592" i="6"/>
  <c r="Y592" i="6"/>
  <c r="AR592" i="6" s="1"/>
  <c r="Z592" i="6"/>
  <c r="AC588" i="6"/>
  <c r="AB588" i="6"/>
  <c r="AA588" i="6"/>
  <c r="Y588" i="6"/>
  <c r="AR588" i="6" s="1"/>
  <c r="Z588" i="6"/>
  <c r="AC584" i="6"/>
  <c r="AB584" i="6"/>
  <c r="AA584" i="6"/>
  <c r="AT584" i="6" s="1"/>
  <c r="Y584" i="6"/>
  <c r="AR584" i="6" s="1"/>
  <c r="Z584" i="6"/>
  <c r="AC580" i="6"/>
  <c r="AA580" i="6"/>
  <c r="AT580" i="6" s="1"/>
  <c r="AB580" i="6"/>
  <c r="Y580" i="6"/>
  <c r="AR580" i="6" s="1"/>
  <c r="Z580" i="6"/>
  <c r="AC576" i="6"/>
  <c r="AB576" i="6"/>
  <c r="AA576" i="6"/>
  <c r="Y576" i="6"/>
  <c r="AR576" i="6" s="1"/>
  <c r="Z576" i="6"/>
  <c r="AC572" i="6"/>
  <c r="AA572" i="6"/>
  <c r="AT572" i="6" s="1"/>
  <c r="AB572" i="6"/>
  <c r="Y572" i="6"/>
  <c r="AR572" i="6" s="1"/>
  <c r="Z572" i="6"/>
  <c r="AC568" i="6"/>
  <c r="AB568" i="6"/>
  <c r="AA568" i="6"/>
  <c r="AT568" i="6" s="1"/>
  <c r="Y568" i="6"/>
  <c r="AR568" i="6" s="1"/>
  <c r="Z568" i="6"/>
  <c r="AC564" i="6"/>
  <c r="AA564" i="6"/>
  <c r="AT564" i="6" s="1"/>
  <c r="AB564" i="6"/>
  <c r="Y564" i="6"/>
  <c r="AR564" i="6" s="1"/>
  <c r="Z564" i="6"/>
  <c r="AC560" i="6"/>
  <c r="AB560" i="6"/>
  <c r="AA560" i="6"/>
  <c r="Y560" i="6"/>
  <c r="AR560" i="6" s="1"/>
  <c r="Z560" i="6"/>
  <c r="AC556" i="6"/>
  <c r="AB556" i="6"/>
  <c r="AA556" i="6"/>
  <c r="Y556" i="6"/>
  <c r="AR556" i="6" s="1"/>
  <c r="Z556" i="6"/>
  <c r="AC552" i="6"/>
  <c r="AB552" i="6"/>
  <c r="AA552" i="6"/>
  <c r="AT552" i="6" s="1"/>
  <c r="Y552" i="6"/>
  <c r="AR552" i="6" s="1"/>
  <c r="Z552" i="6"/>
  <c r="AC548" i="6"/>
  <c r="AA548" i="6"/>
  <c r="AT548" i="6" s="1"/>
  <c r="AB548" i="6"/>
  <c r="Y548" i="6"/>
  <c r="AR548" i="6" s="1"/>
  <c r="Z548" i="6"/>
  <c r="AC544" i="6"/>
  <c r="AB544" i="6"/>
  <c r="AA544" i="6"/>
  <c r="Y544" i="6"/>
  <c r="AR544" i="6" s="1"/>
  <c r="Z544" i="6"/>
  <c r="AC540" i="6"/>
  <c r="AA540" i="6"/>
  <c r="AT540" i="6" s="1"/>
  <c r="AB540" i="6"/>
  <c r="Y540" i="6"/>
  <c r="AR540" i="6" s="1"/>
  <c r="Z540" i="6"/>
  <c r="AC536" i="6"/>
  <c r="AB536" i="6"/>
  <c r="AA536" i="6"/>
  <c r="AT536" i="6" s="1"/>
  <c r="Y536" i="6"/>
  <c r="AR536" i="6" s="1"/>
  <c r="Z536" i="6"/>
  <c r="AC532" i="6"/>
  <c r="AA532" i="6"/>
  <c r="AT532" i="6" s="1"/>
  <c r="AB532" i="6"/>
  <c r="Y532" i="6"/>
  <c r="AR532" i="6" s="1"/>
  <c r="Z532" i="6"/>
  <c r="AC528" i="6"/>
  <c r="AB528" i="6"/>
  <c r="AA528" i="6"/>
  <c r="Y528" i="6"/>
  <c r="AR528" i="6" s="1"/>
  <c r="Z528" i="6"/>
  <c r="AC524" i="6"/>
  <c r="AB524" i="6"/>
  <c r="AA524" i="6"/>
  <c r="AT524" i="6" s="1"/>
  <c r="Y524" i="6"/>
  <c r="AR524" i="6" s="1"/>
  <c r="Z524" i="6"/>
  <c r="AC520" i="6"/>
  <c r="AB520" i="6"/>
  <c r="AA520" i="6"/>
  <c r="AT520" i="6" s="1"/>
  <c r="Y520" i="6"/>
  <c r="AR520" i="6" s="1"/>
  <c r="Z520" i="6"/>
  <c r="AC516" i="6"/>
  <c r="AA516" i="6"/>
  <c r="AT516" i="6" s="1"/>
  <c r="AB516" i="6"/>
  <c r="Y516" i="6"/>
  <c r="AR516" i="6" s="1"/>
  <c r="Z516" i="6"/>
  <c r="AC512" i="6"/>
  <c r="AB512" i="6"/>
  <c r="AA512" i="6"/>
  <c r="Y512" i="6"/>
  <c r="AR512" i="6" s="1"/>
  <c r="Z512" i="6"/>
  <c r="AC508" i="6"/>
  <c r="AA508" i="6"/>
  <c r="AB508" i="6"/>
  <c r="Y508" i="6"/>
  <c r="AR508" i="6" s="1"/>
  <c r="Z508" i="6"/>
  <c r="AC504" i="6"/>
  <c r="AB504" i="6"/>
  <c r="AA504" i="6"/>
  <c r="AT504" i="6" s="1"/>
  <c r="Y504" i="6"/>
  <c r="AR504" i="6" s="1"/>
  <c r="Z504" i="6"/>
  <c r="AC500" i="6"/>
  <c r="AA500" i="6"/>
  <c r="AT500" i="6" s="1"/>
  <c r="AB500" i="6"/>
  <c r="Y500" i="6"/>
  <c r="AR500" i="6" s="1"/>
  <c r="Z500" i="6"/>
  <c r="AC496" i="6"/>
  <c r="AB496" i="6"/>
  <c r="AA496" i="6"/>
  <c r="Y496" i="6"/>
  <c r="AR496" i="6" s="1"/>
  <c r="Z496" i="6"/>
  <c r="AC492" i="6"/>
  <c r="AB492" i="6"/>
  <c r="AA492" i="6"/>
  <c r="AT492" i="6" s="1"/>
  <c r="Y492" i="6"/>
  <c r="AR492" i="6" s="1"/>
  <c r="Z492" i="6"/>
  <c r="AC488" i="6"/>
  <c r="AB488" i="6"/>
  <c r="AA488" i="6"/>
  <c r="AT488" i="6" s="1"/>
  <c r="Y488" i="6"/>
  <c r="AR488" i="6" s="1"/>
  <c r="Z488" i="6"/>
  <c r="AC484" i="6"/>
  <c r="AA484" i="6"/>
  <c r="AT484" i="6" s="1"/>
  <c r="AB484" i="6"/>
  <c r="Y484" i="6"/>
  <c r="AR484" i="6" s="1"/>
  <c r="Z484" i="6"/>
  <c r="AC480" i="6"/>
  <c r="AB480" i="6"/>
  <c r="AA480" i="6"/>
  <c r="Y480" i="6"/>
  <c r="AR480" i="6" s="1"/>
  <c r="Z480" i="6"/>
  <c r="AC476" i="6"/>
  <c r="AA476" i="6"/>
  <c r="AB476" i="6"/>
  <c r="Y476" i="6"/>
  <c r="AR476" i="6" s="1"/>
  <c r="Z476" i="6"/>
  <c r="AC472" i="6"/>
  <c r="AB472" i="6"/>
  <c r="AA472" i="6"/>
  <c r="AT472" i="6" s="1"/>
  <c r="Y472" i="6"/>
  <c r="AR472" i="6" s="1"/>
  <c r="Z472" i="6"/>
  <c r="AC468" i="6"/>
  <c r="AA468" i="6"/>
  <c r="AT468" i="6" s="1"/>
  <c r="AB468" i="6"/>
  <c r="Y468" i="6"/>
  <c r="AR468" i="6" s="1"/>
  <c r="Z468" i="6"/>
  <c r="AC464" i="6"/>
  <c r="AB464" i="6"/>
  <c r="AA464" i="6"/>
  <c r="Y464" i="6"/>
  <c r="AR464" i="6" s="1"/>
  <c r="Z464" i="6"/>
  <c r="AC460" i="6"/>
  <c r="AB460" i="6"/>
  <c r="AA460" i="6"/>
  <c r="AT460" i="6" s="1"/>
  <c r="Y460" i="6"/>
  <c r="AR460" i="6" s="1"/>
  <c r="Z460" i="6"/>
  <c r="AC456" i="6"/>
  <c r="AB456" i="6"/>
  <c r="AA456" i="6"/>
  <c r="AT456" i="6" s="1"/>
  <c r="Y456" i="6"/>
  <c r="AR456" i="6" s="1"/>
  <c r="Z456" i="6"/>
  <c r="AC452" i="6"/>
  <c r="AA452" i="6"/>
  <c r="AT452" i="6" s="1"/>
  <c r="Y452" i="6"/>
  <c r="AR452" i="6" s="1"/>
  <c r="Z452" i="6"/>
  <c r="AB452" i="6"/>
  <c r="AC448" i="6"/>
  <c r="AB448" i="6"/>
  <c r="AA448" i="6"/>
  <c r="Y448" i="6"/>
  <c r="AR448" i="6" s="1"/>
  <c r="Z448" i="6"/>
  <c r="AC444" i="6"/>
  <c r="AA444" i="6"/>
  <c r="AB444" i="6"/>
  <c r="Y444" i="6"/>
  <c r="AR444" i="6" s="1"/>
  <c r="Z444" i="6"/>
  <c r="AC440" i="6"/>
  <c r="AB440" i="6"/>
  <c r="AA440" i="6"/>
  <c r="AT440" i="6" s="1"/>
  <c r="Y440" i="6"/>
  <c r="AR440" i="6" s="1"/>
  <c r="Z440" i="6"/>
  <c r="AC436" i="6"/>
  <c r="AA436" i="6"/>
  <c r="AT436" i="6" s="1"/>
  <c r="AB436" i="6"/>
  <c r="Y436" i="6"/>
  <c r="AR436" i="6" s="1"/>
  <c r="Z436" i="6"/>
  <c r="AB432" i="6"/>
  <c r="AC432" i="6"/>
  <c r="AA432" i="6"/>
  <c r="Y432" i="6"/>
  <c r="AR432" i="6" s="1"/>
  <c r="Z432" i="6"/>
  <c r="AB428" i="6"/>
  <c r="AC428" i="6"/>
  <c r="AA428" i="6"/>
  <c r="AT428" i="6" s="1"/>
  <c r="Y428" i="6"/>
  <c r="AR428" i="6" s="1"/>
  <c r="Z428" i="6"/>
  <c r="AB424" i="6"/>
  <c r="AC424" i="6"/>
  <c r="AA424" i="6"/>
  <c r="AT424" i="6" s="1"/>
  <c r="Y424" i="6"/>
  <c r="AR424" i="6" s="1"/>
  <c r="Z424" i="6"/>
  <c r="AB420" i="6"/>
  <c r="AC420" i="6"/>
  <c r="AA420" i="6"/>
  <c r="AT420" i="6" s="1"/>
  <c r="Y420" i="6"/>
  <c r="AR420" i="6" s="1"/>
  <c r="Z420" i="6"/>
  <c r="AB416" i="6"/>
  <c r="AC416" i="6"/>
  <c r="AA416" i="6"/>
  <c r="Y416" i="6"/>
  <c r="AR416" i="6" s="1"/>
  <c r="Z416" i="6"/>
  <c r="AB412" i="6"/>
  <c r="AC412" i="6"/>
  <c r="AA412" i="6"/>
  <c r="AT412" i="6" s="1"/>
  <c r="Y412" i="6"/>
  <c r="AR412" i="6" s="1"/>
  <c r="Z412" i="6"/>
  <c r="AB408" i="6"/>
  <c r="AC408" i="6"/>
  <c r="AA408" i="6"/>
  <c r="AT408" i="6" s="1"/>
  <c r="Y408" i="6"/>
  <c r="AR408" i="6" s="1"/>
  <c r="Z408" i="6"/>
  <c r="AB404" i="6"/>
  <c r="AC404" i="6"/>
  <c r="AA404" i="6"/>
  <c r="AT404" i="6" s="1"/>
  <c r="Y404" i="6"/>
  <c r="AR404" i="6" s="1"/>
  <c r="Z404" i="6"/>
  <c r="AB400" i="6"/>
  <c r="AC400" i="6"/>
  <c r="AA400" i="6"/>
  <c r="Z400" i="6"/>
  <c r="Y400" i="6"/>
  <c r="AR400" i="6" s="1"/>
  <c r="AB396" i="6"/>
  <c r="AC396" i="6"/>
  <c r="AA396" i="6"/>
  <c r="AT396" i="6" s="1"/>
  <c r="Y396" i="6"/>
  <c r="AR396" i="6" s="1"/>
  <c r="Z396" i="6"/>
  <c r="AB392" i="6"/>
  <c r="AC392" i="6"/>
  <c r="AA392" i="6"/>
  <c r="AT392" i="6" s="1"/>
  <c r="Y392" i="6"/>
  <c r="AR392" i="6" s="1"/>
  <c r="Z392" i="6"/>
  <c r="AB388" i="6"/>
  <c r="AC388" i="6"/>
  <c r="AA388" i="6"/>
  <c r="AT388" i="6" s="1"/>
  <c r="Y388" i="6"/>
  <c r="AR388" i="6" s="1"/>
  <c r="Z388" i="6"/>
  <c r="AB384" i="6"/>
  <c r="AC384" i="6"/>
  <c r="AA384" i="6"/>
  <c r="Y384" i="6"/>
  <c r="AR384" i="6" s="1"/>
  <c r="Z384" i="6"/>
  <c r="AB380" i="6"/>
  <c r="AC380" i="6"/>
  <c r="AA380" i="6"/>
  <c r="AT380" i="6" s="1"/>
  <c r="Y380" i="6"/>
  <c r="AR380" i="6" s="1"/>
  <c r="Z380" i="6"/>
  <c r="AB376" i="6"/>
  <c r="AC376" i="6"/>
  <c r="AA376" i="6"/>
  <c r="AT376" i="6" s="1"/>
  <c r="Y376" i="6"/>
  <c r="AR376" i="6" s="1"/>
  <c r="Z376" i="6"/>
  <c r="AA372" i="6"/>
  <c r="AT372" i="6" s="1"/>
  <c r="AB372" i="6"/>
  <c r="AC372" i="6"/>
  <c r="Y372" i="6"/>
  <c r="AR372" i="6" s="1"/>
  <c r="Z372" i="6"/>
  <c r="AB368" i="6"/>
  <c r="AC368" i="6"/>
  <c r="AA368" i="6"/>
  <c r="Y368" i="6"/>
  <c r="AR368" i="6" s="1"/>
  <c r="Z368" i="6"/>
  <c r="AA364" i="6"/>
  <c r="AT364" i="6" s="1"/>
  <c r="AB364" i="6"/>
  <c r="Y364" i="6"/>
  <c r="AR364" i="6" s="1"/>
  <c r="AC364" i="6"/>
  <c r="Z364" i="6"/>
  <c r="AB360" i="6"/>
  <c r="AA360" i="6"/>
  <c r="AC360" i="6"/>
  <c r="Y360" i="6"/>
  <c r="AR360" i="6" s="1"/>
  <c r="Z360" i="6"/>
  <c r="AC356" i="6"/>
  <c r="AA356" i="6"/>
  <c r="AT356" i="6" s="1"/>
  <c r="AB356" i="6"/>
  <c r="Y356" i="6"/>
  <c r="AR356" i="6" s="1"/>
  <c r="Z356" i="6"/>
  <c r="AB352" i="6"/>
  <c r="AA352" i="6"/>
  <c r="AT352" i="6" s="1"/>
  <c r="AC352" i="6"/>
  <c r="Y352" i="6"/>
  <c r="AR352" i="6" s="1"/>
  <c r="Z352" i="6"/>
  <c r="AB348" i="6"/>
  <c r="AA348" i="6"/>
  <c r="AC348" i="6"/>
  <c r="Y348" i="6"/>
  <c r="AR348" i="6" s="1"/>
  <c r="Z348" i="6"/>
  <c r="AB344" i="6"/>
  <c r="AA344" i="6"/>
  <c r="AC344" i="6"/>
  <c r="Y344" i="6"/>
  <c r="AR344" i="6" s="1"/>
  <c r="Z344" i="6"/>
  <c r="AA340" i="6"/>
  <c r="AT340" i="6" s="1"/>
  <c r="AB340" i="6"/>
  <c r="AC340" i="6"/>
  <c r="Y340" i="6"/>
  <c r="AR340" i="6" s="1"/>
  <c r="Z340" i="6"/>
  <c r="AB336" i="6"/>
  <c r="AC336" i="6"/>
  <c r="AA336" i="6"/>
  <c r="Y336" i="6"/>
  <c r="AR336" i="6" s="1"/>
  <c r="Z336" i="6"/>
  <c r="AA332" i="6"/>
  <c r="AT332" i="6" s="1"/>
  <c r="AB332" i="6"/>
  <c r="Y332" i="6"/>
  <c r="AR332" i="6" s="1"/>
  <c r="Z332" i="6"/>
  <c r="AC332" i="6"/>
  <c r="AB328" i="6"/>
  <c r="AA328" i="6"/>
  <c r="AC328" i="6"/>
  <c r="Y328" i="6"/>
  <c r="AR328" i="6" s="1"/>
  <c r="Z328" i="6"/>
  <c r="AC324" i="6"/>
  <c r="AA324" i="6"/>
  <c r="AT324" i="6" s="1"/>
  <c r="Y324" i="6"/>
  <c r="AR324" i="6" s="1"/>
  <c r="AB324" i="6"/>
  <c r="Z324" i="6"/>
  <c r="AB320" i="6"/>
  <c r="AA320" i="6"/>
  <c r="AT320" i="6" s="1"/>
  <c r="AC320" i="6"/>
  <c r="Y320" i="6"/>
  <c r="AR320" i="6" s="1"/>
  <c r="Z320" i="6"/>
  <c r="AB316" i="6"/>
  <c r="AA316" i="6"/>
  <c r="AC316" i="6"/>
  <c r="Y316" i="6"/>
  <c r="AR316" i="6" s="1"/>
  <c r="Z316" i="6"/>
  <c r="AB312" i="6"/>
  <c r="AA312" i="6"/>
  <c r="AC312" i="6"/>
  <c r="Y312" i="6"/>
  <c r="AR312" i="6" s="1"/>
  <c r="Z312" i="6"/>
  <c r="AA308" i="6"/>
  <c r="AT308" i="6" s="1"/>
  <c r="AB308" i="6"/>
  <c r="AC308" i="6"/>
  <c r="Y308" i="6"/>
  <c r="AR308" i="6" s="1"/>
  <c r="Z308" i="6"/>
  <c r="BC308" i="6"/>
  <c r="AB304" i="6"/>
  <c r="AC304" i="6"/>
  <c r="AA304" i="6"/>
  <c r="AT304" i="6" s="1"/>
  <c r="Y304" i="6"/>
  <c r="AR304" i="6" s="1"/>
  <c r="Z304" i="6"/>
  <c r="BC304" i="6"/>
  <c r="AA300" i="6"/>
  <c r="AT300" i="6" s="1"/>
  <c r="AB300" i="6"/>
  <c r="AC300" i="6"/>
  <c r="Y300" i="6"/>
  <c r="AR300" i="6" s="1"/>
  <c r="Z300" i="6"/>
  <c r="BC300" i="6"/>
  <c r="AC296" i="6"/>
  <c r="AA296" i="6"/>
  <c r="AT296" i="6" s="1"/>
  <c r="AB296" i="6"/>
  <c r="Y296" i="6"/>
  <c r="AR296" i="6" s="1"/>
  <c r="Z296" i="6"/>
  <c r="BC296" i="6"/>
  <c r="AB292" i="6"/>
  <c r="AC292" i="6"/>
  <c r="AA292" i="6"/>
  <c r="AT292" i="6" s="1"/>
  <c r="Y292" i="6"/>
  <c r="AR292" i="6" s="1"/>
  <c r="Z292" i="6"/>
  <c r="BC292" i="6"/>
  <c r="AC288" i="6"/>
  <c r="AB288" i="6"/>
  <c r="AA288" i="6"/>
  <c r="AT288" i="6" s="1"/>
  <c r="Y288" i="6"/>
  <c r="AR288" i="6" s="1"/>
  <c r="Z288" i="6"/>
  <c r="BC288" i="6"/>
  <c r="AB284" i="6"/>
  <c r="AC284" i="6"/>
  <c r="AA284" i="6"/>
  <c r="AT284" i="6" s="1"/>
  <c r="Y284" i="6"/>
  <c r="AR284" i="6" s="1"/>
  <c r="Z284" i="6"/>
  <c r="BC284" i="6"/>
  <c r="AC280" i="6"/>
  <c r="AA280" i="6"/>
  <c r="AB280" i="6"/>
  <c r="Y280" i="6"/>
  <c r="AR280" i="6" s="1"/>
  <c r="Z280" i="6"/>
  <c r="BC280" i="6"/>
  <c r="AB276" i="6"/>
  <c r="AC276" i="6"/>
  <c r="AA276" i="6"/>
  <c r="AT276" i="6" s="1"/>
  <c r="Y276" i="6"/>
  <c r="AR276" i="6" s="1"/>
  <c r="Z276" i="6"/>
  <c r="BC276" i="6"/>
  <c r="AC272" i="6"/>
  <c r="AB272" i="6"/>
  <c r="AA272" i="6"/>
  <c r="Y272" i="6"/>
  <c r="AR272" i="6" s="1"/>
  <c r="Z272" i="6"/>
  <c r="BC272" i="6"/>
  <c r="AB268" i="6"/>
  <c r="AA268" i="6"/>
  <c r="AT268" i="6" s="1"/>
  <c r="AC268" i="6"/>
  <c r="Y268" i="6"/>
  <c r="AR268" i="6" s="1"/>
  <c r="Z268" i="6"/>
  <c r="BC268" i="6"/>
  <c r="AC264" i="6"/>
  <c r="AB264" i="6"/>
  <c r="AA264" i="6"/>
  <c r="AT264" i="6" s="1"/>
  <c r="Y264" i="6"/>
  <c r="AR264" i="6" s="1"/>
  <c r="Z264" i="6"/>
  <c r="BC264" i="6"/>
  <c r="AB260" i="6"/>
  <c r="AC260" i="6"/>
  <c r="AA260" i="6"/>
  <c r="AT260" i="6" s="1"/>
  <c r="Y260" i="6"/>
  <c r="AR260" i="6" s="1"/>
  <c r="Z260" i="6"/>
  <c r="BC260" i="6"/>
  <c r="AA256" i="6"/>
  <c r="AB256" i="6"/>
  <c r="AC256" i="6"/>
  <c r="Y256" i="6"/>
  <c r="AR256" i="6" s="1"/>
  <c r="Z256" i="6"/>
  <c r="BC256" i="6"/>
  <c r="AB252" i="6"/>
  <c r="AC252" i="6"/>
  <c r="AA252" i="6"/>
  <c r="AT252" i="6" s="1"/>
  <c r="Y252" i="6"/>
  <c r="AR252" i="6" s="1"/>
  <c r="Z252" i="6"/>
  <c r="BC252" i="6"/>
  <c r="AB248" i="6"/>
  <c r="AA248" i="6"/>
  <c r="AC248" i="6"/>
  <c r="Y248" i="6"/>
  <c r="AR248" i="6" s="1"/>
  <c r="Z248" i="6"/>
  <c r="BC248" i="6"/>
  <c r="AB244" i="6"/>
  <c r="AC244" i="6"/>
  <c r="AA244" i="6"/>
  <c r="AT244" i="6" s="1"/>
  <c r="Y244" i="6"/>
  <c r="AR244" i="6" s="1"/>
  <c r="Z244" i="6"/>
  <c r="BC244" i="6"/>
  <c r="AC240" i="6"/>
  <c r="AA240" i="6"/>
  <c r="AT240" i="6" s="1"/>
  <c r="AB240" i="6"/>
  <c r="Y240" i="6"/>
  <c r="AR240" i="6" s="1"/>
  <c r="Z240" i="6"/>
  <c r="BC240" i="6"/>
  <c r="AB236" i="6"/>
  <c r="AC236" i="6"/>
  <c r="AA236" i="6"/>
  <c r="AT236" i="6" s="1"/>
  <c r="Y236" i="6"/>
  <c r="AR236" i="6" s="1"/>
  <c r="Z236" i="6"/>
  <c r="BC236" i="6"/>
  <c r="AB232" i="6"/>
  <c r="AA232" i="6"/>
  <c r="AT232" i="6" s="1"/>
  <c r="AC232" i="6"/>
  <c r="Y232" i="6"/>
  <c r="AR232" i="6" s="1"/>
  <c r="Z232" i="6"/>
  <c r="BC232" i="6"/>
  <c r="AB228" i="6"/>
  <c r="AC228" i="6"/>
  <c r="AA228" i="6"/>
  <c r="AT228" i="6" s="1"/>
  <c r="Y228" i="6"/>
  <c r="AR228" i="6" s="1"/>
  <c r="Z228" i="6"/>
  <c r="BC228" i="6"/>
  <c r="AB224" i="6"/>
  <c r="AA224" i="6"/>
  <c r="AT224" i="6" s="1"/>
  <c r="AC224" i="6"/>
  <c r="Y224" i="6"/>
  <c r="AR224" i="6" s="1"/>
  <c r="Z224" i="6"/>
  <c r="BC224" i="6"/>
  <c r="AB220" i="6"/>
  <c r="AC220" i="6"/>
  <c r="AA220" i="6"/>
  <c r="AT220" i="6" s="1"/>
  <c r="Y220" i="6"/>
  <c r="AR220" i="6" s="1"/>
  <c r="Z220" i="6"/>
  <c r="BC220" i="6"/>
  <c r="AB216" i="6"/>
  <c r="AA216" i="6"/>
  <c r="AT216" i="6" s="1"/>
  <c r="Y216" i="6"/>
  <c r="AR216" i="6" s="1"/>
  <c r="AC216" i="6"/>
  <c r="Z216" i="6"/>
  <c r="BC216" i="6"/>
  <c r="AB212" i="6"/>
  <c r="AC212" i="6"/>
  <c r="AA212" i="6"/>
  <c r="AT212" i="6" s="1"/>
  <c r="Y212" i="6"/>
  <c r="AR212" i="6" s="1"/>
  <c r="Z212" i="6"/>
  <c r="BC212" i="6"/>
  <c r="AA208" i="6"/>
  <c r="AB208" i="6"/>
  <c r="AC208" i="6"/>
  <c r="Y208" i="6"/>
  <c r="AR208" i="6" s="1"/>
  <c r="Z208" i="6"/>
  <c r="BC208" i="6"/>
  <c r="AB204" i="6"/>
  <c r="AC204" i="6"/>
  <c r="AA204" i="6"/>
  <c r="AT204" i="6" s="1"/>
  <c r="Y204" i="6"/>
  <c r="AR204" i="6" s="1"/>
  <c r="Z204" i="6"/>
  <c r="BC204" i="6"/>
  <c r="AB200" i="6"/>
  <c r="AC200" i="6"/>
  <c r="AA200" i="6"/>
  <c r="AT200" i="6" s="1"/>
  <c r="Y200" i="6"/>
  <c r="AR200" i="6" s="1"/>
  <c r="Z200" i="6"/>
  <c r="BC200" i="6"/>
  <c r="AB196" i="6"/>
  <c r="AC196" i="6"/>
  <c r="AA196" i="6"/>
  <c r="AT196" i="6" s="1"/>
  <c r="Y196" i="6"/>
  <c r="AR196" i="6" s="1"/>
  <c r="Z196" i="6"/>
  <c r="BC196" i="6"/>
  <c r="AA192" i="6"/>
  <c r="AT192" i="6" s="1"/>
  <c r="AB192" i="6"/>
  <c r="Y192" i="6"/>
  <c r="AR192" i="6" s="1"/>
  <c r="AC192" i="6"/>
  <c r="Z192" i="6"/>
  <c r="BC192" i="6"/>
  <c r="AB188" i="6"/>
  <c r="AC188" i="6"/>
  <c r="AA188" i="6"/>
  <c r="AT188" i="6" s="1"/>
  <c r="Y188" i="6"/>
  <c r="AR188" i="6" s="1"/>
  <c r="Z188" i="6"/>
  <c r="BC188" i="6"/>
  <c r="AB184" i="6"/>
  <c r="AA184" i="6"/>
  <c r="AT184" i="6" s="1"/>
  <c r="AC184" i="6"/>
  <c r="Y184" i="6"/>
  <c r="AR184" i="6" s="1"/>
  <c r="Z184" i="6"/>
  <c r="BC184" i="6"/>
  <c r="AB180" i="6"/>
  <c r="AC180" i="6"/>
  <c r="AA180" i="6"/>
  <c r="AT180" i="6" s="1"/>
  <c r="Y180" i="6"/>
  <c r="AR180" i="6" s="1"/>
  <c r="Z180" i="6"/>
  <c r="BC180" i="6"/>
  <c r="AC176" i="6"/>
  <c r="AA176" i="6"/>
  <c r="AT176" i="6" s="1"/>
  <c r="AB176" i="6"/>
  <c r="Y176" i="6"/>
  <c r="AR176" i="6" s="1"/>
  <c r="Z176" i="6"/>
  <c r="BC176" i="6"/>
  <c r="AB172" i="6"/>
  <c r="AC172" i="6"/>
  <c r="AA172" i="6"/>
  <c r="AT172" i="6" s="1"/>
  <c r="Y172" i="6"/>
  <c r="AR172" i="6" s="1"/>
  <c r="Z172" i="6"/>
  <c r="BC172" i="6"/>
  <c r="AB168" i="6"/>
  <c r="AC168" i="6"/>
  <c r="AA168" i="6"/>
  <c r="AT168" i="6" s="1"/>
  <c r="Y168" i="6"/>
  <c r="AR168" i="6" s="1"/>
  <c r="Z168" i="6"/>
  <c r="BC168" i="6"/>
  <c r="AB164" i="6"/>
  <c r="AA164" i="6"/>
  <c r="AT164" i="6" s="1"/>
  <c r="AC164" i="6"/>
  <c r="Y164" i="6"/>
  <c r="AR164" i="6" s="1"/>
  <c r="Z164" i="6"/>
  <c r="BC164" i="6"/>
  <c r="AB160" i="6"/>
  <c r="AC160" i="6"/>
  <c r="AA160" i="6"/>
  <c r="AT160" i="6" s="1"/>
  <c r="Y160" i="6"/>
  <c r="AR160" i="6" s="1"/>
  <c r="Z160" i="6"/>
  <c r="BC160" i="6"/>
  <c r="AB156" i="6"/>
  <c r="AC156" i="6"/>
  <c r="AA156" i="6"/>
  <c r="AT156" i="6" s="1"/>
  <c r="Y156" i="6"/>
  <c r="AR156" i="6" s="1"/>
  <c r="Z156" i="6"/>
  <c r="BC156" i="6"/>
  <c r="AB152" i="6"/>
  <c r="AC152" i="6"/>
  <c r="AA152" i="6"/>
  <c r="AT152" i="6" s="1"/>
  <c r="Y152" i="6"/>
  <c r="AR152" i="6" s="1"/>
  <c r="Z152" i="6"/>
  <c r="BC152" i="6"/>
  <c r="AB148" i="6"/>
  <c r="AC148" i="6"/>
  <c r="AA148" i="6"/>
  <c r="AT148" i="6" s="1"/>
  <c r="Y148" i="6"/>
  <c r="AR148" i="6" s="1"/>
  <c r="Z148" i="6"/>
  <c r="BC148" i="6"/>
  <c r="AB144" i="6"/>
  <c r="AC144" i="6"/>
  <c r="AA144" i="6"/>
  <c r="AT144" i="6" s="1"/>
  <c r="Y144" i="6"/>
  <c r="AR144" i="6" s="1"/>
  <c r="Z144" i="6"/>
  <c r="BC144" i="6"/>
  <c r="AB140" i="6"/>
  <c r="AC140" i="6"/>
  <c r="AA140" i="6"/>
  <c r="AT140" i="6" s="1"/>
  <c r="Y140" i="6"/>
  <c r="AR140" i="6" s="1"/>
  <c r="Z140" i="6"/>
  <c r="BC140" i="6"/>
  <c r="AB136" i="6"/>
  <c r="AC136" i="6"/>
  <c r="AA136" i="6"/>
  <c r="AT136" i="6" s="1"/>
  <c r="Y136" i="6"/>
  <c r="AR136" i="6" s="1"/>
  <c r="Z136" i="6"/>
  <c r="BC136" i="6"/>
  <c r="AB132" i="6"/>
  <c r="AA132" i="6"/>
  <c r="AT132" i="6" s="1"/>
  <c r="AC132" i="6"/>
  <c r="Y132" i="6"/>
  <c r="AR132" i="6" s="1"/>
  <c r="Z132" i="6"/>
  <c r="BC132" i="6"/>
  <c r="AB128" i="6"/>
  <c r="AC128" i="6"/>
  <c r="AA128" i="6"/>
  <c r="AT128" i="6" s="1"/>
  <c r="Y128" i="6"/>
  <c r="AR128" i="6" s="1"/>
  <c r="Z128" i="6"/>
  <c r="BC128" i="6"/>
  <c r="AB124" i="6"/>
  <c r="AC124" i="6"/>
  <c r="AA124" i="6"/>
  <c r="AT124" i="6" s="1"/>
  <c r="Y124" i="6"/>
  <c r="AR124" i="6" s="1"/>
  <c r="Z124" i="6"/>
  <c r="BC124" i="6"/>
  <c r="AB120" i="6"/>
  <c r="AC120" i="6"/>
  <c r="AA120" i="6"/>
  <c r="AT120" i="6" s="1"/>
  <c r="Y120" i="6"/>
  <c r="AR120" i="6" s="1"/>
  <c r="Z120" i="6"/>
  <c r="BC120" i="6"/>
  <c r="AB116" i="6"/>
  <c r="AC116" i="6"/>
  <c r="AA116" i="6"/>
  <c r="AT116" i="6" s="1"/>
  <c r="Y116" i="6"/>
  <c r="AR116" i="6" s="1"/>
  <c r="Z116" i="6"/>
  <c r="BC116" i="6"/>
  <c r="AB112" i="6"/>
  <c r="AC112" i="6"/>
  <c r="AA112" i="6"/>
  <c r="AT112" i="6" s="1"/>
  <c r="Y112" i="6"/>
  <c r="AR112" i="6" s="1"/>
  <c r="Z112" i="6"/>
  <c r="BC112" i="6"/>
  <c r="AB108" i="6"/>
  <c r="AC108" i="6"/>
  <c r="AA108" i="6"/>
  <c r="AT108" i="6" s="1"/>
  <c r="Y108" i="6"/>
  <c r="AR108" i="6" s="1"/>
  <c r="Z108" i="6"/>
  <c r="BC108" i="6"/>
  <c r="AB104" i="6"/>
  <c r="AC104" i="6"/>
  <c r="AA104" i="6"/>
  <c r="AT104" i="6" s="1"/>
  <c r="Y104" i="6"/>
  <c r="AR104" i="6" s="1"/>
  <c r="Z104" i="6"/>
  <c r="BC104" i="6"/>
  <c r="AB100" i="6"/>
  <c r="AA100" i="6"/>
  <c r="AT100" i="6" s="1"/>
  <c r="AC100" i="6"/>
  <c r="Y100" i="6"/>
  <c r="AR100" i="6" s="1"/>
  <c r="Z100" i="6"/>
  <c r="BC100" i="6"/>
  <c r="AB96" i="6"/>
  <c r="AC96" i="6"/>
  <c r="AA96" i="6"/>
  <c r="AT96" i="6" s="1"/>
  <c r="Y96" i="6"/>
  <c r="AR96" i="6" s="1"/>
  <c r="Z96" i="6"/>
  <c r="BC96" i="6"/>
  <c r="AB92" i="6"/>
  <c r="AC92" i="6"/>
  <c r="AA92" i="6"/>
  <c r="AT92" i="6" s="1"/>
  <c r="Y92" i="6"/>
  <c r="AR92" i="6" s="1"/>
  <c r="Z92" i="6"/>
  <c r="BC92" i="6"/>
  <c r="AB88" i="6"/>
  <c r="AC88" i="6"/>
  <c r="AA88" i="6"/>
  <c r="AT88" i="6" s="1"/>
  <c r="Z88" i="6"/>
  <c r="Y88" i="6"/>
  <c r="AR88" i="6" s="1"/>
  <c r="BC88" i="6"/>
  <c r="AB84" i="6"/>
  <c r="AC84" i="6"/>
  <c r="AA84" i="6"/>
  <c r="AT84" i="6" s="1"/>
  <c r="Z84" i="6"/>
  <c r="Y84" i="6"/>
  <c r="AR84" i="6" s="1"/>
  <c r="BC84" i="6"/>
  <c r="AB80" i="6"/>
  <c r="AC80" i="6"/>
  <c r="AA80" i="6"/>
  <c r="AT80" i="6" s="1"/>
  <c r="Z80" i="6"/>
  <c r="Y80" i="6"/>
  <c r="AR80" i="6" s="1"/>
  <c r="BC80" i="6"/>
  <c r="AB76" i="6"/>
  <c r="AC76" i="6"/>
  <c r="AA76" i="6"/>
  <c r="AT76" i="6" s="1"/>
  <c r="Z76" i="6"/>
  <c r="Y76" i="6"/>
  <c r="AR76" i="6" s="1"/>
  <c r="BC76" i="6"/>
  <c r="AB72" i="6"/>
  <c r="AC72" i="6"/>
  <c r="AA72" i="6"/>
  <c r="AT72" i="6" s="1"/>
  <c r="Z72" i="6"/>
  <c r="Y72" i="6"/>
  <c r="AR72" i="6" s="1"/>
  <c r="BC72" i="6"/>
  <c r="AB68" i="6"/>
  <c r="AA68" i="6"/>
  <c r="AT68" i="6" s="1"/>
  <c r="Z68" i="6"/>
  <c r="AC68" i="6"/>
  <c r="Y68" i="6"/>
  <c r="AR68" i="6" s="1"/>
  <c r="BC68" i="6"/>
  <c r="AB64" i="6"/>
  <c r="AC64" i="6"/>
  <c r="AA64" i="6"/>
  <c r="AT64" i="6" s="1"/>
  <c r="Z64" i="6"/>
  <c r="Y64" i="6"/>
  <c r="AR64" i="6" s="1"/>
  <c r="BC64" i="6"/>
  <c r="AB60" i="6"/>
  <c r="AC60" i="6"/>
  <c r="AA60" i="6"/>
  <c r="AT60" i="6" s="1"/>
  <c r="Z60" i="6"/>
  <c r="Y60" i="6"/>
  <c r="AR60" i="6" s="1"/>
  <c r="BC60" i="6"/>
  <c r="AB56" i="6"/>
  <c r="AC56" i="6"/>
  <c r="AA56" i="6"/>
  <c r="AT56" i="6" s="1"/>
  <c r="Z56" i="6"/>
  <c r="Y56" i="6"/>
  <c r="AR56" i="6" s="1"/>
  <c r="BC56" i="6"/>
  <c r="AB52" i="6"/>
  <c r="AC52" i="6"/>
  <c r="Z52" i="6"/>
  <c r="AA52" i="6"/>
  <c r="Y52" i="6"/>
  <c r="AR52" i="6" s="1"/>
  <c r="BC52" i="6"/>
  <c r="AB48" i="6"/>
  <c r="AC48" i="6"/>
  <c r="Z48" i="6"/>
  <c r="AA48" i="6"/>
  <c r="AT48" i="6" s="1"/>
  <c r="Y48" i="6"/>
  <c r="AR48" i="6" s="1"/>
  <c r="BC48" i="6"/>
  <c r="AB44" i="6"/>
  <c r="AC44" i="6"/>
  <c r="Z44" i="6"/>
  <c r="AA44" i="6"/>
  <c r="AT44" i="6" s="1"/>
  <c r="Y44" i="6"/>
  <c r="AR44" i="6" s="1"/>
  <c r="BC44" i="6"/>
  <c r="AB40" i="6"/>
  <c r="AC40" i="6"/>
  <c r="AA40" i="6"/>
  <c r="AT40" i="6" s="1"/>
  <c r="Z40" i="6"/>
  <c r="Y40" i="6"/>
  <c r="AR40" i="6" s="1"/>
  <c r="BC40" i="6"/>
  <c r="AB36" i="6"/>
  <c r="AC36" i="6"/>
  <c r="Z36" i="6"/>
  <c r="AA36" i="6"/>
  <c r="Y36" i="6"/>
  <c r="AR36" i="6" s="1"/>
  <c r="BC36" i="6"/>
  <c r="AB32" i="6"/>
  <c r="AC32" i="6"/>
  <c r="Z32" i="6"/>
  <c r="AA32" i="6"/>
  <c r="AT32" i="6" s="1"/>
  <c r="Y32" i="6"/>
  <c r="AR32" i="6" s="1"/>
  <c r="BC32" i="6"/>
  <c r="AB28" i="6"/>
  <c r="AC28" i="6"/>
  <c r="Z28" i="6"/>
  <c r="Y28" i="6"/>
  <c r="AR28" i="6" s="1"/>
  <c r="AA28" i="6"/>
  <c r="AT28" i="6" s="1"/>
  <c r="BC28" i="6"/>
  <c r="AB24" i="6"/>
  <c r="AC24" i="6"/>
  <c r="AA24" i="6"/>
  <c r="AT24" i="6" s="1"/>
  <c r="Z24" i="6"/>
  <c r="Y24" i="6"/>
  <c r="AR24" i="6" s="1"/>
  <c r="BC24" i="6"/>
  <c r="AB20" i="6"/>
  <c r="AC20" i="6"/>
  <c r="Z20" i="6"/>
  <c r="AA20" i="6"/>
  <c r="Y20" i="6"/>
  <c r="AR20" i="6" s="1"/>
  <c r="BC20" i="6"/>
  <c r="AB16" i="6"/>
  <c r="AC16" i="6"/>
  <c r="Z16" i="6"/>
  <c r="AA16" i="6"/>
  <c r="AT16" i="6" s="1"/>
  <c r="Y16" i="6"/>
  <c r="AR16" i="6" s="1"/>
  <c r="BC16" i="6"/>
  <c r="AB12" i="6"/>
  <c r="AC12" i="6"/>
  <c r="Z12" i="6"/>
  <c r="Y12" i="6"/>
  <c r="AR12" i="6" s="1"/>
  <c r="AA12" i="6"/>
  <c r="AT12" i="6" s="1"/>
  <c r="BC12" i="6"/>
  <c r="AB8" i="6"/>
  <c r="AC8" i="6"/>
  <c r="AA8" i="6"/>
  <c r="AT8" i="6" s="1"/>
  <c r="Z8" i="6"/>
  <c r="Y8" i="6"/>
  <c r="AR8" i="6" s="1"/>
  <c r="BC8" i="6"/>
  <c r="AB5" i="6"/>
  <c r="AC5" i="6"/>
  <c r="Y5" i="6"/>
  <c r="AR5" i="6" s="1"/>
  <c r="AA5" i="6"/>
  <c r="Z5" i="6"/>
  <c r="BC5" i="6"/>
  <c r="AB37" i="6"/>
  <c r="AC37" i="6"/>
  <c r="Y37" i="6"/>
  <c r="AR37" i="6" s="1"/>
  <c r="AA37" i="6"/>
  <c r="AT37" i="6" s="1"/>
  <c r="Z37" i="6"/>
  <c r="AB69" i="6"/>
  <c r="AC69" i="6"/>
  <c r="AA69" i="6"/>
  <c r="AT69" i="6" s="1"/>
  <c r="Y69" i="6"/>
  <c r="AR69" i="6" s="1"/>
  <c r="Z69" i="6"/>
  <c r="BC69" i="6"/>
  <c r="AB101" i="6"/>
  <c r="AC101" i="6"/>
  <c r="AA101" i="6"/>
  <c r="Z101" i="6"/>
  <c r="BC101" i="6"/>
  <c r="Y101" i="6"/>
  <c r="AR101" i="6" s="1"/>
  <c r="AB133" i="6"/>
  <c r="AC133" i="6"/>
  <c r="AA133" i="6"/>
  <c r="AT133" i="6" s="1"/>
  <c r="Z133" i="6"/>
  <c r="Y133" i="6"/>
  <c r="AR133" i="6" s="1"/>
  <c r="BC133" i="6"/>
  <c r="AC165" i="6"/>
  <c r="AB165" i="6"/>
  <c r="AA165" i="6"/>
  <c r="Z165" i="6"/>
  <c r="Y165" i="6"/>
  <c r="AR165" i="6" s="1"/>
  <c r="BC165" i="6"/>
  <c r="AB197" i="6"/>
  <c r="AC197" i="6"/>
  <c r="AA197" i="6"/>
  <c r="AT197" i="6" s="1"/>
  <c r="Z197" i="6"/>
  <c r="Y197" i="6"/>
  <c r="AR197" i="6" s="1"/>
  <c r="BC197" i="6"/>
  <c r="BC721" i="6"/>
  <c r="BC713" i="6"/>
  <c r="BC705" i="6"/>
  <c r="BC689" i="6"/>
  <c r="BC681" i="6"/>
  <c r="BC657" i="6"/>
  <c r="BC649" i="6"/>
  <c r="BC633" i="6"/>
  <c r="BC537" i="6"/>
  <c r="BC505" i="6"/>
  <c r="BC497" i="6"/>
  <c r="BC401" i="6"/>
  <c r="BC361" i="6"/>
  <c r="BC353" i="6"/>
  <c r="BC329" i="6"/>
  <c r="BC321" i="6"/>
  <c r="AB722" i="6"/>
  <c r="AC722" i="6"/>
  <c r="AA722" i="6"/>
  <c r="AT722" i="6" s="1"/>
  <c r="Y722" i="6"/>
  <c r="AR722" i="6" s="1"/>
  <c r="Z722" i="6"/>
  <c r="BC722" i="6"/>
  <c r="AB714" i="6"/>
  <c r="AC714" i="6"/>
  <c r="AA714" i="6"/>
  <c r="AT714" i="6" s="1"/>
  <c r="Y714" i="6"/>
  <c r="AR714" i="6" s="1"/>
  <c r="Z714" i="6"/>
  <c r="BC714" i="6"/>
  <c r="AB706" i="6"/>
  <c r="AC706" i="6"/>
  <c r="Y706" i="6"/>
  <c r="AR706" i="6" s="1"/>
  <c r="Z706" i="6"/>
  <c r="AA706" i="6"/>
  <c r="AT706" i="6" s="1"/>
  <c r="AC702" i="6"/>
  <c r="AB702" i="6"/>
  <c r="AA702" i="6"/>
  <c r="AT702" i="6" s="1"/>
  <c r="Y702" i="6"/>
  <c r="AR702" i="6" s="1"/>
  <c r="Z702" i="6"/>
  <c r="BC702" i="6"/>
  <c r="AC694" i="6"/>
  <c r="AB694" i="6"/>
  <c r="AA694" i="6"/>
  <c r="AT694" i="6" s="1"/>
  <c r="Y694" i="6"/>
  <c r="AR694" i="6" s="1"/>
  <c r="Z694" i="6"/>
  <c r="BC694" i="6"/>
  <c r="AC686" i="6"/>
  <c r="AA686" i="6"/>
  <c r="AB686" i="6"/>
  <c r="Y686" i="6"/>
  <c r="AR686" i="6" s="1"/>
  <c r="Z686" i="6"/>
  <c r="BC686" i="6"/>
  <c r="AC678" i="6"/>
  <c r="AA678" i="6"/>
  <c r="AT678" i="6" s="1"/>
  <c r="AB678" i="6"/>
  <c r="Y678" i="6"/>
  <c r="AR678" i="6" s="1"/>
  <c r="Z678" i="6"/>
  <c r="BC678" i="6"/>
  <c r="AC670" i="6"/>
  <c r="AB670" i="6"/>
  <c r="AA670" i="6"/>
  <c r="AT670" i="6" s="1"/>
  <c r="Y670" i="6"/>
  <c r="AR670" i="6" s="1"/>
  <c r="Z670" i="6"/>
  <c r="BC670" i="6"/>
  <c r="AC662" i="6"/>
  <c r="AB662" i="6"/>
  <c r="AA662" i="6"/>
  <c r="AT662" i="6" s="1"/>
  <c r="Y662" i="6"/>
  <c r="AR662" i="6" s="1"/>
  <c r="Z662" i="6"/>
  <c r="AC654" i="6"/>
  <c r="AA654" i="6"/>
  <c r="AT654" i="6" s="1"/>
  <c r="AB654" i="6"/>
  <c r="Y654" i="6"/>
  <c r="AR654" i="6" s="1"/>
  <c r="Z654" i="6"/>
  <c r="AB642" i="6"/>
  <c r="AC642" i="6"/>
  <c r="Y642" i="6"/>
  <c r="AR642" i="6" s="1"/>
  <c r="Z642" i="6"/>
  <c r="BC642" i="6"/>
  <c r="AA642" i="6"/>
  <c r="AT642" i="6" s="1"/>
  <c r="AB634" i="6"/>
  <c r="AC634" i="6"/>
  <c r="Y634" i="6"/>
  <c r="AR634" i="6" s="1"/>
  <c r="AA634" i="6"/>
  <c r="Z634" i="6"/>
  <c r="BC634" i="6"/>
  <c r="AC626" i="6"/>
  <c r="AB626" i="6"/>
  <c r="AA626" i="6"/>
  <c r="Y626" i="6"/>
  <c r="AR626" i="6" s="1"/>
  <c r="Z626" i="6"/>
  <c r="AC618" i="6"/>
  <c r="AB618" i="6"/>
  <c r="AA618" i="6"/>
  <c r="AT618" i="6" s="1"/>
  <c r="Y618" i="6"/>
  <c r="AR618" i="6" s="1"/>
  <c r="Z618" i="6"/>
  <c r="AC610" i="6"/>
  <c r="AB610" i="6"/>
  <c r="Y610" i="6"/>
  <c r="AR610" i="6" s="1"/>
  <c r="Z610" i="6"/>
  <c r="AA610" i="6"/>
  <c r="AC606" i="6"/>
  <c r="AB606" i="6"/>
  <c r="AA606" i="6"/>
  <c r="Y606" i="6"/>
  <c r="AR606" i="6" s="1"/>
  <c r="Z606" i="6"/>
  <c r="AC598" i="6"/>
  <c r="AB598" i="6"/>
  <c r="AA598" i="6"/>
  <c r="AT598" i="6" s="1"/>
  <c r="Y598" i="6"/>
  <c r="AR598" i="6" s="1"/>
  <c r="Z598" i="6"/>
  <c r="BC598" i="6"/>
  <c r="AC590" i="6"/>
  <c r="AB590" i="6"/>
  <c r="AA590" i="6"/>
  <c r="AT590" i="6" s="1"/>
  <c r="Y590" i="6"/>
  <c r="AR590" i="6" s="1"/>
  <c r="Z590" i="6"/>
  <c r="AC582" i="6"/>
  <c r="AB582" i="6"/>
  <c r="AA582" i="6"/>
  <c r="Y582" i="6"/>
  <c r="AR582" i="6" s="1"/>
  <c r="Z582" i="6"/>
  <c r="BC582" i="6"/>
  <c r="AC570" i="6"/>
  <c r="AB570" i="6"/>
  <c r="Y570" i="6"/>
  <c r="AR570" i="6" s="1"/>
  <c r="AA570" i="6"/>
  <c r="AT570" i="6" s="1"/>
  <c r="Z570" i="6"/>
  <c r="AC562" i="6"/>
  <c r="AB562" i="6"/>
  <c r="AA562" i="6"/>
  <c r="Y562" i="6"/>
  <c r="AR562" i="6" s="1"/>
  <c r="Z562" i="6"/>
  <c r="AC554" i="6"/>
  <c r="AB554" i="6"/>
  <c r="AA554" i="6"/>
  <c r="Y554" i="6"/>
  <c r="AR554" i="6" s="1"/>
  <c r="Z554" i="6"/>
  <c r="AC546" i="6"/>
  <c r="AB546" i="6"/>
  <c r="Y546" i="6"/>
  <c r="AR546" i="6" s="1"/>
  <c r="Z546" i="6"/>
  <c r="BC546" i="6"/>
  <c r="AA546" i="6"/>
  <c r="AT546" i="6" s="1"/>
  <c r="AC538" i="6"/>
  <c r="AB538" i="6"/>
  <c r="Y538" i="6"/>
  <c r="AR538" i="6" s="1"/>
  <c r="AA538" i="6"/>
  <c r="Z538" i="6"/>
  <c r="AC530" i="6"/>
  <c r="AB530" i="6"/>
  <c r="AA530" i="6"/>
  <c r="AT530" i="6" s="1"/>
  <c r="Y530" i="6"/>
  <c r="AR530" i="6" s="1"/>
  <c r="Z530" i="6"/>
  <c r="BC530" i="6"/>
  <c r="AC522" i="6"/>
  <c r="AB522" i="6"/>
  <c r="AA522" i="6"/>
  <c r="AT522" i="6" s="1"/>
  <c r="Y522" i="6"/>
  <c r="AR522" i="6" s="1"/>
  <c r="Z522" i="6"/>
  <c r="AC514" i="6"/>
  <c r="AB514" i="6"/>
  <c r="Y514" i="6"/>
  <c r="AR514" i="6" s="1"/>
  <c r="Z514" i="6"/>
  <c r="BC514" i="6"/>
  <c r="AA514" i="6"/>
  <c r="AT514" i="6" s="1"/>
  <c r="AC506" i="6"/>
  <c r="AB506" i="6"/>
  <c r="Y506" i="6"/>
  <c r="AR506" i="6" s="1"/>
  <c r="AA506" i="6"/>
  <c r="AT506" i="6" s="1"/>
  <c r="Z506" i="6"/>
  <c r="AC498" i="6"/>
  <c r="AB498" i="6"/>
  <c r="AA498" i="6"/>
  <c r="AT498" i="6" s="1"/>
  <c r="Y498" i="6"/>
  <c r="AR498" i="6" s="1"/>
  <c r="Z498" i="6"/>
  <c r="BC498" i="6"/>
  <c r="AC490" i="6"/>
  <c r="AB490" i="6"/>
  <c r="AA490" i="6"/>
  <c r="Y490" i="6"/>
  <c r="AR490" i="6" s="1"/>
  <c r="Z490" i="6"/>
  <c r="AC482" i="6"/>
  <c r="AB482" i="6"/>
  <c r="Y482" i="6"/>
  <c r="AR482" i="6" s="1"/>
  <c r="Z482" i="6"/>
  <c r="AA482" i="6"/>
  <c r="AT482" i="6" s="1"/>
  <c r="BC482" i="6"/>
  <c r="AC470" i="6"/>
  <c r="AB470" i="6"/>
  <c r="AA470" i="6"/>
  <c r="AT470" i="6" s="1"/>
  <c r="Y470" i="6"/>
  <c r="AR470" i="6" s="1"/>
  <c r="Z470" i="6"/>
  <c r="AC462" i="6"/>
  <c r="AB462" i="6"/>
  <c r="AA462" i="6"/>
  <c r="Y462" i="6"/>
  <c r="AR462" i="6" s="1"/>
  <c r="Z462" i="6"/>
  <c r="AC454" i="6"/>
  <c r="AB454" i="6"/>
  <c r="AA454" i="6"/>
  <c r="Y454" i="6"/>
  <c r="AR454" i="6" s="1"/>
  <c r="Z454" i="6"/>
  <c r="AC446" i="6"/>
  <c r="AB446" i="6"/>
  <c r="AA446" i="6"/>
  <c r="AT446" i="6" s="1"/>
  <c r="Y446" i="6"/>
  <c r="AR446" i="6" s="1"/>
  <c r="Z446" i="6"/>
  <c r="AC438" i="6"/>
  <c r="AA438" i="6"/>
  <c r="AT438" i="6" s="1"/>
  <c r="Y438" i="6"/>
  <c r="AR438" i="6" s="1"/>
  <c r="AB438" i="6"/>
  <c r="Z438" i="6"/>
  <c r="AB430" i="6"/>
  <c r="AC430" i="6"/>
  <c r="AA430" i="6"/>
  <c r="Y430" i="6"/>
  <c r="AR430" i="6" s="1"/>
  <c r="Z430" i="6"/>
  <c r="AB422" i="6"/>
  <c r="AC422" i="6"/>
  <c r="AA422" i="6"/>
  <c r="Y422" i="6"/>
  <c r="AR422" i="6" s="1"/>
  <c r="Z422" i="6"/>
  <c r="AB414" i="6"/>
  <c r="AC414" i="6"/>
  <c r="AA414" i="6"/>
  <c r="AT414" i="6" s="1"/>
  <c r="Y414" i="6"/>
  <c r="AR414" i="6" s="1"/>
  <c r="Z414" i="6"/>
  <c r="AB406" i="6"/>
  <c r="AC406" i="6"/>
  <c r="AA406" i="6"/>
  <c r="AT406" i="6" s="1"/>
  <c r="Y406" i="6"/>
  <c r="AR406" i="6" s="1"/>
  <c r="Z406" i="6"/>
  <c r="AB398" i="6"/>
  <c r="AC398" i="6"/>
  <c r="AA398" i="6"/>
  <c r="Y398" i="6"/>
  <c r="AR398" i="6" s="1"/>
  <c r="Z398" i="6"/>
  <c r="AB390" i="6"/>
  <c r="AC390" i="6"/>
  <c r="AA390" i="6"/>
  <c r="AT390" i="6" s="1"/>
  <c r="Y390" i="6"/>
  <c r="AR390" i="6" s="1"/>
  <c r="Z390" i="6"/>
  <c r="AB382" i="6"/>
  <c r="AC382" i="6"/>
  <c r="AA382" i="6"/>
  <c r="AT382" i="6" s="1"/>
  <c r="Y382" i="6"/>
  <c r="AR382" i="6" s="1"/>
  <c r="Z382" i="6"/>
  <c r="BC382" i="6"/>
  <c r="AB374" i="6"/>
  <c r="AC374" i="6"/>
  <c r="AA374" i="6"/>
  <c r="Y374" i="6"/>
  <c r="AR374" i="6" s="1"/>
  <c r="Z374" i="6"/>
  <c r="BC374" i="6"/>
  <c r="AB366" i="6"/>
  <c r="AC366" i="6"/>
  <c r="AA366" i="6"/>
  <c r="AT366" i="6" s="1"/>
  <c r="Y366" i="6"/>
  <c r="AR366" i="6" s="1"/>
  <c r="Z366" i="6"/>
  <c r="BC366" i="6"/>
  <c r="AB358" i="6"/>
  <c r="AC358" i="6"/>
  <c r="AA358" i="6"/>
  <c r="AT358" i="6" s="1"/>
  <c r="Y358" i="6"/>
  <c r="AR358" i="6" s="1"/>
  <c r="Z358" i="6"/>
  <c r="BC358" i="6"/>
  <c r="AB350" i="6"/>
  <c r="AC350" i="6"/>
  <c r="AA350" i="6"/>
  <c r="AT350" i="6" s="1"/>
  <c r="Y350" i="6"/>
  <c r="AR350" i="6" s="1"/>
  <c r="Z350" i="6"/>
  <c r="BC350" i="6"/>
  <c r="AB342" i="6"/>
  <c r="AC342" i="6"/>
  <c r="AA342" i="6"/>
  <c r="AT342" i="6" s="1"/>
  <c r="Y342" i="6"/>
  <c r="AR342" i="6" s="1"/>
  <c r="Z342" i="6"/>
  <c r="BC342" i="6"/>
  <c r="AB334" i="6"/>
  <c r="AC334" i="6"/>
  <c r="AA334" i="6"/>
  <c r="AT334" i="6" s="1"/>
  <c r="Y334" i="6"/>
  <c r="AR334" i="6" s="1"/>
  <c r="Z334" i="6"/>
  <c r="BC334" i="6"/>
  <c r="AB326" i="6"/>
  <c r="AC326" i="6"/>
  <c r="AA326" i="6"/>
  <c r="Y326" i="6"/>
  <c r="AR326" i="6" s="1"/>
  <c r="Z326" i="6"/>
  <c r="BC326" i="6"/>
  <c r="AB318" i="6"/>
  <c r="AC318" i="6"/>
  <c r="AA318" i="6"/>
  <c r="AT318" i="6" s="1"/>
  <c r="Y318" i="6"/>
  <c r="AR318" i="6" s="1"/>
  <c r="Z318" i="6"/>
  <c r="BC318" i="6"/>
  <c r="AB310" i="6"/>
  <c r="AC310" i="6"/>
  <c r="AA310" i="6"/>
  <c r="Y310" i="6"/>
  <c r="AR310" i="6" s="1"/>
  <c r="Z310" i="6"/>
  <c r="BC310" i="6"/>
  <c r="AB302" i="6"/>
  <c r="AC302" i="6"/>
  <c r="AA302" i="6"/>
  <c r="AT302" i="6" s="1"/>
  <c r="Y302" i="6"/>
  <c r="AR302" i="6" s="1"/>
  <c r="Z302" i="6"/>
  <c r="AB294" i="6"/>
  <c r="AC294" i="6"/>
  <c r="AA294" i="6"/>
  <c r="Y294" i="6"/>
  <c r="AR294" i="6" s="1"/>
  <c r="Z294" i="6"/>
  <c r="AB286" i="6"/>
  <c r="AC286" i="6"/>
  <c r="AA286" i="6"/>
  <c r="Y286" i="6"/>
  <c r="AR286" i="6" s="1"/>
  <c r="Z286" i="6"/>
  <c r="AB278" i="6"/>
  <c r="AC278" i="6"/>
  <c r="AA278" i="6"/>
  <c r="AT278" i="6" s="1"/>
  <c r="Y278" i="6"/>
  <c r="AR278" i="6" s="1"/>
  <c r="Z278" i="6"/>
  <c r="AB266" i="6"/>
  <c r="AC266" i="6"/>
  <c r="Y266" i="6"/>
  <c r="AR266" i="6" s="1"/>
  <c r="AA266" i="6"/>
  <c r="AT266" i="6" s="1"/>
  <c r="Z266" i="6"/>
  <c r="BC266" i="6"/>
  <c r="AB258" i="6"/>
  <c r="AC258" i="6"/>
  <c r="Y258" i="6"/>
  <c r="AR258" i="6" s="1"/>
  <c r="Z258" i="6"/>
  <c r="AA258" i="6"/>
  <c r="AT258" i="6" s="1"/>
  <c r="BC258" i="6"/>
  <c r="AB250" i="6"/>
  <c r="AC250" i="6"/>
  <c r="Y250" i="6"/>
  <c r="AR250" i="6" s="1"/>
  <c r="AA250" i="6"/>
  <c r="Z250" i="6"/>
  <c r="AB242" i="6"/>
  <c r="AC242" i="6"/>
  <c r="Y242" i="6"/>
  <c r="AR242" i="6" s="1"/>
  <c r="AA242" i="6"/>
  <c r="AT242" i="6" s="1"/>
  <c r="Z242" i="6"/>
  <c r="AB230" i="6"/>
  <c r="AC230" i="6"/>
  <c r="AA230" i="6"/>
  <c r="AT230" i="6" s="1"/>
  <c r="Y230" i="6"/>
  <c r="AR230" i="6" s="1"/>
  <c r="Z230" i="6"/>
  <c r="BC230" i="6"/>
  <c r="AB222" i="6"/>
  <c r="AC222" i="6"/>
  <c r="AA222" i="6"/>
  <c r="AT222" i="6" s="1"/>
  <c r="Y222" i="6"/>
  <c r="AR222" i="6" s="1"/>
  <c r="Z222" i="6"/>
  <c r="BC222" i="6"/>
  <c r="AB214" i="6"/>
  <c r="AC214" i="6"/>
  <c r="AA214" i="6"/>
  <c r="AT214" i="6" s="1"/>
  <c r="Y214" i="6"/>
  <c r="AR214" i="6" s="1"/>
  <c r="Z214" i="6"/>
  <c r="BC214" i="6"/>
  <c r="AB206" i="6"/>
  <c r="AC206" i="6"/>
  <c r="AA206" i="6"/>
  <c r="AT206" i="6" s="1"/>
  <c r="Y206" i="6"/>
  <c r="AR206" i="6" s="1"/>
  <c r="Z206" i="6"/>
  <c r="BC206" i="6"/>
  <c r="AB198" i="6"/>
  <c r="AC198" i="6"/>
  <c r="AA198" i="6"/>
  <c r="AT198" i="6" s="1"/>
  <c r="Y198" i="6"/>
  <c r="AR198" i="6" s="1"/>
  <c r="Z198" i="6"/>
  <c r="BC198" i="6"/>
  <c r="AB190" i="6"/>
  <c r="AC190" i="6"/>
  <c r="AA190" i="6"/>
  <c r="AT190" i="6" s="1"/>
  <c r="Y190" i="6"/>
  <c r="AR190" i="6" s="1"/>
  <c r="Z190" i="6"/>
  <c r="BC190" i="6"/>
  <c r="AB178" i="6"/>
  <c r="AC178" i="6"/>
  <c r="Y178" i="6"/>
  <c r="AR178" i="6" s="1"/>
  <c r="AA178" i="6"/>
  <c r="AT178" i="6" s="1"/>
  <c r="Z178" i="6"/>
  <c r="AB170" i="6"/>
  <c r="AC170" i="6"/>
  <c r="Y170" i="6"/>
  <c r="AR170" i="6" s="1"/>
  <c r="AA170" i="6"/>
  <c r="AT170" i="6" s="1"/>
  <c r="Z170" i="6"/>
  <c r="AB162" i="6"/>
  <c r="AC162" i="6"/>
  <c r="Y162" i="6"/>
  <c r="AR162" i="6" s="1"/>
  <c r="Z162" i="6"/>
  <c r="AA162" i="6"/>
  <c r="AB154" i="6"/>
  <c r="AC154" i="6"/>
  <c r="Y154" i="6"/>
  <c r="AR154" i="6" s="1"/>
  <c r="Z154" i="6"/>
  <c r="AA154" i="6"/>
  <c r="AB146" i="6"/>
  <c r="AC146" i="6"/>
  <c r="Y146" i="6"/>
  <c r="AR146" i="6" s="1"/>
  <c r="Z146" i="6"/>
  <c r="AA146" i="6"/>
  <c r="AT146" i="6" s="1"/>
  <c r="AB138" i="6"/>
  <c r="AC138" i="6"/>
  <c r="Y138" i="6"/>
  <c r="AR138" i="6" s="1"/>
  <c r="Z138" i="6"/>
  <c r="AA138" i="6"/>
  <c r="AT138" i="6" s="1"/>
  <c r="AB130" i="6"/>
  <c r="AC130" i="6"/>
  <c r="Y130" i="6"/>
  <c r="AR130" i="6" s="1"/>
  <c r="Z130" i="6"/>
  <c r="AA130" i="6"/>
  <c r="AB122" i="6"/>
  <c r="AC122" i="6"/>
  <c r="Y122" i="6"/>
  <c r="AR122" i="6" s="1"/>
  <c r="Z122" i="6"/>
  <c r="AA122" i="6"/>
  <c r="AB114" i="6"/>
  <c r="AC114" i="6"/>
  <c r="Y114" i="6"/>
  <c r="AR114" i="6" s="1"/>
  <c r="Z114" i="6"/>
  <c r="AA114" i="6"/>
  <c r="AT114" i="6" s="1"/>
  <c r="AB110" i="6"/>
  <c r="AC110" i="6"/>
  <c r="AA110" i="6"/>
  <c r="AT110" i="6" s="1"/>
  <c r="Y110" i="6"/>
  <c r="AR110" i="6" s="1"/>
  <c r="Z110" i="6"/>
  <c r="BC110" i="6"/>
  <c r="AC717" i="6"/>
  <c r="AA717" i="6"/>
  <c r="AT717" i="6" s="1"/>
  <c r="AB717" i="6"/>
  <c r="Z717" i="6"/>
  <c r="Y717" i="6"/>
  <c r="AR717" i="6" s="1"/>
  <c r="AC709" i="6"/>
  <c r="AA709" i="6"/>
  <c r="AB709" i="6"/>
  <c r="Z709" i="6"/>
  <c r="Y709" i="6"/>
  <c r="AR709" i="6" s="1"/>
  <c r="AC701" i="6"/>
  <c r="AA701" i="6"/>
  <c r="AB701" i="6"/>
  <c r="Z701" i="6"/>
  <c r="Y701" i="6"/>
  <c r="AR701" i="6" s="1"/>
  <c r="AC693" i="6"/>
  <c r="AA693" i="6"/>
  <c r="AB693" i="6"/>
  <c r="Z693" i="6"/>
  <c r="Y693" i="6"/>
  <c r="AR693" i="6" s="1"/>
  <c r="AC685" i="6"/>
  <c r="AA685" i="6"/>
  <c r="AT685" i="6" s="1"/>
  <c r="AB685" i="6"/>
  <c r="Z685" i="6"/>
  <c r="Y685" i="6"/>
  <c r="AR685" i="6" s="1"/>
  <c r="AC677" i="6"/>
  <c r="AA677" i="6"/>
  <c r="AB677" i="6"/>
  <c r="Z677" i="6"/>
  <c r="Y677" i="6"/>
  <c r="AR677" i="6" s="1"/>
  <c r="AC669" i="6"/>
  <c r="AA669" i="6"/>
  <c r="AB669" i="6"/>
  <c r="Z669" i="6"/>
  <c r="Y669" i="6"/>
  <c r="AR669" i="6" s="1"/>
  <c r="AC661" i="6"/>
  <c r="AA661" i="6"/>
  <c r="AB661" i="6"/>
  <c r="Z661" i="6"/>
  <c r="Y661" i="6"/>
  <c r="AR661" i="6" s="1"/>
  <c r="AC653" i="6"/>
  <c r="AA653" i="6"/>
  <c r="AT653" i="6" s="1"/>
  <c r="AB653" i="6"/>
  <c r="Z653" i="6"/>
  <c r="Y653" i="6"/>
  <c r="AR653" i="6" s="1"/>
  <c r="AC645" i="6"/>
  <c r="AA645" i="6"/>
  <c r="AB645" i="6"/>
  <c r="Z645" i="6"/>
  <c r="Y645" i="6"/>
  <c r="AR645" i="6" s="1"/>
  <c r="AC637" i="6"/>
  <c r="AA637" i="6"/>
  <c r="AB637" i="6"/>
  <c r="Z637" i="6"/>
  <c r="Y637" i="6"/>
  <c r="AR637" i="6" s="1"/>
  <c r="AC629" i="6"/>
  <c r="AA629" i="6"/>
  <c r="AB629" i="6"/>
  <c r="Z629" i="6"/>
  <c r="Y629" i="6"/>
  <c r="AR629" i="6" s="1"/>
  <c r="AB617" i="6"/>
  <c r="AC617" i="6"/>
  <c r="AA617" i="6"/>
  <c r="AT617" i="6" s="1"/>
  <c r="Z617" i="6"/>
  <c r="Y617" i="6"/>
  <c r="AR617" i="6" s="1"/>
  <c r="AC609" i="6"/>
  <c r="AA609" i="6"/>
  <c r="AT609" i="6" s="1"/>
  <c r="Z609" i="6"/>
  <c r="AB609" i="6"/>
  <c r="Y609" i="6"/>
  <c r="AR609" i="6" s="1"/>
  <c r="AA601" i="6"/>
  <c r="AT601" i="6" s="1"/>
  <c r="AB601" i="6"/>
  <c r="AC601" i="6"/>
  <c r="Z601" i="6"/>
  <c r="Y601" i="6"/>
  <c r="AB593" i="6"/>
  <c r="AA593" i="6"/>
  <c r="AT593" i="6" s="1"/>
  <c r="AC593" i="6"/>
  <c r="Z593" i="6"/>
  <c r="Y593" i="6"/>
  <c r="AR593" i="6" s="1"/>
  <c r="AB585" i="6"/>
  <c r="AC585" i="6"/>
  <c r="AA585" i="6"/>
  <c r="AT585" i="6" s="1"/>
  <c r="Z585" i="6"/>
  <c r="Y585" i="6"/>
  <c r="AR585" i="6" s="1"/>
  <c r="AC577" i="6"/>
  <c r="AA577" i="6"/>
  <c r="AT577" i="6" s="1"/>
  <c r="AB577" i="6"/>
  <c r="Z577" i="6"/>
  <c r="Y577" i="6"/>
  <c r="AR577" i="6" s="1"/>
  <c r="AA569" i="6"/>
  <c r="AT569" i="6" s="1"/>
  <c r="AB569" i="6"/>
  <c r="AC569" i="6"/>
  <c r="Z569" i="6"/>
  <c r="Y569" i="6"/>
  <c r="AB561" i="6"/>
  <c r="AA561" i="6"/>
  <c r="AT561" i="6" s="1"/>
  <c r="AC561" i="6"/>
  <c r="Z561" i="6"/>
  <c r="Y561" i="6"/>
  <c r="AR561" i="6" s="1"/>
  <c r="AB553" i="6"/>
  <c r="AC553" i="6"/>
  <c r="AA553" i="6"/>
  <c r="AT553" i="6" s="1"/>
  <c r="Z553" i="6"/>
  <c r="Y553" i="6"/>
  <c r="AR553" i="6" s="1"/>
  <c r="AC545" i="6"/>
  <c r="AA545" i="6"/>
  <c r="AT545" i="6" s="1"/>
  <c r="AB545" i="6"/>
  <c r="Z545" i="6"/>
  <c r="Y545" i="6"/>
  <c r="AR545" i="6" s="1"/>
  <c r="AC541" i="6"/>
  <c r="AA541" i="6"/>
  <c r="AB541" i="6"/>
  <c r="Z541" i="6"/>
  <c r="Y541" i="6"/>
  <c r="AR541" i="6" s="1"/>
  <c r="AB529" i="6"/>
  <c r="AA529" i="6"/>
  <c r="AT529" i="6" s="1"/>
  <c r="AC529" i="6"/>
  <c r="Z529" i="6"/>
  <c r="Y529" i="6"/>
  <c r="AR529" i="6" s="1"/>
  <c r="AB521" i="6"/>
  <c r="AC521" i="6"/>
  <c r="AA521" i="6"/>
  <c r="AT521" i="6" s="1"/>
  <c r="Z521" i="6"/>
  <c r="Y521" i="6"/>
  <c r="AR521" i="6" s="1"/>
  <c r="AC517" i="6"/>
  <c r="AB517" i="6"/>
  <c r="AA517" i="6"/>
  <c r="AT517" i="6" s="1"/>
  <c r="Z517" i="6"/>
  <c r="Y517" i="6"/>
  <c r="AR517" i="6" s="1"/>
  <c r="AC509" i="6"/>
  <c r="AA509" i="6"/>
  <c r="Z509" i="6"/>
  <c r="Y509" i="6"/>
  <c r="AR509" i="6" s="1"/>
  <c r="AB509" i="6"/>
  <c r="AC501" i="6"/>
  <c r="AA501" i="6"/>
  <c r="AB501" i="6"/>
  <c r="Z501" i="6"/>
  <c r="Y501" i="6"/>
  <c r="AR501" i="6" s="1"/>
  <c r="AC493" i="6"/>
  <c r="AB493" i="6"/>
  <c r="AA493" i="6"/>
  <c r="AT493" i="6" s="1"/>
  <c r="Z493" i="6"/>
  <c r="Y493" i="6"/>
  <c r="AR493" i="6" s="1"/>
  <c r="AB489" i="6"/>
  <c r="AC489" i="6"/>
  <c r="AA489" i="6"/>
  <c r="Z489" i="6"/>
  <c r="Y489" i="6"/>
  <c r="AR489" i="6" s="1"/>
  <c r="AC481" i="6"/>
  <c r="AA481" i="6"/>
  <c r="AT481" i="6" s="1"/>
  <c r="Z481" i="6"/>
  <c r="AB481" i="6"/>
  <c r="Y481" i="6"/>
  <c r="AR481" i="6" s="1"/>
  <c r="AC477" i="6"/>
  <c r="AA477" i="6"/>
  <c r="AT477" i="6" s="1"/>
  <c r="AB477" i="6"/>
  <c r="Z477" i="6"/>
  <c r="Y477" i="6"/>
  <c r="AR477" i="6" s="1"/>
  <c r="AC469" i="6"/>
  <c r="AA469" i="6"/>
  <c r="AT469" i="6" s="1"/>
  <c r="AB469" i="6"/>
  <c r="Z469" i="6"/>
  <c r="Y469" i="6"/>
  <c r="AR469" i="6" s="1"/>
  <c r="AC461" i="6"/>
  <c r="AB461" i="6"/>
  <c r="AA461" i="6"/>
  <c r="Z461" i="6"/>
  <c r="Y461" i="6"/>
  <c r="AR461" i="6" s="1"/>
  <c r="AB457" i="6"/>
  <c r="AC457" i="6"/>
  <c r="AA457" i="6"/>
  <c r="AT457" i="6" s="1"/>
  <c r="Z457" i="6"/>
  <c r="Y457" i="6"/>
  <c r="AR457" i="6" s="1"/>
  <c r="AC449" i="6"/>
  <c r="AA449" i="6"/>
  <c r="AT449" i="6" s="1"/>
  <c r="AB449" i="6"/>
  <c r="Z449" i="6"/>
  <c r="Y449" i="6"/>
  <c r="AR449" i="6" s="1"/>
  <c r="AA441" i="6"/>
  <c r="AT441" i="6" s="1"/>
  <c r="AB441" i="6"/>
  <c r="AC441" i="6"/>
  <c r="Z441" i="6"/>
  <c r="Y441" i="6"/>
  <c r="AA433" i="6"/>
  <c r="AT433" i="6" s="1"/>
  <c r="AB433" i="6"/>
  <c r="AC433" i="6"/>
  <c r="Z433" i="6"/>
  <c r="Y433" i="6"/>
  <c r="AC429" i="6"/>
  <c r="AA429" i="6"/>
  <c r="AT429" i="6" s="1"/>
  <c r="AB429" i="6"/>
  <c r="Z429" i="6"/>
  <c r="Y429" i="6"/>
  <c r="AR429" i="6" s="1"/>
  <c r="AB425" i="6"/>
  <c r="AC425" i="6"/>
  <c r="AA425" i="6"/>
  <c r="AT425" i="6" s="1"/>
  <c r="Z425" i="6"/>
  <c r="Y425" i="6"/>
  <c r="AR425" i="6" s="1"/>
  <c r="AA417" i="6"/>
  <c r="AT417" i="6" s="1"/>
  <c r="AB417" i="6"/>
  <c r="Z417" i="6"/>
  <c r="AC417" i="6"/>
  <c r="Y417" i="6"/>
  <c r="AB409" i="6"/>
  <c r="AC409" i="6"/>
  <c r="AA409" i="6"/>
  <c r="Z409" i="6"/>
  <c r="Y409" i="6"/>
  <c r="AR409" i="6" s="1"/>
  <c r="AB405" i="6"/>
  <c r="AA405" i="6"/>
  <c r="AT405" i="6" s="1"/>
  <c r="AC405" i="6"/>
  <c r="Z405" i="6"/>
  <c r="Y405" i="6"/>
  <c r="AR405" i="6" s="1"/>
  <c r="AC397" i="6"/>
  <c r="AA397" i="6"/>
  <c r="AT397" i="6" s="1"/>
  <c r="Z397" i="6"/>
  <c r="AB397" i="6"/>
  <c r="Y397" i="6"/>
  <c r="AR397" i="6" s="1"/>
  <c r="AB393" i="6"/>
  <c r="AC393" i="6"/>
  <c r="AA393" i="6"/>
  <c r="AT393" i="6" s="1"/>
  <c r="Z393" i="6"/>
  <c r="Y393" i="6"/>
  <c r="AR393" i="6" s="1"/>
  <c r="AA385" i="6"/>
  <c r="AT385" i="6" s="1"/>
  <c r="AB385" i="6"/>
  <c r="Z385" i="6"/>
  <c r="AC385" i="6"/>
  <c r="Y385" i="6"/>
  <c r="AB377" i="6"/>
  <c r="AC377" i="6"/>
  <c r="AA377" i="6"/>
  <c r="AT377" i="6" s="1"/>
  <c r="Z377" i="6"/>
  <c r="Y377" i="6"/>
  <c r="AR377" i="6" s="1"/>
  <c r="AB369" i="6"/>
  <c r="AC369" i="6"/>
  <c r="AA369" i="6"/>
  <c r="AT369" i="6" s="1"/>
  <c r="Z369" i="6"/>
  <c r="Y369" i="6"/>
  <c r="AR369" i="6" s="1"/>
  <c r="AB365" i="6"/>
  <c r="AC365" i="6"/>
  <c r="AA365" i="6"/>
  <c r="AT365" i="6" s="1"/>
  <c r="Z365" i="6"/>
  <c r="Y365" i="6"/>
  <c r="AR365" i="6" s="1"/>
  <c r="AB357" i="6"/>
  <c r="AC357" i="6"/>
  <c r="AA357" i="6"/>
  <c r="AT357" i="6" s="1"/>
  <c r="Z357" i="6"/>
  <c r="Y357" i="6"/>
  <c r="AR357" i="6" s="1"/>
  <c r="AB349" i="6"/>
  <c r="AC349" i="6"/>
  <c r="AA349" i="6"/>
  <c r="AT349" i="6" s="1"/>
  <c r="Z349" i="6"/>
  <c r="Y349" i="6"/>
  <c r="AR349" i="6" s="1"/>
  <c r="AB341" i="6"/>
  <c r="AC341" i="6"/>
  <c r="AA341" i="6"/>
  <c r="AT341" i="6" s="1"/>
  <c r="Z341" i="6"/>
  <c r="Y341" i="6"/>
  <c r="AR341" i="6" s="1"/>
  <c r="AB333" i="6"/>
  <c r="AC333" i="6"/>
  <c r="AA333" i="6"/>
  <c r="AT333" i="6" s="1"/>
  <c r="Z333" i="6"/>
  <c r="Y333" i="6"/>
  <c r="AR333" i="6" s="1"/>
  <c r="AB325" i="6"/>
  <c r="AC325" i="6"/>
  <c r="AA325" i="6"/>
  <c r="AT325" i="6" s="1"/>
  <c r="Z325" i="6"/>
  <c r="Y325" i="6"/>
  <c r="AR325" i="6" s="1"/>
  <c r="AB317" i="6"/>
  <c r="AC317" i="6"/>
  <c r="AA317" i="6"/>
  <c r="AT317" i="6" s="1"/>
  <c r="Z317" i="6"/>
  <c r="Y317" i="6"/>
  <c r="AR317" i="6" s="1"/>
  <c r="AB313" i="6"/>
  <c r="AC313" i="6"/>
  <c r="AA313" i="6"/>
  <c r="AT313" i="6" s="1"/>
  <c r="Z313" i="6"/>
  <c r="Y313" i="6"/>
  <c r="AR313" i="6" s="1"/>
  <c r="AB305" i="6"/>
  <c r="AC305" i="6"/>
  <c r="AA305" i="6"/>
  <c r="AT305" i="6" s="1"/>
  <c r="Z305" i="6"/>
  <c r="Y305" i="6"/>
  <c r="AR305" i="6" s="1"/>
  <c r="AC297" i="6"/>
  <c r="AB297" i="6"/>
  <c r="AA297" i="6"/>
  <c r="Z297" i="6"/>
  <c r="Y297" i="6"/>
  <c r="AR297" i="6" s="1"/>
  <c r="BC297" i="6"/>
  <c r="AB233" i="6"/>
  <c r="AC233" i="6"/>
  <c r="AA233" i="6"/>
  <c r="AT233" i="6" s="1"/>
  <c r="Z233" i="6"/>
  <c r="Y233" i="6"/>
  <c r="AR233" i="6" s="1"/>
  <c r="BC233" i="6"/>
  <c r="AB209" i="6"/>
  <c r="AC209" i="6"/>
  <c r="AA209" i="6"/>
  <c r="AT209" i="6" s="1"/>
  <c r="Z209" i="6"/>
  <c r="Y209" i="6"/>
  <c r="AR209" i="6" s="1"/>
  <c r="BC209" i="6"/>
  <c r="AB193" i="6"/>
  <c r="AC193" i="6"/>
  <c r="AA193" i="6"/>
  <c r="AT193" i="6" s="1"/>
  <c r="Z193" i="6"/>
  <c r="Y193" i="6"/>
  <c r="AR193" i="6" s="1"/>
  <c r="AB177" i="6"/>
  <c r="AC177" i="6"/>
  <c r="AA177" i="6"/>
  <c r="AT177" i="6" s="1"/>
  <c r="Z177" i="6"/>
  <c r="Y177" i="6"/>
  <c r="AR177" i="6" s="1"/>
  <c r="AB173" i="6"/>
  <c r="AC173" i="6"/>
  <c r="AA173" i="6"/>
  <c r="AT173" i="6" s="1"/>
  <c r="Z173" i="6"/>
  <c r="Y173" i="6"/>
  <c r="AR173" i="6" s="1"/>
  <c r="BC173" i="6"/>
  <c r="AB157" i="6"/>
  <c r="AC157" i="6"/>
  <c r="AA157" i="6"/>
  <c r="AT157" i="6" s="1"/>
  <c r="Z157" i="6"/>
  <c r="Y157" i="6"/>
  <c r="AR157" i="6" s="1"/>
  <c r="BC157" i="6"/>
  <c r="AB141" i="6"/>
  <c r="AC141" i="6"/>
  <c r="AA141" i="6"/>
  <c r="AT141" i="6" s="1"/>
  <c r="Z141" i="6"/>
  <c r="BC141" i="6"/>
  <c r="Y141" i="6"/>
  <c r="AR141" i="6" s="1"/>
  <c r="AB129" i="6"/>
  <c r="AC129" i="6"/>
  <c r="AA129" i="6"/>
  <c r="AT129" i="6" s="1"/>
  <c r="Z129" i="6"/>
  <c r="Y129" i="6"/>
  <c r="AR129" i="6" s="1"/>
  <c r="BC129" i="6"/>
  <c r="AB125" i="6"/>
  <c r="AC125" i="6"/>
  <c r="AA125" i="6"/>
  <c r="AT125" i="6" s="1"/>
  <c r="Z125" i="6"/>
  <c r="BC125" i="6"/>
  <c r="Y125" i="6"/>
  <c r="AR125" i="6" s="1"/>
  <c r="AB113" i="6"/>
  <c r="AC113" i="6"/>
  <c r="AA113" i="6"/>
  <c r="AT113" i="6" s="1"/>
  <c r="Z113" i="6"/>
  <c r="Y113" i="6"/>
  <c r="AR113" i="6" s="1"/>
  <c r="BC113" i="6"/>
  <c r="AB109" i="6"/>
  <c r="AC109" i="6"/>
  <c r="AA109" i="6"/>
  <c r="AT109" i="6" s="1"/>
  <c r="Z109" i="6"/>
  <c r="BC109" i="6"/>
  <c r="Y109" i="6"/>
  <c r="AR109" i="6" s="1"/>
  <c r="AB97" i="6"/>
  <c r="AC97" i="6"/>
  <c r="AA97" i="6"/>
  <c r="AT97" i="6" s="1"/>
  <c r="Y97" i="6"/>
  <c r="AR97" i="6" s="1"/>
  <c r="Z97" i="6"/>
  <c r="BC97" i="6"/>
  <c r="AB93" i="6"/>
  <c r="AC93" i="6"/>
  <c r="AA93" i="6"/>
  <c r="AT93" i="6" s="1"/>
  <c r="Y93" i="6"/>
  <c r="AR93" i="6" s="1"/>
  <c r="Z93" i="6"/>
  <c r="BC93" i="6"/>
  <c r="AB81" i="6"/>
  <c r="AC81" i="6"/>
  <c r="AA81" i="6"/>
  <c r="AT81" i="6" s="1"/>
  <c r="Y81" i="6"/>
  <c r="AR81" i="6" s="1"/>
  <c r="Z81" i="6"/>
  <c r="BC81" i="6"/>
  <c r="AC4" i="6"/>
  <c r="AA4" i="6"/>
  <c r="AB4" i="6"/>
  <c r="Z4" i="6"/>
  <c r="Y4" i="6"/>
  <c r="AR4" i="6" s="1"/>
  <c r="AA720" i="6"/>
  <c r="AT720" i="6" s="1"/>
  <c r="AB720" i="6"/>
  <c r="AC720" i="6"/>
  <c r="Y720" i="6"/>
  <c r="AR720" i="6" s="1"/>
  <c r="Z720" i="6"/>
  <c r="AA712" i="6"/>
  <c r="AT712" i="6" s="1"/>
  <c r="AB712" i="6"/>
  <c r="AC712" i="6"/>
  <c r="Y712" i="6"/>
  <c r="AR712" i="6" s="1"/>
  <c r="Z712" i="6"/>
  <c r="AA704" i="6"/>
  <c r="AT704" i="6" s="1"/>
  <c r="AB704" i="6"/>
  <c r="AC704" i="6"/>
  <c r="Y704" i="6"/>
  <c r="AR704" i="6" s="1"/>
  <c r="Z704" i="6"/>
  <c r="AB700" i="6"/>
  <c r="AA700" i="6"/>
  <c r="AT700" i="6" s="1"/>
  <c r="AC700" i="6"/>
  <c r="Y700" i="6"/>
  <c r="AR700" i="6" s="1"/>
  <c r="Z700" i="6"/>
  <c r="AA696" i="6"/>
  <c r="AT696" i="6" s="1"/>
  <c r="AB696" i="6"/>
  <c r="AC696" i="6"/>
  <c r="Y696" i="6"/>
  <c r="AR696" i="6" s="1"/>
  <c r="Z696" i="6"/>
  <c r="AB692" i="6"/>
  <c r="AA692" i="6"/>
  <c r="AT692" i="6" s="1"/>
  <c r="AC692" i="6"/>
  <c r="Y692" i="6"/>
  <c r="AR692" i="6" s="1"/>
  <c r="Z692" i="6"/>
  <c r="AA688" i="6"/>
  <c r="AT688" i="6" s="1"/>
  <c r="AB688" i="6"/>
  <c r="AC688" i="6"/>
  <c r="Y688" i="6"/>
  <c r="AR688" i="6" s="1"/>
  <c r="Z688" i="6"/>
  <c r="AA680" i="6"/>
  <c r="AT680" i="6" s="1"/>
  <c r="AB680" i="6"/>
  <c r="AC680" i="6"/>
  <c r="Y680" i="6"/>
  <c r="AR680" i="6" s="1"/>
  <c r="Z680" i="6"/>
  <c r="AB676" i="6"/>
  <c r="AA676" i="6"/>
  <c r="AC676" i="6"/>
  <c r="Y676" i="6"/>
  <c r="AR676" i="6" s="1"/>
  <c r="Z676" i="6"/>
  <c r="AA672" i="6"/>
  <c r="AB672" i="6"/>
  <c r="AC672" i="6"/>
  <c r="Y672" i="6"/>
  <c r="AR672" i="6" s="1"/>
  <c r="Z672" i="6"/>
  <c r="AB668" i="6"/>
  <c r="AA668" i="6"/>
  <c r="AT668" i="6" s="1"/>
  <c r="AC668" i="6"/>
  <c r="Y668" i="6"/>
  <c r="AR668" i="6" s="1"/>
  <c r="Z668" i="6"/>
  <c r="AA664" i="6"/>
  <c r="AT664" i="6" s="1"/>
  <c r="AB664" i="6"/>
  <c r="AC664" i="6"/>
  <c r="Y664" i="6"/>
  <c r="AR664" i="6" s="1"/>
  <c r="Z664" i="6"/>
  <c r="AB660" i="6"/>
  <c r="AA660" i="6"/>
  <c r="AC660" i="6"/>
  <c r="Y660" i="6"/>
  <c r="AR660" i="6" s="1"/>
  <c r="Z660" i="6"/>
  <c r="AA656" i="6"/>
  <c r="AB656" i="6"/>
  <c r="Y656" i="6"/>
  <c r="AR656" i="6" s="1"/>
  <c r="AC656" i="6"/>
  <c r="Z656" i="6"/>
  <c r="AB652" i="6"/>
  <c r="AA652" i="6"/>
  <c r="AT652" i="6" s="1"/>
  <c r="AC652" i="6"/>
  <c r="Y652" i="6"/>
  <c r="AR652" i="6" s="1"/>
  <c r="Z652" i="6"/>
  <c r="AA648" i="6"/>
  <c r="AT648" i="6" s="1"/>
  <c r="AB648" i="6"/>
  <c r="AC648" i="6"/>
  <c r="Y648" i="6"/>
  <c r="AR648" i="6" s="1"/>
  <c r="Z648" i="6"/>
  <c r="AA640" i="6"/>
  <c r="AT640" i="6" s="1"/>
  <c r="AB640" i="6"/>
  <c r="AC640" i="6"/>
  <c r="Y640" i="6"/>
  <c r="AR640" i="6" s="1"/>
  <c r="Z640" i="6"/>
  <c r="AB636" i="6"/>
  <c r="AA636" i="6"/>
  <c r="AC636" i="6"/>
  <c r="Y636" i="6"/>
  <c r="AR636" i="6" s="1"/>
  <c r="Z636" i="6"/>
  <c r="AA632" i="6"/>
  <c r="AT632" i="6" s="1"/>
  <c r="AB632" i="6"/>
  <c r="AC632" i="6"/>
  <c r="Y632" i="6"/>
  <c r="AR632" i="6" s="1"/>
  <c r="Z632" i="6"/>
  <c r="AC628" i="6"/>
  <c r="AA628" i="6"/>
  <c r="AT628" i="6" s="1"/>
  <c r="AB628" i="6"/>
  <c r="Y628" i="6"/>
  <c r="AR628" i="6" s="1"/>
  <c r="Z628" i="6"/>
  <c r="AC620" i="6"/>
  <c r="AB620" i="6"/>
  <c r="AA620" i="6"/>
  <c r="Y620" i="6"/>
  <c r="AR620" i="6" s="1"/>
  <c r="Z620" i="6"/>
  <c r="AC616" i="6"/>
  <c r="AB616" i="6"/>
  <c r="AA616" i="6"/>
  <c r="AT616" i="6" s="1"/>
  <c r="Y616" i="6"/>
  <c r="AR616" i="6" s="1"/>
  <c r="Z616" i="6"/>
  <c r="AC604" i="6"/>
  <c r="AA604" i="6"/>
  <c r="AT604" i="6" s="1"/>
  <c r="AB604" i="6"/>
  <c r="Y604" i="6"/>
  <c r="AR604" i="6" s="1"/>
  <c r="Z604" i="6"/>
  <c r="AC723" i="6"/>
  <c r="AB723" i="6"/>
  <c r="AA723" i="6"/>
  <c r="Z723" i="6"/>
  <c r="BC723" i="6"/>
  <c r="Y723" i="6"/>
  <c r="AR723" i="6" s="1"/>
  <c r="AC719" i="6"/>
  <c r="AB719" i="6"/>
  <c r="AA719" i="6"/>
  <c r="AT719" i="6" s="1"/>
  <c r="Z719" i="6"/>
  <c r="Y719" i="6"/>
  <c r="AR719" i="6" s="1"/>
  <c r="BC719" i="6"/>
  <c r="AC715" i="6"/>
  <c r="AA715" i="6"/>
  <c r="AT715" i="6" s="1"/>
  <c r="AB715" i="6"/>
  <c r="Z715" i="6"/>
  <c r="BC715" i="6"/>
  <c r="Y715" i="6"/>
  <c r="AC711" i="6"/>
  <c r="AB711" i="6"/>
  <c r="AA711" i="6"/>
  <c r="AT711" i="6" s="1"/>
  <c r="Z711" i="6"/>
  <c r="Y711" i="6"/>
  <c r="AR711" i="6" s="1"/>
  <c r="BC711" i="6"/>
  <c r="AC707" i="6"/>
  <c r="AA707" i="6"/>
  <c r="AT707" i="6" s="1"/>
  <c r="AB707" i="6"/>
  <c r="Z707" i="6"/>
  <c r="BC707" i="6"/>
  <c r="Y707" i="6"/>
  <c r="AC703" i="6"/>
  <c r="AB703" i="6"/>
  <c r="AA703" i="6"/>
  <c r="AT703" i="6" s="1"/>
  <c r="Z703" i="6"/>
  <c r="Y703" i="6"/>
  <c r="AR703" i="6" s="1"/>
  <c r="BC703" i="6"/>
  <c r="AC699" i="6"/>
  <c r="AA699" i="6"/>
  <c r="Z699" i="6"/>
  <c r="AB699" i="6"/>
  <c r="Y699" i="6"/>
  <c r="AC695" i="6"/>
  <c r="AB695" i="6"/>
  <c r="AA695" i="6"/>
  <c r="AT695" i="6" s="1"/>
  <c r="Z695" i="6"/>
  <c r="Y695" i="6"/>
  <c r="AR695" i="6" s="1"/>
  <c r="BC695" i="6"/>
  <c r="AC691" i="6"/>
  <c r="AB691" i="6"/>
  <c r="AA691" i="6"/>
  <c r="AT691" i="6" s="1"/>
  <c r="Z691" i="6"/>
  <c r="Y691" i="6"/>
  <c r="AR691" i="6" s="1"/>
  <c r="AC687" i="6"/>
  <c r="AB687" i="6"/>
  <c r="AA687" i="6"/>
  <c r="Z687" i="6"/>
  <c r="Y687" i="6"/>
  <c r="AR687" i="6" s="1"/>
  <c r="AC683" i="6"/>
  <c r="AA683" i="6"/>
  <c r="AB683" i="6"/>
  <c r="Z683" i="6"/>
  <c r="BC683" i="6"/>
  <c r="Y683" i="6"/>
  <c r="AC679" i="6"/>
  <c r="AB679" i="6"/>
  <c r="AA679" i="6"/>
  <c r="AT679" i="6" s="1"/>
  <c r="Z679" i="6"/>
  <c r="Y679" i="6"/>
  <c r="AR679" i="6" s="1"/>
  <c r="BC679" i="6"/>
  <c r="AC675" i="6"/>
  <c r="AA675" i="6"/>
  <c r="AB675" i="6"/>
  <c r="Z675" i="6"/>
  <c r="BC675" i="6"/>
  <c r="Y675" i="6"/>
  <c r="AC671" i="6"/>
  <c r="AB671" i="6"/>
  <c r="AA671" i="6"/>
  <c r="Z671" i="6"/>
  <c r="Y671" i="6"/>
  <c r="AR671" i="6" s="1"/>
  <c r="AC667" i="6"/>
  <c r="AA667" i="6"/>
  <c r="Z667" i="6"/>
  <c r="AB667" i="6"/>
  <c r="BC667" i="6"/>
  <c r="Y667" i="6"/>
  <c r="AC663" i="6"/>
  <c r="AB663" i="6"/>
  <c r="AA663" i="6"/>
  <c r="AT663" i="6" s="1"/>
  <c r="Z663" i="6"/>
  <c r="Y663" i="6"/>
  <c r="AR663" i="6" s="1"/>
  <c r="BC663" i="6"/>
  <c r="AC659" i="6"/>
  <c r="AB659" i="6"/>
  <c r="AA659" i="6"/>
  <c r="Z659" i="6"/>
  <c r="BC659" i="6"/>
  <c r="Y659" i="6"/>
  <c r="AR659" i="6" s="1"/>
  <c r="AC655" i="6"/>
  <c r="AB655" i="6"/>
  <c r="AA655" i="6"/>
  <c r="AT655" i="6" s="1"/>
  <c r="Z655" i="6"/>
  <c r="Y655" i="6"/>
  <c r="AR655" i="6" s="1"/>
  <c r="BC655" i="6"/>
  <c r="AC651" i="6"/>
  <c r="AA651" i="6"/>
  <c r="AB651" i="6"/>
  <c r="Z651" i="6"/>
  <c r="BC651" i="6"/>
  <c r="Y651" i="6"/>
  <c r="AC647" i="6"/>
  <c r="AB647" i="6"/>
  <c r="AA647" i="6"/>
  <c r="AT647" i="6" s="1"/>
  <c r="Z647" i="6"/>
  <c r="Y647" i="6"/>
  <c r="AR647" i="6" s="1"/>
  <c r="BC647" i="6"/>
  <c r="AC643" i="6"/>
  <c r="AA643" i="6"/>
  <c r="AT643" i="6" s="1"/>
  <c r="AB643" i="6"/>
  <c r="Z643" i="6"/>
  <c r="BC643" i="6"/>
  <c r="Y643" i="6"/>
  <c r="AC639" i="6"/>
  <c r="AB639" i="6"/>
  <c r="AA639" i="6"/>
  <c r="AT639" i="6" s="1"/>
  <c r="Z639" i="6"/>
  <c r="Y639" i="6"/>
  <c r="AR639" i="6" s="1"/>
  <c r="AC635" i="6"/>
  <c r="AA635" i="6"/>
  <c r="AT635" i="6" s="1"/>
  <c r="AB635" i="6"/>
  <c r="Z635" i="6"/>
  <c r="BC635" i="6"/>
  <c r="Y635" i="6"/>
  <c r="AC631" i="6"/>
  <c r="AB631" i="6"/>
  <c r="AA631" i="6"/>
  <c r="AT631" i="6" s="1"/>
  <c r="Z631" i="6"/>
  <c r="Y631" i="6"/>
  <c r="AR631" i="6" s="1"/>
  <c r="BC631" i="6"/>
  <c r="AB627" i="6"/>
  <c r="AC627" i="6"/>
  <c r="AA627" i="6"/>
  <c r="AT627" i="6" s="1"/>
  <c r="Z627" i="6"/>
  <c r="BC627" i="6"/>
  <c r="Y627" i="6"/>
  <c r="AR627" i="6" s="1"/>
  <c r="AC623" i="6"/>
  <c r="AA623" i="6"/>
  <c r="Z623" i="6"/>
  <c r="AB623" i="6"/>
  <c r="Y623" i="6"/>
  <c r="AR623" i="6" s="1"/>
  <c r="BC623" i="6"/>
  <c r="AB619" i="6"/>
  <c r="AA619" i="6"/>
  <c r="AT619" i="6" s="1"/>
  <c r="AC619" i="6"/>
  <c r="Z619" i="6"/>
  <c r="BC619" i="6"/>
  <c r="Y619" i="6"/>
  <c r="AB615" i="6"/>
  <c r="AC615" i="6"/>
  <c r="AA615" i="6"/>
  <c r="AT615" i="6" s="1"/>
  <c r="Z615" i="6"/>
  <c r="Y615" i="6"/>
  <c r="AR615" i="6" s="1"/>
  <c r="AB611" i="6"/>
  <c r="AC611" i="6"/>
  <c r="AA611" i="6"/>
  <c r="AT611" i="6" s="1"/>
  <c r="Z611" i="6"/>
  <c r="BC611" i="6"/>
  <c r="Y611" i="6"/>
  <c r="AR611" i="6" s="1"/>
  <c r="AB607" i="6"/>
  <c r="AC607" i="6"/>
  <c r="AA607" i="6"/>
  <c r="Z607" i="6"/>
  <c r="Y607" i="6"/>
  <c r="AR607" i="6" s="1"/>
  <c r="BC607" i="6"/>
  <c r="AB603" i="6"/>
  <c r="AC603" i="6"/>
  <c r="AA603" i="6"/>
  <c r="AT603" i="6" s="1"/>
  <c r="Z603" i="6"/>
  <c r="BC603" i="6"/>
  <c r="Y603" i="6"/>
  <c r="AR603" i="6" s="1"/>
  <c r="AB599" i="6"/>
  <c r="AC599" i="6"/>
  <c r="AA599" i="6"/>
  <c r="Z599" i="6"/>
  <c r="Y599" i="6"/>
  <c r="AR599" i="6" s="1"/>
  <c r="AB595" i="6"/>
  <c r="AC595" i="6"/>
  <c r="AA595" i="6"/>
  <c r="AT595" i="6" s="1"/>
  <c r="Z595" i="6"/>
  <c r="Y595" i="6"/>
  <c r="AR595" i="6" s="1"/>
  <c r="AC591" i="6"/>
  <c r="AB591" i="6"/>
  <c r="AA591" i="6"/>
  <c r="AT591" i="6" s="1"/>
  <c r="Z591" i="6"/>
  <c r="Y591" i="6"/>
  <c r="AR591" i="6" s="1"/>
  <c r="BC591" i="6"/>
  <c r="AB587" i="6"/>
  <c r="AA587" i="6"/>
  <c r="AT587" i="6" s="1"/>
  <c r="AC587" i="6"/>
  <c r="Z587" i="6"/>
  <c r="BC587" i="6"/>
  <c r="Y587" i="6"/>
  <c r="AB583" i="6"/>
  <c r="AC583" i="6"/>
  <c r="AA583" i="6"/>
  <c r="AT583" i="6" s="1"/>
  <c r="Z583" i="6"/>
  <c r="Y583" i="6"/>
  <c r="AR583" i="6" s="1"/>
  <c r="BC583" i="6"/>
  <c r="AB579" i="6"/>
  <c r="AC579" i="6"/>
  <c r="AA579" i="6"/>
  <c r="Z579" i="6"/>
  <c r="BC579" i="6"/>
  <c r="Y579" i="6"/>
  <c r="AR579" i="6" s="1"/>
  <c r="AB575" i="6"/>
  <c r="AC575" i="6"/>
  <c r="AA575" i="6"/>
  <c r="AT575" i="6" s="1"/>
  <c r="Z575" i="6"/>
  <c r="Y575" i="6"/>
  <c r="AR575" i="6" s="1"/>
  <c r="BC575" i="6"/>
  <c r="AB571" i="6"/>
  <c r="AC571" i="6"/>
  <c r="AA571" i="6"/>
  <c r="Z571" i="6"/>
  <c r="BC571" i="6"/>
  <c r="Y571" i="6"/>
  <c r="AR571" i="6" s="1"/>
  <c r="AB567" i="6"/>
  <c r="AC567" i="6"/>
  <c r="AA567" i="6"/>
  <c r="AT567" i="6" s="1"/>
  <c r="Z567" i="6"/>
  <c r="Y567" i="6"/>
  <c r="AR567" i="6" s="1"/>
  <c r="AB563" i="6"/>
  <c r="AC563" i="6"/>
  <c r="AA563" i="6"/>
  <c r="AT563" i="6" s="1"/>
  <c r="Z563" i="6"/>
  <c r="BC563" i="6"/>
  <c r="Y563" i="6"/>
  <c r="AR563" i="6" s="1"/>
  <c r="AC559" i="6"/>
  <c r="AB559" i="6"/>
  <c r="AA559" i="6"/>
  <c r="AT559" i="6" s="1"/>
  <c r="Z559" i="6"/>
  <c r="Y559" i="6"/>
  <c r="AR559" i="6" s="1"/>
  <c r="BC559" i="6"/>
  <c r="AB555" i="6"/>
  <c r="AC555" i="6"/>
  <c r="AA555" i="6"/>
  <c r="AT555" i="6" s="1"/>
  <c r="Z555" i="6"/>
  <c r="BC555" i="6"/>
  <c r="Y555" i="6"/>
  <c r="AR555" i="6" s="1"/>
  <c r="AB551" i="6"/>
  <c r="AA551" i="6"/>
  <c r="Z551" i="6"/>
  <c r="AC551" i="6"/>
  <c r="Y551" i="6"/>
  <c r="AR551" i="6" s="1"/>
  <c r="BC551" i="6"/>
  <c r="AB547" i="6"/>
  <c r="AC547" i="6"/>
  <c r="AA547" i="6"/>
  <c r="Z547" i="6"/>
  <c r="Y547" i="6"/>
  <c r="AR547" i="6" s="1"/>
  <c r="AB543" i="6"/>
  <c r="AC543" i="6"/>
  <c r="AA543" i="6"/>
  <c r="Z543" i="6"/>
  <c r="Y543" i="6"/>
  <c r="AR543" i="6" s="1"/>
  <c r="BC543" i="6"/>
  <c r="AB539" i="6"/>
  <c r="AC539" i="6"/>
  <c r="AA539" i="6"/>
  <c r="AT539" i="6" s="1"/>
  <c r="Z539" i="6"/>
  <c r="BC539" i="6"/>
  <c r="Y539" i="6"/>
  <c r="AR539" i="6" s="1"/>
  <c r="AB535" i="6"/>
  <c r="AC535" i="6"/>
  <c r="AA535" i="6"/>
  <c r="Z535" i="6"/>
  <c r="Y535" i="6"/>
  <c r="AR535" i="6" s="1"/>
  <c r="AB531" i="6"/>
  <c r="AC531" i="6"/>
  <c r="AA531" i="6"/>
  <c r="AT531" i="6" s="1"/>
  <c r="Z531" i="6"/>
  <c r="BC531" i="6"/>
  <c r="Y531" i="6"/>
  <c r="AR531" i="6" s="1"/>
  <c r="AC527" i="6"/>
  <c r="AB527" i="6"/>
  <c r="AA527" i="6"/>
  <c r="AT527" i="6" s="1"/>
  <c r="Z527" i="6"/>
  <c r="Y527" i="6"/>
  <c r="AR527" i="6" s="1"/>
  <c r="BC527" i="6"/>
  <c r="AB523" i="6"/>
  <c r="AA523" i="6"/>
  <c r="AC523" i="6"/>
  <c r="Z523" i="6"/>
  <c r="Y523" i="6"/>
  <c r="AB519" i="6"/>
  <c r="AC519" i="6"/>
  <c r="AA519" i="6"/>
  <c r="AT519" i="6" s="1"/>
  <c r="Z519" i="6"/>
  <c r="Y519" i="6"/>
  <c r="AR519" i="6" s="1"/>
  <c r="BC519" i="6"/>
  <c r="AB515" i="6"/>
  <c r="AC515" i="6"/>
  <c r="AA515" i="6"/>
  <c r="Z515" i="6"/>
  <c r="BC515" i="6"/>
  <c r="Y515" i="6"/>
  <c r="AR515" i="6" s="1"/>
  <c r="AB511" i="6"/>
  <c r="AC511" i="6"/>
  <c r="AA511" i="6"/>
  <c r="AT511" i="6" s="1"/>
  <c r="Z511" i="6"/>
  <c r="Y511" i="6"/>
  <c r="AR511" i="6" s="1"/>
  <c r="AB507" i="6"/>
  <c r="AC507" i="6"/>
  <c r="AA507" i="6"/>
  <c r="Z507" i="6"/>
  <c r="BC507" i="6"/>
  <c r="Y507" i="6"/>
  <c r="AR507" i="6" s="1"/>
  <c r="AB503" i="6"/>
  <c r="AC503" i="6"/>
  <c r="AA503" i="6"/>
  <c r="Z503" i="6"/>
  <c r="Y503" i="6"/>
  <c r="AR503" i="6" s="1"/>
  <c r="AB499" i="6"/>
  <c r="AC499" i="6"/>
  <c r="AA499" i="6"/>
  <c r="AT499" i="6" s="1"/>
  <c r="Z499" i="6"/>
  <c r="BC499" i="6"/>
  <c r="Y499" i="6"/>
  <c r="AR499" i="6" s="1"/>
  <c r="AC495" i="6"/>
  <c r="AA495" i="6"/>
  <c r="AT495" i="6" s="1"/>
  <c r="Z495" i="6"/>
  <c r="AB495" i="6"/>
  <c r="Y495" i="6"/>
  <c r="AR495" i="6" s="1"/>
  <c r="BC495" i="6"/>
  <c r="AB491" i="6"/>
  <c r="AA491" i="6"/>
  <c r="AC491" i="6"/>
  <c r="Z491" i="6"/>
  <c r="BC491" i="6"/>
  <c r="Y491" i="6"/>
  <c r="AB487" i="6"/>
  <c r="AC487" i="6"/>
  <c r="AA487" i="6"/>
  <c r="AT487" i="6" s="1"/>
  <c r="Z487" i="6"/>
  <c r="Y487" i="6"/>
  <c r="AR487" i="6" s="1"/>
  <c r="AB483" i="6"/>
  <c r="AC483" i="6"/>
  <c r="AA483" i="6"/>
  <c r="Z483" i="6"/>
  <c r="BC483" i="6"/>
  <c r="Y483" i="6"/>
  <c r="AR483" i="6" s="1"/>
  <c r="AB479" i="6"/>
  <c r="AC479" i="6"/>
  <c r="AA479" i="6"/>
  <c r="AT479" i="6" s="1"/>
  <c r="Z479" i="6"/>
  <c r="Y479" i="6"/>
  <c r="AR479" i="6" s="1"/>
  <c r="AB475" i="6"/>
  <c r="AC475" i="6"/>
  <c r="AA475" i="6"/>
  <c r="Z475" i="6"/>
  <c r="BC475" i="6"/>
  <c r="Y475" i="6"/>
  <c r="AR475" i="6" s="1"/>
  <c r="AB471" i="6"/>
  <c r="AC471" i="6"/>
  <c r="AA471" i="6"/>
  <c r="AT471" i="6" s="1"/>
  <c r="Z471" i="6"/>
  <c r="Y471" i="6"/>
  <c r="AR471" i="6" s="1"/>
  <c r="BC471" i="6"/>
  <c r="AB467" i="6"/>
  <c r="AC467" i="6"/>
  <c r="AA467" i="6"/>
  <c r="Z467" i="6"/>
  <c r="BC467" i="6"/>
  <c r="Y467" i="6"/>
  <c r="AR467" i="6" s="1"/>
  <c r="AC463" i="6"/>
  <c r="AB463" i="6"/>
  <c r="AA463" i="6"/>
  <c r="AT463" i="6" s="1"/>
  <c r="Z463" i="6"/>
  <c r="Y463" i="6"/>
  <c r="AR463" i="6" s="1"/>
  <c r="AB459" i="6"/>
  <c r="AA459" i="6"/>
  <c r="AT459" i="6" s="1"/>
  <c r="AC459" i="6"/>
  <c r="Z459" i="6"/>
  <c r="BC459" i="6"/>
  <c r="Y459" i="6"/>
  <c r="AB455" i="6"/>
  <c r="AC455" i="6"/>
  <c r="AA455" i="6"/>
  <c r="AT455" i="6" s="1"/>
  <c r="Z455" i="6"/>
  <c r="Y455" i="6"/>
  <c r="AR455" i="6" s="1"/>
  <c r="AB451" i="6"/>
  <c r="AC451" i="6"/>
  <c r="AA451" i="6"/>
  <c r="AT451" i="6" s="1"/>
  <c r="Z451" i="6"/>
  <c r="BC451" i="6"/>
  <c r="Y451" i="6"/>
  <c r="AR451" i="6" s="1"/>
  <c r="AB447" i="6"/>
  <c r="AC447" i="6"/>
  <c r="AA447" i="6"/>
  <c r="Z447" i="6"/>
  <c r="Y447" i="6"/>
  <c r="AR447" i="6" s="1"/>
  <c r="BC447" i="6"/>
  <c r="AB443" i="6"/>
  <c r="AC443" i="6"/>
  <c r="AA443" i="6"/>
  <c r="AT443" i="6" s="1"/>
  <c r="Z443" i="6"/>
  <c r="BC443" i="6"/>
  <c r="Y443" i="6"/>
  <c r="AR443" i="6" s="1"/>
  <c r="AB439" i="6"/>
  <c r="AC439" i="6"/>
  <c r="AA439" i="6"/>
  <c r="AT439" i="6" s="1"/>
  <c r="Z439" i="6"/>
  <c r="Y439" i="6"/>
  <c r="AR439" i="6" s="1"/>
  <c r="AB435" i="6"/>
  <c r="AC435" i="6"/>
  <c r="AA435" i="6"/>
  <c r="Z435" i="6"/>
  <c r="Y435" i="6"/>
  <c r="AR435" i="6" s="1"/>
  <c r="AB431" i="6"/>
  <c r="AC431" i="6"/>
  <c r="AA431" i="6"/>
  <c r="AT431" i="6" s="1"/>
  <c r="Z431" i="6"/>
  <c r="Y431" i="6"/>
  <c r="AR431" i="6" s="1"/>
  <c r="BC431" i="6"/>
  <c r="AB427" i="6"/>
  <c r="AC427" i="6"/>
  <c r="AA427" i="6"/>
  <c r="Z427" i="6"/>
  <c r="BC427" i="6"/>
  <c r="Y427" i="6"/>
  <c r="AR427" i="6" s="1"/>
  <c r="AB423" i="6"/>
  <c r="AC423" i="6"/>
  <c r="AA423" i="6"/>
  <c r="AT423" i="6" s="1"/>
  <c r="Z423" i="6"/>
  <c r="Y423" i="6"/>
  <c r="AR423" i="6" s="1"/>
  <c r="BC423" i="6"/>
  <c r="AB419" i="6"/>
  <c r="AC419" i="6"/>
  <c r="AA419" i="6"/>
  <c r="AT419" i="6" s="1"/>
  <c r="Z419" i="6"/>
  <c r="BC419" i="6"/>
  <c r="Y419" i="6"/>
  <c r="AR419" i="6" s="1"/>
  <c r="AB415" i="6"/>
  <c r="AC415" i="6"/>
  <c r="AA415" i="6"/>
  <c r="AT415" i="6" s="1"/>
  <c r="Z415" i="6"/>
  <c r="Y415" i="6"/>
  <c r="AR415" i="6" s="1"/>
  <c r="AB411" i="6"/>
  <c r="AC411" i="6"/>
  <c r="AA411" i="6"/>
  <c r="AT411" i="6" s="1"/>
  <c r="Z411" i="6"/>
  <c r="Y411" i="6"/>
  <c r="AR411" i="6" s="1"/>
  <c r="AB407" i="6"/>
  <c r="AC407" i="6"/>
  <c r="AA407" i="6"/>
  <c r="AT407" i="6" s="1"/>
  <c r="Z407" i="6"/>
  <c r="Y407" i="6"/>
  <c r="AR407" i="6" s="1"/>
  <c r="BC407" i="6"/>
  <c r="AB403" i="6"/>
  <c r="AC403" i="6"/>
  <c r="AA403" i="6"/>
  <c r="AT403" i="6" s="1"/>
  <c r="Z403" i="6"/>
  <c r="Y403" i="6"/>
  <c r="AR403" i="6" s="1"/>
  <c r="BC403" i="6"/>
  <c r="AB399" i="6"/>
  <c r="AC399" i="6"/>
  <c r="Z399" i="6"/>
  <c r="AA399" i="6"/>
  <c r="AT399" i="6" s="1"/>
  <c r="Y399" i="6"/>
  <c r="AR399" i="6" s="1"/>
  <c r="BC399" i="6"/>
  <c r="AB395" i="6"/>
  <c r="AC395" i="6"/>
  <c r="AA395" i="6"/>
  <c r="AT395" i="6" s="1"/>
  <c r="Z395" i="6"/>
  <c r="Y395" i="6"/>
  <c r="AR395" i="6" s="1"/>
  <c r="AB391" i="6"/>
  <c r="Z391" i="6"/>
  <c r="AC391" i="6"/>
  <c r="AA391" i="6"/>
  <c r="BC391" i="6"/>
  <c r="Y391" i="6"/>
  <c r="AR391" i="6" s="1"/>
  <c r="AB387" i="6"/>
  <c r="AC387" i="6"/>
  <c r="AA387" i="6"/>
  <c r="AT387" i="6" s="1"/>
  <c r="Z387" i="6"/>
  <c r="Y387" i="6"/>
  <c r="AR387" i="6" s="1"/>
  <c r="AB383" i="6"/>
  <c r="AC383" i="6"/>
  <c r="Z383" i="6"/>
  <c r="AA383" i="6"/>
  <c r="AT383" i="6" s="1"/>
  <c r="Y383" i="6"/>
  <c r="AR383" i="6" s="1"/>
  <c r="BC383" i="6"/>
  <c r="AB379" i="6"/>
  <c r="AC379" i="6"/>
  <c r="AA379" i="6"/>
  <c r="AT379" i="6" s="1"/>
  <c r="Z379" i="6"/>
  <c r="Y379" i="6"/>
  <c r="AR379" i="6" s="1"/>
  <c r="BC379" i="6"/>
  <c r="AB375" i="6"/>
  <c r="Z375" i="6"/>
  <c r="AA375" i="6"/>
  <c r="AT375" i="6" s="1"/>
  <c r="AC375" i="6"/>
  <c r="BC375" i="6"/>
  <c r="Y375" i="6"/>
  <c r="AR375" i="6" s="1"/>
  <c r="AB371" i="6"/>
  <c r="AC371" i="6"/>
  <c r="AA371" i="6"/>
  <c r="AT371" i="6" s="1"/>
  <c r="Z371" i="6"/>
  <c r="Y371" i="6"/>
  <c r="AR371" i="6" s="1"/>
  <c r="AB367" i="6"/>
  <c r="AC367" i="6"/>
  <c r="Z367" i="6"/>
  <c r="AA367" i="6"/>
  <c r="AT367" i="6" s="1"/>
  <c r="Y367" i="6"/>
  <c r="AR367" i="6" s="1"/>
  <c r="BC367" i="6"/>
  <c r="AB363" i="6"/>
  <c r="AC363" i="6"/>
  <c r="AA363" i="6"/>
  <c r="AT363" i="6" s="1"/>
  <c r="Z363" i="6"/>
  <c r="Y363" i="6"/>
  <c r="AR363" i="6" s="1"/>
  <c r="AB359" i="6"/>
  <c r="AC359" i="6"/>
  <c r="Z359" i="6"/>
  <c r="AA359" i="6"/>
  <c r="AT359" i="6" s="1"/>
  <c r="BC359" i="6"/>
  <c r="Y359" i="6"/>
  <c r="AR359" i="6" s="1"/>
  <c r="AB355" i="6"/>
  <c r="AC355" i="6"/>
  <c r="AA355" i="6"/>
  <c r="AT355" i="6" s="1"/>
  <c r="Z355" i="6"/>
  <c r="BC355" i="6"/>
  <c r="Y355" i="6"/>
  <c r="AR355" i="6" s="1"/>
  <c r="AB351" i="6"/>
  <c r="AC351" i="6"/>
  <c r="Z351" i="6"/>
  <c r="AA351" i="6"/>
  <c r="AT351" i="6" s="1"/>
  <c r="Y351" i="6"/>
  <c r="AR351" i="6" s="1"/>
  <c r="AB347" i="6"/>
  <c r="AC347" i="6"/>
  <c r="AA347" i="6"/>
  <c r="AT347" i="6" s="1"/>
  <c r="Z347" i="6"/>
  <c r="Y347" i="6"/>
  <c r="AR347" i="6" s="1"/>
  <c r="BC347" i="6"/>
  <c r="AB343" i="6"/>
  <c r="AC343" i="6"/>
  <c r="Z343" i="6"/>
  <c r="AA343" i="6"/>
  <c r="BC343" i="6"/>
  <c r="Y343" i="6"/>
  <c r="AR343" i="6" s="1"/>
  <c r="AB339" i="6"/>
  <c r="AC339" i="6"/>
  <c r="AA339" i="6"/>
  <c r="AT339" i="6" s="1"/>
  <c r="Z339" i="6"/>
  <c r="BC339" i="6"/>
  <c r="Y339" i="6"/>
  <c r="AR339" i="6" s="1"/>
  <c r="AB335" i="6"/>
  <c r="AC335" i="6"/>
  <c r="Z335" i="6"/>
  <c r="AA335" i="6"/>
  <c r="AT335" i="6" s="1"/>
  <c r="Y335" i="6"/>
  <c r="AR335" i="6" s="1"/>
  <c r="BC335" i="6"/>
  <c r="AB331" i="6"/>
  <c r="AC331" i="6"/>
  <c r="AA331" i="6"/>
  <c r="AT331" i="6" s="1"/>
  <c r="Z331" i="6"/>
  <c r="Y331" i="6"/>
  <c r="AR331" i="6" s="1"/>
  <c r="AB327" i="6"/>
  <c r="AC327" i="6"/>
  <c r="Z327" i="6"/>
  <c r="AA327" i="6"/>
  <c r="AT327" i="6" s="1"/>
  <c r="BC327" i="6"/>
  <c r="Y327" i="6"/>
  <c r="AR327" i="6" s="1"/>
  <c r="AB323" i="6"/>
  <c r="AC323" i="6"/>
  <c r="AA323" i="6"/>
  <c r="AT323" i="6" s="1"/>
  <c r="Z323" i="6"/>
  <c r="BC323" i="6"/>
  <c r="Y323" i="6"/>
  <c r="AR323" i="6" s="1"/>
  <c r="AB319" i="6"/>
  <c r="AC319" i="6"/>
  <c r="Z319" i="6"/>
  <c r="AA319" i="6"/>
  <c r="AT319" i="6" s="1"/>
  <c r="Y319" i="6"/>
  <c r="AR319" i="6" s="1"/>
  <c r="AB315" i="6"/>
  <c r="AC315" i="6"/>
  <c r="AA315" i="6"/>
  <c r="AT315" i="6" s="1"/>
  <c r="Z315" i="6"/>
  <c r="Y315" i="6"/>
  <c r="AR315" i="6" s="1"/>
  <c r="AB311" i="6"/>
  <c r="AC311" i="6"/>
  <c r="Z311" i="6"/>
  <c r="AA311" i="6"/>
  <c r="AT311" i="6" s="1"/>
  <c r="BC311" i="6"/>
  <c r="Y311" i="6"/>
  <c r="AR311" i="6" s="1"/>
  <c r="AB307" i="6"/>
  <c r="AC307" i="6"/>
  <c r="AA307" i="6"/>
  <c r="AT307" i="6" s="1"/>
  <c r="Z307" i="6"/>
  <c r="Y307" i="6"/>
  <c r="AR307" i="6" s="1"/>
  <c r="AB303" i="6"/>
  <c r="AC303" i="6"/>
  <c r="Z303" i="6"/>
  <c r="AA303" i="6"/>
  <c r="AT303" i="6" s="1"/>
  <c r="Y303" i="6"/>
  <c r="AR303" i="6" s="1"/>
  <c r="AB299" i="6"/>
  <c r="AC299" i="6"/>
  <c r="AA299" i="6"/>
  <c r="AT299" i="6" s="1"/>
  <c r="Z299" i="6"/>
  <c r="BC299" i="6"/>
  <c r="Y299" i="6"/>
  <c r="AR299" i="6" s="1"/>
  <c r="AC295" i="6"/>
  <c r="AB295" i="6"/>
  <c r="Z295" i="6"/>
  <c r="AA295" i="6"/>
  <c r="AT295" i="6" s="1"/>
  <c r="Y295" i="6"/>
  <c r="AR295" i="6" s="1"/>
  <c r="AC291" i="6"/>
  <c r="AB291" i="6"/>
  <c r="AA291" i="6"/>
  <c r="AT291" i="6" s="1"/>
  <c r="Z291" i="6"/>
  <c r="Y291" i="6"/>
  <c r="AR291" i="6" s="1"/>
  <c r="AC287" i="6"/>
  <c r="AB287" i="6"/>
  <c r="Z287" i="6"/>
  <c r="AA287" i="6"/>
  <c r="AT287" i="6" s="1"/>
  <c r="Y287" i="6"/>
  <c r="AR287" i="6" s="1"/>
  <c r="AC283" i="6"/>
  <c r="AB283" i="6"/>
  <c r="AA283" i="6"/>
  <c r="AT283" i="6" s="1"/>
  <c r="Z283" i="6"/>
  <c r="BC283" i="6"/>
  <c r="Y283" i="6"/>
  <c r="AR283" i="6" s="1"/>
  <c r="AC279" i="6"/>
  <c r="AB279" i="6"/>
  <c r="Z279" i="6"/>
  <c r="AA279" i="6"/>
  <c r="AT279" i="6" s="1"/>
  <c r="Y279" i="6"/>
  <c r="AR279" i="6" s="1"/>
  <c r="AC275" i="6"/>
  <c r="AB275" i="6"/>
  <c r="AA275" i="6"/>
  <c r="AT275" i="6" s="1"/>
  <c r="Z275" i="6"/>
  <c r="BC275" i="6"/>
  <c r="Y275" i="6"/>
  <c r="AR275" i="6" s="1"/>
  <c r="AC271" i="6"/>
  <c r="AB271" i="6"/>
  <c r="Z271" i="6"/>
  <c r="AA271" i="6"/>
  <c r="AT271" i="6" s="1"/>
  <c r="Y271" i="6"/>
  <c r="AR271" i="6" s="1"/>
  <c r="AC267" i="6"/>
  <c r="AB267" i="6"/>
  <c r="AA267" i="6"/>
  <c r="AT267" i="6" s="1"/>
  <c r="Z267" i="6"/>
  <c r="BC267" i="6"/>
  <c r="Y267" i="6"/>
  <c r="AR267" i="6" s="1"/>
  <c r="AC263" i="6"/>
  <c r="AB263" i="6"/>
  <c r="Z263" i="6"/>
  <c r="AA263" i="6"/>
  <c r="AT263" i="6" s="1"/>
  <c r="Y263" i="6"/>
  <c r="AR263" i="6" s="1"/>
  <c r="AB259" i="6"/>
  <c r="AC259" i="6"/>
  <c r="AA259" i="6"/>
  <c r="AT259" i="6" s="1"/>
  <c r="Z259" i="6"/>
  <c r="BC259" i="6"/>
  <c r="Y259" i="6"/>
  <c r="AR259" i="6" s="1"/>
  <c r="AB255" i="6"/>
  <c r="AC255" i="6"/>
  <c r="Z255" i="6"/>
  <c r="AA255" i="6"/>
  <c r="AT255" i="6" s="1"/>
  <c r="Y255" i="6"/>
  <c r="AR255" i="6" s="1"/>
  <c r="AB251" i="6"/>
  <c r="AC251" i="6"/>
  <c r="AA251" i="6"/>
  <c r="AT251" i="6" s="1"/>
  <c r="Z251" i="6"/>
  <c r="BC251" i="6"/>
  <c r="Y251" i="6"/>
  <c r="AR251" i="6" s="1"/>
  <c r="AB247" i="6"/>
  <c r="AC247" i="6"/>
  <c r="Z247" i="6"/>
  <c r="AA247" i="6"/>
  <c r="AT247" i="6" s="1"/>
  <c r="Y247" i="6"/>
  <c r="AR247" i="6" s="1"/>
  <c r="AB243" i="6"/>
  <c r="AC243" i="6"/>
  <c r="AA243" i="6"/>
  <c r="AT243" i="6" s="1"/>
  <c r="Z243" i="6"/>
  <c r="BC243" i="6"/>
  <c r="Y243" i="6"/>
  <c r="AR243" i="6" s="1"/>
  <c r="AB239" i="6"/>
  <c r="AC239" i="6"/>
  <c r="Z239" i="6"/>
  <c r="AA239" i="6"/>
  <c r="AT239" i="6" s="1"/>
  <c r="Y239" i="6"/>
  <c r="AR239" i="6" s="1"/>
  <c r="AB235" i="6"/>
  <c r="AC235" i="6"/>
  <c r="AA235" i="6"/>
  <c r="Z235" i="6"/>
  <c r="BC235" i="6"/>
  <c r="Y235" i="6"/>
  <c r="AR235" i="6" s="1"/>
  <c r="AB231" i="6"/>
  <c r="AC231" i="6"/>
  <c r="Z231" i="6"/>
  <c r="AA231" i="6"/>
  <c r="AT231" i="6" s="1"/>
  <c r="Y231" i="6"/>
  <c r="AR231" i="6" s="1"/>
  <c r="AB227" i="6"/>
  <c r="AC227" i="6"/>
  <c r="AA227" i="6"/>
  <c r="AT227" i="6" s="1"/>
  <c r="Z227" i="6"/>
  <c r="BC227" i="6"/>
  <c r="Y227" i="6"/>
  <c r="AR227" i="6" s="1"/>
  <c r="AB223" i="6"/>
  <c r="AC223" i="6"/>
  <c r="Z223" i="6"/>
  <c r="AA223" i="6"/>
  <c r="AT223" i="6" s="1"/>
  <c r="Y223" i="6"/>
  <c r="AR223" i="6" s="1"/>
  <c r="AB219" i="6"/>
  <c r="AC219" i="6"/>
  <c r="AA219" i="6"/>
  <c r="AT219" i="6" s="1"/>
  <c r="Z219" i="6"/>
  <c r="BC219" i="6"/>
  <c r="Y219" i="6"/>
  <c r="AR219" i="6" s="1"/>
  <c r="AB215" i="6"/>
  <c r="AC215" i="6"/>
  <c r="Z215" i="6"/>
  <c r="AA215" i="6"/>
  <c r="AT215" i="6" s="1"/>
  <c r="Y215" i="6"/>
  <c r="AR215" i="6" s="1"/>
  <c r="AB211" i="6"/>
  <c r="AC211" i="6"/>
  <c r="AA211" i="6"/>
  <c r="AT211" i="6" s="1"/>
  <c r="Z211" i="6"/>
  <c r="BC211" i="6"/>
  <c r="Y211" i="6"/>
  <c r="AR211" i="6" s="1"/>
  <c r="AB207" i="6"/>
  <c r="AC207" i="6"/>
  <c r="Z207" i="6"/>
  <c r="AA207" i="6"/>
  <c r="AT207" i="6" s="1"/>
  <c r="Y207" i="6"/>
  <c r="AR207" i="6" s="1"/>
  <c r="AB203" i="6"/>
  <c r="AC203" i="6"/>
  <c r="AA203" i="6"/>
  <c r="AT203" i="6" s="1"/>
  <c r="Z203" i="6"/>
  <c r="BC203" i="6"/>
  <c r="Y203" i="6"/>
  <c r="AR203" i="6" s="1"/>
  <c r="AB199" i="6"/>
  <c r="AC199" i="6"/>
  <c r="Z199" i="6"/>
  <c r="AA199" i="6"/>
  <c r="AT199" i="6" s="1"/>
  <c r="Y199" i="6"/>
  <c r="AR199" i="6" s="1"/>
  <c r="AB195" i="6"/>
  <c r="AC195" i="6"/>
  <c r="AA195" i="6"/>
  <c r="AT195" i="6" s="1"/>
  <c r="Z195" i="6"/>
  <c r="BC195" i="6"/>
  <c r="Y195" i="6"/>
  <c r="AR195" i="6" s="1"/>
  <c r="AB191" i="6"/>
  <c r="AC191" i="6"/>
  <c r="Z191" i="6"/>
  <c r="AA191" i="6"/>
  <c r="AT191" i="6" s="1"/>
  <c r="Y191" i="6"/>
  <c r="AR191" i="6" s="1"/>
  <c r="AB187" i="6"/>
  <c r="AC187" i="6"/>
  <c r="AA187" i="6"/>
  <c r="AT187" i="6" s="1"/>
  <c r="Z187" i="6"/>
  <c r="BC187" i="6"/>
  <c r="Y187" i="6"/>
  <c r="AR187" i="6" s="1"/>
  <c r="AB183" i="6"/>
  <c r="AC183" i="6"/>
  <c r="Z183" i="6"/>
  <c r="AA183" i="6"/>
  <c r="AT183" i="6" s="1"/>
  <c r="Y183" i="6"/>
  <c r="AR183" i="6" s="1"/>
  <c r="AB179" i="6"/>
  <c r="AC179" i="6"/>
  <c r="AA179" i="6"/>
  <c r="AT179" i="6" s="1"/>
  <c r="Z179" i="6"/>
  <c r="BC179" i="6"/>
  <c r="Y179" i="6"/>
  <c r="AR179" i="6" s="1"/>
  <c r="AB175" i="6"/>
  <c r="AC175" i="6"/>
  <c r="Z175" i="6"/>
  <c r="AA175" i="6"/>
  <c r="AT175" i="6" s="1"/>
  <c r="Y175" i="6"/>
  <c r="AR175" i="6" s="1"/>
  <c r="AB171" i="6"/>
  <c r="AC171" i="6"/>
  <c r="AA171" i="6"/>
  <c r="Z171" i="6"/>
  <c r="BC171" i="6"/>
  <c r="Y171" i="6"/>
  <c r="AR171" i="6" s="1"/>
  <c r="AC167" i="6"/>
  <c r="AB167" i="6"/>
  <c r="Z167" i="6"/>
  <c r="AA167" i="6"/>
  <c r="AT167" i="6" s="1"/>
  <c r="Y167" i="6"/>
  <c r="AR167" i="6" s="1"/>
  <c r="AB163" i="6"/>
  <c r="AC163" i="6"/>
  <c r="AA163" i="6"/>
  <c r="AT163" i="6" s="1"/>
  <c r="Z163" i="6"/>
  <c r="BC163" i="6"/>
  <c r="Y163" i="6"/>
  <c r="AR163" i="6" s="1"/>
  <c r="AB159" i="6"/>
  <c r="AC159" i="6"/>
  <c r="Z159" i="6"/>
  <c r="AA159" i="6"/>
  <c r="AT159" i="6" s="1"/>
  <c r="Y159" i="6"/>
  <c r="AR159" i="6" s="1"/>
  <c r="AB155" i="6"/>
  <c r="AC155" i="6"/>
  <c r="AA155" i="6"/>
  <c r="AT155" i="6" s="1"/>
  <c r="Z155" i="6"/>
  <c r="BC155" i="6"/>
  <c r="Y155" i="6"/>
  <c r="AR155" i="6" s="1"/>
  <c r="AB151" i="6"/>
  <c r="AC151" i="6"/>
  <c r="Z151" i="6"/>
  <c r="AA151" i="6"/>
  <c r="AT151" i="6" s="1"/>
  <c r="Y151" i="6"/>
  <c r="AR151" i="6" s="1"/>
  <c r="AB147" i="6"/>
  <c r="AC147" i="6"/>
  <c r="AA147" i="6"/>
  <c r="Z147" i="6"/>
  <c r="BC147" i="6"/>
  <c r="Y147" i="6"/>
  <c r="AR147" i="6" s="1"/>
  <c r="AB143" i="6"/>
  <c r="AC143" i="6"/>
  <c r="Z143" i="6"/>
  <c r="AA143" i="6"/>
  <c r="AT143" i="6" s="1"/>
  <c r="Y143" i="6"/>
  <c r="AR143" i="6" s="1"/>
  <c r="AB139" i="6"/>
  <c r="AC139" i="6"/>
  <c r="AA139" i="6"/>
  <c r="AT139" i="6" s="1"/>
  <c r="Z139" i="6"/>
  <c r="BC139" i="6"/>
  <c r="Y139" i="6"/>
  <c r="AR139" i="6" s="1"/>
  <c r="AB135" i="6"/>
  <c r="AC135" i="6"/>
  <c r="Z135" i="6"/>
  <c r="AA135" i="6"/>
  <c r="AT135" i="6" s="1"/>
  <c r="Y135" i="6"/>
  <c r="AR135" i="6" s="1"/>
  <c r="AB131" i="6"/>
  <c r="AC131" i="6"/>
  <c r="AA131" i="6"/>
  <c r="AT131" i="6" s="1"/>
  <c r="Z131" i="6"/>
  <c r="BC131" i="6"/>
  <c r="Y131" i="6"/>
  <c r="AR131" i="6" s="1"/>
  <c r="AB127" i="6"/>
  <c r="AC127" i="6"/>
  <c r="Z127" i="6"/>
  <c r="AA127" i="6"/>
  <c r="AT127" i="6" s="1"/>
  <c r="Y127" i="6"/>
  <c r="AR127" i="6" s="1"/>
  <c r="AB123" i="6"/>
  <c r="AC123" i="6"/>
  <c r="AA123" i="6"/>
  <c r="AT123" i="6" s="1"/>
  <c r="Z123" i="6"/>
  <c r="BC123" i="6"/>
  <c r="Y123" i="6"/>
  <c r="AR123" i="6" s="1"/>
  <c r="AB119" i="6"/>
  <c r="AC119" i="6"/>
  <c r="Z119" i="6"/>
  <c r="AA119" i="6"/>
  <c r="AT119" i="6" s="1"/>
  <c r="Y119" i="6"/>
  <c r="AR119" i="6" s="1"/>
  <c r="AB115" i="6"/>
  <c r="AC115" i="6"/>
  <c r="AA115" i="6"/>
  <c r="AT115" i="6" s="1"/>
  <c r="Z115" i="6"/>
  <c r="BC115" i="6"/>
  <c r="Y115" i="6"/>
  <c r="AR115" i="6" s="1"/>
  <c r="AB111" i="6"/>
  <c r="AC111" i="6"/>
  <c r="Z111" i="6"/>
  <c r="AA111" i="6"/>
  <c r="AT111" i="6" s="1"/>
  <c r="Y111" i="6"/>
  <c r="AR111" i="6" s="1"/>
  <c r="AB107" i="6"/>
  <c r="AC107" i="6"/>
  <c r="AA107" i="6"/>
  <c r="AT107" i="6" s="1"/>
  <c r="Z107" i="6"/>
  <c r="BC107" i="6"/>
  <c r="Y107" i="6"/>
  <c r="AR107" i="6" s="1"/>
  <c r="AB103" i="6"/>
  <c r="AC103" i="6"/>
  <c r="Z103" i="6"/>
  <c r="AA103" i="6"/>
  <c r="AT103" i="6" s="1"/>
  <c r="Y103" i="6"/>
  <c r="AR103" i="6" s="1"/>
  <c r="AB99" i="6"/>
  <c r="AC99" i="6"/>
  <c r="AA99" i="6"/>
  <c r="AT99" i="6" s="1"/>
  <c r="Z99" i="6"/>
  <c r="BC99" i="6"/>
  <c r="Y99" i="6"/>
  <c r="AR99" i="6" s="1"/>
  <c r="AB95" i="6"/>
  <c r="AC95" i="6"/>
  <c r="Y95" i="6"/>
  <c r="AR95" i="6" s="1"/>
  <c r="Z95" i="6"/>
  <c r="AA95" i="6"/>
  <c r="AT95" i="6" s="1"/>
  <c r="AB91" i="6"/>
  <c r="AC91" i="6"/>
  <c r="Y91" i="6"/>
  <c r="AR91" i="6" s="1"/>
  <c r="AA91" i="6"/>
  <c r="AT91" i="6" s="1"/>
  <c r="BC91" i="6"/>
  <c r="Z91" i="6"/>
  <c r="AB87" i="6"/>
  <c r="AC87" i="6"/>
  <c r="Y87" i="6"/>
  <c r="AR87" i="6" s="1"/>
  <c r="AA87" i="6"/>
  <c r="AT87" i="6" s="1"/>
  <c r="Z87" i="6"/>
  <c r="AB83" i="6"/>
  <c r="AC83" i="6"/>
  <c r="Y83" i="6"/>
  <c r="AR83" i="6" s="1"/>
  <c r="AA83" i="6"/>
  <c r="AT83" i="6" s="1"/>
  <c r="BC83" i="6"/>
  <c r="Z83" i="6"/>
  <c r="AB79" i="6"/>
  <c r="AC79" i="6"/>
  <c r="Y79" i="6"/>
  <c r="AR79" i="6" s="1"/>
  <c r="AA79" i="6"/>
  <c r="AT79" i="6" s="1"/>
  <c r="Z79" i="6"/>
  <c r="AB75" i="6"/>
  <c r="AC75" i="6"/>
  <c r="Y75" i="6"/>
  <c r="AR75" i="6" s="1"/>
  <c r="AA75" i="6"/>
  <c r="AT75" i="6" s="1"/>
  <c r="BC75" i="6"/>
  <c r="Z75" i="6"/>
  <c r="AB71" i="6"/>
  <c r="AC71" i="6"/>
  <c r="Y71" i="6"/>
  <c r="AR71" i="6" s="1"/>
  <c r="AA71" i="6"/>
  <c r="AT71" i="6" s="1"/>
  <c r="Z71" i="6"/>
  <c r="AB67" i="6"/>
  <c r="AC67" i="6"/>
  <c r="Y67" i="6"/>
  <c r="AR67" i="6" s="1"/>
  <c r="AA67" i="6"/>
  <c r="AT67" i="6" s="1"/>
  <c r="BC67" i="6"/>
  <c r="Z67" i="6"/>
  <c r="AB63" i="6"/>
  <c r="AC63" i="6"/>
  <c r="Y63" i="6"/>
  <c r="AR63" i="6" s="1"/>
  <c r="AA63" i="6"/>
  <c r="AT63" i="6" s="1"/>
  <c r="Z63" i="6"/>
  <c r="BC63" i="6"/>
  <c r="AB59" i="6"/>
  <c r="AC59" i="6"/>
  <c r="Y59" i="6"/>
  <c r="BC59" i="6"/>
  <c r="AA59" i="6"/>
  <c r="AT59" i="6" s="1"/>
  <c r="Z59" i="6"/>
  <c r="AB55" i="6"/>
  <c r="AC55" i="6"/>
  <c r="Y55" i="6"/>
  <c r="AR55" i="6" s="1"/>
  <c r="AA55" i="6"/>
  <c r="AT55" i="6" s="1"/>
  <c r="Z55" i="6"/>
  <c r="AB51" i="6"/>
  <c r="AC51" i="6"/>
  <c r="AA51" i="6"/>
  <c r="AT51" i="6" s="1"/>
  <c r="Y51" i="6"/>
  <c r="AR51" i="6" s="1"/>
  <c r="BC51" i="6"/>
  <c r="Z51" i="6"/>
  <c r="AB47" i="6"/>
  <c r="AC47" i="6"/>
  <c r="AA47" i="6"/>
  <c r="AT47" i="6" s="1"/>
  <c r="Y47" i="6"/>
  <c r="AR47" i="6" s="1"/>
  <c r="Z47" i="6"/>
  <c r="AB43" i="6"/>
  <c r="AC43" i="6"/>
  <c r="Y43" i="6"/>
  <c r="AR43" i="6" s="1"/>
  <c r="AA43" i="6"/>
  <c r="AT43" i="6" s="1"/>
  <c r="BC43" i="6"/>
  <c r="Z43" i="6"/>
  <c r="AB39" i="6"/>
  <c r="AC39" i="6"/>
  <c r="Y39" i="6"/>
  <c r="AR39" i="6" s="1"/>
  <c r="AA39" i="6"/>
  <c r="AT39" i="6" s="1"/>
  <c r="Z39" i="6"/>
  <c r="AB35" i="6"/>
  <c r="AC35" i="6"/>
  <c r="AA35" i="6"/>
  <c r="AT35" i="6" s="1"/>
  <c r="Y35" i="6"/>
  <c r="AR35" i="6" s="1"/>
  <c r="BC35" i="6"/>
  <c r="Z35" i="6"/>
  <c r="AB31" i="6"/>
  <c r="AC31" i="6"/>
  <c r="AA31" i="6"/>
  <c r="AT31" i="6" s="1"/>
  <c r="Y31" i="6"/>
  <c r="AR31" i="6" s="1"/>
  <c r="Z31" i="6"/>
  <c r="AB27" i="6"/>
  <c r="AC27" i="6"/>
  <c r="Y27" i="6"/>
  <c r="AR27" i="6" s="1"/>
  <c r="AA27" i="6"/>
  <c r="AT27" i="6" s="1"/>
  <c r="BC27" i="6"/>
  <c r="Z27" i="6"/>
  <c r="AB23" i="6"/>
  <c r="AC23" i="6"/>
  <c r="Y23" i="6"/>
  <c r="AR23" i="6" s="1"/>
  <c r="AA23" i="6"/>
  <c r="AT23" i="6" s="1"/>
  <c r="Z23" i="6"/>
  <c r="AB19" i="6"/>
  <c r="AC19" i="6"/>
  <c r="AA19" i="6"/>
  <c r="AT19" i="6" s="1"/>
  <c r="Y19" i="6"/>
  <c r="AR19" i="6" s="1"/>
  <c r="BC19" i="6"/>
  <c r="Z19" i="6"/>
  <c r="AB15" i="6"/>
  <c r="AC15" i="6"/>
  <c r="AA15" i="6"/>
  <c r="AT15" i="6" s="1"/>
  <c r="Y15" i="6"/>
  <c r="AR15" i="6" s="1"/>
  <c r="Z15" i="6"/>
  <c r="AB11" i="6"/>
  <c r="AC11" i="6"/>
  <c r="Y11" i="6"/>
  <c r="AR11" i="6" s="1"/>
  <c r="AA11" i="6"/>
  <c r="AT11" i="6" s="1"/>
  <c r="BC11" i="6"/>
  <c r="Z11" i="6"/>
  <c r="AB7" i="6"/>
  <c r="AC7" i="6"/>
  <c r="Y7" i="6"/>
  <c r="AR7" i="6" s="1"/>
  <c r="AA7" i="6"/>
  <c r="AT7" i="6" s="1"/>
  <c r="Z7" i="6"/>
  <c r="AB9" i="6"/>
  <c r="AC9" i="6"/>
  <c r="AA9" i="6"/>
  <c r="AT9" i="6" s="1"/>
  <c r="Y9" i="6"/>
  <c r="AR9" i="6" s="1"/>
  <c r="Z9" i="6"/>
  <c r="BC9" i="6"/>
  <c r="AB41" i="6"/>
  <c r="AC41" i="6"/>
  <c r="AA41" i="6"/>
  <c r="AT41" i="6" s="1"/>
  <c r="Y41" i="6"/>
  <c r="AR41" i="6" s="1"/>
  <c r="Z41" i="6"/>
  <c r="BC41" i="6"/>
  <c r="AB73" i="6"/>
  <c r="AC73" i="6"/>
  <c r="AA73" i="6"/>
  <c r="AT73" i="6" s="1"/>
  <c r="Y73" i="6"/>
  <c r="AR73" i="6" s="1"/>
  <c r="Z73" i="6"/>
  <c r="BC73" i="6"/>
  <c r="AB105" i="6"/>
  <c r="AC105" i="6"/>
  <c r="AA105" i="6"/>
  <c r="AT105" i="6" s="1"/>
  <c r="Z105" i="6"/>
  <c r="Y105" i="6"/>
  <c r="AR105" i="6" s="1"/>
  <c r="BC105" i="6"/>
  <c r="AB137" i="6"/>
  <c r="AC137" i="6"/>
  <c r="AA137" i="6"/>
  <c r="AT137" i="6" s="1"/>
  <c r="Z137" i="6"/>
  <c r="Y137" i="6"/>
  <c r="AR137" i="6" s="1"/>
  <c r="BC137" i="6"/>
  <c r="AC169" i="6"/>
  <c r="AB169" i="6"/>
  <c r="AA169" i="6"/>
  <c r="AT169" i="6" s="1"/>
  <c r="Z169" i="6"/>
  <c r="Y169" i="6"/>
  <c r="AR169" i="6" s="1"/>
  <c r="BC169" i="6"/>
  <c r="AB201" i="6"/>
  <c r="AC201" i="6"/>
  <c r="AA201" i="6"/>
  <c r="AT201" i="6" s="1"/>
  <c r="Z201" i="6"/>
  <c r="Y201" i="6"/>
  <c r="AR201" i="6" s="1"/>
  <c r="BC201" i="6"/>
  <c r="AB249" i="6"/>
  <c r="AC249" i="6"/>
  <c r="AA249" i="6"/>
  <c r="AT249" i="6" s="1"/>
  <c r="Z249" i="6"/>
  <c r="Y249" i="6"/>
  <c r="AR249" i="6" s="1"/>
  <c r="BC249" i="6"/>
  <c r="BC720" i="6"/>
  <c r="BC712" i="6"/>
  <c r="BC704" i="6"/>
  <c r="BC696" i="6"/>
  <c r="BC688" i="6"/>
  <c r="BC680" i="6"/>
  <c r="BC672" i="6"/>
  <c r="BC664" i="6"/>
  <c r="BC656" i="6"/>
  <c r="BC648" i="6"/>
  <c r="BC640" i="6"/>
  <c r="BC632" i="6"/>
  <c r="BC624" i="6"/>
  <c r="BC616" i="6"/>
  <c r="BC600" i="6"/>
  <c r="BC592" i="6"/>
  <c r="BC584" i="6"/>
  <c r="BC568" i="6"/>
  <c r="BC560" i="6"/>
  <c r="BC552" i="6"/>
  <c r="BC536" i="6"/>
  <c r="BC528" i="6"/>
  <c r="BC520" i="6"/>
  <c r="BC504" i="6"/>
  <c r="BC496" i="6"/>
  <c r="BC488" i="6"/>
  <c r="BC472" i="6"/>
  <c r="BC464" i="6"/>
  <c r="BC456" i="6"/>
  <c r="BC440" i="6"/>
  <c r="BC432" i="6"/>
  <c r="BC424" i="6"/>
  <c r="BC408" i="6"/>
  <c r="BC400" i="6"/>
  <c r="BC392" i="6"/>
  <c r="BC376" i="6"/>
  <c r="BC368" i="6"/>
  <c r="BC360" i="6"/>
  <c r="BC344" i="6"/>
  <c r="BC336" i="6"/>
  <c r="BC328" i="6"/>
  <c r="BC312" i="6"/>
  <c r="BC301" i="6"/>
  <c r="AB66" i="6"/>
  <c r="Z66" i="6"/>
  <c r="AC66" i="6"/>
  <c r="AA66" i="6"/>
  <c r="AT66" i="6" s="1"/>
  <c r="Y66" i="6"/>
  <c r="AR66" i="6" s="1"/>
  <c r="AB62" i="6"/>
  <c r="AC62" i="6"/>
  <c r="Z62" i="6"/>
  <c r="AA62" i="6"/>
  <c r="AT62" i="6" s="1"/>
  <c r="Y62" i="6"/>
  <c r="AR62" i="6" s="1"/>
  <c r="AB58" i="6"/>
  <c r="AC58" i="6"/>
  <c r="Z58" i="6"/>
  <c r="AA58" i="6"/>
  <c r="AT58" i="6" s="1"/>
  <c r="Y58" i="6"/>
  <c r="AR58" i="6" s="1"/>
  <c r="AB54" i="6"/>
  <c r="AC54" i="6"/>
  <c r="AA54" i="6"/>
  <c r="AT54" i="6" s="1"/>
  <c r="Z54" i="6"/>
  <c r="Y54" i="6"/>
  <c r="AR54" i="6" s="1"/>
  <c r="AB50" i="6"/>
  <c r="AC50" i="6"/>
  <c r="AA50" i="6"/>
  <c r="AT50" i="6" s="1"/>
  <c r="Z50" i="6"/>
  <c r="Y50" i="6"/>
  <c r="AR50" i="6" s="1"/>
  <c r="AB46" i="6"/>
  <c r="AC46" i="6"/>
  <c r="AA46" i="6"/>
  <c r="AT46" i="6" s="1"/>
  <c r="Z46" i="6"/>
  <c r="Y46" i="6"/>
  <c r="AB42" i="6"/>
  <c r="AC42" i="6"/>
  <c r="AA42" i="6"/>
  <c r="AT42" i="6" s="1"/>
  <c r="Z42" i="6"/>
  <c r="Y42" i="6"/>
  <c r="AR42" i="6" s="1"/>
  <c r="AB38" i="6"/>
  <c r="AC38" i="6"/>
  <c r="AA38" i="6"/>
  <c r="AT38" i="6" s="1"/>
  <c r="Z38" i="6"/>
  <c r="Y38" i="6"/>
  <c r="AR38" i="6" s="1"/>
  <c r="AB34" i="6"/>
  <c r="AC34" i="6"/>
  <c r="AA34" i="6"/>
  <c r="AT34" i="6" s="1"/>
  <c r="Z34" i="6"/>
  <c r="Y34" i="6"/>
  <c r="AR34" i="6" s="1"/>
  <c r="AB30" i="6"/>
  <c r="AC30" i="6"/>
  <c r="AA30" i="6"/>
  <c r="AT30" i="6" s="1"/>
  <c r="Z30" i="6"/>
  <c r="Y30" i="6"/>
  <c r="AB26" i="6"/>
  <c r="AC26" i="6"/>
  <c r="AA26" i="6"/>
  <c r="AT26" i="6" s="1"/>
  <c r="Z26" i="6"/>
  <c r="Y26" i="6"/>
  <c r="AR26" i="6" s="1"/>
  <c r="AB22" i="6"/>
  <c r="AC22" i="6"/>
  <c r="AA22" i="6"/>
  <c r="AT22" i="6" s="1"/>
  <c r="Z22" i="6"/>
  <c r="Y22" i="6"/>
  <c r="AR22" i="6" s="1"/>
  <c r="AB18" i="6"/>
  <c r="AC18" i="6"/>
  <c r="AA18" i="6"/>
  <c r="AT18" i="6" s="1"/>
  <c r="Z18" i="6"/>
  <c r="Y18" i="6"/>
  <c r="AR18" i="6" s="1"/>
  <c r="AB14" i="6"/>
  <c r="AC14" i="6"/>
  <c r="AA14" i="6"/>
  <c r="AT14" i="6" s="1"/>
  <c r="Z14" i="6"/>
  <c r="Y14" i="6"/>
  <c r="AB10" i="6"/>
  <c r="AC10" i="6"/>
  <c r="AA10" i="6"/>
  <c r="AT10" i="6" s="1"/>
  <c r="Z10" i="6"/>
  <c r="Y10" i="6"/>
  <c r="AR10" i="6" s="1"/>
  <c r="AB6" i="6"/>
  <c r="AC6" i="6"/>
  <c r="AA6" i="6"/>
  <c r="AT6" i="6" s="1"/>
  <c r="Z6" i="6"/>
  <c r="Y6" i="6"/>
  <c r="AR6" i="6" s="1"/>
  <c r="BC54" i="6"/>
  <c r="BC38" i="6"/>
  <c r="BC22" i="6"/>
  <c r="BC6" i="6"/>
  <c r="AC293" i="6"/>
  <c r="AB293" i="6"/>
  <c r="AA293" i="6"/>
  <c r="AT293" i="6" s="1"/>
  <c r="Z293" i="6"/>
  <c r="Y293" i="6"/>
  <c r="AR293" i="6" s="1"/>
  <c r="AC289" i="6"/>
  <c r="AB289" i="6"/>
  <c r="AA289" i="6"/>
  <c r="AT289" i="6" s="1"/>
  <c r="Z289" i="6"/>
  <c r="Y289" i="6"/>
  <c r="AC285" i="6"/>
  <c r="AA285" i="6"/>
  <c r="AT285" i="6" s="1"/>
  <c r="AB285" i="6"/>
  <c r="Z285" i="6"/>
  <c r="Y285" i="6"/>
  <c r="AR285" i="6" s="1"/>
  <c r="AC281" i="6"/>
  <c r="AB281" i="6"/>
  <c r="AA281" i="6"/>
  <c r="AT281" i="6" s="1"/>
  <c r="Z281" i="6"/>
  <c r="Y281" i="6"/>
  <c r="AR281" i="6" s="1"/>
  <c r="AC277" i="6"/>
  <c r="AB277" i="6"/>
  <c r="AA277" i="6"/>
  <c r="AT277" i="6" s="1"/>
  <c r="Z277" i="6"/>
  <c r="Y277" i="6"/>
  <c r="AR277" i="6" s="1"/>
  <c r="AC273" i="6"/>
  <c r="AB273" i="6"/>
  <c r="AA273" i="6"/>
  <c r="AT273" i="6" s="1"/>
  <c r="Z273" i="6"/>
  <c r="Y273" i="6"/>
  <c r="AC269" i="6"/>
  <c r="AA269" i="6"/>
  <c r="AT269" i="6" s="1"/>
  <c r="AB269" i="6"/>
  <c r="Z269" i="6"/>
  <c r="Y269" i="6"/>
  <c r="AR269" i="6" s="1"/>
  <c r="AB261" i="6"/>
  <c r="AC261" i="6"/>
  <c r="AA261" i="6"/>
  <c r="AT261" i="6" s="1"/>
  <c r="Z261" i="6"/>
  <c r="Y261" i="6"/>
  <c r="AR261" i="6" s="1"/>
  <c r="AB257" i="6"/>
  <c r="AC257" i="6"/>
  <c r="AA257" i="6"/>
  <c r="AT257" i="6" s="1"/>
  <c r="Z257" i="6"/>
  <c r="Y257" i="6"/>
  <c r="AR257" i="6" s="1"/>
  <c r="AB253" i="6"/>
  <c r="AC253" i="6"/>
  <c r="AA253" i="6"/>
  <c r="AT253" i="6" s="1"/>
  <c r="Z253" i="6"/>
  <c r="Y253" i="6"/>
  <c r="AB245" i="6"/>
  <c r="AC245" i="6"/>
  <c r="AA245" i="6"/>
  <c r="AT245" i="6" s="1"/>
  <c r="Z245" i="6"/>
  <c r="Y245" i="6"/>
  <c r="AR245" i="6" s="1"/>
  <c r="AB241" i="6"/>
  <c r="AC241" i="6"/>
  <c r="AA241" i="6"/>
  <c r="AT241" i="6" s="1"/>
  <c r="Z241" i="6"/>
  <c r="Y241" i="6"/>
  <c r="AR241" i="6" s="1"/>
  <c r="AB237" i="6"/>
  <c r="AC237" i="6"/>
  <c r="AA237" i="6"/>
  <c r="AT237" i="6" s="1"/>
  <c r="Z237" i="6"/>
  <c r="Y237" i="6"/>
  <c r="AR237" i="6" s="1"/>
  <c r="AB229" i="6"/>
  <c r="AC229" i="6"/>
  <c r="AA229" i="6"/>
  <c r="AT229" i="6" s="1"/>
  <c r="Z229" i="6"/>
  <c r="Y229" i="6"/>
  <c r="AB225" i="6"/>
  <c r="AC225" i="6"/>
  <c r="AA225" i="6"/>
  <c r="AT225" i="6" s="1"/>
  <c r="Z225" i="6"/>
  <c r="Y225" i="6"/>
  <c r="AR225" i="6" s="1"/>
  <c r="AB221" i="6"/>
  <c r="AC221" i="6"/>
  <c r="AA221" i="6"/>
  <c r="AT221" i="6" s="1"/>
  <c r="Z221" i="6"/>
  <c r="Y221" i="6"/>
  <c r="AR221" i="6" s="1"/>
  <c r="BC289" i="6"/>
  <c r="BC273" i="6"/>
  <c r="BC257" i="6"/>
  <c r="BC241" i="6"/>
  <c r="C33" i="8"/>
  <c r="A30" i="14"/>
  <c r="A34" i="14"/>
  <c r="A32" i="14"/>
  <c r="A36" i="14"/>
  <c r="S6" i="14"/>
  <c r="C5" i="8" s="1"/>
  <c r="A7" i="14"/>
  <c r="A11" i="14"/>
  <c r="A15" i="14"/>
  <c r="A19" i="14"/>
  <c r="A23" i="14"/>
  <c r="A27" i="14"/>
  <c r="A31" i="14"/>
  <c r="S31" i="14"/>
  <c r="S35" i="14"/>
  <c r="C6" i="8"/>
  <c r="C10" i="8"/>
  <c r="C14" i="8"/>
  <c r="C18" i="8"/>
  <c r="C22" i="8"/>
  <c r="C26" i="8"/>
  <c r="C30" i="8"/>
  <c r="C34" i="8"/>
  <c r="C13" i="8"/>
  <c r="C25" i="8"/>
  <c r="S8" i="14"/>
  <c r="S12" i="14"/>
  <c r="S16" i="14"/>
  <c r="S20" i="14"/>
  <c r="S24" i="14"/>
  <c r="S28" i="14"/>
  <c r="S32" i="14"/>
  <c r="S36" i="14"/>
  <c r="C35" i="8" s="1"/>
  <c r="C7" i="8"/>
  <c r="C11" i="8"/>
  <c r="C15" i="8"/>
  <c r="C19" i="8"/>
  <c r="C23" i="8"/>
  <c r="C27" i="8"/>
  <c r="C31" i="8"/>
  <c r="C9" i="8"/>
  <c r="C17" i="8"/>
  <c r="C21" i="8"/>
  <c r="C29" i="8"/>
  <c r="A5" i="14"/>
  <c r="Q5" i="14" s="1"/>
  <c r="F4" i="8" s="1"/>
  <c r="A9" i="14"/>
  <c r="A13" i="14"/>
  <c r="A17" i="14"/>
  <c r="A21" i="14"/>
  <c r="A25" i="14"/>
  <c r="A29" i="14"/>
  <c r="A33" i="14"/>
  <c r="S29" i="14"/>
  <c r="S33" i="14"/>
  <c r="C4" i="8"/>
  <c r="C8" i="8"/>
  <c r="C12" i="8"/>
  <c r="C16" i="8"/>
  <c r="C20" i="8"/>
  <c r="C24" i="8"/>
  <c r="C28" i="8"/>
  <c r="C32" i="8"/>
  <c r="A6" i="14"/>
  <c r="A10" i="14"/>
  <c r="A14" i="14"/>
  <c r="A18" i="14"/>
  <c r="A22" i="14"/>
  <c r="A26" i="14"/>
  <c r="A8" i="14"/>
  <c r="A12" i="14"/>
  <c r="A16" i="14"/>
  <c r="A20" i="14"/>
  <c r="A24" i="14"/>
  <c r="A28" i="14"/>
  <c r="AM172" i="6" l="1"/>
  <c r="AN172" i="6" s="1"/>
  <c r="AM236" i="6"/>
  <c r="AN236" i="6" s="1"/>
  <c r="AM580" i="6"/>
  <c r="AN580" i="6" s="1"/>
  <c r="AT435" i="6"/>
  <c r="AT483" i="6"/>
  <c r="AT491" i="6"/>
  <c r="AT503" i="6"/>
  <c r="AT620" i="6"/>
  <c r="AT636" i="6"/>
  <c r="AT501" i="6"/>
  <c r="AT629" i="6"/>
  <c r="AT661" i="6"/>
  <c r="AT693" i="6"/>
  <c r="AT122" i="6"/>
  <c r="AT154" i="6"/>
  <c r="AT422" i="6"/>
  <c r="AT454" i="6"/>
  <c r="AT610" i="6"/>
  <c r="AT626" i="6"/>
  <c r="AT272" i="6"/>
  <c r="AT312" i="6"/>
  <c r="AT328" i="6"/>
  <c r="AT344" i="6"/>
  <c r="AT360" i="6"/>
  <c r="AT556" i="6"/>
  <c r="AT588" i="6"/>
  <c r="AT373" i="6"/>
  <c r="AT453" i="6"/>
  <c r="AM86" i="6"/>
  <c r="AM158" i="6"/>
  <c r="AN158" i="6" s="1"/>
  <c r="AM166" i="6"/>
  <c r="AN166" i="6" s="1"/>
  <c r="AM174" i="6"/>
  <c r="AN174" i="6" s="1"/>
  <c r="AM182" i="6"/>
  <c r="AN182" i="6" s="1"/>
  <c r="AM190" i="6"/>
  <c r="AN190" i="6" s="1"/>
  <c r="AM198" i="6"/>
  <c r="AN198" i="6" s="1"/>
  <c r="AM206" i="6"/>
  <c r="AN206" i="6" s="1"/>
  <c r="AM214" i="6"/>
  <c r="AN214" i="6" s="1"/>
  <c r="AM222" i="6"/>
  <c r="AN222" i="6" s="1"/>
  <c r="AT171" i="6"/>
  <c r="AT235" i="6"/>
  <c r="AT507" i="6"/>
  <c r="AT547" i="6"/>
  <c r="AT651" i="6"/>
  <c r="AT667" i="6"/>
  <c r="AT671" i="6"/>
  <c r="AT699" i="6"/>
  <c r="AT645" i="6"/>
  <c r="AT677" i="6"/>
  <c r="AT709" i="6"/>
  <c r="AT250" i="6"/>
  <c r="AT294" i="6"/>
  <c r="AT562" i="6"/>
  <c r="AT208" i="6"/>
  <c r="AT256" i="6"/>
  <c r="AT421" i="6"/>
  <c r="AT549" i="6"/>
  <c r="AT581" i="6"/>
  <c r="AT613" i="6"/>
  <c r="AT466" i="6"/>
  <c r="AT486" i="6"/>
  <c r="AT518" i="6"/>
  <c r="AT674" i="6"/>
  <c r="AT17" i="6"/>
  <c r="AT78" i="6"/>
  <c r="AM12" i="6"/>
  <c r="AM24" i="6"/>
  <c r="AN24" i="6" s="1"/>
  <c r="AM44" i="6"/>
  <c r="AN44" i="6" s="1"/>
  <c r="AM56" i="6"/>
  <c r="AN56" i="6" s="1"/>
  <c r="AM64" i="6"/>
  <c r="AN64" i="6" s="1"/>
  <c r="AM5" i="6"/>
  <c r="AM13" i="6"/>
  <c r="AN13" i="6" s="1"/>
  <c r="AM21" i="6"/>
  <c r="AM29" i="6"/>
  <c r="AN29" i="6" s="1"/>
  <c r="AM37" i="6"/>
  <c r="AN37" i="6" s="1"/>
  <c r="AM45" i="6"/>
  <c r="AN45" i="6" s="1"/>
  <c r="AM53" i="6"/>
  <c r="AM61" i="6"/>
  <c r="AM6" i="6"/>
  <c r="AM14" i="6"/>
  <c r="AN14" i="6" s="1"/>
  <c r="AM22" i="6"/>
  <c r="AM30" i="6"/>
  <c r="AM38" i="6"/>
  <c r="AM46" i="6"/>
  <c r="AM54" i="6"/>
  <c r="AN54" i="6" s="1"/>
  <c r="AM62" i="6"/>
  <c r="AM184" i="6"/>
  <c r="AN184" i="6" s="1"/>
  <c r="AM248" i="6"/>
  <c r="AN248" i="6" s="1"/>
  <c r="AM428" i="6"/>
  <c r="AN428" i="6" s="1"/>
  <c r="AM596" i="6"/>
  <c r="AN596" i="6" s="1"/>
  <c r="AM660" i="6"/>
  <c r="AN660" i="6" s="1"/>
  <c r="AM708" i="6"/>
  <c r="AN708" i="6" s="1"/>
  <c r="AM364" i="6"/>
  <c r="AN364" i="6" s="1"/>
  <c r="AM230" i="6"/>
  <c r="AN230" i="6" s="1"/>
  <c r="AM238" i="6"/>
  <c r="AN238" i="6" s="1"/>
  <c r="AM246" i="6"/>
  <c r="AN246" i="6" s="1"/>
  <c r="AM254" i="6"/>
  <c r="AN254" i="6" s="1"/>
  <c r="AM262" i="6"/>
  <c r="AN262" i="6" s="1"/>
  <c r="AM270" i="6"/>
  <c r="AN270" i="6" s="1"/>
  <c r="AM278" i="6"/>
  <c r="AN278" i="6" s="1"/>
  <c r="AM421" i="6"/>
  <c r="AN421" i="6" s="1"/>
  <c r="AM91" i="6"/>
  <c r="AM99" i="6"/>
  <c r="AM107" i="6"/>
  <c r="AM115" i="6"/>
  <c r="AM123" i="6"/>
  <c r="AM131" i="6"/>
  <c r="AM139" i="6"/>
  <c r="AM147" i="6"/>
  <c r="AM443" i="6"/>
  <c r="AN443" i="6" s="1"/>
  <c r="AM451" i="6"/>
  <c r="AN451" i="6" s="1"/>
  <c r="AM459" i="6"/>
  <c r="AN459" i="6" s="1"/>
  <c r="AM475" i="6"/>
  <c r="AN475" i="6" s="1"/>
  <c r="AM491" i="6"/>
  <c r="AN491" i="6" s="1"/>
  <c r="AM507" i="6"/>
  <c r="AN507" i="6" s="1"/>
  <c r="AM523" i="6"/>
  <c r="AN523" i="6" s="1"/>
  <c r="AM527" i="6"/>
  <c r="AN527" i="6" s="1"/>
  <c r="AM535" i="6"/>
  <c r="AN535" i="6" s="1"/>
  <c r="AM543" i="6"/>
  <c r="AN543" i="6" s="1"/>
  <c r="AM551" i="6"/>
  <c r="AN551" i="6" s="1"/>
  <c r="AM559" i="6"/>
  <c r="AN559" i="6" s="1"/>
  <c r="AM567" i="6"/>
  <c r="AN567" i="6" s="1"/>
  <c r="AM575" i="6"/>
  <c r="AN575" i="6" s="1"/>
  <c r="AM583" i="6"/>
  <c r="AN583" i="6" s="1"/>
  <c r="AM591" i="6"/>
  <c r="AN591" i="6" s="1"/>
  <c r="AM599" i="6"/>
  <c r="AN599" i="6" s="1"/>
  <c r="AM607" i="6"/>
  <c r="AN607" i="6" s="1"/>
  <c r="AM615" i="6"/>
  <c r="AN615" i="6" s="1"/>
  <c r="AM623" i="6"/>
  <c r="AN623" i="6" s="1"/>
  <c r="AM631" i="6"/>
  <c r="AN631" i="6" s="1"/>
  <c r="AM639" i="6"/>
  <c r="AN639" i="6" s="1"/>
  <c r="AM647" i="6"/>
  <c r="AN647" i="6" s="1"/>
  <c r="AM655" i="6"/>
  <c r="AN655" i="6" s="1"/>
  <c r="AM663" i="6"/>
  <c r="AN663" i="6" s="1"/>
  <c r="AM671" i="6"/>
  <c r="AN671" i="6" s="1"/>
  <c r="AM679" i="6"/>
  <c r="AN679" i="6" s="1"/>
  <c r="AM687" i="6"/>
  <c r="AN687" i="6" s="1"/>
  <c r="AM695" i="6"/>
  <c r="AN695" i="6" s="1"/>
  <c r="AM703" i="6"/>
  <c r="AN703" i="6" s="1"/>
  <c r="AM711" i="6"/>
  <c r="AN711" i="6" s="1"/>
  <c r="AM719" i="6"/>
  <c r="AN719" i="6" s="1"/>
  <c r="AM140" i="6"/>
  <c r="AM152" i="6"/>
  <c r="AN152" i="6" s="1"/>
  <c r="AM372" i="6"/>
  <c r="AN372" i="6" s="1"/>
  <c r="AM517" i="6"/>
  <c r="AN517" i="6" s="1"/>
  <c r="AM88" i="6"/>
  <c r="AM332" i="6"/>
  <c r="AN332" i="6" s="1"/>
  <c r="AM376" i="6"/>
  <c r="AN376" i="6" s="1"/>
  <c r="AM384" i="6"/>
  <c r="AN384" i="6" s="1"/>
  <c r="AM408" i="6"/>
  <c r="AN408" i="6" s="1"/>
  <c r="AM512" i="6"/>
  <c r="AN512" i="6" s="1"/>
  <c r="AM540" i="6"/>
  <c r="AN540" i="6" s="1"/>
  <c r="AM556" i="6"/>
  <c r="AN556" i="6" s="1"/>
  <c r="AM564" i="6"/>
  <c r="AN564" i="6" s="1"/>
  <c r="AM588" i="6"/>
  <c r="AN588" i="6" s="1"/>
  <c r="AM604" i="6"/>
  <c r="AN604" i="6" s="1"/>
  <c r="AM628" i="6"/>
  <c r="AN628" i="6" s="1"/>
  <c r="AM644" i="6"/>
  <c r="AN644" i="6" s="1"/>
  <c r="AM668" i="6"/>
  <c r="AN668" i="6" s="1"/>
  <c r="AM461" i="6"/>
  <c r="AN461" i="6" s="1"/>
  <c r="AM537" i="6"/>
  <c r="AN537" i="6" s="1"/>
  <c r="AM553" i="6"/>
  <c r="AN553" i="6" s="1"/>
  <c r="AM85" i="6"/>
  <c r="AM157" i="6"/>
  <c r="AN157" i="6" s="1"/>
  <c r="AM165" i="6"/>
  <c r="AN165" i="6" s="1"/>
  <c r="AM173" i="6"/>
  <c r="AN173" i="6" s="1"/>
  <c r="AM181" i="6"/>
  <c r="AN181" i="6" s="1"/>
  <c r="AM189" i="6"/>
  <c r="AN189" i="6" s="1"/>
  <c r="AM197" i="6"/>
  <c r="AN197" i="6" s="1"/>
  <c r="AM205" i="6"/>
  <c r="AN205" i="6" s="1"/>
  <c r="AM213" i="6"/>
  <c r="AN213" i="6" s="1"/>
  <c r="AM221" i="6"/>
  <c r="AN221" i="6" s="1"/>
  <c r="AM229" i="6"/>
  <c r="AN229" i="6" s="1"/>
  <c r="AM237" i="6"/>
  <c r="AN237" i="6" s="1"/>
  <c r="AM245" i="6"/>
  <c r="AN245" i="6" s="1"/>
  <c r="AM277" i="6"/>
  <c r="AN277" i="6" s="1"/>
  <c r="AM285" i="6"/>
  <c r="AN285" i="6" s="1"/>
  <c r="AM293" i="6"/>
  <c r="AN293" i="6" s="1"/>
  <c r="AM496" i="6"/>
  <c r="AN496" i="6" s="1"/>
  <c r="AM548" i="6"/>
  <c r="AN548" i="6" s="1"/>
  <c r="AM572" i="6"/>
  <c r="AN572" i="6" s="1"/>
  <c r="AM612" i="6"/>
  <c r="AN612" i="6" s="1"/>
  <c r="AM341" i="6"/>
  <c r="AN341" i="6" s="1"/>
  <c r="AM365" i="6"/>
  <c r="AN365" i="6" s="1"/>
  <c r="AM569" i="6"/>
  <c r="AN569" i="6" s="1"/>
  <c r="AM11" i="6"/>
  <c r="AN11" i="6" s="1"/>
  <c r="AM19" i="6"/>
  <c r="AN19" i="6" s="1"/>
  <c r="AM27" i="6"/>
  <c r="AN27" i="6" s="1"/>
  <c r="AM35" i="6"/>
  <c r="AN35" i="6" s="1"/>
  <c r="AM43" i="6"/>
  <c r="AN43" i="6" s="1"/>
  <c r="AM51" i="6"/>
  <c r="AM59" i="6"/>
  <c r="AN59" i="6" s="1"/>
  <c r="AM67" i="6"/>
  <c r="AN67" i="6" s="1"/>
  <c r="AM75" i="6"/>
  <c r="AN75" i="6" s="1"/>
  <c r="AM83" i="6"/>
  <c r="AM315" i="6"/>
  <c r="AN315" i="6" s="1"/>
  <c r="AM323" i="6"/>
  <c r="AN323" i="6" s="1"/>
  <c r="AM331" i="6"/>
  <c r="AN331" i="6" s="1"/>
  <c r="AM339" i="6"/>
  <c r="AN339" i="6" s="1"/>
  <c r="AM347" i="6"/>
  <c r="AN347" i="6" s="1"/>
  <c r="AM355" i="6"/>
  <c r="AN355" i="6" s="1"/>
  <c r="AM363" i="6"/>
  <c r="AN363" i="6" s="1"/>
  <c r="AM371" i="6"/>
  <c r="AN371" i="6" s="1"/>
  <c r="AM379" i="6"/>
  <c r="AN379" i="6" s="1"/>
  <c r="AM387" i="6"/>
  <c r="AN387" i="6" s="1"/>
  <c r="AM395" i="6"/>
  <c r="AN395" i="6" s="1"/>
  <c r="AM403" i="6"/>
  <c r="AN403" i="6" s="1"/>
  <c r="AM411" i="6"/>
  <c r="AN411" i="6" s="1"/>
  <c r="AM419" i="6"/>
  <c r="AN419" i="6" s="1"/>
  <c r="AM427" i="6"/>
  <c r="AN427" i="6" s="1"/>
  <c r="AM435" i="6"/>
  <c r="AN435" i="6" s="1"/>
  <c r="AM312" i="6"/>
  <c r="AN312" i="6" s="1"/>
  <c r="AM480" i="6"/>
  <c r="AN480" i="6" s="1"/>
  <c r="AM516" i="6"/>
  <c r="AN516" i="6" s="1"/>
  <c r="AM532" i="6"/>
  <c r="AN532" i="6" s="1"/>
  <c r="AM413" i="6"/>
  <c r="AN413" i="6" s="1"/>
  <c r="AM477" i="6"/>
  <c r="AN477" i="6" s="1"/>
  <c r="AM440" i="6"/>
  <c r="AN440" i="6" s="1"/>
  <c r="AM448" i="6"/>
  <c r="AN448" i="6" s="1"/>
  <c r="AM464" i="6"/>
  <c r="AN464" i="6" s="1"/>
  <c r="AM349" i="6"/>
  <c r="AN349" i="6" s="1"/>
  <c r="AM373" i="6"/>
  <c r="AN373" i="6" s="1"/>
  <c r="AM405" i="6"/>
  <c r="AN405" i="6" s="1"/>
  <c r="AM261" i="6"/>
  <c r="AN261" i="6" s="1"/>
  <c r="AM485" i="6"/>
  <c r="AN485" i="6" s="1"/>
  <c r="AM501" i="6"/>
  <c r="AN501" i="6" s="1"/>
  <c r="AM617" i="6"/>
  <c r="AN617" i="6" s="1"/>
  <c r="AM633" i="6"/>
  <c r="AN633" i="6" s="1"/>
  <c r="AM649" i="6"/>
  <c r="AN649" i="6" s="1"/>
  <c r="AM713" i="6"/>
  <c r="AN713" i="6" s="1"/>
  <c r="AT147" i="6"/>
  <c r="AT343" i="6"/>
  <c r="AT391" i="6"/>
  <c r="AT427" i="6"/>
  <c r="AT447" i="6"/>
  <c r="AT467" i="6"/>
  <c r="AT475" i="6"/>
  <c r="AT515" i="6"/>
  <c r="AT523" i="6"/>
  <c r="AT535" i="6"/>
  <c r="AT543" i="6"/>
  <c r="AT551" i="6"/>
  <c r="AT571" i="6"/>
  <c r="AT579" i="6"/>
  <c r="AT599" i="6"/>
  <c r="AT607" i="6"/>
  <c r="AT623" i="6"/>
  <c r="AT659" i="6"/>
  <c r="AT675" i="6"/>
  <c r="AT683" i="6"/>
  <c r="AT687" i="6"/>
  <c r="AT723" i="6"/>
  <c r="AT656" i="6"/>
  <c r="AT660" i="6"/>
  <c r="AT672" i="6"/>
  <c r="AT676" i="6"/>
  <c r="AT297" i="6"/>
  <c r="AT409" i="6"/>
  <c r="AT461" i="6"/>
  <c r="AT489" i="6"/>
  <c r="AT509" i="6"/>
  <c r="AT541" i="6"/>
  <c r="AT637" i="6"/>
  <c r="AT669" i="6"/>
  <c r="AT701" i="6"/>
  <c r="AT130" i="6"/>
  <c r="AT162" i="6"/>
  <c r="AT286" i="6"/>
  <c r="AT310" i="6"/>
  <c r="AT326" i="6"/>
  <c r="AT374" i="6"/>
  <c r="AT398" i="6"/>
  <c r="AT430" i="6"/>
  <c r="AT462" i="6"/>
  <c r="AT490" i="6"/>
  <c r="AT538" i="6"/>
  <c r="AT554" i="6"/>
  <c r="AT582" i="6"/>
  <c r="AT606" i="6"/>
  <c r="AT634" i="6"/>
  <c r="AT686" i="6"/>
  <c r="AT165" i="6"/>
  <c r="AT101" i="6"/>
  <c r="AT5" i="6"/>
  <c r="AT20" i="6"/>
  <c r="AT36" i="6"/>
  <c r="AT52" i="6"/>
  <c r="AT248" i="6"/>
  <c r="AT280" i="6"/>
  <c r="AT316" i="6"/>
  <c r="AT336" i="6"/>
  <c r="AT348" i="6"/>
  <c r="AT368" i="6"/>
  <c r="AT384" i="6"/>
  <c r="AT400" i="6"/>
  <c r="AT416" i="6"/>
  <c r="AT432" i="6"/>
  <c r="AT444" i="6"/>
  <c r="AT448" i="6"/>
  <c r="AT464" i="6"/>
  <c r="AT476" i="6"/>
  <c r="AT480" i="6"/>
  <c r="AT496" i="6"/>
  <c r="AT508" i="6"/>
  <c r="AT512" i="6"/>
  <c r="AT528" i="6"/>
  <c r="AT544" i="6"/>
  <c r="AT560" i="6"/>
  <c r="AT576" i="6"/>
  <c r="AT592" i="6"/>
  <c r="AT345" i="6"/>
  <c r="AT401" i="6"/>
  <c r="AT413" i="6"/>
  <c r="AT497" i="6"/>
  <c r="AT625" i="6"/>
  <c r="AT633" i="6"/>
  <c r="AT665" i="6"/>
  <c r="AT697" i="6"/>
  <c r="AT126" i="6"/>
  <c r="AT158" i="6"/>
  <c r="AT202" i="6"/>
  <c r="AT234" i="6"/>
  <c r="AT262" i="6"/>
  <c r="AT274" i="6"/>
  <c r="AT298" i="6"/>
  <c r="AT330" i="6"/>
  <c r="AT362" i="6"/>
  <c r="AT458" i="6"/>
  <c r="AT478" i="6"/>
  <c r="AT510" i="6"/>
  <c r="AT558" i="6"/>
  <c r="AT614" i="6"/>
  <c r="AT153" i="6"/>
  <c r="AT25" i="6"/>
  <c r="AT213" i="6"/>
  <c r="AT21" i="6"/>
  <c r="AT86" i="6"/>
  <c r="AT238" i="6"/>
  <c r="AM90" i="6"/>
  <c r="AM98" i="6"/>
  <c r="AM102" i="6"/>
  <c r="AM106" i="6"/>
  <c r="AM114" i="6"/>
  <c r="AM118" i="6"/>
  <c r="AM122" i="6"/>
  <c r="AM130" i="6"/>
  <c r="AM134" i="6"/>
  <c r="AM138" i="6"/>
  <c r="AM146" i="6"/>
  <c r="AM150" i="6"/>
  <c r="AM438" i="6"/>
  <c r="AN438" i="6" s="1"/>
  <c r="AM442" i="6"/>
  <c r="AN442" i="6" s="1"/>
  <c r="AM450" i="6"/>
  <c r="AN450" i="6" s="1"/>
  <c r="AM454" i="6"/>
  <c r="AN454" i="6" s="1"/>
  <c r="AM458" i="6"/>
  <c r="AN458" i="6" s="1"/>
  <c r="AM466" i="6"/>
  <c r="AN466" i="6" s="1"/>
  <c r="AM470" i="6"/>
  <c r="AN470" i="6" s="1"/>
  <c r="AM474" i="6"/>
  <c r="AN474" i="6" s="1"/>
  <c r="AM482" i="6"/>
  <c r="AN482" i="6" s="1"/>
  <c r="AM486" i="6"/>
  <c r="AN486" i="6" s="1"/>
  <c r="AM490" i="6"/>
  <c r="AN490" i="6" s="1"/>
  <c r="AM498" i="6"/>
  <c r="AN498" i="6" s="1"/>
  <c r="AM502" i="6"/>
  <c r="AN502" i="6" s="1"/>
  <c r="AM506" i="6"/>
  <c r="AN506" i="6" s="1"/>
  <c r="AM514" i="6"/>
  <c r="AN514" i="6" s="1"/>
  <c r="AM518" i="6"/>
  <c r="AN518" i="6" s="1"/>
  <c r="AM522" i="6"/>
  <c r="AN522" i="6" s="1"/>
  <c r="AM468" i="6"/>
  <c r="AN468" i="6" s="1"/>
  <c r="AM545" i="6"/>
  <c r="AN545" i="6" s="1"/>
  <c r="AM561" i="6"/>
  <c r="AN561" i="6" s="1"/>
  <c r="AM280" i="6"/>
  <c r="AN280" i="6" s="1"/>
  <c r="AM284" i="6"/>
  <c r="AN284" i="6" s="1"/>
  <c r="AM288" i="6"/>
  <c r="AN288" i="6" s="1"/>
  <c r="AM296" i="6"/>
  <c r="AN296" i="6" s="1"/>
  <c r="AM304" i="6"/>
  <c r="AN304" i="6" s="1"/>
  <c r="AM380" i="6"/>
  <c r="AN380" i="6" s="1"/>
  <c r="AM412" i="6"/>
  <c r="AN412" i="6" s="1"/>
  <c r="AM345" i="6"/>
  <c r="AN345" i="6" s="1"/>
  <c r="AM369" i="6"/>
  <c r="AN369" i="6" s="1"/>
  <c r="AM445" i="6"/>
  <c r="AN445" i="6" s="1"/>
  <c r="AM533" i="6"/>
  <c r="AN533" i="6" s="1"/>
  <c r="AM549" i="6"/>
  <c r="AN549" i="6" s="1"/>
  <c r="AM92" i="6"/>
  <c r="AN92" i="6" s="1"/>
  <c r="AM96" i="6"/>
  <c r="AM104" i="6"/>
  <c r="AN104" i="6" s="1"/>
  <c r="AM112" i="6"/>
  <c r="AM124" i="6"/>
  <c r="AM625" i="6"/>
  <c r="AN625" i="6" s="1"/>
  <c r="AM645" i="6"/>
  <c r="AN645" i="6" s="1"/>
  <c r="AM721" i="6"/>
  <c r="AN721" i="6" s="1"/>
  <c r="AM93" i="6"/>
  <c r="AM97" i="6"/>
  <c r="AM105" i="6"/>
  <c r="AM109" i="6"/>
  <c r="AM113" i="6"/>
  <c r="AM121" i="6"/>
  <c r="AM125" i="6"/>
  <c r="AM129" i="6"/>
  <c r="AM137" i="6"/>
  <c r="AM141" i="6"/>
  <c r="AM145" i="6"/>
  <c r="AM249" i="6"/>
  <c r="AN249" i="6" s="1"/>
  <c r="AM253" i="6"/>
  <c r="AN253" i="6" s="1"/>
  <c r="AM297" i="6"/>
  <c r="AN297" i="6" s="1"/>
  <c r="AM301" i="6"/>
  <c r="AN301" i="6" s="1"/>
  <c r="AM305" i="6"/>
  <c r="AN305" i="6" s="1"/>
  <c r="AM313" i="6"/>
  <c r="AN313" i="6" s="1"/>
  <c r="AM317" i="6"/>
  <c r="AN317" i="6" s="1"/>
  <c r="AM321" i="6"/>
  <c r="AN321" i="6" s="1"/>
  <c r="AM329" i="6"/>
  <c r="AN329" i="6" s="1"/>
  <c r="AM333" i="6"/>
  <c r="AN333" i="6" s="1"/>
  <c r="AM337" i="6"/>
  <c r="AN337" i="6" s="1"/>
  <c r="AM353" i="6"/>
  <c r="AN353" i="6" s="1"/>
  <c r="AM441" i="6"/>
  <c r="AN441" i="6" s="1"/>
  <c r="AM577" i="6"/>
  <c r="AN577" i="6" s="1"/>
  <c r="AP36" i="6"/>
  <c r="AP84" i="6"/>
  <c r="AP204" i="6"/>
  <c r="AP310" i="6"/>
  <c r="AP334" i="6"/>
  <c r="AP51" i="6"/>
  <c r="AP307" i="6"/>
  <c r="AP349" i="6"/>
  <c r="AP365" i="6"/>
  <c r="AP429" i="6"/>
  <c r="AP469" i="6"/>
  <c r="AP477" i="6"/>
  <c r="AP569" i="6"/>
  <c r="AP165" i="6"/>
  <c r="AP406" i="6"/>
  <c r="AP137" i="6"/>
  <c r="AP169" i="6"/>
  <c r="AP265" i="6"/>
  <c r="AP559" i="6"/>
  <c r="AP448" i="6"/>
  <c r="AP532" i="6"/>
  <c r="AP540" i="6"/>
  <c r="AP568" i="6"/>
  <c r="AP617" i="6"/>
  <c r="AP633" i="6"/>
  <c r="AP678" i="6"/>
  <c r="AP687" i="6"/>
  <c r="AP703" i="6"/>
  <c r="AP680" i="6"/>
  <c r="AP720" i="6"/>
  <c r="AP4" i="6"/>
  <c r="BC10" i="6"/>
  <c r="AP288" i="6"/>
  <c r="AP296" i="6"/>
  <c r="AP10" i="6"/>
  <c r="AP50" i="6"/>
  <c r="AP162" i="6"/>
  <c r="AP250" i="6"/>
  <c r="AP39" i="6"/>
  <c r="AP235" i="6"/>
  <c r="AP327" i="6"/>
  <c r="AP81" i="6"/>
  <c r="AP193" i="6"/>
  <c r="AP373" i="6"/>
  <c r="AP421" i="6"/>
  <c r="AP461" i="6"/>
  <c r="AP497" i="6"/>
  <c r="AP197" i="6"/>
  <c r="AP277" i="6"/>
  <c r="AP402" i="6"/>
  <c r="AP502" i="6"/>
  <c r="AP554" i="6"/>
  <c r="AP499" i="6"/>
  <c r="AP93" i="6"/>
  <c r="AP125" i="6"/>
  <c r="AP388" i="6"/>
  <c r="AP472" i="6"/>
  <c r="AP641" i="6"/>
  <c r="AP649" i="6"/>
  <c r="AP701" i="6"/>
  <c r="AP614" i="6"/>
  <c r="AP722" i="6"/>
  <c r="AP655" i="6"/>
  <c r="AP52" i="6"/>
  <c r="AP80" i="6"/>
  <c r="AP236" i="6"/>
  <c r="AP244" i="6"/>
  <c r="AP130" i="6"/>
  <c r="AP222" i="6"/>
  <c r="AP294" i="6"/>
  <c r="AP7" i="6"/>
  <c r="AP219" i="6"/>
  <c r="AP33" i="6"/>
  <c r="AP225" i="6"/>
  <c r="AP481" i="6"/>
  <c r="AP549" i="6"/>
  <c r="AP430" i="6"/>
  <c r="AP450" i="6"/>
  <c r="AP458" i="6"/>
  <c r="AP558" i="6"/>
  <c r="AP594" i="6"/>
  <c r="AP249" i="6"/>
  <c r="AP459" i="6"/>
  <c r="AP109" i="6"/>
  <c r="AP205" i="6"/>
  <c r="AP428" i="6"/>
  <c r="AP496" i="6"/>
  <c r="AP524" i="6"/>
  <c r="AP556" i="6"/>
  <c r="AP621" i="6"/>
  <c r="AP642" i="6"/>
  <c r="AP666" i="6"/>
  <c r="AP660" i="6"/>
  <c r="BC7" i="6"/>
  <c r="AP100" i="6"/>
  <c r="AP252" i="6"/>
  <c r="AP312" i="6"/>
  <c r="AP328" i="6"/>
  <c r="AP70" i="6"/>
  <c r="AP114" i="6"/>
  <c r="AP142" i="6"/>
  <c r="AP146" i="6"/>
  <c r="AP258" i="6"/>
  <c r="AP15" i="6"/>
  <c r="AP59" i="6"/>
  <c r="AP75" i="6"/>
  <c r="AP175" i="6"/>
  <c r="AP263" i="6"/>
  <c r="AP287" i="6"/>
  <c r="AP339" i="6"/>
  <c r="AP289" i="6"/>
  <c r="AP553" i="6"/>
  <c r="AP573" i="6"/>
  <c r="AP585" i="6"/>
  <c r="AP351" i="6"/>
  <c r="AP379" i="6"/>
  <c r="AP419" i="6"/>
  <c r="AP427" i="6"/>
  <c r="AP531" i="6"/>
  <c r="AP596" i="6"/>
  <c r="AP600" i="6"/>
  <c r="AP625" i="6"/>
  <c r="AP702" i="6"/>
  <c r="AP619" i="6"/>
  <c r="AP104" i="6"/>
  <c r="AP116" i="6"/>
  <c r="AP220" i="6"/>
  <c r="AP256" i="6"/>
  <c r="AP126" i="6"/>
  <c r="AP134" i="6"/>
  <c r="AP202" i="6"/>
  <c r="AP282" i="6"/>
  <c r="AP322" i="6"/>
  <c r="AP342" i="6"/>
  <c r="AP31" i="6"/>
  <c r="AP55" i="6"/>
  <c r="AP87" i="6"/>
  <c r="AP179" i="6"/>
  <c r="AP321" i="6"/>
  <c r="AP357" i="6"/>
  <c r="AP505" i="6"/>
  <c r="AP529" i="6"/>
  <c r="AP557" i="6"/>
  <c r="AP309" i="6"/>
  <c r="AP431" i="6"/>
  <c r="AP503" i="6"/>
  <c r="AP189" i="6"/>
  <c r="AP333" i="6"/>
  <c r="AP560" i="6"/>
  <c r="AP572" i="6"/>
  <c r="AP650" i="6"/>
  <c r="AP694" i="6"/>
  <c r="AP615" i="6"/>
  <c r="AP695" i="6"/>
  <c r="AP620" i="6"/>
  <c r="AP708" i="6"/>
  <c r="AP92" i="6"/>
  <c r="AP136" i="6"/>
  <c r="AP148" i="6"/>
  <c r="AP232" i="6"/>
  <c r="AP248" i="6"/>
  <c r="AP47" i="6"/>
  <c r="AP63" i="6"/>
  <c r="AP345" i="6"/>
  <c r="AP353" i="6"/>
  <c r="AP513" i="6"/>
  <c r="AP537" i="6"/>
  <c r="AP358" i="6"/>
  <c r="AP446" i="6"/>
  <c r="AP121" i="6"/>
  <c r="AP391" i="6"/>
  <c r="AP439" i="6"/>
  <c r="AP547" i="6"/>
  <c r="AP595" i="6"/>
  <c r="AP157" i="6"/>
  <c r="AP237" i="6"/>
  <c r="AP352" i="6"/>
  <c r="AP376" i="6"/>
  <c r="AP623" i="6"/>
  <c r="AP711" i="6"/>
  <c r="AP644" i="6"/>
  <c r="AP8" i="6"/>
  <c r="AP228" i="6"/>
  <c r="AP320" i="6"/>
  <c r="AP34" i="6"/>
  <c r="AP238" i="6"/>
  <c r="AP302" i="6"/>
  <c r="AP326" i="6"/>
  <c r="AP227" i="6"/>
  <c r="AP231" i="6"/>
  <c r="AP311" i="6"/>
  <c r="AP49" i="6"/>
  <c r="AP65" i="6"/>
  <c r="AP337" i="6"/>
  <c r="AP85" i="6"/>
  <c r="AP506" i="6"/>
  <c r="AP534" i="6"/>
  <c r="AP578" i="6"/>
  <c r="AP475" i="6"/>
  <c r="AP555" i="6"/>
  <c r="AP141" i="6"/>
  <c r="AP221" i="6"/>
  <c r="AP253" i="6"/>
  <c r="AP317" i="6"/>
  <c r="AP460" i="6"/>
  <c r="AP492" i="6"/>
  <c r="AP536" i="6"/>
  <c r="AP584" i="6"/>
  <c r="AP613" i="6"/>
  <c r="AP637" i="6"/>
  <c r="AP646" i="6"/>
  <c r="AP654" i="6"/>
  <c r="AP607" i="6"/>
  <c r="AP651" i="6"/>
  <c r="AP663" i="6"/>
  <c r="AP16" i="6"/>
  <c r="AP156" i="6"/>
  <c r="AP260" i="6"/>
  <c r="AP300" i="6"/>
  <c r="AP308" i="6"/>
  <c r="AP340" i="6"/>
  <c r="AP22" i="6"/>
  <c r="AP58" i="6"/>
  <c r="AP94" i="6"/>
  <c r="AP210" i="6"/>
  <c r="AP270" i="6"/>
  <c r="AP330" i="6"/>
  <c r="AP139" i="6"/>
  <c r="AP183" i="6"/>
  <c r="AP251" i="6"/>
  <c r="AP385" i="6"/>
  <c r="AP457" i="6"/>
  <c r="AP501" i="6"/>
  <c r="AP593" i="6"/>
  <c r="AP514" i="6"/>
  <c r="AP526" i="6"/>
  <c r="AP567" i="6"/>
  <c r="AP599" i="6"/>
  <c r="AP356" i="6"/>
  <c r="AP384" i="6"/>
  <c r="AP432" i="6"/>
  <c r="AP464" i="6"/>
  <c r="AP721" i="6"/>
  <c r="AP634" i="6"/>
  <c r="AP670" i="6"/>
  <c r="AP664" i="6"/>
  <c r="AP24" i="6"/>
  <c r="AP44" i="6"/>
  <c r="AP96" i="6"/>
  <c r="AP112" i="6"/>
  <c r="AP286" i="6"/>
  <c r="AP107" i="6"/>
  <c r="AP155" i="6"/>
  <c r="AP159" i="6"/>
  <c r="AP299" i="6"/>
  <c r="AP315" i="6"/>
  <c r="AP69" i="6"/>
  <c r="AP362" i="6"/>
  <c r="AP382" i="6"/>
  <c r="AP482" i="6"/>
  <c r="AP494" i="6"/>
  <c r="AP498" i="6"/>
  <c r="AP562" i="6"/>
  <c r="AP590" i="6"/>
  <c r="AP41" i="6"/>
  <c r="AP451" i="6"/>
  <c r="AP404" i="6"/>
  <c r="AP452" i="6"/>
  <c r="AP508" i="6"/>
  <c r="AP669" i="6"/>
  <c r="AP618" i="6"/>
  <c r="AP723" i="6"/>
  <c r="AP696" i="6"/>
  <c r="AP704" i="6"/>
  <c r="AP56" i="6"/>
  <c r="AP324" i="6"/>
  <c r="AP17" i="6"/>
  <c r="AP86" i="6"/>
  <c r="AP338" i="6"/>
  <c r="AP11" i="6"/>
  <c r="AP191" i="6"/>
  <c r="AP243" i="6"/>
  <c r="AP247" i="6"/>
  <c r="AP335" i="6"/>
  <c r="AP389" i="6"/>
  <c r="AP37" i="6"/>
  <c r="AP117" i="6"/>
  <c r="AP149" i="6"/>
  <c r="AP390" i="6"/>
  <c r="AP582" i="6"/>
  <c r="AP586" i="6"/>
  <c r="AP233" i="6"/>
  <c r="AP387" i="6"/>
  <c r="AP575" i="6"/>
  <c r="AP269" i="6"/>
  <c r="AP392" i="6"/>
  <c r="AP400" i="6"/>
  <c r="AP516" i="6"/>
  <c r="AP528" i="6"/>
  <c r="AP662" i="6"/>
  <c r="AP631" i="6"/>
  <c r="AP715" i="6"/>
  <c r="AP604" i="6"/>
  <c r="AP648" i="6"/>
  <c r="AP40" i="6"/>
  <c r="AP316" i="6"/>
  <c r="AP42" i="6"/>
  <c r="AP154" i="6"/>
  <c r="AP19" i="6"/>
  <c r="AP143" i="6"/>
  <c r="AP323" i="6"/>
  <c r="AP405" i="6"/>
  <c r="AP565" i="6"/>
  <c r="AP581" i="6"/>
  <c r="AP346" i="6"/>
  <c r="AP542" i="6"/>
  <c r="AP89" i="6"/>
  <c r="AP105" i="6"/>
  <c r="AP403" i="6"/>
  <c r="AP551" i="6"/>
  <c r="AP77" i="6"/>
  <c r="AP424" i="6"/>
  <c r="AP512" i="6"/>
  <c r="AP520" i="6"/>
  <c r="AP552" i="6"/>
  <c r="AP661" i="6"/>
  <c r="AP602" i="6"/>
  <c r="AP610" i="6"/>
  <c r="AP690" i="6"/>
  <c r="AP671" i="6"/>
  <c r="AP683" i="6"/>
  <c r="AP692" i="6"/>
  <c r="AP68" i="6"/>
  <c r="AP208" i="6"/>
  <c r="AP212" i="6"/>
  <c r="AP46" i="6"/>
  <c r="AP82" i="6"/>
  <c r="AP186" i="6"/>
  <c r="AP35" i="6"/>
  <c r="AP151" i="6"/>
  <c r="AP177" i="6"/>
  <c r="AP441" i="6"/>
  <c r="AP561" i="6"/>
  <c r="AP245" i="6"/>
  <c r="AP341" i="6"/>
  <c r="AP474" i="6"/>
  <c r="AP510" i="6"/>
  <c r="AP522" i="6"/>
  <c r="AP347" i="6"/>
  <c r="AP479" i="6"/>
  <c r="AP515" i="6"/>
  <c r="AP563" i="6"/>
  <c r="AP591" i="6"/>
  <c r="AP408" i="6"/>
  <c r="AP629" i="6"/>
  <c r="AP653" i="6"/>
  <c r="AP693" i="6"/>
  <c r="AP707" i="6"/>
  <c r="AP608" i="6"/>
  <c r="AP20" i="6"/>
  <c r="AP140" i="6"/>
  <c r="AP158" i="6"/>
  <c r="AP182" i="6"/>
  <c r="AP218" i="6"/>
  <c r="AP278" i="6"/>
  <c r="AP23" i="6"/>
  <c r="AP83" i="6"/>
  <c r="AP95" i="6"/>
  <c r="AP147" i="6"/>
  <c r="AP167" i="6"/>
  <c r="AP255" i="6"/>
  <c r="AP331" i="6"/>
  <c r="AP261" i="6"/>
  <c r="AP442" i="6"/>
  <c r="AP25" i="6"/>
  <c r="AP281" i="6"/>
  <c r="AP367" i="6"/>
  <c r="AP519" i="6"/>
  <c r="AP543" i="6"/>
  <c r="AP368" i="6"/>
  <c r="AP592" i="6"/>
  <c r="AP630" i="6"/>
  <c r="AP698" i="6"/>
  <c r="AP667" i="6"/>
  <c r="AP632" i="6"/>
  <c r="AP712" i="6"/>
  <c r="AP108" i="6"/>
  <c r="AP196" i="6"/>
  <c r="AP272" i="6"/>
  <c r="AP276" i="6"/>
  <c r="AP5" i="6"/>
  <c r="AP110" i="6"/>
  <c r="AP150" i="6"/>
  <c r="AP194" i="6"/>
  <c r="AP226" i="6"/>
  <c r="AP262" i="6"/>
  <c r="AP298" i="6"/>
  <c r="AP27" i="6"/>
  <c r="AP43" i="6"/>
  <c r="AP239" i="6"/>
  <c r="AP241" i="6"/>
  <c r="AP413" i="6"/>
  <c r="AP453" i="6"/>
  <c r="AP410" i="6"/>
  <c r="AP422" i="6"/>
  <c r="AP153" i="6"/>
  <c r="AP447" i="6"/>
  <c r="AP471" i="6"/>
  <c r="AP285" i="6"/>
  <c r="AP360" i="6"/>
  <c r="AP412" i="6"/>
  <c r="AP500" i="6"/>
  <c r="AP665" i="6"/>
  <c r="AP624" i="6"/>
  <c r="AP672" i="6"/>
  <c r="AP120" i="6"/>
  <c r="AP268" i="6"/>
  <c r="AP13" i="6"/>
  <c r="AP18" i="6"/>
  <c r="AP26" i="6"/>
  <c r="AP90" i="6"/>
  <c r="AP106" i="6"/>
  <c r="AP170" i="6"/>
  <c r="AP306" i="6"/>
  <c r="AP318" i="6"/>
  <c r="AP99" i="6"/>
  <c r="AP369" i="6"/>
  <c r="AP401" i="6"/>
  <c r="AP417" i="6"/>
  <c r="AP449" i="6"/>
  <c r="AP509" i="6"/>
  <c r="AP229" i="6"/>
  <c r="AP366" i="6"/>
  <c r="AP414" i="6"/>
  <c r="AP570" i="6"/>
  <c r="AP598" i="6"/>
  <c r="AP343" i="6"/>
  <c r="AP399" i="6"/>
  <c r="AP423" i="6"/>
  <c r="AP571" i="6"/>
  <c r="AP548" i="6"/>
  <c r="AP605" i="6"/>
  <c r="AP677" i="6"/>
  <c r="AP681" i="6"/>
  <c r="AP710" i="6"/>
  <c r="AP616" i="6"/>
  <c r="AP48" i="6"/>
  <c r="AP88" i="6"/>
  <c r="AP144" i="6"/>
  <c r="AP180" i="6"/>
  <c r="AP188" i="6"/>
  <c r="AP216" i="6"/>
  <c r="AP264" i="6"/>
  <c r="AP246" i="6"/>
  <c r="AP314" i="6"/>
  <c r="AP91" i="6"/>
  <c r="AP115" i="6"/>
  <c r="AP187" i="6"/>
  <c r="AP161" i="6"/>
  <c r="AP381" i="6"/>
  <c r="AP397" i="6"/>
  <c r="AP577" i="6"/>
  <c r="AP21" i="6"/>
  <c r="AP386" i="6"/>
  <c r="AP462" i="6"/>
  <c r="AP470" i="6"/>
  <c r="AP57" i="6"/>
  <c r="AP355" i="6"/>
  <c r="AP371" i="6"/>
  <c r="AP507" i="6"/>
  <c r="AP539" i="6"/>
  <c r="AP396" i="6"/>
  <c r="AP444" i="6"/>
  <c r="AP456" i="6"/>
  <c r="AP588" i="6"/>
  <c r="AP645" i="6"/>
  <c r="AP697" i="6"/>
  <c r="AP626" i="6"/>
  <c r="AP652" i="6"/>
  <c r="AP336" i="6"/>
  <c r="AP74" i="6"/>
  <c r="AP78" i="6"/>
  <c r="AP190" i="6"/>
  <c r="AP230" i="6"/>
  <c r="AP234" i="6"/>
  <c r="AP111" i="6"/>
  <c r="AP131" i="6"/>
  <c r="AP135" i="6"/>
  <c r="AP291" i="6"/>
  <c r="AP377" i="6"/>
  <c r="AP437" i="6"/>
  <c r="AP541" i="6"/>
  <c r="AP325" i="6"/>
  <c r="AP354" i="6"/>
  <c r="AP370" i="6"/>
  <c r="AP374" i="6"/>
  <c r="AP438" i="6"/>
  <c r="AP313" i="6"/>
  <c r="AP443" i="6"/>
  <c r="AP463" i="6"/>
  <c r="AP495" i="6"/>
  <c r="AP29" i="6"/>
  <c r="AP61" i="6"/>
  <c r="AP709" i="6"/>
  <c r="AP603" i="6"/>
  <c r="AP659" i="6"/>
  <c r="AP675" i="6"/>
  <c r="AP679" i="6"/>
  <c r="AP691" i="6"/>
  <c r="AP716" i="6"/>
  <c r="AP60" i="6"/>
  <c r="AP132" i="6"/>
  <c r="AP284" i="6"/>
  <c r="AP242" i="6"/>
  <c r="AP127" i="6"/>
  <c r="AP203" i="6"/>
  <c r="AP279" i="6"/>
  <c r="AP303" i="6"/>
  <c r="AP113" i="6"/>
  <c r="AP493" i="6"/>
  <c r="AP53" i="6"/>
  <c r="AP378" i="6"/>
  <c r="AP550" i="6"/>
  <c r="AP511" i="6"/>
  <c r="AP45" i="6"/>
  <c r="AP173" i="6"/>
  <c r="AP301" i="6"/>
  <c r="AP364" i="6"/>
  <c r="AP380" i="6"/>
  <c r="AP420" i="6"/>
  <c r="AP436" i="6"/>
  <c r="AP440" i="6"/>
  <c r="AP564" i="6"/>
  <c r="AP622" i="6"/>
  <c r="AP658" i="6"/>
  <c r="AP686" i="6"/>
  <c r="AP718" i="6"/>
  <c r="AP640" i="6"/>
  <c r="AP668" i="6"/>
  <c r="AP12" i="6"/>
  <c r="AP152" i="6"/>
  <c r="AP200" i="6"/>
  <c r="AP9" i="6"/>
  <c r="AP6" i="6"/>
  <c r="AP98" i="6"/>
  <c r="AP266" i="6"/>
  <c r="AP274" i="6"/>
  <c r="AP119" i="6"/>
  <c r="AP163" i="6"/>
  <c r="AP275" i="6"/>
  <c r="AP361" i="6"/>
  <c r="AP409" i="6"/>
  <c r="AP433" i="6"/>
  <c r="AP445" i="6"/>
  <c r="AP473" i="6"/>
  <c r="AP533" i="6"/>
  <c r="AP486" i="6"/>
  <c r="AP530" i="6"/>
  <c r="AP566" i="6"/>
  <c r="AP217" i="6"/>
  <c r="AP455" i="6"/>
  <c r="AP467" i="6"/>
  <c r="AP523" i="6"/>
  <c r="AP535" i="6"/>
  <c r="AP583" i="6"/>
  <c r="AP657" i="6"/>
  <c r="AP689" i="6"/>
  <c r="AP606" i="6"/>
  <c r="AP612" i="6"/>
  <c r="AP636" i="6"/>
  <c r="AP28" i="6"/>
  <c r="AP128" i="6"/>
  <c r="AP160" i="6"/>
  <c r="AP240" i="6"/>
  <c r="AP14" i="6"/>
  <c r="AP102" i="6"/>
  <c r="AP122" i="6"/>
  <c r="AP214" i="6"/>
  <c r="AP290" i="6"/>
  <c r="AP71" i="6"/>
  <c r="AP171" i="6"/>
  <c r="AP195" i="6"/>
  <c r="AP215" i="6"/>
  <c r="AP283" i="6"/>
  <c r="AP97" i="6"/>
  <c r="AP257" i="6"/>
  <c r="AP489" i="6"/>
  <c r="AP525" i="6"/>
  <c r="AP601" i="6"/>
  <c r="AP213" i="6"/>
  <c r="AP293" i="6"/>
  <c r="AP350" i="6"/>
  <c r="AP466" i="6"/>
  <c r="AP538" i="6"/>
  <c r="AP359" i="6"/>
  <c r="AP416" i="6"/>
  <c r="AP488" i="6"/>
  <c r="AP639" i="6"/>
  <c r="AP676" i="6"/>
  <c r="AP32" i="6"/>
  <c r="AP164" i="6"/>
  <c r="AP30" i="6"/>
  <c r="AP178" i="6"/>
  <c r="AP198" i="6"/>
  <c r="AP206" i="6"/>
  <c r="AP103" i="6"/>
  <c r="AP123" i="6"/>
  <c r="AP259" i="6"/>
  <c r="AP271" i="6"/>
  <c r="AP425" i="6"/>
  <c r="AP517" i="6"/>
  <c r="AP589" i="6"/>
  <c r="AP394" i="6"/>
  <c r="AP398" i="6"/>
  <c r="AP426" i="6"/>
  <c r="AP454" i="6"/>
  <c r="AP478" i="6"/>
  <c r="AP73" i="6"/>
  <c r="AP483" i="6"/>
  <c r="AP484" i="6"/>
  <c r="AP544" i="6"/>
  <c r="AP576" i="6"/>
  <c r="AP580" i="6"/>
  <c r="AP685" i="6"/>
  <c r="AP713" i="6"/>
  <c r="AP682" i="6"/>
  <c r="AP706" i="6"/>
  <c r="AP76" i="6"/>
  <c r="AP172" i="6"/>
  <c r="AP184" i="6"/>
  <c r="AP192" i="6"/>
  <c r="AP292" i="6"/>
  <c r="AP332" i="6"/>
  <c r="AP38" i="6"/>
  <c r="AP118" i="6"/>
  <c r="AP174" i="6"/>
  <c r="AP67" i="6"/>
  <c r="AP79" i="6"/>
  <c r="AP207" i="6"/>
  <c r="AP223" i="6"/>
  <c r="AP267" i="6"/>
  <c r="AP129" i="6"/>
  <c r="AP305" i="6"/>
  <c r="AP393" i="6"/>
  <c r="AP485" i="6"/>
  <c r="AP545" i="6"/>
  <c r="AP490" i="6"/>
  <c r="AP518" i="6"/>
  <c r="AP546" i="6"/>
  <c r="AP383" i="6"/>
  <c r="AP411" i="6"/>
  <c r="AP527" i="6"/>
  <c r="AP705" i="6"/>
  <c r="AP714" i="6"/>
  <c r="AP627" i="6"/>
  <c r="AP643" i="6"/>
  <c r="AP688" i="6"/>
  <c r="AP700" i="6"/>
  <c r="AP72" i="6"/>
  <c r="AP176" i="6"/>
  <c r="AP224" i="6"/>
  <c r="AP280" i="6"/>
  <c r="AP54" i="6"/>
  <c r="AP66" i="6"/>
  <c r="AP166" i="6"/>
  <c r="AP211" i="6"/>
  <c r="AP295" i="6"/>
  <c r="AP319" i="6"/>
  <c r="AP145" i="6"/>
  <c r="AP465" i="6"/>
  <c r="AP101" i="6"/>
  <c r="AP181" i="6"/>
  <c r="AP574" i="6"/>
  <c r="AP185" i="6"/>
  <c r="AP329" i="6"/>
  <c r="AP375" i="6"/>
  <c r="AP395" i="6"/>
  <c r="AP407" i="6"/>
  <c r="AP487" i="6"/>
  <c r="AP491" i="6"/>
  <c r="AP344" i="6"/>
  <c r="AP372" i="6"/>
  <c r="AP504" i="6"/>
  <c r="AP673" i="6"/>
  <c r="AP717" i="6"/>
  <c r="AP638" i="6"/>
  <c r="AP611" i="6"/>
  <c r="AP647" i="6"/>
  <c r="AP628" i="6"/>
  <c r="AP64" i="6"/>
  <c r="AP124" i="6"/>
  <c r="AP168" i="6"/>
  <c r="AP304" i="6"/>
  <c r="AP62" i="6"/>
  <c r="AP138" i="6"/>
  <c r="AP254" i="6"/>
  <c r="AP199" i="6"/>
  <c r="AP209" i="6"/>
  <c r="AP273" i="6"/>
  <c r="AP521" i="6"/>
  <c r="AP597" i="6"/>
  <c r="AP133" i="6"/>
  <c r="AP418" i="6"/>
  <c r="AP434" i="6"/>
  <c r="AP201" i="6"/>
  <c r="AP297" i="6"/>
  <c r="AP363" i="6"/>
  <c r="AP415" i="6"/>
  <c r="AP435" i="6"/>
  <c r="AP579" i="6"/>
  <c r="AP587" i="6"/>
  <c r="AP348" i="6"/>
  <c r="AP468" i="6"/>
  <c r="AP476" i="6"/>
  <c r="AP480" i="6"/>
  <c r="AP609" i="6"/>
  <c r="AP674" i="6"/>
  <c r="AP635" i="6"/>
  <c r="AP699" i="6"/>
  <c r="AP719" i="6"/>
  <c r="AP656" i="6"/>
  <c r="AP684" i="6"/>
  <c r="R9" i="7"/>
  <c r="H36" i="8"/>
  <c r="R29" i="14"/>
  <c r="R13" i="14"/>
  <c r="R23" i="14"/>
  <c r="R7" i="14"/>
  <c r="R22" i="14"/>
  <c r="R6" i="14"/>
  <c r="R5" i="14"/>
  <c r="D4" i="8" s="1"/>
  <c r="O4" i="8" s="1"/>
  <c r="R35" i="14"/>
  <c r="R25" i="14"/>
  <c r="R9" i="14"/>
  <c r="R36" i="14"/>
  <c r="R19" i="14"/>
  <c r="R34" i="14"/>
  <c r="R18" i="14"/>
  <c r="R28" i="14"/>
  <c r="R32" i="14"/>
  <c r="R21" i="14"/>
  <c r="R31" i="14"/>
  <c r="R15" i="14"/>
  <c r="R30" i="14"/>
  <c r="R14" i="14"/>
  <c r="R16" i="14"/>
  <c r="R12" i="14"/>
  <c r="R33" i="14"/>
  <c r="R17" i="14"/>
  <c r="R27" i="14"/>
  <c r="R11" i="14"/>
  <c r="R26" i="14"/>
  <c r="R10" i="14"/>
  <c r="R20" i="14"/>
  <c r="R8" i="14"/>
  <c r="R24" i="14"/>
  <c r="AW702" i="6"/>
  <c r="AW619" i="6"/>
  <c r="AW427" i="6"/>
  <c r="AW596" i="6"/>
  <c r="AW585" i="6"/>
  <c r="AW553" i="6"/>
  <c r="AW600" i="6"/>
  <c r="AW573" i="6"/>
  <c r="AW531" i="6"/>
  <c r="AW419" i="6"/>
  <c r="AW625" i="6"/>
  <c r="AW351" i="6"/>
  <c r="AW252" i="6"/>
  <c r="AW100" i="6"/>
  <c r="AW339" i="6"/>
  <c r="AW328" i="6"/>
  <c r="AW312" i="6"/>
  <c r="AW287" i="6"/>
  <c r="AW263" i="6"/>
  <c r="AW175" i="6"/>
  <c r="AW75" i="6"/>
  <c r="AW59" i="6"/>
  <c r="AW15" i="6"/>
  <c r="AW258" i="6"/>
  <c r="AW146" i="6"/>
  <c r="AW142" i="6"/>
  <c r="AW114" i="6"/>
  <c r="AW70" i="6"/>
  <c r="AW379" i="6"/>
  <c r="AW289" i="6"/>
  <c r="AW690" i="6"/>
  <c r="AW610" i="6"/>
  <c r="AW602" i="6"/>
  <c r="AW542" i="6"/>
  <c r="AW683" i="6"/>
  <c r="AW661" i="6"/>
  <c r="AW581" i="6"/>
  <c r="AW565" i="6"/>
  <c r="AW512" i="6"/>
  <c r="AW405" i="6"/>
  <c r="AW692" i="6"/>
  <c r="AW671" i="6"/>
  <c r="AW552" i="6"/>
  <c r="AW520" i="6"/>
  <c r="AW424" i="6"/>
  <c r="AW403" i="6"/>
  <c r="AW346" i="6"/>
  <c r="AW323" i="6"/>
  <c r="AW143" i="6"/>
  <c r="AW19" i="6"/>
  <c r="AW551" i="6"/>
  <c r="AW316" i="6"/>
  <c r="AW154" i="6"/>
  <c r="AW77" i="6"/>
  <c r="AW40" i="6"/>
  <c r="AW105" i="6"/>
  <c r="AW89" i="6"/>
  <c r="AW42" i="6"/>
  <c r="AW694" i="6"/>
  <c r="AW650" i="6"/>
  <c r="AW560" i="6"/>
  <c r="AW505" i="6"/>
  <c r="AW431" i="6"/>
  <c r="AW557" i="6"/>
  <c r="AW342" i="6"/>
  <c r="AW322" i="6"/>
  <c r="AW256" i="6"/>
  <c r="AW220" i="6"/>
  <c r="AW116" i="6"/>
  <c r="AW104" i="6"/>
  <c r="AW708" i="6"/>
  <c r="AW620" i="6"/>
  <c r="AW333" i="6"/>
  <c r="AW179" i="6"/>
  <c r="AW87" i="6"/>
  <c r="AW55" i="6"/>
  <c r="AW31" i="6"/>
  <c r="AW615" i="6"/>
  <c r="AW572" i="6"/>
  <c r="AW529" i="6"/>
  <c r="AW321" i="6"/>
  <c r="AW282" i="6"/>
  <c r="AW202" i="6"/>
  <c r="AW134" i="6"/>
  <c r="AW126" i="6"/>
  <c r="AW695" i="6"/>
  <c r="AW189" i="6"/>
  <c r="AW503" i="6"/>
  <c r="AW357" i="6"/>
  <c r="AW309" i="6"/>
  <c r="AW707" i="6"/>
  <c r="AW522" i="6"/>
  <c r="AW510" i="6"/>
  <c r="AW474" i="6"/>
  <c r="AW693" i="6"/>
  <c r="AW629" i="6"/>
  <c r="AW608" i="6"/>
  <c r="AW591" i="6"/>
  <c r="AW479" i="6"/>
  <c r="AW441" i="6"/>
  <c r="AW653" i="6"/>
  <c r="AW563" i="6"/>
  <c r="AW515" i="6"/>
  <c r="AW408" i="6"/>
  <c r="AW561" i="6"/>
  <c r="AW212" i="6"/>
  <c r="AW208" i="6"/>
  <c r="AW151" i="6"/>
  <c r="AW35" i="6"/>
  <c r="AW186" i="6"/>
  <c r="AW82" i="6"/>
  <c r="AW347" i="6"/>
  <c r="AW341" i="6"/>
  <c r="AW245" i="6"/>
  <c r="AW177" i="6"/>
  <c r="AW68" i="6"/>
  <c r="AW46" i="6"/>
  <c r="AW703" i="6"/>
  <c r="AW678" i="6"/>
  <c r="AW406" i="6"/>
  <c r="AW469" i="6"/>
  <c r="AW448" i="6"/>
  <c r="AW720" i="6"/>
  <c r="AW687" i="6"/>
  <c r="AW633" i="6"/>
  <c r="AW617" i="6"/>
  <c r="AW569" i="6"/>
  <c r="AW559" i="6"/>
  <c r="AW532" i="6"/>
  <c r="AW680" i="6"/>
  <c r="AW568" i="6"/>
  <c r="AW477" i="6"/>
  <c r="AW429" i="6"/>
  <c r="AW334" i="6"/>
  <c r="AW310" i="6"/>
  <c r="AW540" i="6"/>
  <c r="AW204" i="6"/>
  <c r="AW84" i="6"/>
  <c r="AW349" i="6"/>
  <c r="AW307" i="6"/>
  <c r="AW51" i="6"/>
  <c r="AW365" i="6"/>
  <c r="AW265" i="6"/>
  <c r="AW169" i="6"/>
  <c r="AW137" i="6"/>
  <c r="AW165" i="6"/>
  <c r="AW36" i="6"/>
  <c r="AW4" i="6"/>
  <c r="AW666" i="6"/>
  <c r="AW642" i="6"/>
  <c r="AW594" i="6"/>
  <c r="AW558" i="6"/>
  <c r="AW458" i="6"/>
  <c r="AW450" i="6"/>
  <c r="AW430" i="6"/>
  <c r="AW549" i="6"/>
  <c r="AW496" i="6"/>
  <c r="AW459" i="6"/>
  <c r="AW660" i="6"/>
  <c r="AW621" i="6"/>
  <c r="AW294" i="6"/>
  <c r="AW244" i="6"/>
  <c r="AW236" i="6"/>
  <c r="AW80" i="6"/>
  <c r="AW556" i="6"/>
  <c r="AW428" i="6"/>
  <c r="AW219" i="6"/>
  <c r="AW7" i="6"/>
  <c r="AW222" i="6"/>
  <c r="AW130" i="6"/>
  <c r="AW524" i="6"/>
  <c r="AW205" i="6"/>
  <c r="AW109" i="6"/>
  <c r="AW249" i="6"/>
  <c r="AW33" i="6"/>
  <c r="AW481" i="6"/>
  <c r="AW225" i="6"/>
  <c r="AW52" i="6"/>
  <c r="AW715" i="6"/>
  <c r="AW662" i="6"/>
  <c r="AW586" i="6"/>
  <c r="AW582" i="6"/>
  <c r="AW390" i="6"/>
  <c r="AW528" i="6"/>
  <c r="AW400" i="6"/>
  <c r="AW389" i="6"/>
  <c r="AW575" i="6"/>
  <c r="AW516" i="6"/>
  <c r="AW648" i="6"/>
  <c r="AW392" i="6"/>
  <c r="AW387" i="6"/>
  <c r="AW338" i="6"/>
  <c r="AW604" i="6"/>
  <c r="AW335" i="6"/>
  <c r="AW324" i="6"/>
  <c r="AW247" i="6"/>
  <c r="AW243" i="6"/>
  <c r="AW191" i="6"/>
  <c r="AW11" i="6"/>
  <c r="AW86" i="6"/>
  <c r="AW269" i="6"/>
  <c r="AW56" i="6"/>
  <c r="AW233" i="6"/>
  <c r="AW17" i="6"/>
  <c r="AW149" i="6"/>
  <c r="AW117" i="6"/>
  <c r="AW37" i="6"/>
  <c r="AW631" i="6"/>
  <c r="AW711" i="6"/>
  <c r="AW446" i="6"/>
  <c r="AW376" i="6"/>
  <c r="AW644" i="6"/>
  <c r="AW623" i="6"/>
  <c r="AW537" i="6"/>
  <c r="AW595" i="6"/>
  <c r="AW547" i="6"/>
  <c r="AW358" i="6"/>
  <c r="AW391" i="6"/>
  <c r="AW345" i="6"/>
  <c r="AW248" i="6"/>
  <c r="AW232" i="6"/>
  <c r="AW148" i="6"/>
  <c r="AW136" i="6"/>
  <c r="AW92" i="6"/>
  <c r="AW513" i="6"/>
  <c r="AW63" i="6"/>
  <c r="AW47" i="6"/>
  <c r="AW353" i="6"/>
  <c r="AW439" i="6"/>
  <c r="AW237" i="6"/>
  <c r="AW157" i="6"/>
  <c r="AW121" i="6"/>
  <c r="AW352" i="6"/>
  <c r="AW654" i="6"/>
  <c r="AW646" i="6"/>
  <c r="AW578" i="6"/>
  <c r="AW534" i="6"/>
  <c r="AW506" i="6"/>
  <c r="AW651" i="6"/>
  <c r="AW613" i="6"/>
  <c r="AW555" i="6"/>
  <c r="AW475" i="6"/>
  <c r="AW607" i="6"/>
  <c r="AW637" i="6"/>
  <c r="AW584" i="6"/>
  <c r="AW536" i="6"/>
  <c r="AW326" i="6"/>
  <c r="AW302" i="6"/>
  <c r="AW228" i="6"/>
  <c r="AW663" i="6"/>
  <c r="AW492" i="6"/>
  <c r="AW317" i="6"/>
  <c r="AW231" i="6"/>
  <c r="AW227" i="6"/>
  <c r="AW337" i="6"/>
  <c r="AW311" i="6"/>
  <c r="AW238" i="6"/>
  <c r="AW253" i="6"/>
  <c r="AW221" i="6"/>
  <c r="AW141" i="6"/>
  <c r="AW34" i="6"/>
  <c r="AW8" i="6"/>
  <c r="AW320" i="6"/>
  <c r="AW65" i="6"/>
  <c r="AW49" i="6"/>
  <c r="AW85" i="6"/>
  <c r="AW460" i="6"/>
  <c r="AW670" i="6"/>
  <c r="AW634" i="6"/>
  <c r="AW526" i="6"/>
  <c r="AW514" i="6"/>
  <c r="AW721" i="6"/>
  <c r="AW501" i="6"/>
  <c r="AW464" i="6"/>
  <c r="AW432" i="6"/>
  <c r="AW384" i="6"/>
  <c r="AW457" i="6"/>
  <c r="AW664" i="6"/>
  <c r="AW330" i="6"/>
  <c r="AW356" i="6"/>
  <c r="AW340" i="6"/>
  <c r="AW308" i="6"/>
  <c r="AW260" i="6"/>
  <c r="AW156" i="6"/>
  <c r="AW599" i="6"/>
  <c r="AW385" i="6"/>
  <c r="AW251" i="6"/>
  <c r="AW183" i="6"/>
  <c r="AW139" i="6"/>
  <c r="AW593" i="6"/>
  <c r="AW300" i="6"/>
  <c r="AW270" i="6"/>
  <c r="AW210" i="6"/>
  <c r="AW94" i="6"/>
  <c r="AW22" i="6"/>
  <c r="AW567" i="6"/>
  <c r="AW58" i="6"/>
  <c r="AW16" i="6"/>
  <c r="AW698" i="6"/>
  <c r="AW630" i="6"/>
  <c r="AW442" i="6"/>
  <c r="AW667" i="6"/>
  <c r="AW592" i="6"/>
  <c r="AW368" i="6"/>
  <c r="AW712" i="6"/>
  <c r="AW543" i="6"/>
  <c r="AW632" i="6"/>
  <c r="AW519" i="6"/>
  <c r="AW140" i="6"/>
  <c r="AW367" i="6"/>
  <c r="AW255" i="6"/>
  <c r="AW167" i="6"/>
  <c r="AW147" i="6"/>
  <c r="AW95" i="6"/>
  <c r="AW83" i="6"/>
  <c r="AW23" i="6"/>
  <c r="AW278" i="6"/>
  <c r="AW218" i="6"/>
  <c r="AW182" i="6"/>
  <c r="AW158" i="6"/>
  <c r="AW281" i="6"/>
  <c r="AW261" i="6"/>
  <c r="AW331" i="6"/>
  <c r="AW25" i="6"/>
  <c r="AW20" i="6"/>
  <c r="AW723" i="6"/>
  <c r="AW618" i="6"/>
  <c r="AW590" i="6"/>
  <c r="AW562" i="6"/>
  <c r="AW498" i="6"/>
  <c r="AW494" i="6"/>
  <c r="AW482" i="6"/>
  <c r="AW704" i="6"/>
  <c r="AW452" i="6"/>
  <c r="AW404" i="6"/>
  <c r="AW696" i="6"/>
  <c r="AW669" i="6"/>
  <c r="AW451" i="6"/>
  <c r="AW382" i="6"/>
  <c r="AW362" i="6"/>
  <c r="AW112" i="6"/>
  <c r="AW96" i="6"/>
  <c r="AW159" i="6"/>
  <c r="AW155" i="6"/>
  <c r="AW107" i="6"/>
  <c r="AW508" i="6"/>
  <c r="AW286" i="6"/>
  <c r="AW24" i="6"/>
  <c r="AW299" i="6"/>
  <c r="AW44" i="6"/>
  <c r="AW315" i="6"/>
  <c r="AW69" i="6"/>
  <c r="AW41" i="6"/>
  <c r="AW422" i="6"/>
  <c r="AW410" i="6"/>
  <c r="AW672" i="6"/>
  <c r="AW624" i="6"/>
  <c r="AW453" i="6"/>
  <c r="AW665" i="6"/>
  <c r="AW500" i="6"/>
  <c r="AW447" i="6"/>
  <c r="AW413" i="6"/>
  <c r="AW298" i="6"/>
  <c r="AW412" i="6"/>
  <c r="AW276" i="6"/>
  <c r="AW272" i="6"/>
  <c r="AW196" i="6"/>
  <c r="AW108" i="6"/>
  <c r="AW471" i="6"/>
  <c r="AW360" i="6"/>
  <c r="AW239" i="6"/>
  <c r="AW43" i="6"/>
  <c r="AW27" i="6"/>
  <c r="AW262" i="6"/>
  <c r="AW226" i="6"/>
  <c r="AW194" i="6"/>
  <c r="AW150" i="6"/>
  <c r="AW110" i="6"/>
  <c r="AW285" i="6"/>
  <c r="AW153" i="6"/>
  <c r="AW5" i="6"/>
  <c r="AW241" i="6"/>
  <c r="AW710" i="6"/>
  <c r="AW598" i="6"/>
  <c r="AW570" i="6"/>
  <c r="AW414" i="6"/>
  <c r="AW677" i="6"/>
  <c r="AW571" i="6"/>
  <c r="AW681" i="6"/>
  <c r="AW548" i="6"/>
  <c r="AW399" i="6"/>
  <c r="AW616" i="6"/>
  <c r="AW605" i="6"/>
  <c r="AW509" i="6"/>
  <c r="AW366" i="6"/>
  <c r="AW318" i="6"/>
  <c r="AW306" i="6"/>
  <c r="AW369" i="6"/>
  <c r="AW268" i="6"/>
  <c r="AW120" i="6"/>
  <c r="AW449" i="6"/>
  <c r="AW99" i="6"/>
  <c r="AW423" i="6"/>
  <c r="AW401" i="6"/>
  <c r="AW343" i="6"/>
  <c r="AW170" i="6"/>
  <c r="AW106" i="6"/>
  <c r="AW90" i="6"/>
  <c r="AW18" i="6"/>
  <c r="AW13" i="6"/>
  <c r="AW417" i="6"/>
  <c r="AW229" i="6"/>
  <c r="AW26" i="6"/>
  <c r="AW626" i="6"/>
  <c r="AW470" i="6"/>
  <c r="AW462" i="6"/>
  <c r="AW386" i="6"/>
  <c r="AW645" i="6"/>
  <c r="AW539" i="6"/>
  <c r="AW507" i="6"/>
  <c r="AW697" i="6"/>
  <c r="AW456" i="6"/>
  <c r="AW397" i="6"/>
  <c r="AW314" i="6"/>
  <c r="AW264" i="6"/>
  <c r="AW216" i="6"/>
  <c r="AW188" i="6"/>
  <c r="AW180" i="6"/>
  <c r="AW144" i="6"/>
  <c r="AW88" i="6"/>
  <c r="AW577" i="6"/>
  <c r="AW355" i="6"/>
  <c r="AW187" i="6"/>
  <c r="AW115" i="6"/>
  <c r="AW91" i="6"/>
  <c r="AW444" i="6"/>
  <c r="AW381" i="6"/>
  <c r="AW246" i="6"/>
  <c r="AW371" i="6"/>
  <c r="AW588" i="6"/>
  <c r="AW652" i="6"/>
  <c r="AW396" i="6"/>
  <c r="AW48" i="6"/>
  <c r="AW21" i="6"/>
  <c r="AW161" i="6"/>
  <c r="AW57" i="6"/>
  <c r="AW438" i="6"/>
  <c r="AW603" i="6"/>
  <c r="AW443" i="6"/>
  <c r="AW437" i="6"/>
  <c r="AW495" i="6"/>
  <c r="AW463" i="6"/>
  <c r="AW709" i="6"/>
  <c r="AW691" i="6"/>
  <c r="AW675" i="6"/>
  <c r="AW659" i="6"/>
  <c r="AW541" i="6"/>
  <c r="AW374" i="6"/>
  <c r="AW370" i="6"/>
  <c r="AW354" i="6"/>
  <c r="AW716" i="6"/>
  <c r="AW377" i="6"/>
  <c r="AW313" i="6"/>
  <c r="AW291" i="6"/>
  <c r="AW135" i="6"/>
  <c r="AW131" i="6"/>
  <c r="AW111" i="6"/>
  <c r="AW679" i="6"/>
  <c r="AW234" i="6"/>
  <c r="AW230" i="6"/>
  <c r="AW190" i="6"/>
  <c r="AW78" i="6"/>
  <c r="AW325" i="6"/>
  <c r="AW61" i="6"/>
  <c r="AW29" i="6"/>
  <c r="AW336" i="6"/>
  <c r="AW74" i="6"/>
  <c r="AW718" i="6"/>
  <c r="AW686" i="6"/>
  <c r="AW658" i="6"/>
  <c r="AW622" i="6"/>
  <c r="AW550" i="6"/>
  <c r="AW640" i="6"/>
  <c r="AW380" i="6"/>
  <c r="AW364" i="6"/>
  <c r="AW564" i="6"/>
  <c r="AW511" i="6"/>
  <c r="AW436" i="6"/>
  <c r="AW420" i="6"/>
  <c r="AW493" i="6"/>
  <c r="AW440" i="6"/>
  <c r="AW378" i="6"/>
  <c r="AW668" i="6"/>
  <c r="AW303" i="6"/>
  <c r="AW284" i="6"/>
  <c r="AW132" i="6"/>
  <c r="AW301" i="6"/>
  <c r="AW279" i="6"/>
  <c r="AW203" i="6"/>
  <c r="AW127" i="6"/>
  <c r="AW242" i="6"/>
  <c r="AW173" i="6"/>
  <c r="AW45" i="6"/>
  <c r="AW60" i="6"/>
  <c r="AW53" i="6"/>
  <c r="AW113" i="6"/>
  <c r="AW606" i="6"/>
  <c r="AW566" i="6"/>
  <c r="AW530" i="6"/>
  <c r="AW486" i="6"/>
  <c r="AW533" i="6"/>
  <c r="AW523" i="6"/>
  <c r="AW612" i="6"/>
  <c r="AW473" i="6"/>
  <c r="AW409" i="6"/>
  <c r="AW467" i="6"/>
  <c r="AW445" i="6"/>
  <c r="AW689" i="6"/>
  <c r="AW583" i="6"/>
  <c r="AW455" i="6"/>
  <c r="AW433" i="6"/>
  <c r="AW361" i="6"/>
  <c r="AW200" i="6"/>
  <c r="AW152" i="6"/>
  <c r="AW535" i="6"/>
  <c r="AW275" i="6"/>
  <c r="AW163" i="6"/>
  <c r="AW119" i="6"/>
  <c r="AW657" i="6"/>
  <c r="AW636" i="6"/>
  <c r="AW274" i="6"/>
  <c r="AW266" i="6"/>
  <c r="AW98" i="6"/>
  <c r="AW217" i="6"/>
  <c r="AW12" i="6"/>
  <c r="AW6" i="6"/>
  <c r="AW9" i="6"/>
  <c r="AW722" i="6"/>
  <c r="AW614" i="6"/>
  <c r="AW554" i="6"/>
  <c r="AW502" i="6"/>
  <c r="AW402" i="6"/>
  <c r="AW421" i="6"/>
  <c r="AW655" i="6"/>
  <c r="AW649" i="6"/>
  <c r="AW388" i="6"/>
  <c r="AW701" i="6"/>
  <c r="AW499" i="6"/>
  <c r="AW472" i="6"/>
  <c r="AW461" i="6"/>
  <c r="AW497" i="6"/>
  <c r="AW288" i="6"/>
  <c r="AW641" i="6"/>
  <c r="AW296" i="6"/>
  <c r="AW235" i="6"/>
  <c r="AW39" i="6"/>
  <c r="AW373" i="6"/>
  <c r="AW327" i="6"/>
  <c r="AW250" i="6"/>
  <c r="AW162" i="6"/>
  <c r="AW125" i="6"/>
  <c r="AW93" i="6"/>
  <c r="AW50" i="6"/>
  <c r="AW277" i="6"/>
  <c r="AW197" i="6"/>
  <c r="AW10" i="6"/>
  <c r="AW193" i="6"/>
  <c r="AW81" i="6"/>
  <c r="AW538" i="6"/>
  <c r="AW466" i="6"/>
  <c r="AW416" i="6"/>
  <c r="AW676" i="6"/>
  <c r="AW639" i="6"/>
  <c r="AW601" i="6"/>
  <c r="AW489" i="6"/>
  <c r="AW525" i="6"/>
  <c r="AW488" i="6"/>
  <c r="AW350" i="6"/>
  <c r="AW240" i="6"/>
  <c r="AW160" i="6"/>
  <c r="AW128" i="6"/>
  <c r="AW283" i="6"/>
  <c r="AW215" i="6"/>
  <c r="AW195" i="6"/>
  <c r="AW171" i="6"/>
  <c r="AW71" i="6"/>
  <c r="AW359" i="6"/>
  <c r="AW290" i="6"/>
  <c r="AW214" i="6"/>
  <c r="AW122" i="6"/>
  <c r="AW102" i="6"/>
  <c r="AW28" i="6"/>
  <c r="AW293" i="6"/>
  <c r="AW213" i="6"/>
  <c r="AW257" i="6"/>
  <c r="AW97" i="6"/>
  <c r="AW14" i="6"/>
  <c r="AW706" i="6"/>
  <c r="AW682" i="6"/>
  <c r="AW478" i="6"/>
  <c r="AW454" i="6"/>
  <c r="AW426" i="6"/>
  <c r="AW398" i="6"/>
  <c r="AW394" i="6"/>
  <c r="AW713" i="6"/>
  <c r="AW576" i="6"/>
  <c r="AW544" i="6"/>
  <c r="AW517" i="6"/>
  <c r="AW580" i="6"/>
  <c r="AW484" i="6"/>
  <c r="AW425" i="6"/>
  <c r="AW685" i="6"/>
  <c r="AW589" i="6"/>
  <c r="AW483" i="6"/>
  <c r="AW164" i="6"/>
  <c r="AW271" i="6"/>
  <c r="AW259" i="6"/>
  <c r="AW123" i="6"/>
  <c r="AW103" i="6"/>
  <c r="AW206" i="6"/>
  <c r="AW198" i="6"/>
  <c r="AW178" i="6"/>
  <c r="AW32" i="6"/>
  <c r="AW73" i="6"/>
  <c r="AW30" i="6"/>
  <c r="AW714" i="6"/>
  <c r="AW546" i="6"/>
  <c r="AW518" i="6"/>
  <c r="AW490" i="6"/>
  <c r="AW705" i="6"/>
  <c r="AW688" i="6"/>
  <c r="AW485" i="6"/>
  <c r="AW411" i="6"/>
  <c r="AW527" i="6"/>
  <c r="AW393" i="6"/>
  <c r="AW383" i="6"/>
  <c r="AW643" i="6"/>
  <c r="AW627" i="6"/>
  <c r="AW292" i="6"/>
  <c r="AW192" i="6"/>
  <c r="AW184" i="6"/>
  <c r="AW172" i="6"/>
  <c r="AW267" i="6"/>
  <c r="AW223" i="6"/>
  <c r="AW207" i="6"/>
  <c r="AW79" i="6"/>
  <c r="AW67" i="6"/>
  <c r="AW700" i="6"/>
  <c r="AW332" i="6"/>
  <c r="AW305" i="6"/>
  <c r="AW174" i="6"/>
  <c r="AW118" i="6"/>
  <c r="AW76" i="6"/>
  <c r="AW38" i="6"/>
  <c r="AW545" i="6"/>
  <c r="AW129" i="6"/>
  <c r="AW638" i="6"/>
  <c r="AW574" i="6"/>
  <c r="AW491" i="6"/>
  <c r="AW395" i="6"/>
  <c r="AW372" i="6"/>
  <c r="AW628" i="6"/>
  <c r="AW717" i="6"/>
  <c r="AW611" i="6"/>
  <c r="AW504" i="6"/>
  <c r="AW647" i="6"/>
  <c r="AW329" i="6"/>
  <c r="AW319" i="6"/>
  <c r="AW280" i="6"/>
  <c r="AW224" i="6"/>
  <c r="AW176" i="6"/>
  <c r="AW407" i="6"/>
  <c r="AW375" i="6"/>
  <c r="AW344" i="6"/>
  <c r="AW211" i="6"/>
  <c r="AW487" i="6"/>
  <c r="AW465" i="6"/>
  <c r="AW295" i="6"/>
  <c r="AW166" i="6"/>
  <c r="AW72" i="6"/>
  <c r="AW66" i="6"/>
  <c r="AW673" i="6"/>
  <c r="AW185" i="6"/>
  <c r="AW54" i="6"/>
  <c r="AW181" i="6"/>
  <c r="AW101" i="6"/>
  <c r="AW145" i="6"/>
  <c r="AW719" i="6"/>
  <c r="AW674" i="6"/>
  <c r="AW434" i="6"/>
  <c r="AW418" i="6"/>
  <c r="AW699" i="6"/>
  <c r="AW656" i="6"/>
  <c r="AW635" i="6"/>
  <c r="AW597" i="6"/>
  <c r="AW587" i="6"/>
  <c r="AW480" i="6"/>
  <c r="AW521" i="6"/>
  <c r="AW468" i="6"/>
  <c r="AW415" i="6"/>
  <c r="AW579" i="6"/>
  <c r="AW435" i="6"/>
  <c r="AW476" i="6"/>
  <c r="AW297" i="6"/>
  <c r="AW168" i="6"/>
  <c r="AW124" i="6"/>
  <c r="AW684" i="6"/>
  <c r="AW199" i="6"/>
  <c r="AW348" i="6"/>
  <c r="AW254" i="6"/>
  <c r="AW138" i="6"/>
  <c r="AW609" i="6"/>
  <c r="AW304" i="6"/>
  <c r="AW363" i="6"/>
  <c r="AW201" i="6"/>
  <c r="AW133" i="6"/>
  <c r="AW64" i="6"/>
  <c r="AW273" i="6"/>
  <c r="AW209" i="6"/>
  <c r="AW62" i="6"/>
  <c r="BC548" i="6"/>
  <c r="BC572" i="6"/>
  <c r="BC580" i="6"/>
  <c r="BC556" i="6"/>
  <c r="BC85" i="6"/>
  <c r="BC309" i="6"/>
  <c r="BC317" i="6"/>
  <c r="BC341" i="6"/>
  <c r="BC373" i="6"/>
  <c r="BC405" i="6"/>
  <c r="BC437" i="6"/>
  <c r="BC461" i="6"/>
  <c r="BC533" i="6"/>
  <c r="BC557" i="6"/>
  <c r="BC589" i="6"/>
  <c r="BC605" i="6"/>
  <c r="BC693" i="6"/>
  <c r="BC701" i="6"/>
  <c r="BC709" i="6"/>
  <c r="BC74" i="6"/>
  <c r="BC82" i="6"/>
  <c r="BC106" i="6"/>
  <c r="BC114" i="6"/>
  <c r="BC138" i="6"/>
  <c r="BC146" i="6"/>
  <c r="BC170" i="6"/>
  <c r="BC178" i="6"/>
  <c r="BC202" i="6"/>
  <c r="BC210" i="6"/>
  <c r="BC234" i="6"/>
  <c r="BC242" i="6"/>
  <c r="BC278" i="6"/>
  <c r="BC306" i="6"/>
  <c r="BC314" i="6"/>
  <c r="BC338" i="6"/>
  <c r="BC346" i="6"/>
  <c r="BC370" i="6"/>
  <c r="BC378" i="6"/>
  <c r="BC510" i="6"/>
  <c r="BC46" i="6"/>
  <c r="BC42" i="6"/>
  <c r="BC270" i="6"/>
  <c r="BC438" i="6"/>
  <c r="BC644" i="6"/>
  <c r="BC676" i="6"/>
  <c r="BC708" i="6"/>
  <c r="BC446" i="6"/>
  <c r="BC478" i="6"/>
  <c r="BC620" i="6"/>
  <c r="BC4" i="6"/>
  <c r="BC21" i="6"/>
  <c r="BC30" i="6"/>
  <c r="BC14" i="6"/>
  <c r="AN5" i="6"/>
  <c r="AN9" i="6"/>
  <c r="AN6" i="6"/>
  <c r="AN10" i="6"/>
  <c r="AR253" i="6"/>
  <c r="AR46" i="6"/>
  <c r="AR459" i="6"/>
  <c r="AR699" i="6"/>
  <c r="AR707" i="6"/>
  <c r="AR715" i="6"/>
  <c r="AR385" i="6"/>
  <c r="AR433" i="6"/>
  <c r="AR417" i="6"/>
  <c r="AR441" i="6"/>
  <c r="AR14" i="6"/>
  <c r="AR587" i="6"/>
  <c r="AR635" i="6"/>
  <c r="AR643" i="6"/>
  <c r="AR651" i="6"/>
  <c r="AR505" i="6"/>
  <c r="AR537" i="6"/>
  <c r="AR273" i="6"/>
  <c r="AR289" i="6"/>
  <c r="AR30" i="6"/>
  <c r="AR667" i="6"/>
  <c r="AR569" i="6"/>
  <c r="AR601" i="6"/>
  <c r="AR473" i="6"/>
  <c r="AR229" i="6"/>
  <c r="AR59" i="6"/>
  <c r="AR491" i="6"/>
  <c r="AR523" i="6"/>
  <c r="AR619" i="6"/>
  <c r="AR675" i="6"/>
  <c r="AR683" i="6"/>
  <c r="AR401" i="6"/>
  <c r="AR274" i="6"/>
  <c r="AR534" i="6"/>
  <c r="AR646" i="6"/>
  <c r="AK560" i="6"/>
  <c r="AK572" i="6"/>
  <c r="AK664" i="6"/>
  <c r="AK676" i="6"/>
  <c r="AK91" i="6"/>
  <c r="AK95" i="6"/>
  <c r="AK99" i="6"/>
  <c r="AK103" i="6"/>
  <c r="AK107" i="6"/>
  <c r="AK111" i="6"/>
  <c r="AK115" i="6"/>
  <c r="AK119" i="6"/>
  <c r="AK123" i="6"/>
  <c r="AK127" i="6"/>
  <c r="AK131" i="6"/>
  <c r="AK135" i="6"/>
  <c r="AK139" i="6"/>
  <c r="AK143" i="6"/>
  <c r="AK147" i="6"/>
  <c r="AK151" i="6"/>
  <c r="AK156" i="6"/>
  <c r="AK164" i="6"/>
  <c r="AK168" i="6"/>
  <c r="AK172" i="6"/>
  <c r="AK176" i="6"/>
  <c r="AK180" i="6"/>
  <c r="AK184" i="6"/>
  <c r="AK188" i="6"/>
  <c r="AK196" i="6"/>
  <c r="AK200" i="6"/>
  <c r="AK204" i="6"/>
  <c r="AK208" i="6"/>
  <c r="AK212" i="6"/>
  <c r="AK216" i="6"/>
  <c r="AK220" i="6"/>
  <c r="AK228" i="6"/>
  <c r="AK232" i="6"/>
  <c r="AK236" i="6"/>
  <c r="AK240" i="6"/>
  <c r="AK244" i="6"/>
  <c r="AK248" i="6"/>
  <c r="AK252" i="6"/>
  <c r="AK260" i="6"/>
  <c r="AK264" i="6"/>
  <c r="AK268" i="6"/>
  <c r="AK328" i="6"/>
  <c r="AK336" i="6"/>
  <c r="AK344" i="6"/>
  <c r="AK352" i="6"/>
  <c r="AK356" i="6"/>
  <c r="AK396" i="6"/>
  <c r="AK428" i="6"/>
  <c r="AK444" i="6"/>
  <c r="AK504" i="6"/>
  <c r="AK608" i="6"/>
  <c r="AK620" i="6"/>
  <c r="AK708" i="6"/>
  <c r="AK440" i="6"/>
  <c r="AU10" i="6"/>
  <c r="I36" i="8"/>
  <c r="AU6" i="6"/>
  <c r="AU7" i="6"/>
  <c r="AU8" i="6"/>
  <c r="AN8" i="6"/>
  <c r="AU5" i="6"/>
  <c r="AU9" i="6"/>
  <c r="AT4" i="6"/>
  <c r="AU4" i="6" s="1"/>
  <c r="AN4" i="6"/>
  <c r="AN7" i="6"/>
  <c r="AY15" i="6"/>
  <c r="AY19" i="6"/>
  <c r="AY23" i="6"/>
  <c r="AY27" i="6"/>
  <c r="AY31" i="6"/>
  <c r="AY35" i="6"/>
  <c r="AY39" i="6"/>
  <c r="AY43" i="6"/>
  <c r="AY93" i="6"/>
  <c r="AY97" i="6"/>
  <c r="AY101" i="6"/>
  <c r="AY105" i="6"/>
  <c r="AY109" i="6"/>
  <c r="AY113" i="6"/>
  <c r="AY117" i="6"/>
  <c r="AY121" i="6"/>
  <c r="AY125" i="6"/>
  <c r="AY129" i="6"/>
  <c r="AY201" i="6"/>
  <c r="AY205" i="6"/>
  <c r="AY233" i="6"/>
  <c r="AY237" i="6"/>
  <c r="AY265" i="6"/>
  <c r="AY269" i="6"/>
  <c r="AY297" i="6"/>
  <c r="AY301" i="6"/>
  <c r="AY305" i="6"/>
  <c r="AY309" i="6"/>
  <c r="AY313" i="6"/>
  <c r="AY317" i="6"/>
  <c r="AY321" i="6"/>
  <c r="AY325" i="6"/>
  <c r="AY329" i="6"/>
  <c r="AY333" i="6"/>
  <c r="AY337" i="6"/>
  <c r="AY341" i="6"/>
  <c r="AY345" i="6"/>
  <c r="AY349" i="6"/>
  <c r="AY353" i="6"/>
  <c r="AY357" i="6"/>
  <c r="AY373" i="6"/>
  <c r="AY377" i="6"/>
  <c r="AY381" i="6"/>
  <c r="AY90" i="6"/>
  <c r="AY94" i="6"/>
  <c r="AY98" i="6"/>
  <c r="AY102" i="6"/>
  <c r="AY106" i="6"/>
  <c r="AY110" i="6"/>
  <c r="AY114" i="6"/>
  <c r="AY118" i="6"/>
  <c r="AY122" i="6"/>
  <c r="AY126" i="6"/>
  <c r="AY130" i="6"/>
  <c r="AY178" i="6"/>
  <c r="AY182" i="6"/>
  <c r="AY186" i="6"/>
  <c r="AY190" i="6"/>
  <c r="AY194" i="6"/>
  <c r="AY198" i="6"/>
  <c r="AY202" i="6"/>
  <c r="AY206" i="6"/>
  <c r="AY210" i="6"/>
  <c r="AY214" i="6"/>
  <c r="AY218" i="6"/>
  <c r="AY222" i="6"/>
  <c r="AY226" i="6"/>
  <c r="AY230" i="6"/>
  <c r="AY234" i="6"/>
  <c r="AY238" i="6"/>
  <c r="AY242" i="6"/>
  <c r="AY246" i="6"/>
  <c r="AY250" i="6"/>
  <c r="AY254" i="6"/>
  <c r="AY258" i="6"/>
  <c r="AY262" i="6"/>
  <c r="AY266" i="6"/>
  <c r="AY270" i="6"/>
  <c r="AY274" i="6"/>
  <c r="AY278" i="6"/>
  <c r="AY282" i="6"/>
  <c r="AY286" i="6"/>
  <c r="AY290" i="6"/>
  <c r="AY294" i="6"/>
  <c r="AY298" i="6"/>
  <c r="AY306" i="6"/>
  <c r="AY310" i="6"/>
  <c r="AY314" i="6"/>
  <c r="AY318" i="6"/>
  <c r="AY322" i="6"/>
  <c r="AY326" i="6"/>
  <c r="AY330" i="6"/>
  <c r="AY334" i="6"/>
  <c r="AY338" i="6"/>
  <c r="AY342" i="6"/>
  <c r="AY346" i="6"/>
  <c r="AY350" i="6"/>
  <c r="AY354" i="6"/>
  <c r="AY358" i="6"/>
  <c r="AY362" i="6"/>
  <c r="AY366" i="6"/>
  <c r="AY370" i="6"/>
  <c r="AY374" i="6"/>
  <c r="AY378" i="6"/>
  <c r="AY382" i="6"/>
  <c r="AY386" i="6"/>
  <c r="AY320" i="6"/>
  <c r="AY336" i="6"/>
  <c r="AY344" i="6"/>
  <c r="AY352" i="6"/>
  <c r="AY364" i="6"/>
  <c r="AY372" i="6"/>
  <c r="AY384" i="6"/>
  <c r="AY369" i="6"/>
  <c r="AY385" i="6"/>
  <c r="AY91" i="6"/>
  <c r="AY95" i="6"/>
  <c r="AY99" i="6"/>
  <c r="AY103" i="6"/>
  <c r="AY107" i="6"/>
  <c r="AY111" i="6"/>
  <c r="AY115" i="6"/>
  <c r="AY119" i="6"/>
  <c r="AY123" i="6"/>
  <c r="AY127" i="6"/>
  <c r="AY131" i="6"/>
  <c r="AY175" i="6"/>
  <c r="AY179" i="6"/>
  <c r="AY183" i="6"/>
  <c r="AY187" i="6"/>
  <c r="AY191" i="6"/>
  <c r="AY195" i="6"/>
  <c r="AY199" i="6"/>
  <c r="AY203" i="6"/>
  <c r="AY207" i="6"/>
  <c r="AY211" i="6"/>
  <c r="AY215" i="6"/>
  <c r="AY219" i="6"/>
  <c r="AY223" i="6"/>
  <c r="AY227" i="6"/>
  <c r="AY231" i="6"/>
  <c r="AY235" i="6"/>
  <c r="AY239" i="6"/>
  <c r="AY243" i="6"/>
  <c r="AY247" i="6"/>
  <c r="AY251" i="6"/>
  <c r="AY255" i="6"/>
  <c r="AY259" i="6"/>
  <c r="AY263" i="6"/>
  <c r="AY267" i="6"/>
  <c r="AY271" i="6"/>
  <c r="AY275" i="6"/>
  <c r="AY279" i="6"/>
  <c r="AY283" i="6"/>
  <c r="AY287" i="6"/>
  <c r="AY291" i="6"/>
  <c r="AY295" i="6"/>
  <c r="AY299" i="6"/>
  <c r="AY303" i="6"/>
  <c r="AY307" i="6"/>
  <c r="AY311" i="6"/>
  <c r="AY315" i="6"/>
  <c r="AY319" i="6"/>
  <c r="AY323" i="6"/>
  <c r="AY327" i="6"/>
  <c r="AY331" i="6"/>
  <c r="AY335" i="6"/>
  <c r="AY339" i="6"/>
  <c r="AY343" i="6"/>
  <c r="AY347" i="6"/>
  <c r="AY351" i="6"/>
  <c r="AY355" i="6"/>
  <c r="AY359" i="6"/>
  <c r="AY363" i="6"/>
  <c r="AY367" i="6"/>
  <c r="AY371" i="6"/>
  <c r="AY375" i="6"/>
  <c r="AY379" i="6"/>
  <c r="AY383" i="6"/>
  <c r="AY387" i="6"/>
  <c r="AY7" i="6"/>
  <c r="AZ7" i="6" s="1"/>
  <c r="AY11" i="6"/>
  <c r="AY133" i="6"/>
  <c r="AY137" i="6"/>
  <c r="AY141" i="6"/>
  <c r="AY145" i="6"/>
  <c r="AY149" i="6"/>
  <c r="AY153" i="6"/>
  <c r="AY157" i="6"/>
  <c r="AY161" i="6"/>
  <c r="AY165" i="6"/>
  <c r="AY169" i="6"/>
  <c r="AY173" i="6"/>
  <c r="AY193" i="6"/>
  <c r="AY197" i="6"/>
  <c r="AY225" i="6"/>
  <c r="AY229" i="6"/>
  <c r="AY257" i="6"/>
  <c r="AY261" i="6"/>
  <c r="AY289" i="6"/>
  <c r="AY293" i="6"/>
  <c r="AY397" i="6"/>
  <c r="AY413" i="6"/>
  <c r="AY429" i="6"/>
  <c r="AY441" i="6"/>
  <c r="AY457" i="6"/>
  <c r="AY473" i="6"/>
  <c r="AY501" i="6"/>
  <c r="AY517" i="6"/>
  <c r="AY529" i="6"/>
  <c r="AY545" i="6"/>
  <c r="AY565" i="6"/>
  <c r="AY581" i="6"/>
  <c r="AY593" i="6"/>
  <c r="AY617" i="6"/>
  <c r="AY637" i="6"/>
  <c r="AY134" i="6"/>
  <c r="AY138" i="6"/>
  <c r="AY142" i="6"/>
  <c r="AY146" i="6"/>
  <c r="AY150" i="6"/>
  <c r="AY154" i="6"/>
  <c r="AY158" i="6"/>
  <c r="AY162" i="6"/>
  <c r="AY166" i="6"/>
  <c r="AY170" i="6"/>
  <c r="AY174" i="6"/>
  <c r="AY390" i="6"/>
  <c r="AY394" i="6"/>
  <c r="AY398" i="6"/>
  <c r="AY402" i="6"/>
  <c r="AY406" i="6"/>
  <c r="AY410" i="6"/>
  <c r="AY414" i="6"/>
  <c r="AY418" i="6"/>
  <c r="AY8" i="6"/>
  <c r="AZ8" i="6" s="1"/>
  <c r="AY12" i="6"/>
  <c r="AY16" i="6"/>
  <c r="AY20" i="6"/>
  <c r="AY24" i="6"/>
  <c r="AY28" i="6"/>
  <c r="AY32" i="6"/>
  <c r="AY36" i="6"/>
  <c r="AY40" i="6"/>
  <c r="AY44" i="6"/>
  <c r="AY48" i="6"/>
  <c r="AY52" i="6"/>
  <c r="AY56" i="6"/>
  <c r="AY60" i="6"/>
  <c r="AY64" i="6"/>
  <c r="AY68" i="6"/>
  <c r="AY185" i="6"/>
  <c r="AY189" i="6"/>
  <c r="AY217" i="6"/>
  <c r="AY221" i="6"/>
  <c r="AY249" i="6"/>
  <c r="AY253" i="6"/>
  <c r="AY281" i="6"/>
  <c r="AY285" i="6"/>
  <c r="AY6" i="6"/>
  <c r="AZ6" i="6" s="1"/>
  <c r="AY10" i="6"/>
  <c r="AZ10" i="6" s="1"/>
  <c r="AY14" i="6"/>
  <c r="AY18" i="6"/>
  <c r="AY22" i="6"/>
  <c r="AY26" i="6"/>
  <c r="AY30" i="6"/>
  <c r="AY34" i="6"/>
  <c r="AY38" i="6"/>
  <c r="AY42" i="6"/>
  <c r="AY46" i="6"/>
  <c r="AY50" i="6"/>
  <c r="AY54" i="6"/>
  <c r="AY58" i="6"/>
  <c r="AY62" i="6"/>
  <c r="AY66" i="6"/>
  <c r="AY653" i="6"/>
  <c r="AY669" i="6"/>
  <c r="AY681" i="6"/>
  <c r="AY697" i="6"/>
  <c r="AY717" i="6"/>
  <c r="AY70" i="6"/>
  <c r="AY74" i="6"/>
  <c r="AY78" i="6"/>
  <c r="AY82" i="6"/>
  <c r="AY86" i="6"/>
  <c r="AY649" i="6"/>
  <c r="AY665" i="6"/>
  <c r="AY685" i="6"/>
  <c r="AY701" i="6"/>
  <c r="AY713" i="6"/>
  <c r="AY647" i="6"/>
  <c r="AY651" i="6"/>
  <c r="AY655" i="6"/>
  <c r="AY659" i="6"/>
  <c r="AY663" i="6"/>
  <c r="AY667" i="6"/>
  <c r="AY671" i="6"/>
  <c r="AY675" i="6"/>
  <c r="AY679" i="6"/>
  <c r="AY683" i="6"/>
  <c r="AY687" i="6"/>
  <c r="AY691" i="6"/>
  <c r="AY695" i="6"/>
  <c r="AY699" i="6"/>
  <c r="AY703" i="6"/>
  <c r="AY707" i="6"/>
  <c r="AY711" i="6"/>
  <c r="AY715" i="6"/>
  <c r="AY719" i="6"/>
  <c r="AY723" i="6"/>
  <c r="AY645" i="6"/>
  <c r="AY661" i="6"/>
  <c r="AY673" i="6"/>
  <c r="AY693" i="6"/>
  <c r="AY709" i="6"/>
  <c r="AY72" i="6"/>
  <c r="AY76" i="6"/>
  <c r="AY80" i="6"/>
  <c r="AY84" i="6"/>
  <c r="AY88" i="6"/>
  <c r="AY47" i="6"/>
  <c r="AY51" i="6"/>
  <c r="AY55" i="6"/>
  <c r="AY59" i="6"/>
  <c r="AY63" i="6"/>
  <c r="AY67" i="6"/>
  <c r="AY5" i="6"/>
  <c r="AZ5" i="6" s="1"/>
  <c r="AY9" i="6"/>
  <c r="AZ9" i="6" s="1"/>
  <c r="AY13" i="6"/>
  <c r="AY17" i="6"/>
  <c r="AY21" i="6"/>
  <c r="AY25" i="6"/>
  <c r="AY29" i="6"/>
  <c r="AY33" i="6"/>
  <c r="AY37" i="6"/>
  <c r="AY41" i="6"/>
  <c r="AY45" i="6"/>
  <c r="AY49" i="6"/>
  <c r="AY53" i="6"/>
  <c r="AY57" i="6"/>
  <c r="AY61" i="6"/>
  <c r="AY65" i="6"/>
  <c r="AY69" i="6"/>
  <c r="AY73" i="6"/>
  <c r="AY77" i="6"/>
  <c r="AY81" i="6"/>
  <c r="AY85" i="6"/>
  <c r="AY89" i="6"/>
  <c r="AY177" i="6"/>
  <c r="AY181" i="6"/>
  <c r="AY209" i="6"/>
  <c r="AY213" i="6"/>
  <c r="AY241" i="6"/>
  <c r="AY245" i="6"/>
  <c r="AY273" i="6"/>
  <c r="AY277" i="6"/>
  <c r="AY71" i="6"/>
  <c r="AY75" i="6"/>
  <c r="AY79" i="6"/>
  <c r="AY83" i="6"/>
  <c r="AY87" i="6"/>
  <c r="AY302" i="6"/>
  <c r="AY646" i="6"/>
  <c r="AY650" i="6"/>
  <c r="AY654" i="6"/>
  <c r="AY658" i="6"/>
  <c r="AY662" i="6"/>
  <c r="AY666" i="6"/>
  <c r="AY670" i="6"/>
  <c r="AY674" i="6"/>
  <c r="AY678" i="6"/>
  <c r="AY682" i="6"/>
  <c r="AY686" i="6"/>
  <c r="AY690" i="6"/>
  <c r="AY694" i="6"/>
  <c r="AY698" i="6"/>
  <c r="AY702" i="6"/>
  <c r="AY706" i="6"/>
  <c r="AY710" i="6"/>
  <c r="AY714" i="6"/>
  <c r="AY718" i="6"/>
  <c r="AY722" i="6"/>
  <c r="AY644" i="6"/>
  <c r="AY656" i="6"/>
  <c r="AY668" i="6"/>
  <c r="AY680" i="6"/>
  <c r="AY696" i="6"/>
  <c r="AY716" i="6"/>
  <c r="AY648" i="6"/>
  <c r="AY660" i="6"/>
  <c r="AY672" i="6"/>
  <c r="AY684" i="6"/>
  <c r="AY692" i="6"/>
  <c r="AY704" i="6"/>
  <c r="AY712" i="6"/>
  <c r="AY116" i="6"/>
  <c r="AY120" i="6"/>
  <c r="AY124" i="6"/>
  <c r="AY128" i="6"/>
  <c r="AY176" i="6"/>
  <c r="AY180" i="6"/>
  <c r="AY184" i="6"/>
  <c r="AY188" i="6"/>
  <c r="AY192" i="6"/>
  <c r="AY196" i="6"/>
  <c r="AY200" i="6"/>
  <c r="AY204" i="6"/>
  <c r="AY208" i="6"/>
  <c r="AY212" i="6"/>
  <c r="AY216" i="6"/>
  <c r="AY220" i="6"/>
  <c r="AY224" i="6"/>
  <c r="AY228" i="6"/>
  <c r="AY232" i="6"/>
  <c r="AY236" i="6"/>
  <c r="AY240" i="6"/>
  <c r="AY244" i="6"/>
  <c r="AY248" i="6"/>
  <c r="AY252" i="6"/>
  <c r="AY256" i="6"/>
  <c r="AY260" i="6"/>
  <c r="AY264" i="6"/>
  <c r="AY268" i="6"/>
  <c r="AY272" i="6"/>
  <c r="AY276" i="6"/>
  <c r="AY280" i="6"/>
  <c r="AY284" i="6"/>
  <c r="AY288" i="6"/>
  <c r="AY292" i="6"/>
  <c r="AY296" i="6"/>
  <c r="AY300" i="6"/>
  <c r="AY304" i="6"/>
  <c r="AY308" i="6"/>
  <c r="AY312" i="6"/>
  <c r="AY316" i="6"/>
  <c r="AY324" i="6"/>
  <c r="AY328" i="6"/>
  <c r="AY332" i="6"/>
  <c r="AY340" i="6"/>
  <c r="AY348" i="6"/>
  <c r="AY356" i="6"/>
  <c r="AY360" i="6"/>
  <c r="AY368" i="6"/>
  <c r="AY376" i="6"/>
  <c r="AY380" i="6"/>
  <c r="AY4" i="6"/>
  <c r="AZ4" i="6" s="1"/>
  <c r="AY365" i="6"/>
  <c r="AY92" i="6"/>
  <c r="AY96" i="6"/>
  <c r="AY100" i="6"/>
  <c r="AY104" i="6"/>
  <c r="AY108" i="6"/>
  <c r="AY112" i="6"/>
  <c r="AY361" i="6"/>
  <c r="AY422" i="6"/>
  <c r="AY426" i="6"/>
  <c r="AY430" i="6"/>
  <c r="AY434" i="6"/>
  <c r="AY438" i="6"/>
  <c r="AY442" i="6"/>
  <c r="AY446" i="6"/>
  <c r="AY450" i="6"/>
  <c r="AY454" i="6"/>
  <c r="AY458" i="6"/>
  <c r="AY462" i="6"/>
  <c r="AY466" i="6"/>
  <c r="AY470" i="6"/>
  <c r="AY474" i="6"/>
  <c r="AY478" i="6"/>
  <c r="AY482" i="6"/>
  <c r="AY486" i="6"/>
  <c r="AY490" i="6"/>
  <c r="AY494" i="6"/>
  <c r="AY498" i="6"/>
  <c r="AY502" i="6"/>
  <c r="AY506" i="6"/>
  <c r="AY510" i="6"/>
  <c r="AY514" i="6"/>
  <c r="AY518" i="6"/>
  <c r="AY522" i="6"/>
  <c r="AY526" i="6"/>
  <c r="AY530" i="6"/>
  <c r="AY534" i="6"/>
  <c r="AY538" i="6"/>
  <c r="AY542" i="6"/>
  <c r="AY546" i="6"/>
  <c r="AY550" i="6"/>
  <c r="AY554" i="6"/>
  <c r="AY558" i="6"/>
  <c r="AY562" i="6"/>
  <c r="AY566" i="6"/>
  <c r="AY570" i="6"/>
  <c r="AY574" i="6"/>
  <c r="AY578" i="6"/>
  <c r="AY582" i="6"/>
  <c r="AY586" i="6"/>
  <c r="AY590" i="6"/>
  <c r="AY594" i="6"/>
  <c r="AY598" i="6"/>
  <c r="AY602" i="6"/>
  <c r="AY606" i="6"/>
  <c r="AY610" i="6"/>
  <c r="AY614" i="6"/>
  <c r="AY618" i="6"/>
  <c r="AY622" i="6"/>
  <c r="AY626" i="6"/>
  <c r="AY630" i="6"/>
  <c r="AY634" i="6"/>
  <c r="AY638" i="6"/>
  <c r="AY642" i="6"/>
  <c r="AY392" i="6"/>
  <c r="AY400" i="6"/>
  <c r="AY412" i="6"/>
  <c r="AY420" i="6"/>
  <c r="AY428" i="6"/>
  <c r="AY440" i="6"/>
  <c r="AY448" i="6"/>
  <c r="AY456" i="6"/>
  <c r="AY468" i="6"/>
  <c r="AY476" i="6"/>
  <c r="AY484" i="6"/>
  <c r="AY496" i="6"/>
  <c r="AY504" i="6"/>
  <c r="AY512" i="6"/>
  <c r="AY520" i="6"/>
  <c r="AY532" i="6"/>
  <c r="AY540" i="6"/>
  <c r="AY552" i="6"/>
  <c r="AY560" i="6"/>
  <c r="AY568" i="6"/>
  <c r="AY580" i="6"/>
  <c r="AY588" i="6"/>
  <c r="AY596" i="6"/>
  <c r="AY608" i="6"/>
  <c r="AY616" i="6"/>
  <c r="AY624" i="6"/>
  <c r="AY636" i="6"/>
  <c r="AY401" i="6"/>
  <c r="AY417" i="6"/>
  <c r="AY433" i="6"/>
  <c r="AY449" i="6"/>
  <c r="AY469" i="6"/>
  <c r="AY485" i="6"/>
  <c r="AY497" i="6"/>
  <c r="AY513" i="6"/>
  <c r="AY533" i="6"/>
  <c r="AY549" i="6"/>
  <c r="AY561" i="6"/>
  <c r="AY577" i="6"/>
  <c r="AY597" i="6"/>
  <c r="AY621" i="6"/>
  <c r="AY633" i="6"/>
  <c r="AY135" i="6"/>
  <c r="AY139" i="6"/>
  <c r="AY143" i="6"/>
  <c r="AY147" i="6"/>
  <c r="AY151" i="6"/>
  <c r="AY155" i="6"/>
  <c r="AY159" i="6"/>
  <c r="AY163" i="6"/>
  <c r="AY167" i="6"/>
  <c r="AY171" i="6"/>
  <c r="AY391" i="6"/>
  <c r="AY395" i="6"/>
  <c r="AY399" i="6"/>
  <c r="AY403" i="6"/>
  <c r="AY407" i="6"/>
  <c r="AY411" i="6"/>
  <c r="AY415" i="6"/>
  <c r="AY419" i="6"/>
  <c r="AY423" i="6"/>
  <c r="AY427" i="6"/>
  <c r="AY431" i="6"/>
  <c r="AY435" i="6"/>
  <c r="AY439" i="6"/>
  <c r="AY443" i="6"/>
  <c r="AY447" i="6"/>
  <c r="AY451" i="6"/>
  <c r="AY455" i="6"/>
  <c r="AY459" i="6"/>
  <c r="AY463" i="6"/>
  <c r="AY467" i="6"/>
  <c r="AY471" i="6"/>
  <c r="AY475" i="6"/>
  <c r="AY479" i="6"/>
  <c r="AY483" i="6"/>
  <c r="AY487" i="6"/>
  <c r="AY491" i="6"/>
  <c r="AY495" i="6"/>
  <c r="AY499" i="6"/>
  <c r="AY503" i="6"/>
  <c r="AY507" i="6"/>
  <c r="AY511" i="6"/>
  <c r="AY515" i="6"/>
  <c r="AY519" i="6"/>
  <c r="AY523" i="6"/>
  <c r="AY527" i="6"/>
  <c r="AY531" i="6"/>
  <c r="AY535" i="6"/>
  <c r="AY539" i="6"/>
  <c r="AY543" i="6"/>
  <c r="AY547" i="6"/>
  <c r="AY551" i="6"/>
  <c r="AY555" i="6"/>
  <c r="AY559" i="6"/>
  <c r="AY563" i="6"/>
  <c r="AY567" i="6"/>
  <c r="AY571" i="6"/>
  <c r="AY575" i="6"/>
  <c r="AY579" i="6"/>
  <c r="AY583" i="6"/>
  <c r="AY587" i="6"/>
  <c r="AY591" i="6"/>
  <c r="AY595" i="6"/>
  <c r="AY599" i="6"/>
  <c r="AY603" i="6"/>
  <c r="AY607" i="6"/>
  <c r="AY611" i="6"/>
  <c r="AY615" i="6"/>
  <c r="AY619" i="6"/>
  <c r="AY623" i="6"/>
  <c r="AY627" i="6"/>
  <c r="AY631" i="6"/>
  <c r="AY635" i="6"/>
  <c r="AY639" i="6"/>
  <c r="AY643" i="6"/>
  <c r="AY132" i="6"/>
  <c r="AY136" i="6"/>
  <c r="AY140" i="6"/>
  <c r="AY144" i="6"/>
  <c r="AY148" i="6"/>
  <c r="AY152" i="6"/>
  <c r="AY156" i="6"/>
  <c r="AY160" i="6"/>
  <c r="AY164" i="6"/>
  <c r="AY168" i="6"/>
  <c r="AY172" i="6"/>
  <c r="AY388" i="6"/>
  <c r="AY396" i="6"/>
  <c r="AY404" i="6"/>
  <c r="AY408" i="6"/>
  <c r="AY416" i="6"/>
  <c r="AY424" i="6"/>
  <c r="AY432" i="6"/>
  <c r="AY436" i="6"/>
  <c r="AY444" i="6"/>
  <c r="AY452" i="6"/>
  <c r="AY460" i="6"/>
  <c r="AY464" i="6"/>
  <c r="AY472" i="6"/>
  <c r="AY480" i="6"/>
  <c r="AY488" i="6"/>
  <c r="AY492" i="6"/>
  <c r="AY500" i="6"/>
  <c r="AY508" i="6"/>
  <c r="AY516" i="6"/>
  <c r="AY524" i="6"/>
  <c r="AY528" i="6"/>
  <c r="AY536" i="6"/>
  <c r="AY544" i="6"/>
  <c r="AY548" i="6"/>
  <c r="AY556" i="6"/>
  <c r="AY564" i="6"/>
  <c r="AY572" i="6"/>
  <c r="AY576" i="6"/>
  <c r="AY584" i="6"/>
  <c r="AY592" i="6"/>
  <c r="AY600" i="6"/>
  <c r="AY604" i="6"/>
  <c r="AY612" i="6"/>
  <c r="AY620" i="6"/>
  <c r="AY628" i="6"/>
  <c r="AY632" i="6"/>
  <c r="AY393" i="6"/>
  <c r="AY405" i="6"/>
  <c r="AY421" i="6"/>
  <c r="AY445" i="6"/>
  <c r="AY461" i="6"/>
  <c r="AY477" i="6"/>
  <c r="AY489" i="6"/>
  <c r="AY509" i="6"/>
  <c r="AY521" i="6"/>
  <c r="AY537" i="6"/>
  <c r="AY553" i="6"/>
  <c r="AY569" i="6"/>
  <c r="AY585" i="6"/>
  <c r="AY605" i="6"/>
  <c r="AY613" i="6"/>
  <c r="AY629" i="6"/>
  <c r="AY640" i="6"/>
  <c r="AY389" i="6"/>
  <c r="AY409" i="6"/>
  <c r="AY425" i="6"/>
  <c r="AY437" i="6"/>
  <c r="AY453" i="6"/>
  <c r="AY465" i="6"/>
  <c r="AY481" i="6"/>
  <c r="AY493" i="6"/>
  <c r="AY505" i="6"/>
  <c r="AY525" i="6"/>
  <c r="AY541" i="6"/>
  <c r="AY557" i="6"/>
  <c r="AY573" i="6"/>
  <c r="AY589" i="6"/>
  <c r="AY601" i="6"/>
  <c r="AY609" i="6"/>
  <c r="AY625" i="6"/>
  <c r="AY641" i="6"/>
  <c r="AY657" i="6"/>
  <c r="AY677" i="6"/>
  <c r="AY689" i="6"/>
  <c r="AY705" i="6"/>
  <c r="AY721" i="6"/>
  <c r="AY652" i="6"/>
  <c r="AY664" i="6"/>
  <c r="AY676" i="6"/>
  <c r="AY688" i="6"/>
  <c r="AY700" i="6"/>
  <c r="AY708" i="6"/>
  <c r="AY720" i="6"/>
  <c r="L24" i="8"/>
  <c r="J24" i="8"/>
  <c r="M24" i="8"/>
  <c r="K24" i="8"/>
  <c r="M29" i="8"/>
  <c r="K29" i="8"/>
  <c r="L29" i="8"/>
  <c r="J29" i="8"/>
  <c r="M15" i="8"/>
  <c r="K15" i="8"/>
  <c r="L15" i="8"/>
  <c r="J15" i="8"/>
  <c r="J22" i="8"/>
  <c r="M22" i="8"/>
  <c r="K22" i="8"/>
  <c r="L22" i="8"/>
  <c r="L4" i="8"/>
  <c r="M4" i="8"/>
  <c r="K4" i="8"/>
  <c r="J4" i="8"/>
  <c r="M27" i="8"/>
  <c r="K27" i="8"/>
  <c r="L27" i="8"/>
  <c r="J27" i="8"/>
  <c r="M34" i="8"/>
  <c r="K34" i="8"/>
  <c r="L34" i="8"/>
  <c r="J34" i="8"/>
  <c r="L18" i="8"/>
  <c r="J18" i="8"/>
  <c r="M18" i="8"/>
  <c r="K18" i="8"/>
  <c r="M32" i="8"/>
  <c r="K32" i="8"/>
  <c r="L32" i="8"/>
  <c r="J32" i="8"/>
  <c r="M16" i="8"/>
  <c r="K16" i="8"/>
  <c r="L16" i="8"/>
  <c r="J16" i="8"/>
  <c r="M17" i="8"/>
  <c r="K17" i="8"/>
  <c r="L17" i="8"/>
  <c r="J17" i="8"/>
  <c r="M23" i="8"/>
  <c r="K23" i="8"/>
  <c r="L23" i="8"/>
  <c r="J23" i="8"/>
  <c r="M7" i="8"/>
  <c r="K7" i="8"/>
  <c r="L7" i="8"/>
  <c r="J7" i="8"/>
  <c r="J30" i="8"/>
  <c r="L30" i="8"/>
  <c r="M30" i="8"/>
  <c r="K30" i="8"/>
  <c r="L14" i="8"/>
  <c r="J14" i="8"/>
  <c r="M14" i="8"/>
  <c r="K14" i="8"/>
  <c r="M5" i="8"/>
  <c r="K5" i="8"/>
  <c r="L5" i="8"/>
  <c r="J5" i="8"/>
  <c r="M8" i="8"/>
  <c r="K8" i="8"/>
  <c r="L8" i="8"/>
  <c r="J8" i="8"/>
  <c r="M31" i="8"/>
  <c r="K31" i="8"/>
  <c r="L31" i="8"/>
  <c r="J31" i="8"/>
  <c r="M13" i="8"/>
  <c r="K13" i="8"/>
  <c r="L13" i="8"/>
  <c r="J13" i="8"/>
  <c r="L6" i="8"/>
  <c r="J6" i="8"/>
  <c r="M6" i="8"/>
  <c r="K6" i="8"/>
  <c r="L20" i="8"/>
  <c r="M20" i="8"/>
  <c r="K20" i="8"/>
  <c r="J20" i="8"/>
  <c r="M21" i="8"/>
  <c r="K21" i="8"/>
  <c r="L21" i="8"/>
  <c r="J21" i="8"/>
  <c r="M11" i="8"/>
  <c r="K11" i="8"/>
  <c r="L11" i="8"/>
  <c r="J11" i="8"/>
  <c r="L28" i="8"/>
  <c r="J28" i="8"/>
  <c r="M28" i="8"/>
  <c r="K28" i="8"/>
  <c r="J12" i="8"/>
  <c r="M12" i="8"/>
  <c r="K12" i="8"/>
  <c r="L12" i="8"/>
  <c r="M9" i="8"/>
  <c r="K9" i="8"/>
  <c r="L9" i="8"/>
  <c r="J9" i="8"/>
  <c r="M19" i="8"/>
  <c r="K19" i="8"/>
  <c r="L19" i="8"/>
  <c r="J19" i="8"/>
  <c r="M35" i="8"/>
  <c r="K35" i="8"/>
  <c r="L35" i="8"/>
  <c r="J35" i="8"/>
  <c r="M25" i="8"/>
  <c r="K25" i="8"/>
  <c r="L25" i="8"/>
  <c r="J25" i="8"/>
  <c r="M26" i="8"/>
  <c r="K26" i="8"/>
  <c r="L26" i="8"/>
  <c r="J26" i="8"/>
  <c r="L10" i="8"/>
  <c r="J10" i="8"/>
  <c r="M10" i="8"/>
  <c r="K10" i="8"/>
  <c r="M33" i="8"/>
  <c r="K33" i="8"/>
  <c r="L33" i="8"/>
  <c r="J33" i="8"/>
  <c r="D11" i="8"/>
  <c r="O11" i="8" s="1"/>
  <c r="Q8" i="14"/>
  <c r="F7" i="8" s="1"/>
  <c r="D6" i="8"/>
  <c r="O6" i="8" s="1"/>
  <c r="D16" i="8"/>
  <c r="O16" i="8" s="1"/>
  <c r="D5" i="8"/>
  <c r="O5" i="8" s="1"/>
  <c r="Q6" i="14"/>
  <c r="F5" i="8" s="1"/>
  <c r="D35" i="8"/>
  <c r="O35" i="8" s="1"/>
  <c r="D7" i="8"/>
  <c r="O7" i="8" s="1"/>
  <c r="Q32" i="14"/>
  <c r="F31" i="8" s="1"/>
  <c r="Q34" i="14"/>
  <c r="F33" i="8" s="1"/>
  <c r="D27" i="8"/>
  <c r="O27" i="8" s="1"/>
  <c r="D19" i="8"/>
  <c r="O19" i="8" s="1"/>
  <c r="Q19" i="14"/>
  <c r="F18" i="8" s="1"/>
  <c r="Q7" i="14"/>
  <c r="F6" i="8" s="1"/>
  <c r="D10" i="8"/>
  <c r="O10" i="8" s="1"/>
  <c r="D33" i="8"/>
  <c r="O33" i="8" s="1"/>
  <c r="D25" i="8"/>
  <c r="O25" i="8" s="1"/>
  <c r="D17" i="8"/>
  <c r="O17" i="8" s="1"/>
  <c r="D9" i="8"/>
  <c r="O9" i="8" s="1"/>
  <c r="Q30" i="14"/>
  <c r="F29" i="8" s="1"/>
  <c r="Q22" i="14"/>
  <c r="F21" i="8" s="1"/>
  <c r="Q12" i="14"/>
  <c r="F11" i="8" s="1"/>
  <c r="D34" i="8"/>
  <c r="O34" i="8" s="1"/>
  <c r="D24" i="8"/>
  <c r="O24" i="8" s="1"/>
  <c r="D12" i="8"/>
  <c r="O12" i="8" s="1"/>
  <c r="Q29" i="14"/>
  <c r="F28" i="8" s="1"/>
  <c r="Q15" i="14"/>
  <c r="F14" i="8" s="1"/>
  <c r="Q25" i="14"/>
  <c r="F24" i="8" s="1"/>
  <c r="G24" i="8" s="1"/>
  <c r="U24" i="8" s="1"/>
  <c r="Q17" i="14"/>
  <c r="F16" i="8" s="1"/>
  <c r="Q14" i="14"/>
  <c r="F13" i="8" s="1"/>
  <c r="D14" i="8"/>
  <c r="O14" i="8" s="1"/>
  <c r="Q31" i="14"/>
  <c r="F30" i="8" s="1"/>
  <c r="Q21" i="14"/>
  <c r="F20" i="8" s="1"/>
  <c r="D31" i="8"/>
  <c r="O31" i="8" s="1"/>
  <c r="D23" i="8"/>
  <c r="O23" i="8" s="1"/>
  <c r="D15" i="8"/>
  <c r="O15" i="8" s="1"/>
  <c r="Q36" i="14"/>
  <c r="F35" i="8" s="1"/>
  <c r="Q28" i="14"/>
  <c r="F27" i="8" s="1"/>
  <c r="Q20" i="14"/>
  <c r="F19" i="8" s="1"/>
  <c r="Q10" i="14"/>
  <c r="F9" i="8" s="1"/>
  <c r="D32" i="8"/>
  <c r="O32" i="8" s="1"/>
  <c r="D20" i="8"/>
  <c r="O20" i="8" s="1"/>
  <c r="D8" i="8"/>
  <c r="O8" i="8" s="1"/>
  <c r="Q35" i="14"/>
  <c r="F34" i="8" s="1"/>
  <c r="Q27" i="14"/>
  <c r="F26" i="8" s="1"/>
  <c r="Q11" i="14"/>
  <c r="F10" i="8" s="1"/>
  <c r="D26" i="8"/>
  <c r="O26" i="8" s="1"/>
  <c r="Q13" i="14"/>
  <c r="F12" i="8" s="1"/>
  <c r="G12" i="8" s="1"/>
  <c r="U12" i="8" s="1"/>
  <c r="D18" i="8"/>
  <c r="O18" i="8" s="1"/>
  <c r="Q24" i="14"/>
  <c r="F23" i="8" s="1"/>
  <c r="D28" i="8"/>
  <c r="O28" i="8" s="1"/>
  <c r="D29" i="8"/>
  <c r="O29" i="8" s="1"/>
  <c r="D21" i="8"/>
  <c r="O21" i="8" s="1"/>
  <c r="D13" i="8"/>
  <c r="O13" i="8" s="1"/>
  <c r="Q26" i="14"/>
  <c r="F25" i="8" s="1"/>
  <c r="G25" i="8" s="1"/>
  <c r="U25" i="8" s="1"/>
  <c r="Q18" i="14"/>
  <c r="F17" i="8" s="1"/>
  <c r="G17" i="8" s="1"/>
  <c r="U17" i="8" s="1"/>
  <c r="D30" i="8"/>
  <c r="O30" i="8" s="1"/>
  <c r="Q33" i="14"/>
  <c r="F32" i="8" s="1"/>
  <c r="Q23" i="14"/>
  <c r="F22" i="8" s="1"/>
  <c r="Q9" i="14"/>
  <c r="F8" i="8" s="1"/>
  <c r="D22" i="8"/>
  <c r="O22" i="8" s="1"/>
  <c r="Q16" i="14"/>
  <c r="F15" i="8" s="1"/>
  <c r="G22" i="8" l="1"/>
  <c r="U22" i="8" s="1"/>
  <c r="G14" i="8"/>
  <c r="U14" i="8" s="1"/>
  <c r="Q12" i="8"/>
  <c r="N13" i="8"/>
  <c r="Q22" i="8"/>
  <c r="G32" i="8"/>
  <c r="U32" i="8" s="1"/>
  <c r="G11" i="8"/>
  <c r="U11" i="8" s="1"/>
  <c r="G8" i="8"/>
  <c r="U8" i="8" s="1"/>
  <c r="G34" i="8"/>
  <c r="U34" i="8" s="1"/>
  <c r="G9" i="8"/>
  <c r="U9" i="8" s="1"/>
  <c r="G30" i="8"/>
  <c r="U30" i="8" s="1"/>
  <c r="N4" i="8"/>
  <c r="N20" i="8"/>
  <c r="N12" i="8"/>
  <c r="N22" i="8"/>
  <c r="N33" i="8"/>
  <c r="N26" i="8"/>
  <c r="N25" i="8"/>
  <c r="N35" i="8"/>
  <c r="N19" i="8"/>
  <c r="N9" i="8"/>
  <c r="N11" i="8"/>
  <c r="N21" i="8"/>
  <c r="N31" i="8"/>
  <c r="N8" i="8"/>
  <c r="N5" i="8"/>
  <c r="N7" i="8"/>
  <c r="N23" i="8"/>
  <c r="N17" i="8"/>
  <c r="N16" i="8"/>
  <c r="N32" i="8"/>
  <c r="N34" i="8"/>
  <c r="N27" i="8"/>
  <c r="N15" i="8"/>
  <c r="Q10" i="8"/>
  <c r="Q6" i="8"/>
  <c r="Q14" i="8"/>
  <c r="Q28" i="8"/>
  <c r="Q18" i="8"/>
  <c r="Q24" i="8"/>
  <c r="R10" i="7"/>
  <c r="G29" i="8"/>
  <c r="U29" i="8" s="1"/>
  <c r="G15" i="8"/>
  <c r="U15" i="8" s="1"/>
  <c r="G23" i="8"/>
  <c r="U23" i="8" s="1"/>
  <c r="G10" i="8"/>
  <c r="U10" i="8" s="1"/>
  <c r="G27" i="8"/>
  <c r="U27" i="8" s="1"/>
  <c r="G13" i="8"/>
  <c r="U13" i="8" s="1"/>
  <c r="G28" i="8"/>
  <c r="U28" i="8" s="1"/>
  <c r="G6" i="8"/>
  <c r="U6" i="8" s="1"/>
  <c r="G33" i="8"/>
  <c r="U33" i="8" s="1"/>
  <c r="G5" i="8"/>
  <c r="U5" i="8" s="1"/>
  <c r="G7" i="8"/>
  <c r="U7" i="8" s="1"/>
  <c r="G26" i="8"/>
  <c r="U26" i="8" s="1"/>
  <c r="G35" i="8"/>
  <c r="U35" i="8" s="1"/>
  <c r="G20" i="8"/>
  <c r="U20" i="8" s="1"/>
  <c r="G16" i="8"/>
  <c r="U16" i="8" s="1"/>
  <c r="G21" i="8"/>
  <c r="U21" i="8" s="1"/>
  <c r="G18" i="8"/>
  <c r="U18" i="8" s="1"/>
  <c r="G31" i="8"/>
  <c r="U31" i="8" s="1"/>
  <c r="N24" i="8"/>
  <c r="R24" i="8" s="1"/>
  <c r="G19" i="8"/>
  <c r="U19" i="8" s="1"/>
  <c r="G4" i="8"/>
  <c r="U4" i="8" s="1"/>
  <c r="BA7" i="6"/>
  <c r="BB7" i="6" s="1"/>
  <c r="BA10" i="6"/>
  <c r="BB10" i="6" s="1"/>
  <c r="BA5" i="6"/>
  <c r="BB5" i="6" s="1"/>
  <c r="BA9" i="6"/>
  <c r="BB9" i="6" s="1"/>
  <c r="BA6" i="6"/>
  <c r="BB6" i="6" s="1"/>
  <c r="BA8" i="6"/>
  <c r="BB8" i="6" s="1"/>
  <c r="Q30" i="8"/>
  <c r="N29" i="8"/>
  <c r="N30" i="8"/>
  <c r="N10" i="8"/>
  <c r="R10" i="8" s="1"/>
  <c r="N28" i="8"/>
  <c r="R28" i="8" s="1"/>
  <c r="N6" i="8"/>
  <c r="N14" i="8"/>
  <c r="N18" i="8"/>
  <c r="R18" i="8" s="1"/>
  <c r="L36" i="8"/>
  <c r="R22" i="8"/>
  <c r="R12" i="8"/>
  <c r="M36" i="8"/>
  <c r="Q20" i="8"/>
  <c r="R20" i="8" s="1"/>
  <c r="Q4" i="8"/>
  <c r="Q26" i="8"/>
  <c r="Q35" i="8"/>
  <c r="R35" i="8" s="1"/>
  <c r="S35" i="8" s="1"/>
  <c r="Q9" i="8"/>
  <c r="R9" i="8" s="1"/>
  <c r="Q11" i="8"/>
  <c r="R11" i="8" s="1"/>
  <c r="Q21" i="8"/>
  <c r="R21" i="8" s="1"/>
  <c r="Q31" i="8"/>
  <c r="Q5" i="8"/>
  <c r="R5" i="8" s="1"/>
  <c r="S5" i="8" s="1"/>
  <c r="Q7" i="8"/>
  <c r="R7" i="8" s="1"/>
  <c r="Q23" i="8"/>
  <c r="R23" i="8" s="1"/>
  <c r="Q16" i="8"/>
  <c r="R16" i="8" s="1"/>
  <c r="Q32" i="8"/>
  <c r="R32" i="8" s="1"/>
  <c r="S32" i="8" s="1"/>
  <c r="Q34" i="8"/>
  <c r="Q27" i="8"/>
  <c r="Q15" i="8"/>
  <c r="R15" i="8" s="1"/>
  <c r="Q29" i="8"/>
  <c r="Q33" i="8"/>
  <c r="Q25" i="8"/>
  <c r="R25" i="8" s="1"/>
  <c r="Q19" i="8"/>
  <c r="Q13" i="8"/>
  <c r="R13" i="8" s="1"/>
  <c r="Q8" i="8"/>
  <c r="Q17" i="8"/>
  <c r="R6" i="8" l="1"/>
  <c r="R33" i="8"/>
  <c r="S33" i="8" s="1"/>
  <c r="R34" i="8"/>
  <c r="S34" i="8" s="1"/>
  <c r="R19" i="8"/>
  <c r="R31" i="8"/>
  <c r="S31" i="8" s="1"/>
  <c r="R30" i="8"/>
  <c r="S30" i="8" s="1"/>
  <c r="R17" i="8"/>
  <c r="S17" i="8" s="1"/>
  <c r="R27" i="8"/>
  <c r="R26" i="8"/>
  <c r="AI139" i="6" s="1"/>
  <c r="AX139" i="6" s="1"/>
  <c r="AZ139" i="6" s="1"/>
  <c r="R8" i="8"/>
  <c r="R4" i="8"/>
  <c r="R14" i="8"/>
  <c r="BB4" i="6"/>
  <c r="R11" i="7"/>
  <c r="R29" i="8"/>
  <c r="AI199" i="6"/>
  <c r="AX199" i="6" s="1"/>
  <c r="AZ199" i="6" s="1"/>
  <c r="AI64" i="6"/>
  <c r="AX64" i="6" s="1"/>
  <c r="AZ64" i="6" s="1"/>
  <c r="AI124" i="6"/>
  <c r="AX124" i="6" s="1"/>
  <c r="AZ124" i="6" s="1"/>
  <c r="AI168" i="6"/>
  <c r="AX168" i="6" s="1"/>
  <c r="AZ168" i="6" s="1"/>
  <c r="AI304" i="6"/>
  <c r="AX304" i="6" s="1"/>
  <c r="AZ304" i="6" s="1"/>
  <c r="AI133" i="6"/>
  <c r="AX133" i="6" s="1"/>
  <c r="AZ133" i="6" s="1"/>
  <c r="AI201" i="6"/>
  <c r="AX201" i="6" s="1"/>
  <c r="AZ201" i="6" s="1"/>
  <c r="AI209" i="6"/>
  <c r="AX209" i="6" s="1"/>
  <c r="AZ209" i="6" s="1"/>
  <c r="AI273" i="6"/>
  <c r="AX273" i="6" s="1"/>
  <c r="AZ273" i="6" s="1"/>
  <c r="AI297" i="6"/>
  <c r="AX297" i="6" s="1"/>
  <c r="AZ297" i="6" s="1"/>
  <c r="AI363" i="6"/>
  <c r="AX363" i="6" s="1"/>
  <c r="AZ363" i="6" s="1"/>
  <c r="AI415" i="6"/>
  <c r="AX415" i="6" s="1"/>
  <c r="AZ415" i="6" s="1"/>
  <c r="AI435" i="6"/>
  <c r="AX435" i="6" s="1"/>
  <c r="AZ435" i="6" s="1"/>
  <c r="AI348" i="6"/>
  <c r="AX348" i="6" s="1"/>
  <c r="AZ348" i="6" s="1"/>
  <c r="AI468" i="6"/>
  <c r="AX468" i="6" s="1"/>
  <c r="AZ468" i="6" s="1"/>
  <c r="AI476" i="6"/>
  <c r="AX476" i="6" s="1"/>
  <c r="AZ476" i="6" s="1"/>
  <c r="AI480" i="6"/>
  <c r="AX480" i="6" s="1"/>
  <c r="AZ480" i="6" s="1"/>
  <c r="AI138" i="6"/>
  <c r="AX138" i="6" s="1"/>
  <c r="AZ138" i="6" s="1"/>
  <c r="AI521" i="6"/>
  <c r="AX521" i="6" s="1"/>
  <c r="AZ521" i="6" s="1"/>
  <c r="AI62" i="6"/>
  <c r="AX62" i="6" s="1"/>
  <c r="AZ62" i="6" s="1"/>
  <c r="AI254" i="6"/>
  <c r="AX254" i="6" s="1"/>
  <c r="AZ254" i="6" s="1"/>
  <c r="AI635" i="6"/>
  <c r="AX635" i="6" s="1"/>
  <c r="AZ635" i="6" s="1"/>
  <c r="AI699" i="6"/>
  <c r="AX699" i="6" s="1"/>
  <c r="AZ699" i="6" s="1"/>
  <c r="AI719" i="6"/>
  <c r="AX719" i="6" s="1"/>
  <c r="AZ719" i="6" s="1"/>
  <c r="AI579" i="6"/>
  <c r="AX579" i="6" s="1"/>
  <c r="AZ579" i="6" s="1"/>
  <c r="AI587" i="6"/>
  <c r="AX587" i="6" s="1"/>
  <c r="AZ587" i="6" s="1"/>
  <c r="AI597" i="6"/>
  <c r="AX597" i="6" s="1"/>
  <c r="AZ597" i="6" s="1"/>
  <c r="AI609" i="6"/>
  <c r="AX609" i="6" s="1"/>
  <c r="AZ609" i="6" s="1"/>
  <c r="AI434" i="6"/>
  <c r="AX434" i="6" s="1"/>
  <c r="AZ434" i="6" s="1"/>
  <c r="AI674" i="6"/>
  <c r="AX674" i="6" s="1"/>
  <c r="AZ674" i="6" s="1"/>
  <c r="AI684" i="6"/>
  <c r="AX684" i="6" s="1"/>
  <c r="AZ684" i="6" s="1"/>
  <c r="AI418" i="6"/>
  <c r="AX418" i="6" s="1"/>
  <c r="AZ418" i="6" s="1"/>
  <c r="AI656" i="6"/>
  <c r="AX656" i="6" s="1"/>
  <c r="AZ656" i="6" s="1"/>
  <c r="S25" i="8"/>
  <c r="AI111" i="6"/>
  <c r="AX111" i="6" s="1"/>
  <c r="AZ111" i="6" s="1"/>
  <c r="AI131" i="6"/>
  <c r="AX131" i="6" s="1"/>
  <c r="AZ131" i="6" s="1"/>
  <c r="AI135" i="6"/>
  <c r="AX135" i="6" s="1"/>
  <c r="AZ135" i="6" s="1"/>
  <c r="AI291" i="6"/>
  <c r="AX291" i="6" s="1"/>
  <c r="AZ291" i="6" s="1"/>
  <c r="AI336" i="6"/>
  <c r="AX336" i="6" s="1"/>
  <c r="AZ336" i="6" s="1"/>
  <c r="AI29" i="6"/>
  <c r="AX29" i="6" s="1"/>
  <c r="AZ29" i="6" s="1"/>
  <c r="AI61" i="6"/>
  <c r="AX61" i="6" s="1"/>
  <c r="AZ61" i="6" s="1"/>
  <c r="AI313" i="6"/>
  <c r="AX313" i="6" s="1"/>
  <c r="AZ313" i="6" s="1"/>
  <c r="AI325" i="6"/>
  <c r="AX325" i="6" s="1"/>
  <c r="AZ325" i="6" s="1"/>
  <c r="AI443" i="6"/>
  <c r="AX443" i="6" s="1"/>
  <c r="AZ443" i="6" s="1"/>
  <c r="AI463" i="6"/>
  <c r="AX463" i="6" s="1"/>
  <c r="AZ463" i="6" s="1"/>
  <c r="AI230" i="6"/>
  <c r="AX230" i="6" s="1"/>
  <c r="AZ230" i="6" s="1"/>
  <c r="AI74" i="6"/>
  <c r="AX74" i="6" s="1"/>
  <c r="AZ74" i="6" s="1"/>
  <c r="AI234" i="6"/>
  <c r="AX234" i="6" s="1"/>
  <c r="AZ234" i="6" s="1"/>
  <c r="AI377" i="6"/>
  <c r="AX377" i="6" s="1"/>
  <c r="AZ377" i="6" s="1"/>
  <c r="AI437" i="6"/>
  <c r="AX437" i="6" s="1"/>
  <c r="AZ437" i="6" s="1"/>
  <c r="AI541" i="6"/>
  <c r="AX541" i="6" s="1"/>
  <c r="AZ541" i="6" s="1"/>
  <c r="AI190" i="6"/>
  <c r="AX190" i="6" s="1"/>
  <c r="AZ190" i="6" s="1"/>
  <c r="AI374" i="6"/>
  <c r="AX374" i="6" s="1"/>
  <c r="AZ374" i="6" s="1"/>
  <c r="AI438" i="6"/>
  <c r="AX438" i="6" s="1"/>
  <c r="AZ438" i="6" s="1"/>
  <c r="AI603" i="6"/>
  <c r="AX603" i="6" s="1"/>
  <c r="AZ603" i="6" s="1"/>
  <c r="AI659" i="6"/>
  <c r="AX659" i="6" s="1"/>
  <c r="AZ659" i="6" s="1"/>
  <c r="AI675" i="6"/>
  <c r="AX675" i="6" s="1"/>
  <c r="AZ675" i="6" s="1"/>
  <c r="AI679" i="6"/>
  <c r="AX679" i="6" s="1"/>
  <c r="AZ679" i="6" s="1"/>
  <c r="AI691" i="6"/>
  <c r="AX691" i="6" s="1"/>
  <c r="AZ691" i="6" s="1"/>
  <c r="AI78" i="6"/>
  <c r="AX78" i="6" s="1"/>
  <c r="AZ78" i="6" s="1"/>
  <c r="AI709" i="6"/>
  <c r="AX709" i="6" s="1"/>
  <c r="AZ709" i="6" s="1"/>
  <c r="AI370" i="6"/>
  <c r="AX370" i="6" s="1"/>
  <c r="AZ370" i="6" s="1"/>
  <c r="AI495" i="6"/>
  <c r="AX495" i="6" s="1"/>
  <c r="AZ495" i="6" s="1"/>
  <c r="AI716" i="6"/>
  <c r="AX716" i="6" s="1"/>
  <c r="AZ716" i="6" s="1"/>
  <c r="AI354" i="6"/>
  <c r="AX354" i="6" s="1"/>
  <c r="AZ354" i="6" s="1"/>
  <c r="S27" i="8"/>
  <c r="AI71" i="6"/>
  <c r="AX71" i="6" s="1"/>
  <c r="AZ71" i="6" s="1"/>
  <c r="AI171" i="6"/>
  <c r="AX171" i="6" s="1"/>
  <c r="AZ171" i="6" s="1"/>
  <c r="AI195" i="6"/>
  <c r="AX195" i="6" s="1"/>
  <c r="AZ195" i="6" s="1"/>
  <c r="AI215" i="6"/>
  <c r="AX215" i="6" s="1"/>
  <c r="AZ215" i="6" s="1"/>
  <c r="AI283" i="6"/>
  <c r="AX283" i="6" s="1"/>
  <c r="AZ283" i="6" s="1"/>
  <c r="AI28" i="6"/>
  <c r="AX28" i="6" s="1"/>
  <c r="AZ28" i="6" s="1"/>
  <c r="AI128" i="6"/>
  <c r="AX128" i="6" s="1"/>
  <c r="AZ128" i="6" s="1"/>
  <c r="AI160" i="6"/>
  <c r="AX160" i="6" s="1"/>
  <c r="AZ160" i="6" s="1"/>
  <c r="AI240" i="6"/>
  <c r="AX240" i="6" s="1"/>
  <c r="AZ240" i="6" s="1"/>
  <c r="AI97" i="6"/>
  <c r="AX97" i="6" s="1"/>
  <c r="AZ97" i="6" s="1"/>
  <c r="AI213" i="6"/>
  <c r="AX213" i="6" s="1"/>
  <c r="AZ213" i="6" s="1"/>
  <c r="AI257" i="6"/>
  <c r="AX257" i="6" s="1"/>
  <c r="AZ257" i="6" s="1"/>
  <c r="AI293" i="6"/>
  <c r="AX293" i="6" s="1"/>
  <c r="AZ293" i="6" s="1"/>
  <c r="AI290" i="6"/>
  <c r="AX290" i="6" s="1"/>
  <c r="AZ290" i="6" s="1"/>
  <c r="AI359" i="6"/>
  <c r="AX359" i="6" s="1"/>
  <c r="AZ359" i="6" s="1"/>
  <c r="AI102" i="6"/>
  <c r="AX102" i="6" s="1"/>
  <c r="AZ102" i="6" s="1"/>
  <c r="AI214" i="6"/>
  <c r="AX214" i="6" s="1"/>
  <c r="AZ214" i="6" s="1"/>
  <c r="AI416" i="6"/>
  <c r="AX416" i="6" s="1"/>
  <c r="AZ416" i="6" s="1"/>
  <c r="AI488" i="6"/>
  <c r="AX488" i="6" s="1"/>
  <c r="AZ488" i="6" s="1"/>
  <c r="AI122" i="6"/>
  <c r="AX122" i="6" s="1"/>
  <c r="AZ122" i="6" s="1"/>
  <c r="AI489" i="6"/>
  <c r="AX489" i="6" s="1"/>
  <c r="AZ489" i="6" s="1"/>
  <c r="AI525" i="6"/>
  <c r="AX525" i="6" s="1"/>
  <c r="AZ525" i="6" s="1"/>
  <c r="AI538" i="6"/>
  <c r="AX538" i="6" s="1"/>
  <c r="AZ538" i="6" s="1"/>
  <c r="AI639" i="6"/>
  <c r="AX639" i="6" s="1"/>
  <c r="AZ639" i="6" s="1"/>
  <c r="AI14" i="6"/>
  <c r="AX14" i="6" s="1"/>
  <c r="AZ14" i="6" s="1"/>
  <c r="AI350" i="6"/>
  <c r="AX350" i="6" s="1"/>
  <c r="AZ350" i="6" s="1"/>
  <c r="AI601" i="6"/>
  <c r="AX601" i="6" s="1"/>
  <c r="AZ601" i="6" s="1"/>
  <c r="AI676" i="6"/>
  <c r="AX676" i="6" s="1"/>
  <c r="AZ676" i="6" s="1"/>
  <c r="AI466" i="6"/>
  <c r="AX466" i="6" s="1"/>
  <c r="AZ466" i="6" s="1"/>
  <c r="S23" i="8"/>
  <c r="AI7" i="6"/>
  <c r="AX7" i="6" s="1"/>
  <c r="AI219" i="6"/>
  <c r="AX219" i="6" s="1"/>
  <c r="AZ219" i="6" s="1"/>
  <c r="AI52" i="6"/>
  <c r="AX52" i="6" s="1"/>
  <c r="AZ52" i="6" s="1"/>
  <c r="AI80" i="6"/>
  <c r="AX80" i="6" s="1"/>
  <c r="AZ80" i="6" s="1"/>
  <c r="AI236" i="6"/>
  <c r="AX236" i="6" s="1"/>
  <c r="AZ236" i="6" s="1"/>
  <c r="AI244" i="6"/>
  <c r="AX244" i="6" s="1"/>
  <c r="AZ244" i="6" s="1"/>
  <c r="AI33" i="6"/>
  <c r="AX33" i="6" s="1"/>
  <c r="AZ33" i="6" s="1"/>
  <c r="AI109" i="6"/>
  <c r="AX109" i="6" s="1"/>
  <c r="AZ109" i="6" s="1"/>
  <c r="AI205" i="6"/>
  <c r="AX205" i="6" s="1"/>
  <c r="AZ205" i="6" s="1"/>
  <c r="AI225" i="6"/>
  <c r="AX225" i="6" s="1"/>
  <c r="AZ225" i="6" s="1"/>
  <c r="AI249" i="6"/>
  <c r="AX249" i="6" s="1"/>
  <c r="AZ249" i="6" s="1"/>
  <c r="AI130" i="6"/>
  <c r="AX130" i="6" s="1"/>
  <c r="AZ130" i="6" s="1"/>
  <c r="AI459" i="6"/>
  <c r="AX459" i="6" s="1"/>
  <c r="AZ459" i="6" s="1"/>
  <c r="AI294" i="6"/>
  <c r="AX294" i="6" s="1"/>
  <c r="AZ294" i="6" s="1"/>
  <c r="AI428" i="6"/>
  <c r="AX428" i="6" s="1"/>
  <c r="AZ428" i="6" s="1"/>
  <c r="AI496" i="6"/>
  <c r="AX496" i="6" s="1"/>
  <c r="AZ496" i="6" s="1"/>
  <c r="AI524" i="6"/>
  <c r="AX524" i="6" s="1"/>
  <c r="AZ524" i="6" s="1"/>
  <c r="AI556" i="6"/>
  <c r="AX556" i="6" s="1"/>
  <c r="AZ556" i="6" s="1"/>
  <c r="AI481" i="6"/>
  <c r="AX481" i="6" s="1"/>
  <c r="AZ481" i="6" s="1"/>
  <c r="AI549" i="6"/>
  <c r="AX549" i="6" s="1"/>
  <c r="AZ549" i="6" s="1"/>
  <c r="AI458" i="6"/>
  <c r="AX458" i="6" s="1"/>
  <c r="AZ458" i="6" s="1"/>
  <c r="AI222" i="6"/>
  <c r="AX222" i="6" s="1"/>
  <c r="AZ222" i="6" s="1"/>
  <c r="AI430" i="6"/>
  <c r="AX430" i="6" s="1"/>
  <c r="AZ430" i="6" s="1"/>
  <c r="AI558" i="6"/>
  <c r="AX558" i="6" s="1"/>
  <c r="AZ558" i="6" s="1"/>
  <c r="AI621" i="6"/>
  <c r="AX621" i="6" s="1"/>
  <c r="AZ621" i="6" s="1"/>
  <c r="AI642" i="6"/>
  <c r="AX642" i="6" s="1"/>
  <c r="AZ642" i="6" s="1"/>
  <c r="AI666" i="6"/>
  <c r="AX666" i="6" s="1"/>
  <c r="AZ666" i="6" s="1"/>
  <c r="AI450" i="6"/>
  <c r="AX450" i="6" s="1"/>
  <c r="AZ450" i="6" s="1"/>
  <c r="AI660" i="6"/>
  <c r="AX660" i="6" s="1"/>
  <c r="AZ660" i="6" s="1"/>
  <c r="AI594" i="6"/>
  <c r="AX594" i="6" s="1"/>
  <c r="AZ594" i="6" s="1"/>
  <c r="S21" i="8"/>
  <c r="AI127" i="6"/>
  <c r="AX127" i="6" s="1"/>
  <c r="AZ127" i="6" s="1"/>
  <c r="AI203" i="6"/>
  <c r="AX203" i="6" s="1"/>
  <c r="AZ203" i="6" s="1"/>
  <c r="AI279" i="6"/>
  <c r="AX279" i="6" s="1"/>
  <c r="AZ279" i="6" s="1"/>
  <c r="AI303" i="6"/>
  <c r="AX303" i="6" s="1"/>
  <c r="AZ303" i="6" s="1"/>
  <c r="AI60" i="6"/>
  <c r="AX60" i="6" s="1"/>
  <c r="AZ60" i="6" s="1"/>
  <c r="AI132" i="6"/>
  <c r="AX132" i="6" s="1"/>
  <c r="AZ132" i="6" s="1"/>
  <c r="AI284" i="6"/>
  <c r="AX284" i="6" s="1"/>
  <c r="AZ284" i="6" s="1"/>
  <c r="AI45" i="6"/>
  <c r="AX45" i="6" s="1"/>
  <c r="AZ45" i="6" s="1"/>
  <c r="AI53" i="6"/>
  <c r="AX53" i="6" s="1"/>
  <c r="AZ53" i="6" s="1"/>
  <c r="AI113" i="6"/>
  <c r="AX113" i="6" s="1"/>
  <c r="AZ113" i="6" s="1"/>
  <c r="AI173" i="6"/>
  <c r="AX173" i="6" s="1"/>
  <c r="AZ173" i="6" s="1"/>
  <c r="AI301" i="6"/>
  <c r="AX301" i="6" s="1"/>
  <c r="AZ301" i="6" s="1"/>
  <c r="AI242" i="6"/>
  <c r="AX242" i="6" s="1"/>
  <c r="AZ242" i="6" s="1"/>
  <c r="AI364" i="6"/>
  <c r="AX364" i="6" s="1"/>
  <c r="AZ364" i="6" s="1"/>
  <c r="AI380" i="6"/>
  <c r="AX380" i="6" s="1"/>
  <c r="AZ380" i="6" s="1"/>
  <c r="AI420" i="6"/>
  <c r="AX420" i="6" s="1"/>
  <c r="AZ420" i="6" s="1"/>
  <c r="AI436" i="6"/>
  <c r="AX436" i="6" s="1"/>
  <c r="AZ436" i="6" s="1"/>
  <c r="AI440" i="6"/>
  <c r="AX440" i="6" s="1"/>
  <c r="AZ440" i="6" s="1"/>
  <c r="AI564" i="6"/>
  <c r="AX564" i="6" s="1"/>
  <c r="AZ564" i="6" s="1"/>
  <c r="AI493" i="6"/>
  <c r="AX493" i="6" s="1"/>
  <c r="AZ493" i="6" s="1"/>
  <c r="AI378" i="6"/>
  <c r="AX378" i="6" s="1"/>
  <c r="AZ378" i="6" s="1"/>
  <c r="AI550" i="6"/>
  <c r="AX550" i="6" s="1"/>
  <c r="AZ550" i="6" s="1"/>
  <c r="AI658" i="6"/>
  <c r="AX658" i="6" s="1"/>
  <c r="AZ658" i="6" s="1"/>
  <c r="AI668" i="6"/>
  <c r="AX668" i="6" s="1"/>
  <c r="AZ668" i="6" s="1"/>
  <c r="AI622" i="6"/>
  <c r="AX622" i="6" s="1"/>
  <c r="AZ622" i="6" s="1"/>
  <c r="AI686" i="6"/>
  <c r="AX686" i="6" s="1"/>
  <c r="AZ686" i="6" s="1"/>
  <c r="AI718" i="6"/>
  <c r="AX718" i="6" s="1"/>
  <c r="AZ718" i="6" s="1"/>
  <c r="AI511" i="6"/>
  <c r="AX511" i="6" s="1"/>
  <c r="AZ511" i="6" s="1"/>
  <c r="AI640" i="6"/>
  <c r="AX640" i="6" s="1"/>
  <c r="AZ640" i="6" s="1"/>
  <c r="S26" i="8"/>
  <c r="AI16" i="6"/>
  <c r="AX16" i="6" s="1"/>
  <c r="AZ16" i="6" s="1"/>
  <c r="AI308" i="6"/>
  <c r="AX308" i="6" s="1"/>
  <c r="AZ308" i="6" s="1"/>
  <c r="AI356" i="6"/>
  <c r="AX356" i="6" s="1"/>
  <c r="AZ356" i="6" s="1"/>
  <c r="AI58" i="6"/>
  <c r="AX58" i="6" s="1"/>
  <c r="AZ58" i="6" s="1"/>
  <c r="AI514" i="6"/>
  <c r="AX514" i="6" s="1"/>
  <c r="AZ514" i="6" s="1"/>
  <c r="AI330" i="6"/>
  <c r="AX330" i="6" s="1"/>
  <c r="AZ330" i="6" s="1"/>
  <c r="AI634" i="6"/>
  <c r="AX634" i="6" s="1"/>
  <c r="AZ634" i="6" s="1"/>
  <c r="S24" i="8"/>
  <c r="AI19" i="6"/>
  <c r="AX19" i="6" s="1"/>
  <c r="AZ19" i="6" s="1"/>
  <c r="AI143" i="6"/>
  <c r="AX143" i="6" s="1"/>
  <c r="AZ143" i="6" s="1"/>
  <c r="AI40" i="6"/>
  <c r="AX40" i="6" s="1"/>
  <c r="AZ40" i="6" s="1"/>
  <c r="AI316" i="6"/>
  <c r="AX316" i="6" s="1"/>
  <c r="AZ316" i="6" s="1"/>
  <c r="AI77" i="6"/>
  <c r="AX77" i="6" s="1"/>
  <c r="AZ77" i="6" s="1"/>
  <c r="AI89" i="6"/>
  <c r="AX89" i="6" s="1"/>
  <c r="AZ89" i="6" s="1"/>
  <c r="AI105" i="6"/>
  <c r="AX105" i="6" s="1"/>
  <c r="AZ105" i="6" s="1"/>
  <c r="AI323" i="6"/>
  <c r="AX323" i="6" s="1"/>
  <c r="AZ323" i="6" s="1"/>
  <c r="AI403" i="6"/>
  <c r="AX403" i="6" s="1"/>
  <c r="AZ403" i="6" s="1"/>
  <c r="AI424" i="6"/>
  <c r="AX424" i="6" s="1"/>
  <c r="AZ424" i="6" s="1"/>
  <c r="AI512" i="6"/>
  <c r="AX512" i="6" s="1"/>
  <c r="AZ512" i="6" s="1"/>
  <c r="AI520" i="6"/>
  <c r="AX520" i="6" s="1"/>
  <c r="AZ520" i="6" s="1"/>
  <c r="AI552" i="6"/>
  <c r="AX552" i="6" s="1"/>
  <c r="AZ552" i="6" s="1"/>
  <c r="AI42" i="6"/>
  <c r="AX42" i="6" s="1"/>
  <c r="AZ42" i="6" s="1"/>
  <c r="AI154" i="6"/>
  <c r="AX154" i="6" s="1"/>
  <c r="AZ154" i="6" s="1"/>
  <c r="AI405" i="6"/>
  <c r="AX405" i="6" s="1"/>
  <c r="AZ405" i="6" s="1"/>
  <c r="AI565" i="6"/>
  <c r="AX565" i="6" s="1"/>
  <c r="AZ565" i="6" s="1"/>
  <c r="AI581" i="6"/>
  <c r="AX581" i="6" s="1"/>
  <c r="AZ581" i="6" s="1"/>
  <c r="AI671" i="6"/>
  <c r="AX671" i="6" s="1"/>
  <c r="AZ671" i="6" s="1"/>
  <c r="AI683" i="6"/>
  <c r="AX683" i="6" s="1"/>
  <c r="AZ683" i="6" s="1"/>
  <c r="AI346" i="6"/>
  <c r="AX346" i="6" s="1"/>
  <c r="AZ346" i="6" s="1"/>
  <c r="AI542" i="6"/>
  <c r="AX542" i="6" s="1"/>
  <c r="AZ542" i="6" s="1"/>
  <c r="AI661" i="6"/>
  <c r="AX661" i="6" s="1"/>
  <c r="AZ661" i="6" s="1"/>
  <c r="AI551" i="6"/>
  <c r="AX551" i="6" s="1"/>
  <c r="AZ551" i="6" s="1"/>
  <c r="AI602" i="6"/>
  <c r="AX602" i="6" s="1"/>
  <c r="AZ602" i="6" s="1"/>
  <c r="AI610" i="6"/>
  <c r="AX610" i="6" s="1"/>
  <c r="AZ610" i="6" s="1"/>
  <c r="AI690" i="6"/>
  <c r="AX690" i="6" s="1"/>
  <c r="AZ690" i="6" s="1"/>
  <c r="AI692" i="6"/>
  <c r="AX692" i="6" s="1"/>
  <c r="AZ692" i="6" s="1"/>
  <c r="S6" i="8"/>
  <c r="AI211" i="6"/>
  <c r="AX211" i="6" s="1"/>
  <c r="AZ211" i="6" s="1"/>
  <c r="AI295" i="6"/>
  <c r="AX295" i="6" s="1"/>
  <c r="AZ295" i="6" s="1"/>
  <c r="AI72" i="6"/>
  <c r="AX72" i="6" s="1"/>
  <c r="AZ72" i="6" s="1"/>
  <c r="AI176" i="6"/>
  <c r="AX176" i="6" s="1"/>
  <c r="AZ176" i="6" s="1"/>
  <c r="AI224" i="6"/>
  <c r="AX224" i="6" s="1"/>
  <c r="AZ224" i="6" s="1"/>
  <c r="AI280" i="6"/>
  <c r="AX280" i="6" s="1"/>
  <c r="AZ280" i="6" s="1"/>
  <c r="AI101" i="6"/>
  <c r="AX101" i="6" s="1"/>
  <c r="AZ101" i="6" s="1"/>
  <c r="AI145" i="6"/>
  <c r="AX145" i="6" s="1"/>
  <c r="AZ145" i="6" s="1"/>
  <c r="AI181" i="6"/>
  <c r="AX181" i="6" s="1"/>
  <c r="AZ181" i="6" s="1"/>
  <c r="AI185" i="6"/>
  <c r="AX185" i="6" s="1"/>
  <c r="AZ185" i="6" s="1"/>
  <c r="AI329" i="6"/>
  <c r="AX329" i="6" s="1"/>
  <c r="AZ329" i="6" s="1"/>
  <c r="AI66" i="6"/>
  <c r="AX66" i="6" s="1"/>
  <c r="AZ66" i="6" s="1"/>
  <c r="AI375" i="6"/>
  <c r="AX375" i="6" s="1"/>
  <c r="AZ375" i="6" s="1"/>
  <c r="AI395" i="6"/>
  <c r="AX395" i="6" s="1"/>
  <c r="AZ395" i="6" s="1"/>
  <c r="AI407" i="6"/>
  <c r="AX407" i="6" s="1"/>
  <c r="AZ407" i="6" s="1"/>
  <c r="AI54" i="6"/>
  <c r="AX54" i="6" s="1"/>
  <c r="AZ54" i="6" s="1"/>
  <c r="AI166" i="6"/>
  <c r="AX166" i="6" s="1"/>
  <c r="AZ166" i="6" s="1"/>
  <c r="AI344" i="6"/>
  <c r="AX344" i="6" s="1"/>
  <c r="AZ344" i="6" s="1"/>
  <c r="AI372" i="6"/>
  <c r="AX372" i="6" s="1"/>
  <c r="AZ372" i="6" s="1"/>
  <c r="AI504" i="6"/>
  <c r="AX504" i="6" s="1"/>
  <c r="AZ504" i="6" s="1"/>
  <c r="AI319" i="6"/>
  <c r="AX319" i="6" s="1"/>
  <c r="AZ319" i="6" s="1"/>
  <c r="AI465" i="6"/>
  <c r="AX465" i="6" s="1"/>
  <c r="AZ465" i="6" s="1"/>
  <c r="AI611" i="6"/>
  <c r="AX611" i="6" s="1"/>
  <c r="AZ611" i="6" s="1"/>
  <c r="AI647" i="6"/>
  <c r="AX647" i="6" s="1"/>
  <c r="AZ647" i="6" s="1"/>
  <c r="AI491" i="6"/>
  <c r="AX491" i="6" s="1"/>
  <c r="AZ491" i="6" s="1"/>
  <c r="AI574" i="6"/>
  <c r="AX574" i="6" s="1"/>
  <c r="AZ574" i="6" s="1"/>
  <c r="AI673" i="6"/>
  <c r="AX673" i="6" s="1"/>
  <c r="AZ673" i="6" s="1"/>
  <c r="AI717" i="6"/>
  <c r="AX717" i="6" s="1"/>
  <c r="AZ717" i="6" s="1"/>
  <c r="AI487" i="6"/>
  <c r="AX487" i="6" s="1"/>
  <c r="AZ487" i="6" s="1"/>
  <c r="AI628" i="6"/>
  <c r="AX628" i="6" s="1"/>
  <c r="AZ628" i="6" s="1"/>
  <c r="AI638" i="6"/>
  <c r="AX638" i="6" s="1"/>
  <c r="AZ638" i="6" s="1"/>
  <c r="S8" i="8"/>
  <c r="AI107" i="6"/>
  <c r="AX107" i="6" s="1"/>
  <c r="AZ107" i="6" s="1"/>
  <c r="AI155" i="6"/>
  <c r="AX155" i="6" s="1"/>
  <c r="AZ155" i="6" s="1"/>
  <c r="AI159" i="6"/>
  <c r="AX159" i="6" s="1"/>
  <c r="AZ159" i="6" s="1"/>
  <c r="AI299" i="6"/>
  <c r="AX299" i="6" s="1"/>
  <c r="AZ299" i="6" s="1"/>
  <c r="AI24" i="6"/>
  <c r="AX24" i="6" s="1"/>
  <c r="AZ24" i="6" s="1"/>
  <c r="AI44" i="6"/>
  <c r="AX44" i="6" s="1"/>
  <c r="AZ44" i="6" s="1"/>
  <c r="AI96" i="6"/>
  <c r="AX96" i="6" s="1"/>
  <c r="AZ96" i="6" s="1"/>
  <c r="AI112" i="6"/>
  <c r="AX112" i="6" s="1"/>
  <c r="AZ112" i="6" s="1"/>
  <c r="AI41" i="6"/>
  <c r="AX41" i="6" s="1"/>
  <c r="AZ41" i="6" s="1"/>
  <c r="AI69" i="6"/>
  <c r="AX69" i="6" s="1"/>
  <c r="AZ69" i="6" s="1"/>
  <c r="AI315" i="6"/>
  <c r="AX315" i="6" s="1"/>
  <c r="AZ315" i="6" s="1"/>
  <c r="AI451" i="6"/>
  <c r="AX451" i="6" s="1"/>
  <c r="AZ451" i="6" s="1"/>
  <c r="AI404" i="6"/>
  <c r="AX404" i="6" s="1"/>
  <c r="AZ404" i="6" s="1"/>
  <c r="AI452" i="6"/>
  <c r="AX452" i="6" s="1"/>
  <c r="AZ452" i="6" s="1"/>
  <c r="AI508" i="6"/>
  <c r="AX508" i="6" s="1"/>
  <c r="AZ508" i="6" s="1"/>
  <c r="AI482" i="6"/>
  <c r="AX482" i="6" s="1"/>
  <c r="AZ482" i="6" s="1"/>
  <c r="AI498" i="6"/>
  <c r="AX498" i="6" s="1"/>
  <c r="AZ498" i="6" s="1"/>
  <c r="AI562" i="6"/>
  <c r="AX562" i="6" s="1"/>
  <c r="AZ562" i="6" s="1"/>
  <c r="AI723" i="6"/>
  <c r="AX723" i="6" s="1"/>
  <c r="AZ723" i="6" s="1"/>
  <c r="AI362" i="6"/>
  <c r="AX362" i="6" s="1"/>
  <c r="AZ362" i="6" s="1"/>
  <c r="AI286" i="6"/>
  <c r="AX286" i="6" s="1"/>
  <c r="AZ286" i="6" s="1"/>
  <c r="AI382" i="6"/>
  <c r="AX382" i="6" s="1"/>
  <c r="AZ382" i="6" s="1"/>
  <c r="AI494" i="6"/>
  <c r="AX494" i="6" s="1"/>
  <c r="AZ494" i="6" s="1"/>
  <c r="AI669" i="6"/>
  <c r="AX669" i="6" s="1"/>
  <c r="AZ669" i="6" s="1"/>
  <c r="AI618" i="6"/>
  <c r="AX618" i="6" s="1"/>
  <c r="AZ618" i="6" s="1"/>
  <c r="AI590" i="6"/>
  <c r="AX590" i="6" s="1"/>
  <c r="AZ590" i="6" s="1"/>
  <c r="AI696" i="6"/>
  <c r="AX696" i="6" s="1"/>
  <c r="AZ696" i="6" s="1"/>
  <c r="AI704" i="6"/>
  <c r="AX704" i="6" s="1"/>
  <c r="AZ704" i="6" s="1"/>
  <c r="S7" i="8"/>
  <c r="AI31" i="6"/>
  <c r="AX31" i="6" s="1"/>
  <c r="AZ31" i="6" s="1"/>
  <c r="AI55" i="6"/>
  <c r="AX55" i="6" s="1"/>
  <c r="AZ55" i="6" s="1"/>
  <c r="AI87" i="6"/>
  <c r="AX87" i="6" s="1"/>
  <c r="AZ87" i="6" s="1"/>
  <c r="AI179" i="6"/>
  <c r="AX179" i="6" s="1"/>
  <c r="AZ179" i="6" s="1"/>
  <c r="AI104" i="6"/>
  <c r="AX104" i="6" s="1"/>
  <c r="AZ104" i="6" s="1"/>
  <c r="AI116" i="6"/>
  <c r="AX116" i="6" s="1"/>
  <c r="AZ116" i="6" s="1"/>
  <c r="AI220" i="6"/>
  <c r="AX220" i="6" s="1"/>
  <c r="AZ220" i="6" s="1"/>
  <c r="AI256" i="6"/>
  <c r="AX256" i="6" s="1"/>
  <c r="AZ256" i="6" s="1"/>
  <c r="AI189" i="6"/>
  <c r="AX189" i="6" s="1"/>
  <c r="AZ189" i="6" s="1"/>
  <c r="AI309" i="6"/>
  <c r="AX309" i="6" s="1"/>
  <c r="AZ309" i="6" s="1"/>
  <c r="AI321" i="6"/>
  <c r="AX321" i="6" s="1"/>
  <c r="AZ321" i="6" s="1"/>
  <c r="AI333" i="6"/>
  <c r="AX333" i="6" s="1"/>
  <c r="AZ333" i="6" s="1"/>
  <c r="AI431" i="6"/>
  <c r="AX431" i="6" s="1"/>
  <c r="AZ431" i="6" s="1"/>
  <c r="AI134" i="6"/>
  <c r="AX134" i="6" s="1"/>
  <c r="AZ134" i="6" s="1"/>
  <c r="AI560" i="6"/>
  <c r="AX560" i="6" s="1"/>
  <c r="AZ560" i="6" s="1"/>
  <c r="AI572" i="6"/>
  <c r="AX572" i="6" s="1"/>
  <c r="AZ572" i="6" s="1"/>
  <c r="AI202" i="6"/>
  <c r="AX202" i="6" s="1"/>
  <c r="AZ202" i="6" s="1"/>
  <c r="AI282" i="6"/>
  <c r="AX282" i="6" s="1"/>
  <c r="AZ282" i="6" s="1"/>
  <c r="AI357" i="6"/>
  <c r="AX357" i="6" s="1"/>
  <c r="AZ357" i="6" s="1"/>
  <c r="AI505" i="6"/>
  <c r="AX505" i="6" s="1"/>
  <c r="AZ505" i="6" s="1"/>
  <c r="AI529" i="6"/>
  <c r="AX529" i="6" s="1"/>
  <c r="AZ529" i="6" s="1"/>
  <c r="AI557" i="6"/>
  <c r="AX557" i="6" s="1"/>
  <c r="AZ557" i="6" s="1"/>
  <c r="AI126" i="6"/>
  <c r="AX126" i="6" s="1"/>
  <c r="AZ126" i="6" s="1"/>
  <c r="AI342" i="6"/>
  <c r="AX342" i="6" s="1"/>
  <c r="AZ342" i="6" s="1"/>
  <c r="AI615" i="6"/>
  <c r="AX615" i="6" s="1"/>
  <c r="AZ615" i="6" s="1"/>
  <c r="AI695" i="6"/>
  <c r="AX695" i="6" s="1"/>
  <c r="AZ695" i="6" s="1"/>
  <c r="AI322" i="6"/>
  <c r="AX322" i="6" s="1"/>
  <c r="AZ322" i="6" s="1"/>
  <c r="AI650" i="6"/>
  <c r="AX650" i="6" s="1"/>
  <c r="AZ650" i="6" s="1"/>
  <c r="AI620" i="6"/>
  <c r="AX620" i="6" s="1"/>
  <c r="AZ620" i="6" s="1"/>
  <c r="AI708" i="6"/>
  <c r="AX708" i="6" s="1"/>
  <c r="AZ708" i="6" s="1"/>
  <c r="AI503" i="6"/>
  <c r="AX503" i="6" s="1"/>
  <c r="AZ503" i="6" s="1"/>
  <c r="AI694" i="6"/>
  <c r="AX694" i="6" s="1"/>
  <c r="AZ694" i="6" s="1"/>
  <c r="S11" i="8"/>
  <c r="AI15" i="6"/>
  <c r="AX15" i="6" s="1"/>
  <c r="AZ15" i="6" s="1"/>
  <c r="AI59" i="6"/>
  <c r="AX59" i="6" s="1"/>
  <c r="AZ59" i="6" s="1"/>
  <c r="AI75" i="6"/>
  <c r="AX75" i="6" s="1"/>
  <c r="AZ75" i="6" s="1"/>
  <c r="AI175" i="6"/>
  <c r="AX175" i="6" s="1"/>
  <c r="AZ175" i="6" s="1"/>
  <c r="AI263" i="6"/>
  <c r="AX263" i="6" s="1"/>
  <c r="AZ263" i="6" s="1"/>
  <c r="AI287" i="6"/>
  <c r="AX287" i="6" s="1"/>
  <c r="AZ287" i="6" s="1"/>
  <c r="AI100" i="6"/>
  <c r="AX100" i="6" s="1"/>
  <c r="AZ100" i="6" s="1"/>
  <c r="AI252" i="6"/>
  <c r="AX252" i="6" s="1"/>
  <c r="AZ252" i="6" s="1"/>
  <c r="AI312" i="6"/>
  <c r="AX312" i="6" s="1"/>
  <c r="AZ312" i="6" s="1"/>
  <c r="AI328" i="6"/>
  <c r="AX328" i="6" s="1"/>
  <c r="AZ328" i="6" s="1"/>
  <c r="AI289" i="6"/>
  <c r="AX289" i="6" s="1"/>
  <c r="AZ289" i="6" s="1"/>
  <c r="AI114" i="6"/>
  <c r="AX114" i="6" s="1"/>
  <c r="AZ114" i="6" s="1"/>
  <c r="AI146" i="6"/>
  <c r="AX146" i="6" s="1"/>
  <c r="AZ146" i="6" s="1"/>
  <c r="AI258" i="6"/>
  <c r="AX258" i="6" s="1"/>
  <c r="AZ258" i="6" s="1"/>
  <c r="AI339" i="6"/>
  <c r="AX339" i="6" s="1"/>
  <c r="AZ339" i="6" s="1"/>
  <c r="AI351" i="6"/>
  <c r="AX351" i="6" s="1"/>
  <c r="AZ351" i="6" s="1"/>
  <c r="AI379" i="6"/>
  <c r="AX379" i="6" s="1"/>
  <c r="AZ379" i="6" s="1"/>
  <c r="AI419" i="6"/>
  <c r="AX419" i="6" s="1"/>
  <c r="AZ419" i="6" s="1"/>
  <c r="AI427" i="6"/>
  <c r="AX427" i="6" s="1"/>
  <c r="AZ427" i="6" s="1"/>
  <c r="AI70" i="6"/>
  <c r="AX70" i="6" s="1"/>
  <c r="AZ70" i="6" s="1"/>
  <c r="AI553" i="6"/>
  <c r="AX553" i="6" s="1"/>
  <c r="AZ553" i="6" s="1"/>
  <c r="AI573" i="6"/>
  <c r="AX573" i="6" s="1"/>
  <c r="AZ573" i="6" s="1"/>
  <c r="AI585" i="6"/>
  <c r="AX585" i="6" s="1"/>
  <c r="AZ585" i="6" s="1"/>
  <c r="AI619" i="6"/>
  <c r="AX619" i="6" s="1"/>
  <c r="AZ619" i="6" s="1"/>
  <c r="AI142" i="6"/>
  <c r="AX142" i="6" s="1"/>
  <c r="AZ142" i="6" s="1"/>
  <c r="AI531" i="6"/>
  <c r="AX531" i="6" s="1"/>
  <c r="AZ531" i="6" s="1"/>
  <c r="AI596" i="6"/>
  <c r="AX596" i="6" s="1"/>
  <c r="AZ596" i="6" s="1"/>
  <c r="AI600" i="6"/>
  <c r="AX600" i="6" s="1"/>
  <c r="AZ600" i="6" s="1"/>
  <c r="AI625" i="6"/>
  <c r="AX625" i="6" s="1"/>
  <c r="AZ625" i="6" s="1"/>
  <c r="AI702" i="6"/>
  <c r="AX702" i="6" s="1"/>
  <c r="AZ702" i="6" s="1"/>
  <c r="S12" i="8"/>
  <c r="AI39" i="6"/>
  <c r="AX39" i="6" s="1"/>
  <c r="AZ39" i="6" s="1"/>
  <c r="AI235" i="6"/>
  <c r="AX235" i="6" s="1"/>
  <c r="AZ235" i="6" s="1"/>
  <c r="AI288" i="6"/>
  <c r="AX288" i="6" s="1"/>
  <c r="AZ288" i="6" s="1"/>
  <c r="AI296" i="6"/>
  <c r="AX296" i="6" s="1"/>
  <c r="AZ296" i="6" s="1"/>
  <c r="AI81" i="6"/>
  <c r="AX81" i="6" s="1"/>
  <c r="AZ81" i="6" s="1"/>
  <c r="AI93" i="6"/>
  <c r="AX93" i="6" s="1"/>
  <c r="AZ93" i="6" s="1"/>
  <c r="AI125" i="6"/>
  <c r="AX125" i="6" s="1"/>
  <c r="AZ125" i="6" s="1"/>
  <c r="AI193" i="6"/>
  <c r="AX193" i="6" s="1"/>
  <c r="AZ193" i="6" s="1"/>
  <c r="AI197" i="6"/>
  <c r="AX197" i="6" s="1"/>
  <c r="AZ197" i="6" s="1"/>
  <c r="AI277" i="6"/>
  <c r="AX277" i="6" s="1"/>
  <c r="AZ277" i="6" s="1"/>
  <c r="AI50" i="6"/>
  <c r="AX50" i="6" s="1"/>
  <c r="AZ50" i="6" s="1"/>
  <c r="AI162" i="6"/>
  <c r="AX162" i="6" s="1"/>
  <c r="AZ162" i="6" s="1"/>
  <c r="AI388" i="6"/>
  <c r="AX388" i="6" s="1"/>
  <c r="AZ388" i="6" s="1"/>
  <c r="AI472" i="6"/>
  <c r="AX472" i="6" s="1"/>
  <c r="AZ472" i="6" s="1"/>
  <c r="AI10" i="6"/>
  <c r="AX10" i="6" s="1"/>
  <c r="AI250" i="6"/>
  <c r="AX250" i="6" s="1"/>
  <c r="AZ250" i="6" s="1"/>
  <c r="AI327" i="6"/>
  <c r="AX327" i="6" s="1"/>
  <c r="AZ327" i="6" s="1"/>
  <c r="AI373" i="6"/>
  <c r="AX373" i="6" s="1"/>
  <c r="AZ373" i="6" s="1"/>
  <c r="AI421" i="6"/>
  <c r="AX421" i="6" s="1"/>
  <c r="AZ421" i="6" s="1"/>
  <c r="AI461" i="6"/>
  <c r="AX461" i="6" s="1"/>
  <c r="AZ461" i="6" s="1"/>
  <c r="AI497" i="6"/>
  <c r="AX497" i="6" s="1"/>
  <c r="AZ497" i="6" s="1"/>
  <c r="AI554" i="6"/>
  <c r="AX554" i="6" s="1"/>
  <c r="AZ554" i="6" s="1"/>
  <c r="AI655" i="6"/>
  <c r="AX655" i="6" s="1"/>
  <c r="AZ655" i="6" s="1"/>
  <c r="AI499" i="6"/>
  <c r="AX499" i="6" s="1"/>
  <c r="AZ499" i="6" s="1"/>
  <c r="AI502" i="6"/>
  <c r="AX502" i="6" s="1"/>
  <c r="AZ502" i="6" s="1"/>
  <c r="AI641" i="6"/>
  <c r="AX641" i="6" s="1"/>
  <c r="AZ641" i="6" s="1"/>
  <c r="AI649" i="6"/>
  <c r="AX649" i="6" s="1"/>
  <c r="AZ649" i="6" s="1"/>
  <c r="AI701" i="6"/>
  <c r="AX701" i="6" s="1"/>
  <c r="AZ701" i="6" s="1"/>
  <c r="AI722" i="6"/>
  <c r="AX722" i="6" s="1"/>
  <c r="AZ722" i="6" s="1"/>
  <c r="AI402" i="6"/>
  <c r="AX402" i="6" s="1"/>
  <c r="AZ402" i="6" s="1"/>
  <c r="AI614" i="6"/>
  <c r="AX614" i="6" s="1"/>
  <c r="AZ614" i="6" s="1"/>
  <c r="S18" i="8"/>
  <c r="AI35" i="6"/>
  <c r="AX35" i="6" s="1"/>
  <c r="AZ35" i="6" s="1"/>
  <c r="AI151" i="6"/>
  <c r="AX151" i="6" s="1"/>
  <c r="AZ151" i="6" s="1"/>
  <c r="AI68" i="6"/>
  <c r="AX68" i="6" s="1"/>
  <c r="AZ68" i="6" s="1"/>
  <c r="AI208" i="6"/>
  <c r="AX208" i="6" s="1"/>
  <c r="AZ208" i="6" s="1"/>
  <c r="AI212" i="6"/>
  <c r="AX212" i="6" s="1"/>
  <c r="AZ212" i="6" s="1"/>
  <c r="AI177" i="6"/>
  <c r="AX177" i="6" s="1"/>
  <c r="AZ177" i="6" s="1"/>
  <c r="AI245" i="6"/>
  <c r="AX245" i="6" s="1"/>
  <c r="AZ245" i="6" s="1"/>
  <c r="AI82" i="6"/>
  <c r="AX82" i="6" s="1"/>
  <c r="AZ82" i="6" s="1"/>
  <c r="AI347" i="6"/>
  <c r="AX347" i="6" s="1"/>
  <c r="AZ347" i="6" s="1"/>
  <c r="AI408" i="6"/>
  <c r="AX408" i="6" s="1"/>
  <c r="AZ408" i="6" s="1"/>
  <c r="AI186" i="6"/>
  <c r="AX186" i="6" s="1"/>
  <c r="AZ186" i="6" s="1"/>
  <c r="AI341" i="6"/>
  <c r="AX341" i="6" s="1"/>
  <c r="AZ341" i="6" s="1"/>
  <c r="AI441" i="6"/>
  <c r="AX441" i="6" s="1"/>
  <c r="AZ441" i="6" s="1"/>
  <c r="AI561" i="6"/>
  <c r="AX561" i="6" s="1"/>
  <c r="AZ561" i="6" s="1"/>
  <c r="AI522" i="6"/>
  <c r="AX522" i="6" s="1"/>
  <c r="AZ522" i="6" s="1"/>
  <c r="AI591" i="6"/>
  <c r="AX591" i="6" s="1"/>
  <c r="AZ591" i="6" s="1"/>
  <c r="AI707" i="6"/>
  <c r="AX707" i="6" s="1"/>
  <c r="AZ707" i="6" s="1"/>
  <c r="AI474" i="6"/>
  <c r="AX474" i="6" s="1"/>
  <c r="AZ474" i="6" s="1"/>
  <c r="AI515" i="6"/>
  <c r="AX515" i="6" s="1"/>
  <c r="AZ515" i="6" s="1"/>
  <c r="AI563" i="6"/>
  <c r="AX563" i="6" s="1"/>
  <c r="AZ563" i="6" s="1"/>
  <c r="AI510" i="6"/>
  <c r="AX510" i="6" s="1"/>
  <c r="AZ510" i="6" s="1"/>
  <c r="AI629" i="6"/>
  <c r="AX629" i="6" s="1"/>
  <c r="AZ629" i="6" s="1"/>
  <c r="AI653" i="6"/>
  <c r="AX653" i="6" s="1"/>
  <c r="AZ653" i="6" s="1"/>
  <c r="AI693" i="6"/>
  <c r="AX693" i="6" s="1"/>
  <c r="AZ693" i="6" s="1"/>
  <c r="AI46" i="6"/>
  <c r="AX46" i="6" s="1"/>
  <c r="AZ46" i="6" s="1"/>
  <c r="AI479" i="6"/>
  <c r="AX479" i="6" s="1"/>
  <c r="AZ479" i="6" s="1"/>
  <c r="AI608" i="6"/>
  <c r="AX608" i="6" s="1"/>
  <c r="AZ608" i="6" s="1"/>
  <c r="S28" i="8"/>
  <c r="AI23" i="6"/>
  <c r="AX23" i="6" s="1"/>
  <c r="AZ23" i="6" s="1"/>
  <c r="AI83" i="6"/>
  <c r="AX83" i="6" s="1"/>
  <c r="AZ83" i="6" s="1"/>
  <c r="AI95" i="6"/>
  <c r="AX95" i="6" s="1"/>
  <c r="AZ95" i="6" s="1"/>
  <c r="AI147" i="6"/>
  <c r="AX147" i="6" s="1"/>
  <c r="AZ147" i="6" s="1"/>
  <c r="AI167" i="6"/>
  <c r="AX167" i="6" s="1"/>
  <c r="AZ167" i="6" s="1"/>
  <c r="AI255" i="6"/>
  <c r="AX255" i="6" s="1"/>
  <c r="AZ255" i="6" s="1"/>
  <c r="AI20" i="6"/>
  <c r="AX20" i="6" s="1"/>
  <c r="AZ20" i="6" s="1"/>
  <c r="AI140" i="6"/>
  <c r="AX140" i="6" s="1"/>
  <c r="AZ140" i="6" s="1"/>
  <c r="AI25" i="6"/>
  <c r="AX25" i="6" s="1"/>
  <c r="AZ25" i="6" s="1"/>
  <c r="AI261" i="6"/>
  <c r="AX261" i="6" s="1"/>
  <c r="AZ261" i="6" s="1"/>
  <c r="AI281" i="6"/>
  <c r="AX281" i="6" s="1"/>
  <c r="AZ281" i="6" s="1"/>
  <c r="AI331" i="6"/>
  <c r="AX331" i="6" s="1"/>
  <c r="AZ331" i="6" s="1"/>
  <c r="AI367" i="6"/>
  <c r="AX367" i="6" s="1"/>
  <c r="AZ367" i="6" s="1"/>
  <c r="AI182" i="6"/>
  <c r="AX182" i="6" s="1"/>
  <c r="AZ182" i="6" s="1"/>
  <c r="AI278" i="6"/>
  <c r="AX278" i="6" s="1"/>
  <c r="AZ278" i="6" s="1"/>
  <c r="AI368" i="6"/>
  <c r="AX368" i="6" s="1"/>
  <c r="AZ368" i="6" s="1"/>
  <c r="AI218" i="6"/>
  <c r="AX218" i="6" s="1"/>
  <c r="AZ218" i="6" s="1"/>
  <c r="AI667" i="6"/>
  <c r="AX667" i="6" s="1"/>
  <c r="AZ667" i="6" s="1"/>
  <c r="AI442" i="6"/>
  <c r="AX442" i="6" s="1"/>
  <c r="AZ442" i="6" s="1"/>
  <c r="AI592" i="6"/>
  <c r="AX592" i="6" s="1"/>
  <c r="AZ592" i="6" s="1"/>
  <c r="AI158" i="6"/>
  <c r="AX158" i="6" s="1"/>
  <c r="AZ158" i="6" s="1"/>
  <c r="AI519" i="6"/>
  <c r="AX519" i="6" s="1"/>
  <c r="AZ519" i="6" s="1"/>
  <c r="AI698" i="6"/>
  <c r="AX698" i="6" s="1"/>
  <c r="AZ698" i="6" s="1"/>
  <c r="AI630" i="6"/>
  <c r="AX630" i="6" s="1"/>
  <c r="AZ630" i="6" s="1"/>
  <c r="AI632" i="6"/>
  <c r="AX632" i="6" s="1"/>
  <c r="AZ632" i="6" s="1"/>
  <c r="AI543" i="6"/>
  <c r="AX543" i="6" s="1"/>
  <c r="AZ543" i="6" s="1"/>
  <c r="AI712" i="6"/>
  <c r="AX712" i="6" s="1"/>
  <c r="AZ712" i="6" s="1"/>
  <c r="S29" i="8"/>
  <c r="AI119" i="6"/>
  <c r="AX119" i="6" s="1"/>
  <c r="AZ119" i="6" s="1"/>
  <c r="AI163" i="6"/>
  <c r="AX163" i="6" s="1"/>
  <c r="AZ163" i="6" s="1"/>
  <c r="AI275" i="6"/>
  <c r="AX275" i="6" s="1"/>
  <c r="AZ275" i="6" s="1"/>
  <c r="AI12" i="6"/>
  <c r="AX12" i="6" s="1"/>
  <c r="AZ12" i="6" s="1"/>
  <c r="AI152" i="6"/>
  <c r="AX152" i="6" s="1"/>
  <c r="AZ152" i="6" s="1"/>
  <c r="AI200" i="6"/>
  <c r="AX200" i="6" s="1"/>
  <c r="AZ200" i="6" s="1"/>
  <c r="AI9" i="6"/>
  <c r="AX9" i="6" s="1"/>
  <c r="AI217" i="6"/>
  <c r="AX217" i="6" s="1"/>
  <c r="AZ217" i="6" s="1"/>
  <c r="AI98" i="6"/>
  <c r="AX98" i="6" s="1"/>
  <c r="AZ98" i="6" s="1"/>
  <c r="AI274" i="6"/>
  <c r="AX274" i="6" s="1"/>
  <c r="AZ274" i="6" s="1"/>
  <c r="AI455" i="6"/>
  <c r="AX455" i="6" s="1"/>
  <c r="AZ455" i="6" s="1"/>
  <c r="AI467" i="6"/>
  <c r="AX467" i="6" s="1"/>
  <c r="AZ467" i="6" s="1"/>
  <c r="AI266" i="6"/>
  <c r="AX266" i="6" s="1"/>
  <c r="AZ266" i="6" s="1"/>
  <c r="AI361" i="6"/>
  <c r="AX361" i="6" s="1"/>
  <c r="AZ361" i="6" s="1"/>
  <c r="AI409" i="6"/>
  <c r="AX409" i="6" s="1"/>
  <c r="AZ409" i="6" s="1"/>
  <c r="AI433" i="6"/>
  <c r="AX433" i="6" s="1"/>
  <c r="AZ433" i="6" s="1"/>
  <c r="AI445" i="6"/>
  <c r="AX445" i="6" s="1"/>
  <c r="AZ445" i="6" s="1"/>
  <c r="AI473" i="6"/>
  <c r="AX473" i="6" s="1"/>
  <c r="AZ473" i="6" s="1"/>
  <c r="AI533" i="6"/>
  <c r="AX533" i="6" s="1"/>
  <c r="AZ533" i="6" s="1"/>
  <c r="AI530" i="6"/>
  <c r="AX530" i="6" s="1"/>
  <c r="AZ530" i="6" s="1"/>
  <c r="AI523" i="6"/>
  <c r="AX523" i="6" s="1"/>
  <c r="AZ523" i="6" s="1"/>
  <c r="AI486" i="6"/>
  <c r="AX486" i="6" s="1"/>
  <c r="AZ486" i="6" s="1"/>
  <c r="AI566" i="6"/>
  <c r="AX566" i="6" s="1"/>
  <c r="AZ566" i="6" s="1"/>
  <c r="AI657" i="6"/>
  <c r="AX657" i="6" s="1"/>
  <c r="AZ657" i="6" s="1"/>
  <c r="AI689" i="6"/>
  <c r="AX689" i="6" s="1"/>
  <c r="AZ689" i="6" s="1"/>
  <c r="AI583" i="6"/>
  <c r="AX583" i="6" s="1"/>
  <c r="AZ583" i="6" s="1"/>
  <c r="AI612" i="6"/>
  <c r="AX612" i="6" s="1"/>
  <c r="AZ612" i="6" s="1"/>
  <c r="AI636" i="6"/>
  <c r="AX636" i="6" s="1"/>
  <c r="AZ636" i="6" s="1"/>
  <c r="AI535" i="6"/>
  <c r="AX535" i="6" s="1"/>
  <c r="AZ535" i="6" s="1"/>
  <c r="AI606" i="6"/>
  <c r="AX606" i="6" s="1"/>
  <c r="AZ606" i="6" s="1"/>
  <c r="S9" i="8"/>
  <c r="AI27" i="6"/>
  <c r="AX27" i="6" s="1"/>
  <c r="AZ27" i="6" s="1"/>
  <c r="AI43" i="6"/>
  <c r="AX43" i="6" s="1"/>
  <c r="AZ43" i="6" s="1"/>
  <c r="AI239" i="6"/>
  <c r="AX239" i="6" s="1"/>
  <c r="AZ239" i="6" s="1"/>
  <c r="AI108" i="6"/>
  <c r="AX108" i="6" s="1"/>
  <c r="AZ108" i="6" s="1"/>
  <c r="AI196" i="6"/>
  <c r="AX196" i="6" s="1"/>
  <c r="AZ196" i="6" s="1"/>
  <c r="AI272" i="6"/>
  <c r="AX272" i="6" s="1"/>
  <c r="AZ272" i="6" s="1"/>
  <c r="AI276" i="6"/>
  <c r="AX276" i="6" s="1"/>
  <c r="AZ276" i="6" s="1"/>
  <c r="AI153" i="6"/>
  <c r="AX153" i="6" s="1"/>
  <c r="AZ153" i="6" s="1"/>
  <c r="AI241" i="6"/>
  <c r="AX241" i="6" s="1"/>
  <c r="AZ241" i="6" s="1"/>
  <c r="AI285" i="6"/>
  <c r="AX285" i="6" s="1"/>
  <c r="AZ285" i="6" s="1"/>
  <c r="AI194" i="6"/>
  <c r="AX194" i="6" s="1"/>
  <c r="AZ194" i="6" s="1"/>
  <c r="AI226" i="6"/>
  <c r="AX226" i="6" s="1"/>
  <c r="AZ226" i="6" s="1"/>
  <c r="AI447" i="6"/>
  <c r="AX447" i="6" s="1"/>
  <c r="AZ447" i="6" s="1"/>
  <c r="AI471" i="6"/>
  <c r="AX471" i="6" s="1"/>
  <c r="AZ471" i="6" s="1"/>
  <c r="AI150" i="6"/>
  <c r="AX150" i="6" s="1"/>
  <c r="AZ150" i="6" s="1"/>
  <c r="AI262" i="6"/>
  <c r="AX262" i="6" s="1"/>
  <c r="AZ262" i="6" s="1"/>
  <c r="AI360" i="6"/>
  <c r="AX360" i="6" s="1"/>
  <c r="AZ360" i="6" s="1"/>
  <c r="AI412" i="6"/>
  <c r="AX412" i="6" s="1"/>
  <c r="AZ412" i="6" s="1"/>
  <c r="AI500" i="6"/>
  <c r="AX500" i="6" s="1"/>
  <c r="AZ500" i="6" s="1"/>
  <c r="AI298" i="6"/>
  <c r="AX298" i="6" s="1"/>
  <c r="AZ298" i="6" s="1"/>
  <c r="AI413" i="6"/>
  <c r="AX413" i="6" s="1"/>
  <c r="AZ413" i="6" s="1"/>
  <c r="AI453" i="6"/>
  <c r="AX453" i="6" s="1"/>
  <c r="AZ453" i="6" s="1"/>
  <c r="AI422" i="6"/>
  <c r="AX422" i="6" s="1"/>
  <c r="AZ422" i="6" s="1"/>
  <c r="AI410" i="6"/>
  <c r="AX410" i="6" s="1"/>
  <c r="AZ410" i="6" s="1"/>
  <c r="AI665" i="6"/>
  <c r="AX665" i="6" s="1"/>
  <c r="AZ665" i="6" s="1"/>
  <c r="AI110" i="6"/>
  <c r="AX110" i="6" s="1"/>
  <c r="AZ110" i="6" s="1"/>
  <c r="AI672" i="6"/>
  <c r="AX672" i="6" s="1"/>
  <c r="AZ672" i="6" s="1"/>
  <c r="AI624" i="6"/>
  <c r="AX624" i="6" s="1"/>
  <c r="AZ624" i="6" s="1"/>
  <c r="S20" i="8"/>
  <c r="AI67" i="6"/>
  <c r="AX67" i="6" s="1"/>
  <c r="AZ67" i="6" s="1"/>
  <c r="AI79" i="6"/>
  <c r="AX79" i="6" s="1"/>
  <c r="AZ79" i="6" s="1"/>
  <c r="AI207" i="6"/>
  <c r="AX207" i="6" s="1"/>
  <c r="AZ207" i="6" s="1"/>
  <c r="AI223" i="6"/>
  <c r="AX223" i="6" s="1"/>
  <c r="AZ223" i="6" s="1"/>
  <c r="AI267" i="6"/>
  <c r="AX267" i="6" s="1"/>
  <c r="AZ267" i="6" s="1"/>
  <c r="AI76" i="6"/>
  <c r="AX76" i="6" s="1"/>
  <c r="AZ76" i="6" s="1"/>
  <c r="AI172" i="6"/>
  <c r="AX172" i="6" s="1"/>
  <c r="AZ172" i="6" s="1"/>
  <c r="AI184" i="6"/>
  <c r="AX184" i="6" s="1"/>
  <c r="AZ184" i="6" s="1"/>
  <c r="AI192" i="6"/>
  <c r="AX192" i="6" s="1"/>
  <c r="AZ192" i="6" s="1"/>
  <c r="AI292" i="6"/>
  <c r="AX292" i="6" s="1"/>
  <c r="AZ292" i="6" s="1"/>
  <c r="AI332" i="6"/>
  <c r="AX332" i="6" s="1"/>
  <c r="AZ332" i="6" s="1"/>
  <c r="AI129" i="6"/>
  <c r="AX129" i="6" s="1"/>
  <c r="AZ129" i="6" s="1"/>
  <c r="AI305" i="6"/>
  <c r="AX305" i="6" s="1"/>
  <c r="AZ305" i="6" s="1"/>
  <c r="AI383" i="6"/>
  <c r="AX383" i="6" s="1"/>
  <c r="AZ383" i="6" s="1"/>
  <c r="AI411" i="6"/>
  <c r="AX411" i="6" s="1"/>
  <c r="AZ411" i="6" s="1"/>
  <c r="AI38" i="6"/>
  <c r="AX38" i="6" s="1"/>
  <c r="AZ38" i="6" s="1"/>
  <c r="AI118" i="6"/>
  <c r="AX118" i="6" s="1"/>
  <c r="AZ118" i="6" s="1"/>
  <c r="AI393" i="6"/>
  <c r="AX393" i="6" s="1"/>
  <c r="AZ393" i="6" s="1"/>
  <c r="AI485" i="6"/>
  <c r="AX485" i="6" s="1"/>
  <c r="AZ485" i="6" s="1"/>
  <c r="AI545" i="6"/>
  <c r="AX545" i="6" s="1"/>
  <c r="AZ545" i="6" s="1"/>
  <c r="AI490" i="6"/>
  <c r="AX490" i="6" s="1"/>
  <c r="AZ490" i="6" s="1"/>
  <c r="AI546" i="6"/>
  <c r="AX546" i="6" s="1"/>
  <c r="AZ546" i="6" s="1"/>
  <c r="AI627" i="6"/>
  <c r="AX627" i="6" s="1"/>
  <c r="AZ627" i="6" s="1"/>
  <c r="AI643" i="6"/>
  <c r="AX643" i="6" s="1"/>
  <c r="AZ643" i="6" s="1"/>
  <c r="AI518" i="6"/>
  <c r="AX518" i="6" s="1"/>
  <c r="AZ518" i="6" s="1"/>
  <c r="AI705" i="6"/>
  <c r="AX705" i="6" s="1"/>
  <c r="AZ705" i="6" s="1"/>
  <c r="AI714" i="6"/>
  <c r="AX714" i="6" s="1"/>
  <c r="AZ714" i="6" s="1"/>
  <c r="AI527" i="6"/>
  <c r="AX527" i="6" s="1"/>
  <c r="AZ527" i="6" s="1"/>
  <c r="AI700" i="6"/>
  <c r="AX700" i="6" s="1"/>
  <c r="AZ700" i="6" s="1"/>
  <c r="AI174" i="6"/>
  <c r="AX174" i="6" s="1"/>
  <c r="AZ174" i="6" s="1"/>
  <c r="AI688" i="6"/>
  <c r="AX688" i="6" s="1"/>
  <c r="AZ688" i="6" s="1"/>
  <c r="S22" i="8"/>
  <c r="AI99" i="6"/>
  <c r="AX99" i="6" s="1"/>
  <c r="AZ99" i="6" s="1"/>
  <c r="AI120" i="6"/>
  <c r="AX120" i="6" s="1"/>
  <c r="AZ120" i="6" s="1"/>
  <c r="AI268" i="6"/>
  <c r="AX268" i="6" s="1"/>
  <c r="AZ268" i="6" s="1"/>
  <c r="AI13" i="6"/>
  <c r="AX13" i="6" s="1"/>
  <c r="AZ13" i="6" s="1"/>
  <c r="AI229" i="6"/>
  <c r="AX229" i="6" s="1"/>
  <c r="AZ229" i="6" s="1"/>
  <c r="AI18" i="6"/>
  <c r="AX18" i="6" s="1"/>
  <c r="AZ18" i="6" s="1"/>
  <c r="AI306" i="6"/>
  <c r="AX306" i="6" s="1"/>
  <c r="AZ306" i="6" s="1"/>
  <c r="AI343" i="6"/>
  <c r="AX343" i="6" s="1"/>
  <c r="AZ343" i="6" s="1"/>
  <c r="AI399" i="6"/>
  <c r="AX399" i="6" s="1"/>
  <c r="AZ399" i="6" s="1"/>
  <c r="AI423" i="6"/>
  <c r="AX423" i="6" s="1"/>
  <c r="AZ423" i="6" s="1"/>
  <c r="AI318" i="6"/>
  <c r="AX318" i="6" s="1"/>
  <c r="AZ318" i="6" s="1"/>
  <c r="AI548" i="6"/>
  <c r="AX548" i="6" s="1"/>
  <c r="AZ548" i="6" s="1"/>
  <c r="AI26" i="6"/>
  <c r="AX26" i="6" s="1"/>
  <c r="AZ26" i="6" s="1"/>
  <c r="AI90" i="6"/>
  <c r="AX90" i="6" s="1"/>
  <c r="AZ90" i="6" s="1"/>
  <c r="AI106" i="6"/>
  <c r="AX106" i="6" s="1"/>
  <c r="AZ106" i="6" s="1"/>
  <c r="AI170" i="6"/>
  <c r="AX170" i="6" s="1"/>
  <c r="AZ170" i="6" s="1"/>
  <c r="AI369" i="6"/>
  <c r="AX369" i="6" s="1"/>
  <c r="AZ369" i="6" s="1"/>
  <c r="AI401" i="6"/>
  <c r="AX401" i="6" s="1"/>
  <c r="AZ401" i="6" s="1"/>
  <c r="AI417" i="6"/>
  <c r="AX417" i="6" s="1"/>
  <c r="AZ417" i="6" s="1"/>
  <c r="AI449" i="6"/>
  <c r="AX449" i="6" s="1"/>
  <c r="AZ449" i="6" s="1"/>
  <c r="AI509" i="6"/>
  <c r="AX509" i="6" s="1"/>
  <c r="AZ509" i="6" s="1"/>
  <c r="AI570" i="6"/>
  <c r="AX570" i="6" s="1"/>
  <c r="AZ570" i="6" s="1"/>
  <c r="AI571" i="6"/>
  <c r="AX571" i="6" s="1"/>
  <c r="AZ571" i="6" s="1"/>
  <c r="AI366" i="6"/>
  <c r="AX366" i="6" s="1"/>
  <c r="AZ366" i="6" s="1"/>
  <c r="AI414" i="6"/>
  <c r="AX414" i="6" s="1"/>
  <c r="AZ414" i="6" s="1"/>
  <c r="AI605" i="6"/>
  <c r="AX605" i="6" s="1"/>
  <c r="AZ605" i="6" s="1"/>
  <c r="AI677" i="6"/>
  <c r="AX677" i="6" s="1"/>
  <c r="AZ677" i="6" s="1"/>
  <c r="AI681" i="6"/>
  <c r="AX681" i="6" s="1"/>
  <c r="AZ681" i="6" s="1"/>
  <c r="AI710" i="6"/>
  <c r="AX710" i="6" s="1"/>
  <c r="AZ710" i="6" s="1"/>
  <c r="AI598" i="6"/>
  <c r="AX598" i="6" s="1"/>
  <c r="AZ598" i="6" s="1"/>
  <c r="AI616" i="6"/>
  <c r="AX616" i="6" s="1"/>
  <c r="AZ616" i="6" s="1"/>
  <c r="S10" i="8"/>
  <c r="AI47" i="6"/>
  <c r="AX47" i="6" s="1"/>
  <c r="AZ47" i="6" s="1"/>
  <c r="AI63" i="6"/>
  <c r="AX63" i="6" s="1"/>
  <c r="AZ63" i="6" s="1"/>
  <c r="AI92" i="6"/>
  <c r="AX92" i="6" s="1"/>
  <c r="AZ92" i="6" s="1"/>
  <c r="AI136" i="6"/>
  <c r="AX136" i="6" s="1"/>
  <c r="AZ136" i="6" s="1"/>
  <c r="AI148" i="6"/>
  <c r="AX148" i="6" s="1"/>
  <c r="AZ148" i="6" s="1"/>
  <c r="AI232" i="6"/>
  <c r="AX232" i="6" s="1"/>
  <c r="AZ232" i="6" s="1"/>
  <c r="AI248" i="6"/>
  <c r="AX248" i="6" s="1"/>
  <c r="AZ248" i="6" s="1"/>
  <c r="AI121" i="6"/>
  <c r="AX121" i="6" s="1"/>
  <c r="AZ121" i="6" s="1"/>
  <c r="AI157" i="6"/>
  <c r="AX157" i="6" s="1"/>
  <c r="AZ157" i="6" s="1"/>
  <c r="AI237" i="6"/>
  <c r="AX237" i="6" s="1"/>
  <c r="AZ237" i="6" s="1"/>
  <c r="AI391" i="6"/>
  <c r="AX391" i="6" s="1"/>
  <c r="AZ391" i="6" s="1"/>
  <c r="AI439" i="6"/>
  <c r="AX439" i="6" s="1"/>
  <c r="AZ439" i="6" s="1"/>
  <c r="AI352" i="6"/>
  <c r="AX352" i="6" s="1"/>
  <c r="AZ352" i="6" s="1"/>
  <c r="AI376" i="6"/>
  <c r="AX376" i="6" s="1"/>
  <c r="AZ376" i="6" s="1"/>
  <c r="AI345" i="6"/>
  <c r="AX345" i="6" s="1"/>
  <c r="AZ345" i="6" s="1"/>
  <c r="AI353" i="6"/>
  <c r="AX353" i="6" s="1"/>
  <c r="AZ353" i="6" s="1"/>
  <c r="AI513" i="6"/>
  <c r="AX513" i="6" s="1"/>
  <c r="AZ513" i="6" s="1"/>
  <c r="AI537" i="6"/>
  <c r="AX537" i="6" s="1"/>
  <c r="AZ537" i="6" s="1"/>
  <c r="AI358" i="6"/>
  <c r="AX358" i="6" s="1"/>
  <c r="AZ358" i="6" s="1"/>
  <c r="AI595" i="6"/>
  <c r="AX595" i="6" s="1"/>
  <c r="AZ595" i="6" s="1"/>
  <c r="AI623" i="6"/>
  <c r="AX623" i="6" s="1"/>
  <c r="AZ623" i="6" s="1"/>
  <c r="AI711" i="6"/>
  <c r="AX711" i="6" s="1"/>
  <c r="AZ711" i="6" s="1"/>
  <c r="AI547" i="6"/>
  <c r="AX547" i="6" s="1"/>
  <c r="AZ547" i="6" s="1"/>
  <c r="AI446" i="6"/>
  <c r="AX446" i="6" s="1"/>
  <c r="AZ446" i="6" s="1"/>
  <c r="AI644" i="6"/>
  <c r="AX644" i="6" s="1"/>
  <c r="AZ644" i="6" s="1"/>
  <c r="S13" i="8"/>
  <c r="AI51" i="6"/>
  <c r="AX51" i="6" s="1"/>
  <c r="AZ51" i="6" s="1"/>
  <c r="AI307" i="6"/>
  <c r="AX307" i="6" s="1"/>
  <c r="AZ307" i="6" s="1"/>
  <c r="AI36" i="6"/>
  <c r="AX36" i="6" s="1"/>
  <c r="AZ36" i="6" s="1"/>
  <c r="AI84" i="6"/>
  <c r="AX84" i="6" s="1"/>
  <c r="AZ84" i="6" s="1"/>
  <c r="AI204" i="6"/>
  <c r="AX204" i="6" s="1"/>
  <c r="AZ204" i="6" s="1"/>
  <c r="AI137" i="6"/>
  <c r="AX137" i="6" s="1"/>
  <c r="AZ137" i="6" s="1"/>
  <c r="AI165" i="6"/>
  <c r="AX165" i="6" s="1"/>
  <c r="AZ165" i="6" s="1"/>
  <c r="AI169" i="6"/>
  <c r="AX169" i="6" s="1"/>
  <c r="AZ169" i="6" s="1"/>
  <c r="AI265" i="6"/>
  <c r="AX265" i="6" s="1"/>
  <c r="AZ265" i="6" s="1"/>
  <c r="AI310" i="6"/>
  <c r="AX310" i="6" s="1"/>
  <c r="AZ310" i="6" s="1"/>
  <c r="AI334" i="6"/>
  <c r="AX334" i="6" s="1"/>
  <c r="AZ334" i="6" s="1"/>
  <c r="AI448" i="6"/>
  <c r="AX448" i="6" s="1"/>
  <c r="AZ448" i="6" s="1"/>
  <c r="AI532" i="6"/>
  <c r="AX532" i="6" s="1"/>
  <c r="AZ532" i="6" s="1"/>
  <c r="AI540" i="6"/>
  <c r="AX540" i="6" s="1"/>
  <c r="AZ540" i="6" s="1"/>
  <c r="AI568" i="6"/>
  <c r="AX568" i="6" s="1"/>
  <c r="AZ568" i="6" s="1"/>
  <c r="AI349" i="6"/>
  <c r="AX349" i="6" s="1"/>
  <c r="AZ349" i="6" s="1"/>
  <c r="AI365" i="6"/>
  <c r="AX365" i="6" s="1"/>
  <c r="AZ365" i="6" s="1"/>
  <c r="AI429" i="6"/>
  <c r="AX429" i="6" s="1"/>
  <c r="AZ429" i="6" s="1"/>
  <c r="AI469" i="6"/>
  <c r="AX469" i="6" s="1"/>
  <c r="AZ469" i="6" s="1"/>
  <c r="AI477" i="6"/>
  <c r="AX477" i="6" s="1"/>
  <c r="AZ477" i="6" s="1"/>
  <c r="AI569" i="6"/>
  <c r="AX569" i="6" s="1"/>
  <c r="AZ569" i="6" s="1"/>
  <c r="AI406" i="6"/>
  <c r="AX406" i="6" s="1"/>
  <c r="AZ406" i="6" s="1"/>
  <c r="AI687" i="6"/>
  <c r="AX687" i="6" s="1"/>
  <c r="AZ687" i="6" s="1"/>
  <c r="AI703" i="6"/>
  <c r="AX703" i="6" s="1"/>
  <c r="AZ703" i="6" s="1"/>
  <c r="AI617" i="6"/>
  <c r="AX617" i="6" s="1"/>
  <c r="AZ617" i="6" s="1"/>
  <c r="AI633" i="6"/>
  <c r="AX633" i="6" s="1"/>
  <c r="AZ633" i="6" s="1"/>
  <c r="AI559" i="6"/>
  <c r="AX559" i="6" s="1"/>
  <c r="AZ559" i="6" s="1"/>
  <c r="AI678" i="6"/>
  <c r="AX678" i="6" s="1"/>
  <c r="AZ678" i="6" s="1"/>
  <c r="AI680" i="6"/>
  <c r="AX680" i="6" s="1"/>
  <c r="AZ680" i="6" s="1"/>
  <c r="AI720" i="6"/>
  <c r="AX720" i="6" s="1"/>
  <c r="AZ720" i="6" s="1"/>
  <c r="S19" i="8"/>
  <c r="AI103" i="6"/>
  <c r="AX103" i="6" s="1"/>
  <c r="AZ103" i="6" s="1"/>
  <c r="AI123" i="6"/>
  <c r="AX123" i="6" s="1"/>
  <c r="AZ123" i="6" s="1"/>
  <c r="AI259" i="6"/>
  <c r="AX259" i="6" s="1"/>
  <c r="AZ259" i="6" s="1"/>
  <c r="AI271" i="6"/>
  <c r="AX271" i="6" s="1"/>
  <c r="AZ271" i="6" s="1"/>
  <c r="AI32" i="6"/>
  <c r="AX32" i="6" s="1"/>
  <c r="AZ32" i="6" s="1"/>
  <c r="AI164" i="6"/>
  <c r="AX164" i="6" s="1"/>
  <c r="AZ164" i="6" s="1"/>
  <c r="AI73" i="6"/>
  <c r="AX73" i="6" s="1"/>
  <c r="AZ73" i="6" s="1"/>
  <c r="AI178" i="6"/>
  <c r="AX178" i="6" s="1"/>
  <c r="AZ178" i="6" s="1"/>
  <c r="AI198" i="6"/>
  <c r="AX198" i="6" s="1"/>
  <c r="AZ198" i="6" s="1"/>
  <c r="AI484" i="6"/>
  <c r="AX484" i="6" s="1"/>
  <c r="AZ484" i="6" s="1"/>
  <c r="AI544" i="6"/>
  <c r="AX544" i="6" s="1"/>
  <c r="AZ544" i="6" s="1"/>
  <c r="AI576" i="6"/>
  <c r="AX576" i="6" s="1"/>
  <c r="AZ576" i="6" s="1"/>
  <c r="AI580" i="6"/>
  <c r="AX580" i="6" s="1"/>
  <c r="AZ580" i="6" s="1"/>
  <c r="AI425" i="6"/>
  <c r="AX425" i="6" s="1"/>
  <c r="AZ425" i="6" s="1"/>
  <c r="AI517" i="6"/>
  <c r="AX517" i="6" s="1"/>
  <c r="AZ517" i="6" s="1"/>
  <c r="AI454" i="6"/>
  <c r="AX454" i="6" s="1"/>
  <c r="AZ454" i="6" s="1"/>
  <c r="AI206" i="6"/>
  <c r="AX206" i="6" s="1"/>
  <c r="AZ206" i="6" s="1"/>
  <c r="AI394" i="6"/>
  <c r="AX394" i="6" s="1"/>
  <c r="AZ394" i="6" s="1"/>
  <c r="AI426" i="6"/>
  <c r="AX426" i="6" s="1"/>
  <c r="AZ426" i="6" s="1"/>
  <c r="AI483" i="6"/>
  <c r="AX483" i="6" s="1"/>
  <c r="AZ483" i="6" s="1"/>
  <c r="AI30" i="6"/>
  <c r="AX30" i="6" s="1"/>
  <c r="AZ30" i="6" s="1"/>
  <c r="AI398" i="6"/>
  <c r="AX398" i="6" s="1"/>
  <c r="AZ398" i="6" s="1"/>
  <c r="AI478" i="6"/>
  <c r="AX478" i="6" s="1"/>
  <c r="AZ478" i="6" s="1"/>
  <c r="AI589" i="6"/>
  <c r="AX589" i="6" s="1"/>
  <c r="AZ589" i="6" s="1"/>
  <c r="AI685" i="6"/>
  <c r="AX685" i="6" s="1"/>
  <c r="AZ685" i="6" s="1"/>
  <c r="AI713" i="6"/>
  <c r="AX713" i="6" s="1"/>
  <c r="AZ713" i="6" s="1"/>
  <c r="AI682" i="6"/>
  <c r="AX682" i="6" s="1"/>
  <c r="AZ682" i="6" s="1"/>
  <c r="AI706" i="6"/>
  <c r="AX706" i="6" s="1"/>
  <c r="AZ706" i="6" s="1"/>
  <c r="S15" i="8"/>
  <c r="AI11" i="6"/>
  <c r="AX11" i="6" s="1"/>
  <c r="AZ11" i="6" s="1"/>
  <c r="AI191" i="6"/>
  <c r="AX191" i="6" s="1"/>
  <c r="AZ191" i="6" s="1"/>
  <c r="AI243" i="6"/>
  <c r="AX243" i="6" s="1"/>
  <c r="AZ243" i="6" s="1"/>
  <c r="AI247" i="6"/>
  <c r="AX247" i="6" s="1"/>
  <c r="AZ247" i="6" s="1"/>
  <c r="AI56" i="6"/>
  <c r="AX56" i="6" s="1"/>
  <c r="AZ56" i="6" s="1"/>
  <c r="AI324" i="6"/>
  <c r="AX324" i="6" s="1"/>
  <c r="AZ324" i="6" s="1"/>
  <c r="AI17" i="6"/>
  <c r="AX17" i="6" s="1"/>
  <c r="AZ17" i="6" s="1"/>
  <c r="AI37" i="6"/>
  <c r="AX37" i="6" s="1"/>
  <c r="AZ37" i="6" s="1"/>
  <c r="AI117" i="6"/>
  <c r="AX117" i="6" s="1"/>
  <c r="AZ117" i="6" s="1"/>
  <c r="AI149" i="6"/>
  <c r="AX149" i="6" s="1"/>
  <c r="AZ149" i="6" s="1"/>
  <c r="AI233" i="6"/>
  <c r="AX233" i="6" s="1"/>
  <c r="AZ233" i="6" s="1"/>
  <c r="AI269" i="6"/>
  <c r="AX269" i="6" s="1"/>
  <c r="AZ269" i="6" s="1"/>
  <c r="AI387" i="6"/>
  <c r="AX387" i="6" s="1"/>
  <c r="AZ387" i="6" s="1"/>
  <c r="AI86" i="6"/>
  <c r="AX86" i="6" s="1"/>
  <c r="AZ86" i="6" s="1"/>
  <c r="AI392" i="6"/>
  <c r="AX392" i="6" s="1"/>
  <c r="AZ392" i="6" s="1"/>
  <c r="AI400" i="6"/>
  <c r="AX400" i="6" s="1"/>
  <c r="AZ400" i="6" s="1"/>
  <c r="AI516" i="6"/>
  <c r="AX516" i="6" s="1"/>
  <c r="AZ516" i="6" s="1"/>
  <c r="AI528" i="6"/>
  <c r="AX528" i="6" s="1"/>
  <c r="AZ528" i="6" s="1"/>
  <c r="AI335" i="6"/>
  <c r="AX335" i="6" s="1"/>
  <c r="AZ335" i="6" s="1"/>
  <c r="AI389" i="6"/>
  <c r="AX389" i="6" s="1"/>
  <c r="AZ389" i="6" s="1"/>
  <c r="AI390" i="6"/>
  <c r="AX390" i="6" s="1"/>
  <c r="AZ390" i="6" s="1"/>
  <c r="AI586" i="6"/>
  <c r="AX586" i="6" s="1"/>
  <c r="AZ586" i="6" s="1"/>
  <c r="AI631" i="6"/>
  <c r="AX631" i="6" s="1"/>
  <c r="AZ631" i="6" s="1"/>
  <c r="AI715" i="6"/>
  <c r="AX715" i="6" s="1"/>
  <c r="AZ715" i="6" s="1"/>
  <c r="AI582" i="6"/>
  <c r="AX582" i="6" s="1"/>
  <c r="AZ582" i="6" s="1"/>
  <c r="AI604" i="6"/>
  <c r="AX604" i="6" s="1"/>
  <c r="AZ604" i="6" s="1"/>
  <c r="AI338" i="6"/>
  <c r="AX338" i="6" s="1"/>
  <c r="AZ338" i="6" s="1"/>
  <c r="AI662" i="6"/>
  <c r="AX662" i="6" s="1"/>
  <c r="AZ662" i="6" s="1"/>
  <c r="AI648" i="6"/>
  <c r="AX648" i="6" s="1"/>
  <c r="AZ648" i="6" s="1"/>
  <c r="AI575" i="6"/>
  <c r="AX575" i="6" s="1"/>
  <c r="AZ575" i="6" s="1"/>
  <c r="S16" i="8"/>
  <c r="AI91" i="6"/>
  <c r="AX91" i="6" s="1"/>
  <c r="AZ91" i="6" s="1"/>
  <c r="AI115" i="6"/>
  <c r="AX115" i="6" s="1"/>
  <c r="AZ115" i="6" s="1"/>
  <c r="AI187" i="6"/>
  <c r="AX187" i="6" s="1"/>
  <c r="AZ187" i="6" s="1"/>
  <c r="AI48" i="6"/>
  <c r="AX48" i="6" s="1"/>
  <c r="AZ48" i="6" s="1"/>
  <c r="AI88" i="6"/>
  <c r="AX88" i="6" s="1"/>
  <c r="AZ88" i="6" s="1"/>
  <c r="AI144" i="6"/>
  <c r="AX144" i="6" s="1"/>
  <c r="AZ144" i="6" s="1"/>
  <c r="AI180" i="6"/>
  <c r="AX180" i="6" s="1"/>
  <c r="AZ180" i="6" s="1"/>
  <c r="AI188" i="6"/>
  <c r="AX188" i="6" s="1"/>
  <c r="AZ188" i="6" s="1"/>
  <c r="AI216" i="6"/>
  <c r="AX216" i="6" s="1"/>
  <c r="AZ216" i="6" s="1"/>
  <c r="AI264" i="6"/>
  <c r="AX264" i="6" s="1"/>
  <c r="AZ264" i="6" s="1"/>
  <c r="AI21" i="6"/>
  <c r="AX21" i="6" s="1"/>
  <c r="AZ21" i="6" s="1"/>
  <c r="AI57" i="6"/>
  <c r="AX57" i="6" s="1"/>
  <c r="AZ57" i="6" s="1"/>
  <c r="AI161" i="6"/>
  <c r="AX161" i="6" s="1"/>
  <c r="AZ161" i="6" s="1"/>
  <c r="AI355" i="6"/>
  <c r="AX355" i="6" s="1"/>
  <c r="AZ355" i="6" s="1"/>
  <c r="AI371" i="6"/>
  <c r="AX371" i="6" s="1"/>
  <c r="AZ371" i="6" s="1"/>
  <c r="AI246" i="6"/>
  <c r="AX246" i="6" s="1"/>
  <c r="AZ246" i="6" s="1"/>
  <c r="AI396" i="6"/>
  <c r="AX396" i="6" s="1"/>
  <c r="AZ396" i="6" s="1"/>
  <c r="AI444" i="6"/>
  <c r="AX444" i="6" s="1"/>
  <c r="AZ444" i="6" s="1"/>
  <c r="AI456" i="6"/>
  <c r="AX456" i="6" s="1"/>
  <c r="AZ456" i="6" s="1"/>
  <c r="AI588" i="6"/>
  <c r="AX588" i="6" s="1"/>
  <c r="AZ588" i="6" s="1"/>
  <c r="AI381" i="6"/>
  <c r="AX381" i="6" s="1"/>
  <c r="AZ381" i="6" s="1"/>
  <c r="AI397" i="6"/>
  <c r="AX397" i="6" s="1"/>
  <c r="AZ397" i="6" s="1"/>
  <c r="AI577" i="6"/>
  <c r="AX577" i="6" s="1"/>
  <c r="AZ577" i="6" s="1"/>
  <c r="AI314" i="6"/>
  <c r="AX314" i="6" s="1"/>
  <c r="AZ314" i="6" s="1"/>
  <c r="AI470" i="6"/>
  <c r="AX470" i="6" s="1"/>
  <c r="AZ470" i="6" s="1"/>
  <c r="AI507" i="6"/>
  <c r="AX507" i="6" s="1"/>
  <c r="AZ507" i="6" s="1"/>
  <c r="AI539" i="6"/>
  <c r="AX539" i="6" s="1"/>
  <c r="AZ539" i="6" s="1"/>
  <c r="AI462" i="6"/>
  <c r="AX462" i="6" s="1"/>
  <c r="AZ462" i="6" s="1"/>
  <c r="AI645" i="6"/>
  <c r="AX645" i="6" s="1"/>
  <c r="AZ645" i="6" s="1"/>
  <c r="AI697" i="6"/>
  <c r="AX697" i="6" s="1"/>
  <c r="AZ697" i="6" s="1"/>
  <c r="AI626" i="6"/>
  <c r="AX626" i="6" s="1"/>
  <c r="AZ626" i="6" s="1"/>
  <c r="AI386" i="6"/>
  <c r="AX386" i="6" s="1"/>
  <c r="AZ386" i="6" s="1"/>
  <c r="AI652" i="6"/>
  <c r="AX652" i="6" s="1"/>
  <c r="AZ652" i="6" s="1"/>
  <c r="S14" i="8"/>
  <c r="AI227" i="6"/>
  <c r="AX227" i="6" s="1"/>
  <c r="AZ227" i="6" s="1"/>
  <c r="AI231" i="6"/>
  <c r="AX231" i="6" s="1"/>
  <c r="AZ231" i="6" s="1"/>
  <c r="AI8" i="6"/>
  <c r="AX8" i="6" s="1"/>
  <c r="AI228" i="6"/>
  <c r="AX228" i="6" s="1"/>
  <c r="AZ228" i="6" s="1"/>
  <c r="AI320" i="6"/>
  <c r="AX320" i="6" s="1"/>
  <c r="AZ320" i="6" s="1"/>
  <c r="AI49" i="6"/>
  <c r="AX49" i="6" s="1"/>
  <c r="AZ49" i="6" s="1"/>
  <c r="AI65" i="6"/>
  <c r="AX65" i="6" s="1"/>
  <c r="AZ65" i="6" s="1"/>
  <c r="AI85" i="6"/>
  <c r="AX85" i="6" s="1"/>
  <c r="AZ85" i="6" s="1"/>
  <c r="AI141" i="6"/>
  <c r="AX141" i="6" s="1"/>
  <c r="AZ141" i="6" s="1"/>
  <c r="AI221" i="6"/>
  <c r="AX221" i="6" s="1"/>
  <c r="AZ221" i="6" s="1"/>
  <c r="AI253" i="6"/>
  <c r="AX253" i="6" s="1"/>
  <c r="AZ253" i="6" s="1"/>
  <c r="AI317" i="6"/>
  <c r="AX317" i="6" s="1"/>
  <c r="AZ317" i="6" s="1"/>
  <c r="AI337" i="6"/>
  <c r="AX337" i="6" s="1"/>
  <c r="AZ337" i="6" s="1"/>
  <c r="AI34" i="6"/>
  <c r="AX34" i="6" s="1"/>
  <c r="AZ34" i="6" s="1"/>
  <c r="AI475" i="6"/>
  <c r="AX475" i="6" s="1"/>
  <c r="AZ475" i="6" s="1"/>
  <c r="AI326" i="6"/>
  <c r="AX326" i="6" s="1"/>
  <c r="AZ326" i="6" s="1"/>
  <c r="AI460" i="6"/>
  <c r="AX460" i="6" s="1"/>
  <c r="AZ460" i="6" s="1"/>
  <c r="AI492" i="6"/>
  <c r="AX492" i="6" s="1"/>
  <c r="AZ492" i="6" s="1"/>
  <c r="AI536" i="6"/>
  <c r="AX536" i="6" s="1"/>
  <c r="AZ536" i="6" s="1"/>
  <c r="AI584" i="6"/>
  <c r="AX584" i="6" s="1"/>
  <c r="AZ584" i="6" s="1"/>
  <c r="AI311" i="6"/>
  <c r="AX311" i="6" s="1"/>
  <c r="AZ311" i="6" s="1"/>
  <c r="AI506" i="6"/>
  <c r="AX506" i="6" s="1"/>
  <c r="AZ506" i="6" s="1"/>
  <c r="AI578" i="6"/>
  <c r="AX578" i="6" s="1"/>
  <c r="AZ578" i="6" s="1"/>
  <c r="AI607" i="6"/>
  <c r="AX607" i="6" s="1"/>
  <c r="AZ607" i="6" s="1"/>
  <c r="AI651" i="6"/>
  <c r="AX651" i="6" s="1"/>
  <c r="AZ651" i="6" s="1"/>
  <c r="AI663" i="6"/>
  <c r="AX663" i="6" s="1"/>
  <c r="AZ663" i="6" s="1"/>
  <c r="AI555" i="6"/>
  <c r="AX555" i="6" s="1"/>
  <c r="AZ555" i="6" s="1"/>
  <c r="AI534" i="6"/>
  <c r="AX534" i="6" s="1"/>
  <c r="AZ534" i="6" s="1"/>
  <c r="AI613" i="6"/>
  <c r="AX613" i="6" s="1"/>
  <c r="AZ613" i="6" s="1"/>
  <c r="AI637" i="6"/>
  <c r="AX637" i="6" s="1"/>
  <c r="AZ637" i="6" s="1"/>
  <c r="AI238" i="6"/>
  <c r="AX238" i="6" s="1"/>
  <c r="AZ238" i="6" s="1"/>
  <c r="AI302" i="6"/>
  <c r="AX302" i="6" s="1"/>
  <c r="AZ302" i="6" s="1"/>
  <c r="AI646" i="6"/>
  <c r="AX646" i="6" s="1"/>
  <c r="AZ646" i="6" s="1"/>
  <c r="AI654" i="6"/>
  <c r="AX654" i="6" s="1"/>
  <c r="AZ654" i="6" s="1"/>
  <c r="S4" i="8"/>
  <c r="AI5" i="6"/>
  <c r="AX5" i="6" s="1"/>
  <c r="AI6" i="6"/>
  <c r="AX6" i="6" s="1"/>
  <c r="AI4" i="6"/>
  <c r="AX4" i="6" s="1"/>
  <c r="AI664" i="6" l="1"/>
  <c r="AX664" i="6" s="1"/>
  <c r="AZ664" i="6" s="1"/>
  <c r="AI721" i="6"/>
  <c r="AX721" i="6" s="1"/>
  <c r="AZ721" i="6" s="1"/>
  <c r="AI94" i="6"/>
  <c r="AX94" i="6" s="1"/>
  <c r="AZ94" i="6" s="1"/>
  <c r="AI501" i="6"/>
  <c r="AX501" i="6" s="1"/>
  <c r="AZ501" i="6" s="1"/>
  <c r="AI464" i="6"/>
  <c r="AX464" i="6" s="1"/>
  <c r="AZ464" i="6" s="1"/>
  <c r="AI340" i="6"/>
  <c r="AX340" i="6" s="1"/>
  <c r="AZ340" i="6" s="1"/>
  <c r="AI300" i="6"/>
  <c r="AX300" i="6" s="1"/>
  <c r="AZ300" i="6" s="1"/>
  <c r="AI251" i="6"/>
  <c r="AX251" i="6" s="1"/>
  <c r="AZ251" i="6" s="1"/>
  <c r="AI670" i="6"/>
  <c r="AX670" i="6" s="1"/>
  <c r="AZ670" i="6" s="1"/>
  <c r="AI593" i="6"/>
  <c r="AX593" i="6" s="1"/>
  <c r="AZ593" i="6" s="1"/>
  <c r="AI270" i="6"/>
  <c r="AX270" i="6" s="1"/>
  <c r="AZ270" i="6" s="1"/>
  <c r="AI457" i="6"/>
  <c r="AX457" i="6" s="1"/>
  <c r="AZ457" i="6" s="1"/>
  <c r="AI432" i="6"/>
  <c r="AX432" i="6" s="1"/>
  <c r="AZ432" i="6" s="1"/>
  <c r="AI22" i="6"/>
  <c r="AX22" i="6" s="1"/>
  <c r="AZ22" i="6" s="1"/>
  <c r="AI260" i="6"/>
  <c r="AX260" i="6" s="1"/>
  <c r="AZ260" i="6" s="1"/>
  <c r="AI183" i="6"/>
  <c r="AX183" i="6" s="1"/>
  <c r="AZ183" i="6" s="1"/>
  <c r="AI567" i="6"/>
  <c r="AX567" i="6" s="1"/>
  <c r="AZ567" i="6" s="1"/>
  <c r="AI526" i="6"/>
  <c r="AX526" i="6" s="1"/>
  <c r="AZ526" i="6" s="1"/>
  <c r="AI599" i="6"/>
  <c r="AX599" i="6" s="1"/>
  <c r="AZ599" i="6" s="1"/>
  <c r="AI385" i="6"/>
  <c r="AX385" i="6" s="1"/>
  <c r="AZ385" i="6" s="1"/>
  <c r="AI384" i="6"/>
  <c r="AX384" i="6" s="1"/>
  <c r="AZ384" i="6" s="1"/>
  <c r="AI210" i="6"/>
  <c r="AX210" i="6" s="1"/>
  <c r="AZ210" i="6" s="1"/>
  <c r="AI156" i="6"/>
  <c r="AX156" i="6" s="1"/>
  <c r="AZ156" i="6" s="1"/>
  <c r="R12" i="7"/>
  <c r="AH48" i="6"/>
  <c r="AQ48" i="6" s="1"/>
  <c r="AS48" i="6" s="1"/>
  <c r="AU48" i="6" s="1"/>
  <c r="BA48" i="6" s="1"/>
  <c r="BB48" i="6" s="1"/>
  <c r="AH88" i="6"/>
  <c r="AH21" i="6"/>
  <c r="AH246" i="6"/>
  <c r="AQ246" i="6" s="1"/>
  <c r="AS246" i="6" s="1"/>
  <c r="AU246" i="6" s="1"/>
  <c r="BA246" i="6" s="1"/>
  <c r="BB246" i="6" s="1"/>
  <c r="AH314" i="6"/>
  <c r="AQ314" i="6" s="1"/>
  <c r="AS314" i="6" s="1"/>
  <c r="AU314" i="6" s="1"/>
  <c r="BA314" i="6" s="1"/>
  <c r="BB314" i="6" s="1"/>
  <c r="AH386" i="6"/>
  <c r="AQ386" i="6" s="1"/>
  <c r="AS386" i="6" s="1"/>
  <c r="AU386" i="6" s="1"/>
  <c r="BA386" i="6" s="1"/>
  <c r="BB386" i="6" s="1"/>
  <c r="AH462" i="6"/>
  <c r="AQ462" i="6" s="1"/>
  <c r="AS462" i="6" s="1"/>
  <c r="AU462" i="6" s="1"/>
  <c r="BA462" i="6" s="1"/>
  <c r="BB462" i="6" s="1"/>
  <c r="AH470" i="6"/>
  <c r="AQ470" i="6" s="1"/>
  <c r="AS470" i="6" s="1"/>
  <c r="AU470" i="6" s="1"/>
  <c r="BA470" i="6" s="1"/>
  <c r="BB470" i="6" s="1"/>
  <c r="AH626" i="6"/>
  <c r="AQ626" i="6" s="1"/>
  <c r="AS626" i="6" s="1"/>
  <c r="AU626" i="6" s="1"/>
  <c r="BA626" i="6" s="1"/>
  <c r="BB626" i="6" s="1"/>
  <c r="AH115" i="6"/>
  <c r="AH187" i="6"/>
  <c r="AQ187" i="6" s="1"/>
  <c r="AS187" i="6" s="1"/>
  <c r="AU187" i="6" s="1"/>
  <c r="BA187" i="6" s="1"/>
  <c r="BB187" i="6" s="1"/>
  <c r="AH355" i="6"/>
  <c r="AQ355" i="6" s="1"/>
  <c r="AS355" i="6" s="1"/>
  <c r="AU355" i="6" s="1"/>
  <c r="BA355" i="6" s="1"/>
  <c r="BB355" i="6" s="1"/>
  <c r="AH371" i="6"/>
  <c r="AQ371" i="6" s="1"/>
  <c r="AS371" i="6" s="1"/>
  <c r="AU371" i="6" s="1"/>
  <c r="BA371" i="6" s="1"/>
  <c r="BB371" i="6" s="1"/>
  <c r="AH507" i="6"/>
  <c r="AQ507" i="6" s="1"/>
  <c r="AS507" i="6" s="1"/>
  <c r="AU507" i="6" s="1"/>
  <c r="BA507" i="6" s="1"/>
  <c r="BB507" i="6" s="1"/>
  <c r="AH539" i="6"/>
  <c r="AQ539" i="6" s="1"/>
  <c r="AS539" i="6" s="1"/>
  <c r="AU539" i="6" s="1"/>
  <c r="BA539" i="6" s="1"/>
  <c r="BB539" i="6" s="1"/>
  <c r="AH57" i="6"/>
  <c r="AQ57" i="6" s="1"/>
  <c r="AS57" i="6" s="1"/>
  <c r="AU57" i="6" s="1"/>
  <c r="BA57" i="6" s="1"/>
  <c r="BB57" i="6" s="1"/>
  <c r="AH144" i="6"/>
  <c r="AH180" i="6"/>
  <c r="AQ180" i="6" s="1"/>
  <c r="AS180" i="6" s="1"/>
  <c r="AU180" i="6" s="1"/>
  <c r="BA180" i="6" s="1"/>
  <c r="BB180" i="6" s="1"/>
  <c r="AH188" i="6"/>
  <c r="AQ188" i="6" s="1"/>
  <c r="AS188" i="6" s="1"/>
  <c r="AU188" i="6" s="1"/>
  <c r="BA188" i="6" s="1"/>
  <c r="BB188" i="6" s="1"/>
  <c r="AH216" i="6"/>
  <c r="AQ216" i="6" s="1"/>
  <c r="AS216" i="6" s="1"/>
  <c r="AU216" i="6" s="1"/>
  <c r="BA216" i="6" s="1"/>
  <c r="BB216" i="6" s="1"/>
  <c r="AH264" i="6"/>
  <c r="AQ264" i="6" s="1"/>
  <c r="AS264" i="6" s="1"/>
  <c r="AU264" i="6" s="1"/>
  <c r="BA264" i="6" s="1"/>
  <c r="BB264" i="6" s="1"/>
  <c r="AH396" i="6"/>
  <c r="AQ396" i="6" s="1"/>
  <c r="AS396" i="6" s="1"/>
  <c r="AU396" i="6" s="1"/>
  <c r="BA396" i="6" s="1"/>
  <c r="BB396" i="6" s="1"/>
  <c r="AH577" i="6"/>
  <c r="AQ577" i="6" s="1"/>
  <c r="AS577" i="6" s="1"/>
  <c r="AU577" i="6" s="1"/>
  <c r="BA577" i="6" s="1"/>
  <c r="BB577" i="6" s="1"/>
  <c r="AH381" i="6"/>
  <c r="AQ381" i="6" s="1"/>
  <c r="AS381" i="6" s="1"/>
  <c r="AU381" i="6" s="1"/>
  <c r="BA381" i="6" s="1"/>
  <c r="BB381" i="6" s="1"/>
  <c r="AH397" i="6"/>
  <c r="AQ397" i="6" s="1"/>
  <c r="AS397" i="6" s="1"/>
  <c r="AU397" i="6" s="1"/>
  <c r="BA397" i="6" s="1"/>
  <c r="BB397" i="6" s="1"/>
  <c r="AH444" i="6"/>
  <c r="AQ444" i="6" s="1"/>
  <c r="AS444" i="6" s="1"/>
  <c r="AU444" i="6" s="1"/>
  <c r="BA444" i="6" s="1"/>
  <c r="BB444" i="6" s="1"/>
  <c r="AH588" i="6"/>
  <c r="AQ588" i="6" s="1"/>
  <c r="AS588" i="6" s="1"/>
  <c r="AU588" i="6" s="1"/>
  <c r="BA588" i="6" s="1"/>
  <c r="BB588" i="6" s="1"/>
  <c r="AH91" i="6"/>
  <c r="AH161" i="6"/>
  <c r="AQ161" i="6" s="1"/>
  <c r="AS161" i="6" s="1"/>
  <c r="AU161" i="6" s="1"/>
  <c r="BA161" i="6" s="1"/>
  <c r="BB161" i="6" s="1"/>
  <c r="AH652" i="6"/>
  <c r="AQ652" i="6" s="1"/>
  <c r="AS652" i="6" s="1"/>
  <c r="AU652" i="6" s="1"/>
  <c r="BA652" i="6" s="1"/>
  <c r="BB652" i="6" s="1"/>
  <c r="AH456" i="6"/>
  <c r="AQ456" i="6" s="1"/>
  <c r="AS456" i="6" s="1"/>
  <c r="AU456" i="6" s="1"/>
  <c r="BA456" i="6" s="1"/>
  <c r="BB456" i="6" s="1"/>
  <c r="AH645" i="6"/>
  <c r="AQ645" i="6" s="1"/>
  <c r="AS645" i="6" s="1"/>
  <c r="AU645" i="6" s="1"/>
  <c r="BA645" i="6" s="1"/>
  <c r="BB645" i="6" s="1"/>
  <c r="AH697" i="6"/>
  <c r="AQ697" i="6" s="1"/>
  <c r="AS697" i="6" s="1"/>
  <c r="AU697" i="6" s="1"/>
  <c r="BA697" i="6" s="1"/>
  <c r="BB697" i="6" s="1"/>
  <c r="AH92" i="6"/>
  <c r="AQ92" i="6" s="1"/>
  <c r="AS92" i="6" s="1"/>
  <c r="AU92" i="6" s="1"/>
  <c r="BA92" i="6" s="1"/>
  <c r="BB92" i="6" s="1"/>
  <c r="AH358" i="6"/>
  <c r="AQ358" i="6" s="1"/>
  <c r="AS358" i="6" s="1"/>
  <c r="AU358" i="6" s="1"/>
  <c r="BA358" i="6" s="1"/>
  <c r="BB358" i="6" s="1"/>
  <c r="AH446" i="6"/>
  <c r="AQ446" i="6" s="1"/>
  <c r="AS446" i="6" s="1"/>
  <c r="AU446" i="6" s="1"/>
  <c r="BA446" i="6" s="1"/>
  <c r="BB446" i="6" s="1"/>
  <c r="AH47" i="6"/>
  <c r="AH63" i="6"/>
  <c r="AQ63" i="6" s="1"/>
  <c r="AS63" i="6" s="1"/>
  <c r="AU63" i="6" s="1"/>
  <c r="BA63" i="6" s="1"/>
  <c r="BB63" i="6" s="1"/>
  <c r="AH391" i="6"/>
  <c r="AQ391" i="6" s="1"/>
  <c r="AS391" i="6" s="1"/>
  <c r="AU391" i="6" s="1"/>
  <c r="BA391" i="6" s="1"/>
  <c r="BB391" i="6" s="1"/>
  <c r="AH439" i="6"/>
  <c r="AQ439" i="6" s="1"/>
  <c r="AS439" i="6" s="1"/>
  <c r="AU439" i="6" s="1"/>
  <c r="BA439" i="6" s="1"/>
  <c r="BB439" i="6" s="1"/>
  <c r="AH547" i="6"/>
  <c r="AQ547" i="6" s="1"/>
  <c r="AS547" i="6" s="1"/>
  <c r="AU547" i="6" s="1"/>
  <c r="BA547" i="6" s="1"/>
  <c r="BB547" i="6" s="1"/>
  <c r="AH595" i="6"/>
  <c r="AQ595" i="6" s="1"/>
  <c r="AS595" i="6" s="1"/>
  <c r="AU595" i="6" s="1"/>
  <c r="BA595" i="6" s="1"/>
  <c r="BB595" i="6" s="1"/>
  <c r="AH623" i="6"/>
  <c r="AQ623" i="6" s="1"/>
  <c r="AS623" i="6" s="1"/>
  <c r="AU623" i="6" s="1"/>
  <c r="BA623" i="6" s="1"/>
  <c r="BB623" i="6" s="1"/>
  <c r="AH136" i="6"/>
  <c r="AH148" i="6"/>
  <c r="AH232" i="6"/>
  <c r="AQ232" i="6" s="1"/>
  <c r="AS232" i="6" s="1"/>
  <c r="AU232" i="6" s="1"/>
  <c r="BA232" i="6" s="1"/>
  <c r="BB232" i="6" s="1"/>
  <c r="AH248" i="6"/>
  <c r="AQ248" i="6" s="1"/>
  <c r="AS248" i="6" s="1"/>
  <c r="AU248" i="6" s="1"/>
  <c r="BA248" i="6" s="1"/>
  <c r="BB248" i="6" s="1"/>
  <c r="AH352" i="6"/>
  <c r="AQ352" i="6" s="1"/>
  <c r="AS352" i="6" s="1"/>
  <c r="AU352" i="6" s="1"/>
  <c r="BA352" i="6" s="1"/>
  <c r="BB352" i="6" s="1"/>
  <c r="AH376" i="6"/>
  <c r="AQ376" i="6" s="1"/>
  <c r="AS376" i="6" s="1"/>
  <c r="AU376" i="6" s="1"/>
  <c r="BA376" i="6" s="1"/>
  <c r="BB376" i="6" s="1"/>
  <c r="AH121" i="6"/>
  <c r="AH345" i="6"/>
  <c r="AQ345" i="6" s="1"/>
  <c r="AS345" i="6" s="1"/>
  <c r="AU345" i="6" s="1"/>
  <c r="BA345" i="6" s="1"/>
  <c r="BB345" i="6" s="1"/>
  <c r="AH513" i="6"/>
  <c r="AQ513" i="6" s="1"/>
  <c r="AS513" i="6" s="1"/>
  <c r="AU513" i="6" s="1"/>
  <c r="BA513" i="6" s="1"/>
  <c r="BB513" i="6" s="1"/>
  <c r="AH537" i="6"/>
  <c r="AQ537" i="6" s="1"/>
  <c r="AS537" i="6" s="1"/>
  <c r="AU537" i="6" s="1"/>
  <c r="BA537" i="6" s="1"/>
  <c r="BB537" i="6" s="1"/>
  <c r="AH157" i="6"/>
  <c r="AQ157" i="6" s="1"/>
  <c r="AS157" i="6" s="1"/>
  <c r="AU157" i="6" s="1"/>
  <c r="BA157" i="6" s="1"/>
  <c r="BB157" i="6" s="1"/>
  <c r="AH237" i="6"/>
  <c r="AQ237" i="6" s="1"/>
  <c r="AS237" i="6" s="1"/>
  <c r="AU237" i="6" s="1"/>
  <c r="BA237" i="6" s="1"/>
  <c r="BB237" i="6" s="1"/>
  <c r="AH711" i="6"/>
  <c r="AQ711" i="6" s="1"/>
  <c r="AS711" i="6" s="1"/>
  <c r="AU711" i="6" s="1"/>
  <c r="BA711" i="6" s="1"/>
  <c r="BB711" i="6" s="1"/>
  <c r="AH353" i="6"/>
  <c r="AQ353" i="6" s="1"/>
  <c r="AS353" i="6" s="1"/>
  <c r="AU353" i="6" s="1"/>
  <c r="BA353" i="6" s="1"/>
  <c r="BB353" i="6" s="1"/>
  <c r="AH644" i="6"/>
  <c r="AQ644" i="6" s="1"/>
  <c r="AS644" i="6" s="1"/>
  <c r="AU644" i="6" s="1"/>
  <c r="BA644" i="6" s="1"/>
  <c r="BB644" i="6" s="1"/>
  <c r="AH18" i="6"/>
  <c r="AQ18" i="6" s="1"/>
  <c r="AS18" i="6" s="1"/>
  <c r="AU18" i="6" s="1"/>
  <c r="BA18" i="6" s="1"/>
  <c r="BB18" i="6" s="1"/>
  <c r="AH26" i="6"/>
  <c r="AH90" i="6"/>
  <c r="AH13" i="6"/>
  <c r="AQ13" i="6" s="1"/>
  <c r="AS13" i="6" s="1"/>
  <c r="AU13" i="6" s="1"/>
  <c r="BA13" i="6" s="1"/>
  <c r="BB13" i="6" s="1"/>
  <c r="AH106" i="6"/>
  <c r="AH170" i="6"/>
  <c r="AQ170" i="6" s="1"/>
  <c r="AS170" i="6" s="1"/>
  <c r="AU170" i="6" s="1"/>
  <c r="BA170" i="6" s="1"/>
  <c r="BB170" i="6" s="1"/>
  <c r="AH306" i="6"/>
  <c r="AQ306" i="6" s="1"/>
  <c r="AS306" i="6" s="1"/>
  <c r="AU306" i="6" s="1"/>
  <c r="BA306" i="6" s="1"/>
  <c r="BB306" i="6" s="1"/>
  <c r="AH318" i="6"/>
  <c r="AQ318" i="6" s="1"/>
  <c r="AS318" i="6" s="1"/>
  <c r="AU318" i="6" s="1"/>
  <c r="BA318" i="6" s="1"/>
  <c r="BB318" i="6" s="1"/>
  <c r="AH366" i="6"/>
  <c r="AQ366" i="6" s="1"/>
  <c r="AS366" i="6" s="1"/>
  <c r="AU366" i="6" s="1"/>
  <c r="BA366" i="6" s="1"/>
  <c r="BB366" i="6" s="1"/>
  <c r="AH414" i="6"/>
  <c r="AQ414" i="6" s="1"/>
  <c r="AS414" i="6" s="1"/>
  <c r="AU414" i="6" s="1"/>
  <c r="BA414" i="6" s="1"/>
  <c r="BB414" i="6" s="1"/>
  <c r="AH570" i="6"/>
  <c r="AQ570" i="6" s="1"/>
  <c r="AS570" i="6" s="1"/>
  <c r="AU570" i="6" s="1"/>
  <c r="BA570" i="6" s="1"/>
  <c r="BB570" i="6" s="1"/>
  <c r="AH598" i="6"/>
  <c r="AQ598" i="6" s="1"/>
  <c r="AS598" i="6" s="1"/>
  <c r="AU598" i="6" s="1"/>
  <c r="BA598" i="6" s="1"/>
  <c r="BB598" i="6" s="1"/>
  <c r="AH343" i="6"/>
  <c r="AQ343" i="6" s="1"/>
  <c r="AS343" i="6" s="1"/>
  <c r="AU343" i="6" s="1"/>
  <c r="BA343" i="6" s="1"/>
  <c r="BB343" i="6" s="1"/>
  <c r="AH399" i="6"/>
  <c r="AQ399" i="6" s="1"/>
  <c r="AS399" i="6" s="1"/>
  <c r="AU399" i="6" s="1"/>
  <c r="BA399" i="6" s="1"/>
  <c r="BB399" i="6" s="1"/>
  <c r="AH423" i="6"/>
  <c r="AQ423" i="6" s="1"/>
  <c r="AS423" i="6" s="1"/>
  <c r="AU423" i="6" s="1"/>
  <c r="BA423" i="6" s="1"/>
  <c r="BB423" i="6" s="1"/>
  <c r="AH571" i="6"/>
  <c r="AQ571" i="6" s="1"/>
  <c r="AS571" i="6" s="1"/>
  <c r="AU571" i="6" s="1"/>
  <c r="BA571" i="6" s="1"/>
  <c r="BB571" i="6" s="1"/>
  <c r="AH120" i="6"/>
  <c r="AH268" i="6"/>
  <c r="AQ268" i="6" s="1"/>
  <c r="AS268" i="6" s="1"/>
  <c r="AU268" i="6" s="1"/>
  <c r="BA268" i="6" s="1"/>
  <c r="BB268" i="6" s="1"/>
  <c r="AH449" i="6"/>
  <c r="AQ449" i="6" s="1"/>
  <c r="AS449" i="6" s="1"/>
  <c r="AU449" i="6" s="1"/>
  <c r="BA449" i="6" s="1"/>
  <c r="BB449" i="6" s="1"/>
  <c r="AH710" i="6"/>
  <c r="AQ710" i="6" s="1"/>
  <c r="AS710" i="6" s="1"/>
  <c r="AU710" i="6" s="1"/>
  <c r="BA710" i="6" s="1"/>
  <c r="BB710" i="6" s="1"/>
  <c r="AH548" i="6"/>
  <c r="AQ548" i="6" s="1"/>
  <c r="AS548" i="6" s="1"/>
  <c r="AU548" i="6" s="1"/>
  <c r="BA548" i="6" s="1"/>
  <c r="BB548" i="6" s="1"/>
  <c r="AH369" i="6"/>
  <c r="AQ369" i="6" s="1"/>
  <c r="AS369" i="6" s="1"/>
  <c r="AU369" i="6" s="1"/>
  <c r="BA369" i="6" s="1"/>
  <c r="BB369" i="6" s="1"/>
  <c r="AH401" i="6"/>
  <c r="AQ401" i="6" s="1"/>
  <c r="AS401" i="6" s="1"/>
  <c r="AU401" i="6" s="1"/>
  <c r="BA401" i="6" s="1"/>
  <c r="BB401" i="6" s="1"/>
  <c r="AH417" i="6"/>
  <c r="AQ417" i="6" s="1"/>
  <c r="AS417" i="6" s="1"/>
  <c r="AU417" i="6" s="1"/>
  <c r="BA417" i="6" s="1"/>
  <c r="BB417" i="6" s="1"/>
  <c r="AH509" i="6"/>
  <c r="AQ509" i="6" s="1"/>
  <c r="AS509" i="6" s="1"/>
  <c r="AU509" i="6" s="1"/>
  <c r="BA509" i="6" s="1"/>
  <c r="BB509" i="6" s="1"/>
  <c r="AH605" i="6"/>
  <c r="AQ605" i="6" s="1"/>
  <c r="AS605" i="6" s="1"/>
  <c r="AU605" i="6" s="1"/>
  <c r="BA605" i="6" s="1"/>
  <c r="BB605" i="6" s="1"/>
  <c r="AH99" i="6"/>
  <c r="AH229" i="6"/>
  <c r="AQ229" i="6" s="1"/>
  <c r="AS229" i="6" s="1"/>
  <c r="AU229" i="6" s="1"/>
  <c r="BA229" i="6" s="1"/>
  <c r="BB229" i="6" s="1"/>
  <c r="AH616" i="6"/>
  <c r="AQ616" i="6" s="1"/>
  <c r="AS616" i="6" s="1"/>
  <c r="AU616" i="6" s="1"/>
  <c r="BA616" i="6" s="1"/>
  <c r="BB616" i="6" s="1"/>
  <c r="AH677" i="6"/>
  <c r="AQ677" i="6" s="1"/>
  <c r="AS677" i="6" s="1"/>
  <c r="AU677" i="6" s="1"/>
  <c r="BA677" i="6" s="1"/>
  <c r="BB677" i="6" s="1"/>
  <c r="AH681" i="6"/>
  <c r="AQ681" i="6" s="1"/>
  <c r="AS681" i="6" s="1"/>
  <c r="AU681" i="6" s="1"/>
  <c r="BA681" i="6" s="1"/>
  <c r="BB681" i="6" s="1"/>
  <c r="AH38" i="6"/>
  <c r="AH76" i="6"/>
  <c r="AQ76" i="6" s="1"/>
  <c r="AS76" i="6" s="1"/>
  <c r="AU76" i="6" s="1"/>
  <c r="BA76" i="6" s="1"/>
  <c r="BB76" i="6" s="1"/>
  <c r="AH118" i="6"/>
  <c r="AH174" i="6"/>
  <c r="AQ174" i="6" s="1"/>
  <c r="AS174" i="6" s="1"/>
  <c r="AU174" i="6" s="1"/>
  <c r="BA174" i="6" s="1"/>
  <c r="BB174" i="6" s="1"/>
  <c r="AH490" i="6"/>
  <c r="AQ490" i="6" s="1"/>
  <c r="AS490" i="6" s="1"/>
  <c r="AU490" i="6" s="1"/>
  <c r="BA490" i="6" s="1"/>
  <c r="BB490" i="6" s="1"/>
  <c r="AH518" i="6"/>
  <c r="AQ518" i="6" s="1"/>
  <c r="AS518" i="6" s="1"/>
  <c r="AU518" i="6" s="1"/>
  <c r="BA518" i="6" s="1"/>
  <c r="BB518" i="6" s="1"/>
  <c r="AH546" i="6"/>
  <c r="AQ546" i="6" s="1"/>
  <c r="AS546" i="6" s="1"/>
  <c r="AU546" i="6" s="1"/>
  <c r="BA546" i="6" s="1"/>
  <c r="BB546" i="6" s="1"/>
  <c r="AH79" i="6"/>
  <c r="AH207" i="6"/>
  <c r="AQ207" i="6" s="1"/>
  <c r="AS207" i="6" s="1"/>
  <c r="AU207" i="6" s="1"/>
  <c r="BA207" i="6" s="1"/>
  <c r="BB207" i="6" s="1"/>
  <c r="AH223" i="6"/>
  <c r="AQ223" i="6" s="1"/>
  <c r="AS223" i="6" s="1"/>
  <c r="AU223" i="6" s="1"/>
  <c r="BA223" i="6" s="1"/>
  <c r="BB223" i="6" s="1"/>
  <c r="AH267" i="6"/>
  <c r="AQ267" i="6" s="1"/>
  <c r="AS267" i="6" s="1"/>
  <c r="AU267" i="6" s="1"/>
  <c r="BA267" i="6" s="1"/>
  <c r="BB267" i="6" s="1"/>
  <c r="AH383" i="6"/>
  <c r="AQ383" i="6" s="1"/>
  <c r="AS383" i="6" s="1"/>
  <c r="AU383" i="6" s="1"/>
  <c r="BA383" i="6" s="1"/>
  <c r="BB383" i="6" s="1"/>
  <c r="AH411" i="6"/>
  <c r="AQ411" i="6" s="1"/>
  <c r="AS411" i="6" s="1"/>
  <c r="AU411" i="6" s="1"/>
  <c r="BA411" i="6" s="1"/>
  <c r="BB411" i="6" s="1"/>
  <c r="AH527" i="6"/>
  <c r="AQ527" i="6" s="1"/>
  <c r="AS527" i="6" s="1"/>
  <c r="AU527" i="6" s="1"/>
  <c r="BA527" i="6" s="1"/>
  <c r="BB527" i="6" s="1"/>
  <c r="AH627" i="6"/>
  <c r="AQ627" i="6" s="1"/>
  <c r="AS627" i="6" s="1"/>
  <c r="AU627" i="6" s="1"/>
  <c r="BA627" i="6" s="1"/>
  <c r="BB627" i="6" s="1"/>
  <c r="AH172" i="6"/>
  <c r="AQ172" i="6" s="1"/>
  <c r="AS172" i="6" s="1"/>
  <c r="AU172" i="6" s="1"/>
  <c r="BA172" i="6" s="1"/>
  <c r="BB172" i="6" s="1"/>
  <c r="AH184" i="6"/>
  <c r="AQ184" i="6" s="1"/>
  <c r="AS184" i="6" s="1"/>
  <c r="AU184" i="6" s="1"/>
  <c r="BA184" i="6" s="1"/>
  <c r="BB184" i="6" s="1"/>
  <c r="AH192" i="6"/>
  <c r="AQ192" i="6" s="1"/>
  <c r="AS192" i="6" s="1"/>
  <c r="AU192" i="6" s="1"/>
  <c r="BA192" i="6" s="1"/>
  <c r="BB192" i="6" s="1"/>
  <c r="AH292" i="6"/>
  <c r="AQ292" i="6" s="1"/>
  <c r="AS292" i="6" s="1"/>
  <c r="AU292" i="6" s="1"/>
  <c r="BA292" i="6" s="1"/>
  <c r="BB292" i="6" s="1"/>
  <c r="AH332" i="6"/>
  <c r="AQ332" i="6" s="1"/>
  <c r="AS332" i="6" s="1"/>
  <c r="AU332" i="6" s="1"/>
  <c r="BA332" i="6" s="1"/>
  <c r="BB332" i="6" s="1"/>
  <c r="AH393" i="6"/>
  <c r="AQ393" i="6" s="1"/>
  <c r="AS393" i="6" s="1"/>
  <c r="AU393" i="6" s="1"/>
  <c r="BA393" i="6" s="1"/>
  <c r="BB393" i="6" s="1"/>
  <c r="AH545" i="6"/>
  <c r="AQ545" i="6" s="1"/>
  <c r="AS545" i="6" s="1"/>
  <c r="AU545" i="6" s="1"/>
  <c r="BA545" i="6" s="1"/>
  <c r="BB545" i="6" s="1"/>
  <c r="AH714" i="6"/>
  <c r="AQ714" i="6" s="1"/>
  <c r="AS714" i="6" s="1"/>
  <c r="AU714" i="6" s="1"/>
  <c r="BA714" i="6" s="1"/>
  <c r="BB714" i="6" s="1"/>
  <c r="AH643" i="6"/>
  <c r="AQ643" i="6" s="1"/>
  <c r="AS643" i="6" s="1"/>
  <c r="AU643" i="6" s="1"/>
  <c r="BA643" i="6" s="1"/>
  <c r="BB643" i="6" s="1"/>
  <c r="AH129" i="6"/>
  <c r="AH305" i="6"/>
  <c r="AQ305" i="6" s="1"/>
  <c r="AS305" i="6" s="1"/>
  <c r="AU305" i="6" s="1"/>
  <c r="BA305" i="6" s="1"/>
  <c r="BB305" i="6" s="1"/>
  <c r="AH485" i="6"/>
  <c r="AQ485" i="6" s="1"/>
  <c r="AS485" i="6" s="1"/>
  <c r="AU485" i="6" s="1"/>
  <c r="BA485" i="6" s="1"/>
  <c r="BB485" i="6" s="1"/>
  <c r="AH688" i="6"/>
  <c r="AQ688" i="6" s="1"/>
  <c r="AS688" i="6" s="1"/>
  <c r="AU688" i="6" s="1"/>
  <c r="BA688" i="6" s="1"/>
  <c r="BB688" i="6" s="1"/>
  <c r="AH700" i="6"/>
  <c r="AQ700" i="6" s="1"/>
  <c r="AS700" i="6" s="1"/>
  <c r="AU700" i="6" s="1"/>
  <c r="BA700" i="6" s="1"/>
  <c r="BB700" i="6" s="1"/>
  <c r="AH67" i="6"/>
  <c r="AQ67" i="6" s="1"/>
  <c r="AS67" i="6" s="1"/>
  <c r="AU67" i="6" s="1"/>
  <c r="BA67" i="6" s="1"/>
  <c r="BB67" i="6" s="1"/>
  <c r="AH705" i="6"/>
  <c r="AQ705" i="6" s="1"/>
  <c r="AS705" i="6" s="1"/>
  <c r="AU705" i="6" s="1"/>
  <c r="BA705" i="6" s="1"/>
  <c r="BB705" i="6" s="1"/>
  <c r="AH98" i="6"/>
  <c r="AH12" i="6"/>
  <c r="AH266" i="6"/>
  <c r="AQ266" i="6" s="1"/>
  <c r="AS266" i="6" s="1"/>
  <c r="AU266" i="6" s="1"/>
  <c r="BA266" i="6" s="1"/>
  <c r="BB266" i="6" s="1"/>
  <c r="AH274" i="6"/>
  <c r="AQ274" i="6" s="1"/>
  <c r="AS274" i="6" s="1"/>
  <c r="AU274" i="6" s="1"/>
  <c r="BA274" i="6" s="1"/>
  <c r="BB274" i="6" s="1"/>
  <c r="AH486" i="6"/>
  <c r="AQ486" i="6" s="1"/>
  <c r="AS486" i="6" s="1"/>
  <c r="AU486" i="6" s="1"/>
  <c r="BA486" i="6" s="1"/>
  <c r="BB486" i="6" s="1"/>
  <c r="AH530" i="6"/>
  <c r="AQ530" i="6" s="1"/>
  <c r="AS530" i="6" s="1"/>
  <c r="AU530" i="6" s="1"/>
  <c r="BA530" i="6" s="1"/>
  <c r="BB530" i="6" s="1"/>
  <c r="AH566" i="6"/>
  <c r="AQ566" i="6" s="1"/>
  <c r="AS566" i="6" s="1"/>
  <c r="AU566" i="6" s="1"/>
  <c r="BA566" i="6" s="1"/>
  <c r="BB566" i="6" s="1"/>
  <c r="AH606" i="6"/>
  <c r="AQ606" i="6" s="1"/>
  <c r="AS606" i="6" s="1"/>
  <c r="AU606" i="6" s="1"/>
  <c r="BA606" i="6" s="1"/>
  <c r="BB606" i="6" s="1"/>
  <c r="AH119" i="6"/>
  <c r="AH163" i="6"/>
  <c r="AQ163" i="6" s="1"/>
  <c r="AS163" i="6" s="1"/>
  <c r="AU163" i="6" s="1"/>
  <c r="BA163" i="6" s="1"/>
  <c r="BB163" i="6" s="1"/>
  <c r="AH275" i="6"/>
  <c r="AQ275" i="6" s="1"/>
  <c r="AS275" i="6" s="1"/>
  <c r="AU275" i="6" s="1"/>
  <c r="BA275" i="6" s="1"/>
  <c r="BB275" i="6" s="1"/>
  <c r="AH455" i="6"/>
  <c r="AQ455" i="6" s="1"/>
  <c r="AS455" i="6" s="1"/>
  <c r="AU455" i="6" s="1"/>
  <c r="BA455" i="6" s="1"/>
  <c r="BB455" i="6" s="1"/>
  <c r="AH467" i="6"/>
  <c r="AQ467" i="6" s="1"/>
  <c r="AS467" i="6" s="1"/>
  <c r="AU467" i="6" s="1"/>
  <c r="BA467" i="6" s="1"/>
  <c r="BB467" i="6" s="1"/>
  <c r="AH523" i="6"/>
  <c r="AQ523" i="6" s="1"/>
  <c r="AS523" i="6" s="1"/>
  <c r="AU523" i="6" s="1"/>
  <c r="BA523" i="6" s="1"/>
  <c r="BB523" i="6" s="1"/>
  <c r="AH535" i="6"/>
  <c r="AQ535" i="6" s="1"/>
  <c r="AS535" i="6" s="1"/>
  <c r="AU535" i="6" s="1"/>
  <c r="BA535" i="6" s="1"/>
  <c r="BB535" i="6" s="1"/>
  <c r="AH583" i="6"/>
  <c r="AQ583" i="6" s="1"/>
  <c r="AS583" i="6" s="1"/>
  <c r="AU583" i="6" s="1"/>
  <c r="BA583" i="6" s="1"/>
  <c r="BB583" i="6" s="1"/>
  <c r="AH9" i="6"/>
  <c r="AQ9" i="6" s="1"/>
  <c r="AS9" i="6" s="1"/>
  <c r="AH152" i="6"/>
  <c r="AQ152" i="6" s="1"/>
  <c r="AS152" i="6" s="1"/>
  <c r="AU152" i="6" s="1"/>
  <c r="BA152" i="6" s="1"/>
  <c r="BB152" i="6" s="1"/>
  <c r="AH200" i="6"/>
  <c r="AQ200" i="6" s="1"/>
  <c r="AS200" i="6" s="1"/>
  <c r="AU200" i="6" s="1"/>
  <c r="BA200" i="6" s="1"/>
  <c r="BB200" i="6" s="1"/>
  <c r="AH217" i="6"/>
  <c r="AQ217" i="6" s="1"/>
  <c r="AS217" i="6" s="1"/>
  <c r="AU217" i="6" s="1"/>
  <c r="BA217" i="6" s="1"/>
  <c r="BB217" i="6" s="1"/>
  <c r="AH361" i="6"/>
  <c r="AQ361" i="6" s="1"/>
  <c r="AS361" i="6" s="1"/>
  <c r="AU361" i="6" s="1"/>
  <c r="BA361" i="6" s="1"/>
  <c r="BB361" i="6" s="1"/>
  <c r="AH409" i="6"/>
  <c r="AQ409" i="6" s="1"/>
  <c r="AS409" i="6" s="1"/>
  <c r="AU409" i="6" s="1"/>
  <c r="BA409" i="6" s="1"/>
  <c r="BB409" i="6" s="1"/>
  <c r="AH473" i="6"/>
  <c r="AQ473" i="6" s="1"/>
  <c r="AS473" i="6" s="1"/>
  <c r="AU473" i="6" s="1"/>
  <c r="BA473" i="6" s="1"/>
  <c r="BB473" i="6" s="1"/>
  <c r="AH612" i="6"/>
  <c r="AQ612" i="6" s="1"/>
  <c r="AS612" i="6" s="1"/>
  <c r="AU612" i="6" s="1"/>
  <c r="BA612" i="6" s="1"/>
  <c r="BB612" i="6" s="1"/>
  <c r="AH636" i="6"/>
  <c r="AQ636" i="6" s="1"/>
  <c r="AS636" i="6" s="1"/>
  <c r="AU636" i="6" s="1"/>
  <c r="BA636" i="6" s="1"/>
  <c r="BB636" i="6" s="1"/>
  <c r="AH433" i="6"/>
  <c r="AQ433" i="6" s="1"/>
  <c r="AS433" i="6" s="1"/>
  <c r="AU433" i="6" s="1"/>
  <c r="BA433" i="6" s="1"/>
  <c r="BB433" i="6" s="1"/>
  <c r="AH445" i="6"/>
  <c r="AQ445" i="6" s="1"/>
  <c r="AS445" i="6" s="1"/>
  <c r="AU445" i="6" s="1"/>
  <c r="BA445" i="6" s="1"/>
  <c r="BB445" i="6" s="1"/>
  <c r="AH533" i="6"/>
  <c r="AQ533" i="6" s="1"/>
  <c r="AS533" i="6" s="1"/>
  <c r="AU533" i="6" s="1"/>
  <c r="BA533" i="6" s="1"/>
  <c r="BB533" i="6" s="1"/>
  <c r="AH657" i="6"/>
  <c r="AQ657" i="6" s="1"/>
  <c r="AS657" i="6" s="1"/>
  <c r="AU657" i="6" s="1"/>
  <c r="BA657" i="6" s="1"/>
  <c r="BB657" i="6" s="1"/>
  <c r="AH689" i="6"/>
  <c r="AQ689" i="6" s="1"/>
  <c r="AS689" i="6" s="1"/>
  <c r="AU689" i="6" s="1"/>
  <c r="BA689" i="6" s="1"/>
  <c r="BB689" i="6" s="1"/>
  <c r="AH20" i="6"/>
  <c r="AQ20" i="6" s="1"/>
  <c r="AS20" i="6" s="1"/>
  <c r="AU20" i="6" s="1"/>
  <c r="BA20" i="6" s="1"/>
  <c r="BB20" i="6" s="1"/>
  <c r="AH158" i="6"/>
  <c r="AQ158" i="6" s="1"/>
  <c r="AS158" i="6" s="1"/>
  <c r="AU158" i="6" s="1"/>
  <c r="BA158" i="6" s="1"/>
  <c r="BB158" i="6" s="1"/>
  <c r="AH182" i="6"/>
  <c r="AQ182" i="6" s="1"/>
  <c r="AS182" i="6" s="1"/>
  <c r="AU182" i="6" s="1"/>
  <c r="BA182" i="6" s="1"/>
  <c r="BB182" i="6" s="1"/>
  <c r="AH218" i="6"/>
  <c r="AQ218" i="6" s="1"/>
  <c r="AS218" i="6" s="1"/>
  <c r="AU218" i="6" s="1"/>
  <c r="BA218" i="6" s="1"/>
  <c r="BB218" i="6" s="1"/>
  <c r="AH278" i="6"/>
  <c r="AQ278" i="6" s="1"/>
  <c r="AS278" i="6" s="1"/>
  <c r="AU278" i="6" s="1"/>
  <c r="BA278" i="6" s="1"/>
  <c r="BB278" i="6" s="1"/>
  <c r="AH442" i="6"/>
  <c r="AQ442" i="6" s="1"/>
  <c r="AS442" i="6" s="1"/>
  <c r="AU442" i="6" s="1"/>
  <c r="BA442" i="6" s="1"/>
  <c r="BB442" i="6" s="1"/>
  <c r="AH630" i="6"/>
  <c r="AQ630" i="6" s="1"/>
  <c r="AS630" i="6" s="1"/>
  <c r="AU630" i="6" s="1"/>
  <c r="BA630" i="6" s="1"/>
  <c r="BB630" i="6" s="1"/>
  <c r="AH23" i="6"/>
  <c r="AH95" i="6"/>
  <c r="AH147" i="6"/>
  <c r="AH167" i="6"/>
  <c r="AQ167" i="6" s="1"/>
  <c r="AS167" i="6" s="1"/>
  <c r="AU167" i="6" s="1"/>
  <c r="BA167" i="6" s="1"/>
  <c r="BB167" i="6" s="1"/>
  <c r="AH255" i="6"/>
  <c r="AQ255" i="6" s="1"/>
  <c r="AS255" i="6" s="1"/>
  <c r="AU255" i="6" s="1"/>
  <c r="BA255" i="6" s="1"/>
  <c r="BB255" i="6" s="1"/>
  <c r="AH331" i="6"/>
  <c r="AQ331" i="6" s="1"/>
  <c r="AS331" i="6" s="1"/>
  <c r="AU331" i="6" s="1"/>
  <c r="BA331" i="6" s="1"/>
  <c r="BB331" i="6" s="1"/>
  <c r="AH367" i="6"/>
  <c r="AQ367" i="6" s="1"/>
  <c r="AS367" i="6" s="1"/>
  <c r="AU367" i="6" s="1"/>
  <c r="BA367" i="6" s="1"/>
  <c r="BB367" i="6" s="1"/>
  <c r="AH519" i="6"/>
  <c r="AQ519" i="6" s="1"/>
  <c r="AS519" i="6" s="1"/>
  <c r="AU519" i="6" s="1"/>
  <c r="BA519" i="6" s="1"/>
  <c r="BB519" i="6" s="1"/>
  <c r="AH543" i="6"/>
  <c r="AQ543" i="6" s="1"/>
  <c r="AS543" i="6" s="1"/>
  <c r="AU543" i="6" s="1"/>
  <c r="BA543" i="6" s="1"/>
  <c r="BB543" i="6" s="1"/>
  <c r="AH25" i="6"/>
  <c r="AQ25" i="6" s="1"/>
  <c r="AS25" i="6" s="1"/>
  <c r="AU25" i="6" s="1"/>
  <c r="BA25" i="6" s="1"/>
  <c r="BB25" i="6" s="1"/>
  <c r="AH140" i="6"/>
  <c r="AH368" i="6"/>
  <c r="AQ368" i="6" s="1"/>
  <c r="AS368" i="6" s="1"/>
  <c r="AU368" i="6" s="1"/>
  <c r="BA368" i="6" s="1"/>
  <c r="BB368" i="6" s="1"/>
  <c r="AH281" i="6"/>
  <c r="AQ281" i="6" s="1"/>
  <c r="AS281" i="6" s="1"/>
  <c r="AU281" i="6" s="1"/>
  <c r="BA281" i="6" s="1"/>
  <c r="BB281" i="6" s="1"/>
  <c r="AH698" i="6"/>
  <c r="AQ698" i="6" s="1"/>
  <c r="AS698" i="6" s="1"/>
  <c r="AU698" i="6" s="1"/>
  <c r="BA698" i="6" s="1"/>
  <c r="BB698" i="6" s="1"/>
  <c r="AH83" i="6"/>
  <c r="AH667" i="6"/>
  <c r="AQ667" i="6" s="1"/>
  <c r="AS667" i="6" s="1"/>
  <c r="AU667" i="6" s="1"/>
  <c r="BA667" i="6" s="1"/>
  <c r="BB667" i="6" s="1"/>
  <c r="AH712" i="6"/>
  <c r="AQ712" i="6" s="1"/>
  <c r="AS712" i="6" s="1"/>
  <c r="AU712" i="6" s="1"/>
  <c r="BA712" i="6" s="1"/>
  <c r="BB712" i="6" s="1"/>
  <c r="AH261" i="6"/>
  <c r="AQ261" i="6" s="1"/>
  <c r="AS261" i="6" s="1"/>
  <c r="AU261" i="6" s="1"/>
  <c r="BA261" i="6" s="1"/>
  <c r="BB261" i="6" s="1"/>
  <c r="AH592" i="6"/>
  <c r="AQ592" i="6" s="1"/>
  <c r="AS592" i="6" s="1"/>
  <c r="AU592" i="6" s="1"/>
  <c r="BA592" i="6" s="1"/>
  <c r="BB592" i="6" s="1"/>
  <c r="AH632" i="6"/>
  <c r="AQ632" i="6" s="1"/>
  <c r="AS632" i="6" s="1"/>
  <c r="AU632" i="6" s="1"/>
  <c r="BA632" i="6" s="1"/>
  <c r="BB632" i="6" s="1"/>
  <c r="AH46" i="6"/>
  <c r="AH82" i="6"/>
  <c r="AH68" i="6"/>
  <c r="AH186" i="6"/>
  <c r="AQ186" i="6" s="1"/>
  <c r="AS186" i="6" s="1"/>
  <c r="AU186" i="6" s="1"/>
  <c r="BA186" i="6" s="1"/>
  <c r="BB186" i="6" s="1"/>
  <c r="AH474" i="6"/>
  <c r="AQ474" i="6" s="1"/>
  <c r="AS474" i="6" s="1"/>
  <c r="AU474" i="6" s="1"/>
  <c r="BA474" i="6" s="1"/>
  <c r="BB474" i="6" s="1"/>
  <c r="AH510" i="6"/>
  <c r="AQ510" i="6" s="1"/>
  <c r="AS510" i="6" s="1"/>
  <c r="AU510" i="6" s="1"/>
  <c r="BA510" i="6" s="1"/>
  <c r="BB510" i="6" s="1"/>
  <c r="AH522" i="6"/>
  <c r="AQ522" i="6" s="1"/>
  <c r="AS522" i="6" s="1"/>
  <c r="AU522" i="6" s="1"/>
  <c r="BA522" i="6" s="1"/>
  <c r="BB522" i="6" s="1"/>
  <c r="AH151" i="6"/>
  <c r="AQ151" i="6" s="1"/>
  <c r="AS151" i="6" s="1"/>
  <c r="AU151" i="6" s="1"/>
  <c r="BA151" i="6" s="1"/>
  <c r="BB151" i="6" s="1"/>
  <c r="AH347" i="6"/>
  <c r="AQ347" i="6" s="1"/>
  <c r="AS347" i="6" s="1"/>
  <c r="AU347" i="6" s="1"/>
  <c r="BA347" i="6" s="1"/>
  <c r="BB347" i="6" s="1"/>
  <c r="AH479" i="6"/>
  <c r="AQ479" i="6" s="1"/>
  <c r="AS479" i="6" s="1"/>
  <c r="AU479" i="6" s="1"/>
  <c r="BA479" i="6" s="1"/>
  <c r="BB479" i="6" s="1"/>
  <c r="AH515" i="6"/>
  <c r="AQ515" i="6" s="1"/>
  <c r="AS515" i="6" s="1"/>
  <c r="AU515" i="6" s="1"/>
  <c r="BA515" i="6" s="1"/>
  <c r="BB515" i="6" s="1"/>
  <c r="AH563" i="6"/>
  <c r="AQ563" i="6" s="1"/>
  <c r="AS563" i="6" s="1"/>
  <c r="AU563" i="6" s="1"/>
  <c r="BA563" i="6" s="1"/>
  <c r="BB563" i="6" s="1"/>
  <c r="AH591" i="6"/>
  <c r="AQ591" i="6" s="1"/>
  <c r="AS591" i="6" s="1"/>
  <c r="AU591" i="6" s="1"/>
  <c r="BA591" i="6" s="1"/>
  <c r="BB591" i="6" s="1"/>
  <c r="AH208" i="6"/>
  <c r="AQ208" i="6" s="1"/>
  <c r="AS208" i="6" s="1"/>
  <c r="AU208" i="6" s="1"/>
  <c r="BA208" i="6" s="1"/>
  <c r="BB208" i="6" s="1"/>
  <c r="AH212" i="6"/>
  <c r="AQ212" i="6" s="1"/>
  <c r="AS212" i="6" s="1"/>
  <c r="AU212" i="6" s="1"/>
  <c r="BA212" i="6" s="1"/>
  <c r="BB212" i="6" s="1"/>
  <c r="AH408" i="6"/>
  <c r="AQ408" i="6" s="1"/>
  <c r="AS408" i="6" s="1"/>
  <c r="AU408" i="6" s="1"/>
  <c r="BA408" i="6" s="1"/>
  <c r="BB408" i="6" s="1"/>
  <c r="AH441" i="6"/>
  <c r="AQ441" i="6" s="1"/>
  <c r="AS441" i="6" s="1"/>
  <c r="AU441" i="6" s="1"/>
  <c r="BA441" i="6" s="1"/>
  <c r="BB441" i="6" s="1"/>
  <c r="AH561" i="6"/>
  <c r="AQ561" i="6" s="1"/>
  <c r="AS561" i="6" s="1"/>
  <c r="AU561" i="6" s="1"/>
  <c r="BA561" i="6" s="1"/>
  <c r="BB561" i="6" s="1"/>
  <c r="AH707" i="6"/>
  <c r="AQ707" i="6" s="1"/>
  <c r="AS707" i="6" s="1"/>
  <c r="AU707" i="6" s="1"/>
  <c r="BA707" i="6" s="1"/>
  <c r="BB707" i="6" s="1"/>
  <c r="AH177" i="6"/>
  <c r="AQ177" i="6" s="1"/>
  <c r="AS177" i="6" s="1"/>
  <c r="AU177" i="6" s="1"/>
  <c r="BA177" i="6" s="1"/>
  <c r="BB177" i="6" s="1"/>
  <c r="AH629" i="6"/>
  <c r="AQ629" i="6" s="1"/>
  <c r="AS629" i="6" s="1"/>
  <c r="AU629" i="6" s="1"/>
  <c r="BA629" i="6" s="1"/>
  <c r="BB629" i="6" s="1"/>
  <c r="AH35" i="6"/>
  <c r="AQ35" i="6" s="1"/>
  <c r="AS35" i="6" s="1"/>
  <c r="AU35" i="6" s="1"/>
  <c r="BA35" i="6" s="1"/>
  <c r="BB35" i="6" s="1"/>
  <c r="AH245" i="6"/>
  <c r="AQ245" i="6" s="1"/>
  <c r="AS245" i="6" s="1"/>
  <c r="AU245" i="6" s="1"/>
  <c r="BA245" i="6" s="1"/>
  <c r="BB245" i="6" s="1"/>
  <c r="AH341" i="6"/>
  <c r="AQ341" i="6" s="1"/>
  <c r="AS341" i="6" s="1"/>
  <c r="AU341" i="6" s="1"/>
  <c r="BA341" i="6" s="1"/>
  <c r="BB341" i="6" s="1"/>
  <c r="AH608" i="6"/>
  <c r="AQ608" i="6" s="1"/>
  <c r="AS608" i="6" s="1"/>
  <c r="AU608" i="6" s="1"/>
  <c r="BA608" i="6" s="1"/>
  <c r="BB608" i="6" s="1"/>
  <c r="AH653" i="6"/>
  <c r="AQ653" i="6" s="1"/>
  <c r="AS653" i="6" s="1"/>
  <c r="AU653" i="6" s="1"/>
  <c r="BA653" i="6" s="1"/>
  <c r="BB653" i="6" s="1"/>
  <c r="AH693" i="6"/>
  <c r="AQ693" i="6" s="1"/>
  <c r="AS693" i="6" s="1"/>
  <c r="AU693" i="6" s="1"/>
  <c r="BA693" i="6" s="1"/>
  <c r="BB693" i="6" s="1"/>
  <c r="AH10" i="6"/>
  <c r="AQ10" i="6" s="1"/>
  <c r="AS10" i="6" s="1"/>
  <c r="AH50" i="6"/>
  <c r="AQ50" i="6" s="1"/>
  <c r="AS50" i="6" s="1"/>
  <c r="AU50" i="6" s="1"/>
  <c r="BA50" i="6" s="1"/>
  <c r="BB50" i="6" s="1"/>
  <c r="AH93" i="6"/>
  <c r="AH162" i="6"/>
  <c r="AQ162" i="6" s="1"/>
  <c r="AS162" i="6" s="1"/>
  <c r="AU162" i="6" s="1"/>
  <c r="BA162" i="6" s="1"/>
  <c r="BB162" i="6" s="1"/>
  <c r="AH250" i="6"/>
  <c r="AQ250" i="6" s="1"/>
  <c r="AS250" i="6" s="1"/>
  <c r="AU250" i="6" s="1"/>
  <c r="BA250" i="6" s="1"/>
  <c r="BB250" i="6" s="1"/>
  <c r="AH402" i="6"/>
  <c r="AQ402" i="6" s="1"/>
  <c r="AS402" i="6" s="1"/>
  <c r="AU402" i="6" s="1"/>
  <c r="BA402" i="6" s="1"/>
  <c r="BB402" i="6" s="1"/>
  <c r="AH502" i="6"/>
  <c r="AQ502" i="6" s="1"/>
  <c r="AS502" i="6" s="1"/>
  <c r="AU502" i="6" s="1"/>
  <c r="BA502" i="6" s="1"/>
  <c r="BB502" i="6" s="1"/>
  <c r="AH554" i="6"/>
  <c r="AQ554" i="6" s="1"/>
  <c r="AS554" i="6" s="1"/>
  <c r="AU554" i="6" s="1"/>
  <c r="BA554" i="6" s="1"/>
  <c r="BB554" i="6" s="1"/>
  <c r="AH614" i="6"/>
  <c r="AQ614" i="6" s="1"/>
  <c r="AS614" i="6" s="1"/>
  <c r="AU614" i="6" s="1"/>
  <c r="BA614" i="6" s="1"/>
  <c r="BB614" i="6" s="1"/>
  <c r="AH39" i="6"/>
  <c r="AH235" i="6"/>
  <c r="AQ235" i="6" s="1"/>
  <c r="AS235" i="6" s="1"/>
  <c r="AU235" i="6" s="1"/>
  <c r="BA235" i="6" s="1"/>
  <c r="BB235" i="6" s="1"/>
  <c r="AH327" i="6"/>
  <c r="AQ327" i="6" s="1"/>
  <c r="AS327" i="6" s="1"/>
  <c r="AU327" i="6" s="1"/>
  <c r="BA327" i="6" s="1"/>
  <c r="BB327" i="6" s="1"/>
  <c r="AH499" i="6"/>
  <c r="AQ499" i="6" s="1"/>
  <c r="AS499" i="6" s="1"/>
  <c r="AU499" i="6" s="1"/>
  <c r="BA499" i="6" s="1"/>
  <c r="BB499" i="6" s="1"/>
  <c r="AH81" i="6"/>
  <c r="AH288" i="6"/>
  <c r="AQ288" i="6" s="1"/>
  <c r="AS288" i="6" s="1"/>
  <c r="AU288" i="6" s="1"/>
  <c r="BA288" i="6" s="1"/>
  <c r="BB288" i="6" s="1"/>
  <c r="AH296" i="6"/>
  <c r="AQ296" i="6" s="1"/>
  <c r="AS296" i="6" s="1"/>
  <c r="AU296" i="6" s="1"/>
  <c r="BA296" i="6" s="1"/>
  <c r="BB296" i="6" s="1"/>
  <c r="AH388" i="6"/>
  <c r="AQ388" i="6" s="1"/>
  <c r="AS388" i="6" s="1"/>
  <c r="AU388" i="6" s="1"/>
  <c r="BA388" i="6" s="1"/>
  <c r="BB388" i="6" s="1"/>
  <c r="AH497" i="6"/>
  <c r="AQ497" i="6" s="1"/>
  <c r="AS497" i="6" s="1"/>
  <c r="AU497" i="6" s="1"/>
  <c r="BA497" i="6" s="1"/>
  <c r="BB497" i="6" s="1"/>
  <c r="AH641" i="6"/>
  <c r="AQ641" i="6" s="1"/>
  <c r="AS641" i="6" s="1"/>
  <c r="AU641" i="6" s="1"/>
  <c r="BA641" i="6" s="1"/>
  <c r="BB641" i="6" s="1"/>
  <c r="AH722" i="6"/>
  <c r="AQ722" i="6" s="1"/>
  <c r="AS722" i="6" s="1"/>
  <c r="AU722" i="6" s="1"/>
  <c r="BA722" i="6" s="1"/>
  <c r="BB722" i="6" s="1"/>
  <c r="AH125" i="6"/>
  <c r="AH655" i="6"/>
  <c r="AQ655" i="6" s="1"/>
  <c r="AS655" i="6" s="1"/>
  <c r="AU655" i="6" s="1"/>
  <c r="BA655" i="6" s="1"/>
  <c r="BB655" i="6" s="1"/>
  <c r="AH193" i="6"/>
  <c r="AQ193" i="6" s="1"/>
  <c r="AS193" i="6" s="1"/>
  <c r="AU193" i="6" s="1"/>
  <c r="BA193" i="6" s="1"/>
  <c r="BB193" i="6" s="1"/>
  <c r="AH461" i="6"/>
  <c r="AQ461" i="6" s="1"/>
  <c r="AS461" i="6" s="1"/>
  <c r="AU461" i="6" s="1"/>
  <c r="BA461" i="6" s="1"/>
  <c r="BB461" i="6" s="1"/>
  <c r="AH197" i="6"/>
  <c r="AQ197" i="6" s="1"/>
  <c r="AS197" i="6" s="1"/>
  <c r="AU197" i="6" s="1"/>
  <c r="BA197" i="6" s="1"/>
  <c r="BB197" i="6" s="1"/>
  <c r="AH277" i="6"/>
  <c r="AQ277" i="6" s="1"/>
  <c r="AS277" i="6" s="1"/>
  <c r="AU277" i="6" s="1"/>
  <c r="BA277" i="6" s="1"/>
  <c r="BB277" i="6" s="1"/>
  <c r="AH373" i="6"/>
  <c r="AQ373" i="6" s="1"/>
  <c r="AS373" i="6" s="1"/>
  <c r="AU373" i="6" s="1"/>
  <c r="BA373" i="6" s="1"/>
  <c r="BB373" i="6" s="1"/>
  <c r="AH421" i="6"/>
  <c r="AQ421" i="6" s="1"/>
  <c r="AS421" i="6" s="1"/>
  <c r="AU421" i="6" s="1"/>
  <c r="BA421" i="6" s="1"/>
  <c r="BB421" i="6" s="1"/>
  <c r="AH472" i="6"/>
  <c r="AQ472" i="6" s="1"/>
  <c r="AS472" i="6" s="1"/>
  <c r="AU472" i="6" s="1"/>
  <c r="BA472" i="6" s="1"/>
  <c r="BB472" i="6" s="1"/>
  <c r="AH649" i="6"/>
  <c r="AQ649" i="6" s="1"/>
  <c r="AS649" i="6" s="1"/>
  <c r="AU649" i="6" s="1"/>
  <c r="BA649" i="6" s="1"/>
  <c r="BB649" i="6" s="1"/>
  <c r="AH701" i="6"/>
  <c r="AQ701" i="6" s="1"/>
  <c r="AS701" i="6" s="1"/>
  <c r="AU701" i="6" s="1"/>
  <c r="BA701" i="6" s="1"/>
  <c r="BB701" i="6" s="1"/>
  <c r="AH104" i="6"/>
  <c r="AQ104" i="6" s="1"/>
  <c r="AS104" i="6" s="1"/>
  <c r="AU104" i="6" s="1"/>
  <c r="BA104" i="6" s="1"/>
  <c r="BB104" i="6" s="1"/>
  <c r="AH126" i="6"/>
  <c r="AH134" i="6"/>
  <c r="AH202" i="6"/>
  <c r="AQ202" i="6" s="1"/>
  <c r="AS202" i="6" s="1"/>
  <c r="AU202" i="6" s="1"/>
  <c r="BA202" i="6" s="1"/>
  <c r="BB202" i="6" s="1"/>
  <c r="AH282" i="6"/>
  <c r="AQ282" i="6" s="1"/>
  <c r="AS282" i="6" s="1"/>
  <c r="AU282" i="6" s="1"/>
  <c r="BA282" i="6" s="1"/>
  <c r="BB282" i="6" s="1"/>
  <c r="AH322" i="6"/>
  <c r="AQ322" i="6" s="1"/>
  <c r="AS322" i="6" s="1"/>
  <c r="AU322" i="6" s="1"/>
  <c r="BA322" i="6" s="1"/>
  <c r="BB322" i="6" s="1"/>
  <c r="AH342" i="6"/>
  <c r="AQ342" i="6" s="1"/>
  <c r="AS342" i="6" s="1"/>
  <c r="AU342" i="6" s="1"/>
  <c r="BA342" i="6" s="1"/>
  <c r="BB342" i="6" s="1"/>
  <c r="AH31" i="6"/>
  <c r="AH55" i="6"/>
  <c r="AQ55" i="6" s="1"/>
  <c r="AS55" i="6" s="1"/>
  <c r="AU55" i="6" s="1"/>
  <c r="BA55" i="6" s="1"/>
  <c r="BB55" i="6" s="1"/>
  <c r="AH87" i="6"/>
  <c r="AH179" i="6"/>
  <c r="AQ179" i="6" s="1"/>
  <c r="AS179" i="6" s="1"/>
  <c r="AU179" i="6" s="1"/>
  <c r="BA179" i="6" s="1"/>
  <c r="BB179" i="6" s="1"/>
  <c r="AH431" i="6"/>
  <c r="AQ431" i="6" s="1"/>
  <c r="AS431" i="6" s="1"/>
  <c r="AU431" i="6" s="1"/>
  <c r="BA431" i="6" s="1"/>
  <c r="BB431" i="6" s="1"/>
  <c r="AH503" i="6"/>
  <c r="AQ503" i="6" s="1"/>
  <c r="AS503" i="6" s="1"/>
  <c r="AU503" i="6" s="1"/>
  <c r="BA503" i="6" s="1"/>
  <c r="BB503" i="6" s="1"/>
  <c r="AH615" i="6"/>
  <c r="AQ615" i="6" s="1"/>
  <c r="AS615" i="6" s="1"/>
  <c r="AU615" i="6" s="1"/>
  <c r="BA615" i="6" s="1"/>
  <c r="BB615" i="6" s="1"/>
  <c r="AH116" i="6"/>
  <c r="AH220" i="6"/>
  <c r="AQ220" i="6" s="1"/>
  <c r="AS220" i="6" s="1"/>
  <c r="AU220" i="6" s="1"/>
  <c r="BA220" i="6" s="1"/>
  <c r="BB220" i="6" s="1"/>
  <c r="AH256" i="6"/>
  <c r="AQ256" i="6" s="1"/>
  <c r="AS256" i="6" s="1"/>
  <c r="AU256" i="6" s="1"/>
  <c r="BA256" i="6" s="1"/>
  <c r="BB256" i="6" s="1"/>
  <c r="AH505" i="6"/>
  <c r="AQ505" i="6" s="1"/>
  <c r="AS505" i="6" s="1"/>
  <c r="AU505" i="6" s="1"/>
  <c r="BA505" i="6" s="1"/>
  <c r="BB505" i="6" s="1"/>
  <c r="AH529" i="6"/>
  <c r="AQ529" i="6" s="1"/>
  <c r="AS529" i="6" s="1"/>
  <c r="AU529" i="6" s="1"/>
  <c r="BA529" i="6" s="1"/>
  <c r="BB529" i="6" s="1"/>
  <c r="AH650" i="6"/>
  <c r="AQ650" i="6" s="1"/>
  <c r="AS650" i="6" s="1"/>
  <c r="AU650" i="6" s="1"/>
  <c r="BA650" i="6" s="1"/>
  <c r="BB650" i="6" s="1"/>
  <c r="AH694" i="6"/>
  <c r="AQ694" i="6" s="1"/>
  <c r="AS694" i="6" s="1"/>
  <c r="AU694" i="6" s="1"/>
  <c r="BA694" i="6" s="1"/>
  <c r="BB694" i="6" s="1"/>
  <c r="AH189" i="6"/>
  <c r="AQ189" i="6" s="1"/>
  <c r="AS189" i="6" s="1"/>
  <c r="AU189" i="6" s="1"/>
  <c r="BA189" i="6" s="1"/>
  <c r="BB189" i="6" s="1"/>
  <c r="AH333" i="6"/>
  <c r="AQ333" i="6" s="1"/>
  <c r="AS333" i="6" s="1"/>
  <c r="AU333" i="6" s="1"/>
  <c r="BA333" i="6" s="1"/>
  <c r="BB333" i="6" s="1"/>
  <c r="AH572" i="6"/>
  <c r="AQ572" i="6" s="1"/>
  <c r="AS572" i="6" s="1"/>
  <c r="AU572" i="6" s="1"/>
  <c r="BA572" i="6" s="1"/>
  <c r="BB572" i="6" s="1"/>
  <c r="AH620" i="6"/>
  <c r="AQ620" i="6" s="1"/>
  <c r="AS620" i="6" s="1"/>
  <c r="AU620" i="6" s="1"/>
  <c r="BA620" i="6" s="1"/>
  <c r="BB620" i="6" s="1"/>
  <c r="AH695" i="6"/>
  <c r="AQ695" i="6" s="1"/>
  <c r="AS695" i="6" s="1"/>
  <c r="AU695" i="6" s="1"/>
  <c r="BA695" i="6" s="1"/>
  <c r="BB695" i="6" s="1"/>
  <c r="AH321" i="6"/>
  <c r="AQ321" i="6" s="1"/>
  <c r="AS321" i="6" s="1"/>
  <c r="AU321" i="6" s="1"/>
  <c r="BA321" i="6" s="1"/>
  <c r="BB321" i="6" s="1"/>
  <c r="AH557" i="6"/>
  <c r="AQ557" i="6" s="1"/>
  <c r="AS557" i="6" s="1"/>
  <c r="AU557" i="6" s="1"/>
  <c r="BA557" i="6" s="1"/>
  <c r="BB557" i="6" s="1"/>
  <c r="AH708" i="6"/>
  <c r="AQ708" i="6" s="1"/>
  <c r="AS708" i="6" s="1"/>
  <c r="AU708" i="6" s="1"/>
  <c r="BA708" i="6" s="1"/>
  <c r="BB708" i="6" s="1"/>
  <c r="AH309" i="6"/>
  <c r="AQ309" i="6" s="1"/>
  <c r="AS309" i="6" s="1"/>
  <c r="AU309" i="6" s="1"/>
  <c r="BA309" i="6" s="1"/>
  <c r="BB309" i="6" s="1"/>
  <c r="AH357" i="6"/>
  <c r="AQ357" i="6" s="1"/>
  <c r="AS357" i="6" s="1"/>
  <c r="AU357" i="6" s="1"/>
  <c r="BA357" i="6" s="1"/>
  <c r="BB357" i="6" s="1"/>
  <c r="AH560" i="6"/>
  <c r="AQ560" i="6" s="1"/>
  <c r="AS560" i="6" s="1"/>
  <c r="AU560" i="6" s="1"/>
  <c r="BA560" i="6" s="1"/>
  <c r="BB560" i="6" s="1"/>
  <c r="AH60" i="6"/>
  <c r="AQ60" i="6" s="1"/>
  <c r="AS60" i="6" s="1"/>
  <c r="AU60" i="6" s="1"/>
  <c r="BA60" i="6" s="1"/>
  <c r="BB60" i="6" s="1"/>
  <c r="AH45" i="6"/>
  <c r="AQ45" i="6" s="1"/>
  <c r="AS45" i="6" s="1"/>
  <c r="AU45" i="6" s="1"/>
  <c r="BA45" i="6" s="1"/>
  <c r="BB45" i="6" s="1"/>
  <c r="AH53" i="6"/>
  <c r="AH242" i="6"/>
  <c r="AQ242" i="6" s="1"/>
  <c r="AS242" i="6" s="1"/>
  <c r="AU242" i="6" s="1"/>
  <c r="BA242" i="6" s="1"/>
  <c r="BB242" i="6" s="1"/>
  <c r="AH378" i="6"/>
  <c r="AQ378" i="6" s="1"/>
  <c r="AS378" i="6" s="1"/>
  <c r="AU378" i="6" s="1"/>
  <c r="BA378" i="6" s="1"/>
  <c r="BB378" i="6" s="1"/>
  <c r="AH550" i="6"/>
  <c r="AQ550" i="6" s="1"/>
  <c r="AS550" i="6" s="1"/>
  <c r="AU550" i="6" s="1"/>
  <c r="BA550" i="6" s="1"/>
  <c r="BB550" i="6" s="1"/>
  <c r="AH622" i="6"/>
  <c r="AQ622" i="6" s="1"/>
  <c r="AS622" i="6" s="1"/>
  <c r="AU622" i="6" s="1"/>
  <c r="BA622" i="6" s="1"/>
  <c r="BB622" i="6" s="1"/>
  <c r="AH127" i="6"/>
  <c r="AH203" i="6"/>
  <c r="AQ203" i="6" s="1"/>
  <c r="AS203" i="6" s="1"/>
  <c r="AU203" i="6" s="1"/>
  <c r="BA203" i="6" s="1"/>
  <c r="BB203" i="6" s="1"/>
  <c r="AH279" i="6"/>
  <c r="AQ279" i="6" s="1"/>
  <c r="AS279" i="6" s="1"/>
  <c r="AU279" i="6" s="1"/>
  <c r="BA279" i="6" s="1"/>
  <c r="BB279" i="6" s="1"/>
  <c r="AH303" i="6"/>
  <c r="AQ303" i="6" s="1"/>
  <c r="AS303" i="6" s="1"/>
  <c r="AU303" i="6" s="1"/>
  <c r="BA303" i="6" s="1"/>
  <c r="BB303" i="6" s="1"/>
  <c r="AH511" i="6"/>
  <c r="AQ511" i="6" s="1"/>
  <c r="AS511" i="6" s="1"/>
  <c r="AU511" i="6" s="1"/>
  <c r="BA511" i="6" s="1"/>
  <c r="BB511" i="6" s="1"/>
  <c r="AH132" i="6"/>
  <c r="AH284" i="6"/>
  <c r="AQ284" i="6" s="1"/>
  <c r="AS284" i="6" s="1"/>
  <c r="AU284" i="6" s="1"/>
  <c r="BA284" i="6" s="1"/>
  <c r="BB284" i="6" s="1"/>
  <c r="AH364" i="6"/>
  <c r="AQ364" i="6" s="1"/>
  <c r="AS364" i="6" s="1"/>
  <c r="AU364" i="6" s="1"/>
  <c r="BA364" i="6" s="1"/>
  <c r="BB364" i="6" s="1"/>
  <c r="AH380" i="6"/>
  <c r="AQ380" i="6" s="1"/>
  <c r="AS380" i="6" s="1"/>
  <c r="AU380" i="6" s="1"/>
  <c r="BA380" i="6" s="1"/>
  <c r="BB380" i="6" s="1"/>
  <c r="AH420" i="6"/>
  <c r="AQ420" i="6" s="1"/>
  <c r="AS420" i="6" s="1"/>
  <c r="AU420" i="6" s="1"/>
  <c r="BA420" i="6" s="1"/>
  <c r="BB420" i="6" s="1"/>
  <c r="AH436" i="6"/>
  <c r="AQ436" i="6" s="1"/>
  <c r="AS436" i="6" s="1"/>
  <c r="AU436" i="6" s="1"/>
  <c r="BA436" i="6" s="1"/>
  <c r="BB436" i="6" s="1"/>
  <c r="AH440" i="6"/>
  <c r="AQ440" i="6" s="1"/>
  <c r="AS440" i="6" s="1"/>
  <c r="AU440" i="6" s="1"/>
  <c r="BA440" i="6" s="1"/>
  <c r="BB440" i="6" s="1"/>
  <c r="AH658" i="6"/>
  <c r="AQ658" i="6" s="1"/>
  <c r="AS658" i="6" s="1"/>
  <c r="AU658" i="6" s="1"/>
  <c r="BA658" i="6" s="1"/>
  <c r="BB658" i="6" s="1"/>
  <c r="AH686" i="6"/>
  <c r="AQ686" i="6" s="1"/>
  <c r="AS686" i="6" s="1"/>
  <c r="AU686" i="6" s="1"/>
  <c r="BA686" i="6" s="1"/>
  <c r="BB686" i="6" s="1"/>
  <c r="AH718" i="6"/>
  <c r="AQ718" i="6" s="1"/>
  <c r="AS718" i="6" s="1"/>
  <c r="AU718" i="6" s="1"/>
  <c r="BA718" i="6" s="1"/>
  <c r="BB718" i="6" s="1"/>
  <c r="AH173" i="6"/>
  <c r="AQ173" i="6" s="1"/>
  <c r="AS173" i="6" s="1"/>
  <c r="AU173" i="6" s="1"/>
  <c r="BA173" i="6" s="1"/>
  <c r="BB173" i="6" s="1"/>
  <c r="AH301" i="6"/>
  <c r="AQ301" i="6" s="1"/>
  <c r="AS301" i="6" s="1"/>
  <c r="AU301" i="6" s="1"/>
  <c r="BA301" i="6" s="1"/>
  <c r="BB301" i="6" s="1"/>
  <c r="AH564" i="6"/>
  <c r="AQ564" i="6" s="1"/>
  <c r="AS564" i="6" s="1"/>
  <c r="AU564" i="6" s="1"/>
  <c r="BA564" i="6" s="1"/>
  <c r="BB564" i="6" s="1"/>
  <c r="AH113" i="6"/>
  <c r="AH493" i="6"/>
  <c r="AQ493" i="6" s="1"/>
  <c r="AS493" i="6" s="1"/>
  <c r="AU493" i="6" s="1"/>
  <c r="BA493" i="6" s="1"/>
  <c r="BB493" i="6" s="1"/>
  <c r="AH668" i="6"/>
  <c r="AQ668" i="6" s="1"/>
  <c r="AS668" i="6" s="1"/>
  <c r="AU668" i="6" s="1"/>
  <c r="BA668" i="6" s="1"/>
  <c r="BB668" i="6" s="1"/>
  <c r="AH640" i="6"/>
  <c r="AQ640" i="6" s="1"/>
  <c r="AS640" i="6" s="1"/>
  <c r="AU640" i="6" s="1"/>
  <c r="BA640" i="6" s="1"/>
  <c r="BB640" i="6" s="1"/>
  <c r="AH110" i="6"/>
  <c r="AH150" i="6"/>
  <c r="AH194" i="6"/>
  <c r="AQ194" i="6" s="1"/>
  <c r="AS194" i="6" s="1"/>
  <c r="AU194" i="6" s="1"/>
  <c r="BA194" i="6" s="1"/>
  <c r="BB194" i="6" s="1"/>
  <c r="AH226" i="6"/>
  <c r="AQ226" i="6" s="1"/>
  <c r="AS226" i="6" s="1"/>
  <c r="AU226" i="6" s="1"/>
  <c r="BA226" i="6" s="1"/>
  <c r="BB226" i="6" s="1"/>
  <c r="AH262" i="6"/>
  <c r="AQ262" i="6" s="1"/>
  <c r="AS262" i="6" s="1"/>
  <c r="AU262" i="6" s="1"/>
  <c r="BA262" i="6" s="1"/>
  <c r="BB262" i="6" s="1"/>
  <c r="AH298" i="6"/>
  <c r="AQ298" i="6" s="1"/>
  <c r="AS298" i="6" s="1"/>
  <c r="AU298" i="6" s="1"/>
  <c r="BA298" i="6" s="1"/>
  <c r="BB298" i="6" s="1"/>
  <c r="AH410" i="6"/>
  <c r="AQ410" i="6" s="1"/>
  <c r="AS410" i="6" s="1"/>
  <c r="AU410" i="6" s="1"/>
  <c r="BA410" i="6" s="1"/>
  <c r="BB410" i="6" s="1"/>
  <c r="AH422" i="6"/>
  <c r="AQ422" i="6" s="1"/>
  <c r="AS422" i="6" s="1"/>
  <c r="AU422" i="6" s="1"/>
  <c r="BA422" i="6" s="1"/>
  <c r="BB422" i="6" s="1"/>
  <c r="AH239" i="6"/>
  <c r="AQ239" i="6" s="1"/>
  <c r="AS239" i="6" s="1"/>
  <c r="AU239" i="6" s="1"/>
  <c r="BA239" i="6" s="1"/>
  <c r="BB239" i="6" s="1"/>
  <c r="AH447" i="6"/>
  <c r="AQ447" i="6" s="1"/>
  <c r="AS447" i="6" s="1"/>
  <c r="AU447" i="6" s="1"/>
  <c r="BA447" i="6" s="1"/>
  <c r="BB447" i="6" s="1"/>
  <c r="AH471" i="6"/>
  <c r="AQ471" i="6" s="1"/>
  <c r="AS471" i="6" s="1"/>
  <c r="AU471" i="6" s="1"/>
  <c r="BA471" i="6" s="1"/>
  <c r="BB471" i="6" s="1"/>
  <c r="AH108" i="6"/>
  <c r="AH196" i="6"/>
  <c r="AQ196" i="6" s="1"/>
  <c r="AS196" i="6" s="1"/>
  <c r="AU196" i="6" s="1"/>
  <c r="BA196" i="6" s="1"/>
  <c r="BB196" i="6" s="1"/>
  <c r="AH272" i="6"/>
  <c r="AQ272" i="6" s="1"/>
  <c r="AS272" i="6" s="1"/>
  <c r="AU272" i="6" s="1"/>
  <c r="BA272" i="6" s="1"/>
  <c r="BB272" i="6" s="1"/>
  <c r="AH276" i="6"/>
  <c r="AQ276" i="6" s="1"/>
  <c r="AS276" i="6" s="1"/>
  <c r="AU276" i="6" s="1"/>
  <c r="BA276" i="6" s="1"/>
  <c r="BB276" i="6" s="1"/>
  <c r="AH360" i="6"/>
  <c r="AQ360" i="6" s="1"/>
  <c r="AS360" i="6" s="1"/>
  <c r="AU360" i="6" s="1"/>
  <c r="BA360" i="6" s="1"/>
  <c r="BB360" i="6" s="1"/>
  <c r="AH412" i="6"/>
  <c r="AQ412" i="6" s="1"/>
  <c r="AS412" i="6" s="1"/>
  <c r="AU412" i="6" s="1"/>
  <c r="BA412" i="6" s="1"/>
  <c r="BB412" i="6" s="1"/>
  <c r="AH43" i="6"/>
  <c r="AQ43" i="6" s="1"/>
  <c r="AS43" i="6" s="1"/>
  <c r="AU43" i="6" s="1"/>
  <c r="BA43" i="6" s="1"/>
  <c r="BB43" i="6" s="1"/>
  <c r="AH153" i="6"/>
  <c r="AQ153" i="6" s="1"/>
  <c r="AS153" i="6" s="1"/>
  <c r="AU153" i="6" s="1"/>
  <c r="BA153" i="6" s="1"/>
  <c r="BB153" i="6" s="1"/>
  <c r="AH285" i="6"/>
  <c r="AQ285" i="6" s="1"/>
  <c r="AS285" i="6" s="1"/>
  <c r="AU285" i="6" s="1"/>
  <c r="BA285" i="6" s="1"/>
  <c r="BB285" i="6" s="1"/>
  <c r="AH413" i="6"/>
  <c r="AQ413" i="6" s="1"/>
  <c r="AS413" i="6" s="1"/>
  <c r="AU413" i="6" s="1"/>
  <c r="BA413" i="6" s="1"/>
  <c r="BB413" i="6" s="1"/>
  <c r="AH500" i="6"/>
  <c r="AQ500" i="6" s="1"/>
  <c r="AS500" i="6" s="1"/>
  <c r="AU500" i="6" s="1"/>
  <c r="BA500" i="6" s="1"/>
  <c r="BB500" i="6" s="1"/>
  <c r="AH27" i="6"/>
  <c r="AQ27" i="6" s="1"/>
  <c r="AS27" i="6" s="1"/>
  <c r="AU27" i="6" s="1"/>
  <c r="BA27" i="6" s="1"/>
  <c r="BB27" i="6" s="1"/>
  <c r="AH241" i="6"/>
  <c r="AQ241" i="6" s="1"/>
  <c r="AS241" i="6" s="1"/>
  <c r="AU241" i="6" s="1"/>
  <c r="BA241" i="6" s="1"/>
  <c r="BB241" i="6" s="1"/>
  <c r="AH453" i="6"/>
  <c r="AQ453" i="6" s="1"/>
  <c r="AS453" i="6" s="1"/>
  <c r="AU453" i="6" s="1"/>
  <c r="BA453" i="6" s="1"/>
  <c r="BB453" i="6" s="1"/>
  <c r="AH672" i="6"/>
  <c r="AQ672" i="6" s="1"/>
  <c r="AS672" i="6" s="1"/>
  <c r="AU672" i="6" s="1"/>
  <c r="BA672" i="6" s="1"/>
  <c r="BB672" i="6" s="1"/>
  <c r="AH624" i="6"/>
  <c r="AQ624" i="6" s="1"/>
  <c r="AS624" i="6" s="1"/>
  <c r="AU624" i="6" s="1"/>
  <c r="BA624" i="6" s="1"/>
  <c r="BB624" i="6" s="1"/>
  <c r="AH665" i="6"/>
  <c r="AQ665" i="6" s="1"/>
  <c r="AS665" i="6" s="1"/>
  <c r="AU665" i="6" s="1"/>
  <c r="BA665" i="6" s="1"/>
  <c r="BB665" i="6" s="1"/>
  <c r="AH24" i="6"/>
  <c r="AQ24" i="6" s="1"/>
  <c r="AS24" i="6" s="1"/>
  <c r="AU24" i="6" s="1"/>
  <c r="BA24" i="6" s="1"/>
  <c r="BB24" i="6" s="1"/>
  <c r="AH44" i="6"/>
  <c r="AQ44" i="6" s="1"/>
  <c r="AS44" i="6" s="1"/>
  <c r="AU44" i="6" s="1"/>
  <c r="BA44" i="6" s="1"/>
  <c r="BB44" i="6" s="1"/>
  <c r="AH96" i="6"/>
  <c r="AH69" i="6"/>
  <c r="AQ69" i="6" s="1"/>
  <c r="AS69" i="6" s="1"/>
  <c r="AU69" i="6" s="1"/>
  <c r="BA69" i="6" s="1"/>
  <c r="BB69" i="6" s="1"/>
  <c r="AH286" i="6"/>
  <c r="AQ286" i="6" s="1"/>
  <c r="AS286" i="6" s="1"/>
  <c r="AU286" i="6" s="1"/>
  <c r="BA286" i="6" s="1"/>
  <c r="BB286" i="6" s="1"/>
  <c r="AH362" i="6"/>
  <c r="AQ362" i="6" s="1"/>
  <c r="AS362" i="6" s="1"/>
  <c r="AU362" i="6" s="1"/>
  <c r="BA362" i="6" s="1"/>
  <c r="BB362" i="6" s="1"/>
  <c r="AH382" i="6"/>
  <c r="AQ382" i="6" s="1"/>
  <c r="AS382" i="6" s="1"/>
  <c r="AU382" i="6" s="1"/>
  <c r="BA382" i="6" s="1"/>
  <c r="BB382" i="6" s="1"/>
  <c r="AH482" i="6"/>
  <c r="AQ482" i="6" s="1"/>
  <c r="AS482" i="6" s="1"/>
  <c r="AU482" i="6" s="1"/>
  <c r="BA482" i="6" s="1"/>
  <c r="BB482" i="6" s="1"/>
  <c r="AH494" i="6"/>
  <c r="AQ494" i="6" s="1"/>
  <c r="AS494" i="6" s="1"/>
  <c r="AU494" i="6" s="1"/>
  <c r="BA494" i="6" s="1"/>
  <c r="BB494" i="6" s="1"/>
  <c r="AH498" i="6"/>
  <c r="AQ498" i="6" s="1"/>
  <c r="AS498" i="6" s="1"/>
  <c r="AU498" i="6" s="1"/>
  <c r="BA498" i="6" s="1"/>
  <c r="BB498" i="6" s="1"/>
  <c r="AH562" i="6"/>
  <c r="AQ562" i="6" s="1"/>
  <c r="AS562" i="6" s="1"/>
  <c r="AU562" i="6" s="1"/>
  <c r="BA562" i="6" s="1"/>
  <c r="BB562" i="6" s="1"/>
  <c r="AH590" i="6"/>
  <c r="AQ590" i="6" s="1"/>
  <c r="AS590" i="6" s="1"/>
  <c r="AU590" i="6" s="1"/>
  <c r="BA590" i="6" s="1"/>
  <c r="BB590" i="6" s="1"/>
  <c r="AH618" i="6"/>
  <c r="AQ618" i="6" s="1"/>
  <c r="AS618" i="6" s="1"/>
  <c r="AU618" i="6" s="1"/>
  <c r="BA618" i="6" s="1"/>
  <c r="BB618" i="6" s="1"/>
  <c r="AH107" i="6"/>
  <c r="AH155" i="6"/>
  <c r="AQ155" i="6" s="1"/>
  <c r="AS155" i="6" s="1"/>
  <c r="AU155" i="6" s="1"/>
  <c r="BA155" i="6" s="1"/>
  <c r="BB155" i="6" s="1"/>
  <c r="AH159" i="6"/>
  <c r="AQ159" i="6" s="1"/>
  <c r="AS159" i="6" s="1"/>
  <c r="AU159" i="6" s="1"/>
  <c r="BA159" i="6" s="1"/>
  <c r="BB159" i="6" s="1"/>
  <c r="AH299" i="6"/>
  <c r="AQ299" i="6" s="1"/>
  <c r="AS299" i="6" s="1"/>
  <c r="AU299" i="6" s="1"/>
  <c r="BA299" i="6" s="1"/>
  <c r="BB299" i="6" s="1"/>
  <c r="AH315" i="6"/>
  <c r="AQ315" i="6" s="1"/>
  <c r="AS315" i="6" s="1"/>
  <c r="AU315" i="6" s="1"/>
  <c r="BA315" i="6" s="1"/>
  <c r="BB315" i="6" s="1"/>
  <c r="AH451" i="6"/>
  <c r="AQ451" i="6" s="1"/>
  <c r="AS451" i="6" s="1"/>
  <c r="AU451" i="6" s="1"/>
  <c r="BA451" i="6" s="1"/>
  <c r="BB451" i="6" s="1"/>
  <c r="AH41" i="6"/>
  <c r="AH112" i="6"/>
  <c r="AH404" i="6"/>
  <c r="AQ404" i="6" s="1"/>
  <c r="AS404" i="6" s="1"/>
  <c r="AU404" i="6" s="1"/>
  <c r="BA404" i="6" s="1"/>
  <c r="BB404" i="6" s="1"/>
  <c r="AH452" i="6"/>
  <c r="AQ452" i="6" s="1"/>
  <c r="AS452" i="6" s="1"/>
  <c r="AU452" i="6" s="1"/>
  <c r="BA452" i="6" s="1"/>
  <c r="BB452" i="6" s="1"/>
  <c r="AH508" i="6"/>
  <c r="AQ508" i="6" s="1"/>
  <c r="AS508" i="6" s="1"/>
  <c r="AU508" i="6" s="1"/>
  <c r="BA508" i="6" s="1"/>
  <c r="BB508" i="6" s="1"/>
  <c r="AH723" i="6"/>
  <c r="AQ723" i="6" s="1"/>
  <c r="AS723" i="6" s="1"/>
  <c r="AU723" i="6" s="1"/>
  <c r="BA723" i="6" s="1"/>
  <c r="BB723" i="6" s="1"/>
  <c r="AH696" i="6"/>
  <c r="AQ696" i="6" s="1"/>
  <c r="AS696" i="6" s="1"/>
  <c r="AU696" i="6" s="1"/>
  <c r="BA696" i="6" s="1"/>
  <c r="BB696" i="6" s="1"/>
  <c r="AH704" i="6"/>
  <c r="AQ704" i="6" s="1"/>
  <c r="AS704" i="6" s="1"/>
  <c r="AU704" i="6" s="1"/>
  <c r="BA704" i="6" s="1"/>
  <c r="BB704" i="6" s="1"/>
  <c r="AH669" i="6"/>
  <c r="AQ669" i="6" s="1"/>
  <c r="AS669" i="6" s="1"/>
  <c r="AU669" i="6" s="1"/>
  <c r="BA669" i="6" s="1"/>
  <c r="BB669" i="6" s="1"/>
  <c r="AH54" i="6"/>
  <c r="AQ54" i="6" s="1"/>
  <c r="AS54" i="6" s="1"/>
  <c r="AU54" i="6" s="1"/>
  <c r="BA54" i="6" s="1"/>
  <c r="BB54" i="6" s="1"/>
  <c r="AH66" i="6"/>
  <c r="AH72" i="6"/>
  <c r="AH101" i="6"/>
  <c r="AH166" i="6"/>
  <c r="AQ166" i="6" s="1"/>
  <c r="AS166" i="6" s="1"/>
  <c r="AU166" i="6" s="1"/>
  <c r="BA166" i="6" s="1"/>
  <c r="BB166" i="6" s="1"/>
  <c r="AH574" i="6"/>
  <c r="AQ574" i="6" s="1"/>
  <c r="AS574" i="6" s="1"/>
  <c r="AU574" i="6" s="1"/>
  <c r="BA574" i="6" s="1"/>
  <c r="BB574" i="6" s="1"/>
  <c r="AH638" i="6"/>
  <c r="AQ638" i="6" s="1"/>
  <c r="AS638" i="6" s="1"/>
  <c r="AU638" i="6" s="1"/>
  <c r="BA638" i="6" s="1"/>
  <c r="BB638" i="6" s="1"/>
  <c r="AH211" i="6"/>
  <c r="AQ211" i="6" s="1"/>
  <c r="AS211" i="6" s="1"/>
  <c r="AU211" i="6" s="1"/>
  <c r="BA211" i="6" s="1"/>
  <c r="BB211" i="6" s="1"/>
  <c r="AH295" i="6"/>
  <c r="AQ295" i="6" s="1"/>
  <c r="AS295" i="6" s="1"/>
  <c r="AU295" i="6" s="1"/>
  <c r="BA295" i="6" s="1"/>
  <c r="BB295" i="6" s="1"/>
  <c r="AH319" i="6"/>
  <c r="AQ319" i="6" s="1"/>
  <c r="AS319" i="6" s="1"/>
  <c r="AU319" i="6" s="1"/>
  <c r="BA319" i="6" s="1"/>
  <c r="BB319" i="6" s="1"/>
  <c r="AH375" i="6"/>
  <c r="AQ375" i="6" s="1"/>
  <c r="AS375" i="6" s="1"/>
  <c r="AU375" i="6" s="1"/>
  <c r="BA375" i="6" s="1"/>
  <c r="BB375" i="6" s="1"/>
  <c r="AH395" i="6"/>
  <c r="AQ395" i="6" s="1"/>
  <c r="AS395" i="6" s="1"/>
  <c r="AU395" i="6" s="1"/>
  <c r="BA395" i="6" s="1"/>
  <c r="BB395" i="6" s="1"/>
  <c r="AH407" i="6"/>
  <c r="AQ407" i="6" s="1"/>
  <c r="AS407" i="6" s="1"/>
  <c r="AU407" i="6" s="1"/>
  <c r="BA407" i="6" s="1"/>
  <c r="BB407" i="6" s="1"/>
  <c r="AH487" i="6"/>
  <c r="AQ487" i="6" s="1"/>
  <c r="AS487" i="6" s="1"/>
  <c r="AU487" i="6" s="1"/>
  <c r="BA487" i="6" s="1"/>
  <c r="BB487" i="6" s="1"/>
  <c r="AH491" i="6"/>
  <c r="AQ491" i="6" s="1"/>
  <c r="AS491" i="6" s="1"/>
  <c r="AU491" i="6" s="1"/>
  <c r="BA491" i="6" s="1"/>
  <c r="BB491" i="6" s="1"/>
  <c r="AH611" i="6"/>
  <c r="AQ611" i="6" s="1"/>
  <c r="AS611" i="6" s="1"/>
  <c r="AU611" i="6" s="1"/>
  <c r="BA611" i="6" s="1"/>
  <c r="BB611" i="6" s="1"/>
  <c r="AH176" i="6"/>
  <c r="AQ176" i="6" s="1"/>
  <c r="AS176" i="6" s="1"/>
  <c r="AU176" i="6" s="1"/>
  <c r="BA176" i="6" s="1"/>
  <c r="BB176" i="6" s="1"/>
  <c r="AH224" i="6"/>
  <c r="AQ224" i="6" s="1"/>
  <c r="AS224" i="6" s="1"/>
  <c r="AU224" i="6" s="1"/>
  <c r="BA224" i="6" s="1"/>
  <c r="BB224" i="6" s="1"/>
  <c r="AH280" i="6"/>
  <c r="AQ280" i="6" s="1"/>
  <c r="AS280" i="6" s="1"/>
  <c r="AU280" i="6" s="1"/>
  <c r="BA280" i="6" s="1"/>
  <c r="BB280" i="6" s="1"/>
  <c r="AH344" i="6"/>
  <c r="AQ344" i="6" s="1"/>
  <c r="AS344" i="6" s="1"/>
  <c r="AU344" i="6" s="1"/>
  <c r="BA344" i="6" s="1"/>
  <c r="BB344" i="6" s="1"/>
  <c r="AH372" i="6"/>
  <c r="AQ372" i="6" s="1"/>
  <c r="AS372" i="6" s="1"/>
  <c r="AU372" i="6" s="1"/>
  <c r="BA372" i="6" s="1"/>
  <c r="BB372" i="6" s="1"/>
  <c r="AH185" i="6"/>
  <c r="AQ185" i="6" s="1"/>
  <c r="AS185" i="6" s="1"/>
  <c r="AU185" i="6" s="1"/>
  <c r="BA185" i="6" s="1"/>
  <c r="BB185" i="6" s="1"/>
  <c r="AH329" i="6"/>
  <c r="AQ329" i="6" s="1"/>
  <c r="AS329" i="6" s="1"/>
  <c r="AU329" i="6" s="1"/>
  <c r="BA329" i="6" s="1"/>
  <c r="BB329" i="6" s="1"/>
  <c r="AH465" i="6"/>
  <c r="AQ465" i="6" s="1"/>
  <c r="AS465" i="6" s="1"/>
  <c r="AU465" i="6" s="1"/>
  <c r="BA465" i="6" s="1"/>
  <c r="BB465" i="6" s="1"/>
  <c r="AH628" i="6"/>
  <c r="AQ628" i="6" s="1"/>
  <c r="AS628" i="6" s="1"/>
  <c r="AU628" i="6" s="1"/>
  <c r="BA628" i="6" s="1"/>
  <c r="BB628" i="6" s="1"/>
  <c r="AH647" i="6"/>
  <c r="AQ647" i="6" s="1"/>
  <c r="AS647" i="6" s="1"/>
  <c r="AU647" i="6" s="1"/>
  <c r="BA647" i="6" s="1"/>
  <c r="BB647" i="6" s="1"/>
  <c r="AH145" i="6"/>
  <c r="AH181" i="6"/>
  <c r="AQ181" i="6" s="1"/>
  <c r="AS181" i="6" s="1"/>
  <c r="AU181" i="6" s="1"/>
  <c r="BA181" i="6" s="1"/>
  <c r="BB181" i="6" s="1"/>
  <c r="AH504" i="6"/>
  <c r="AQ504" i="6" s="1"/>
  <c r="AS504" i="6" s="1"/>
  <c r="AU504" i="6" s="1"/>
  <c r="BA504" i="6" s="1"/>
  <c r="BB504" i="6" s="1"/>
  <c r="AH673" i="6"/>
  <c r="AQ673" i="6" s="1"/>
  <c r="AS673" i="6" s="1"/>
  <c r="AU673" i="6" s="1"/>
  <c r="BA673" i="6" s="1"/>
  <c r="BB673" i="6" s="1"/>
  <c r="AH717" i="6"/>
  <c r="AQ717" i="6" s="1"/>
  <c r="AS717" i="6" s="1"/>
  <c r="AU717" i="6" s="1"/>
  <c r="BA717" i="6" s="1"/>
  <c r="BB717" i="6" s="1"/>
  <c r="AH14" i="6"/>
  <c r="AQ14" i="6" s="1"/>
  <c r="AS14" i="6" s="1"/>
  <c r="AU14" i="6" s="1"/>
  <c r="BA14" i="6" s="1"/>
  <c r="BB14" i="6" s="1"/>
  <c r="AH28" i="6"/>
  <c r="AH122" i="6"/>
  <c r="AH214" i="6"/>
  <c r="AQ214" i="6" s="1"/>
  <c r="AS214" i="6" s="1"/>
  <c r="AU214" i="6" s="1"/>
  <c r="BA214" i="6" s="1"/>
  <c r="BB214" i="6" s="1"/>
  <c r="AH290" i="6"/>
  <c r="AQ290" i="6" s="1"/>
  <c r="AS290" i="6" s="1"/>
  <c r="AU290" i="6" s="1"/>
  <c r="BA290" i="6" s="1"/>
  <c r="BB290" i="6" s="1"/>
  <c r="AH350" i="6"/>
  <c r="AQ350" i="6" s="1"/>
  <c r="AS350" i="6" s="1"/>
  <c r="AU350" i="6" s="1"/>
  <c r="BA350" i="6" s="1"/>
  <c r="BB350" i="6" s="1"/>
  <c r="AH466" i="6"/>
  <c r="AQ466" i="6" s="1"/>
  <c r="AS466" i="6" s="1"/>
  <c r="AU466" i="6" s="1"/>
  <c r="BA466" i="6" s="1"/>
  <c r="BB466" i="6" s="1"/>
  <c r="AH538" i="6"/>
  <c r="AQ538" i="6" s="1"/>
  <c r="AS538" i="6" s="1"/>
  <c r="AU538" i="6" s="1"/>
  <c r="BA538" i="6" s="1"/>
  <c r="BB538" i="6" s="1"/>
  <c r="AH71" i="6"/>
  <c r="AQ71" i="6" s="1"/>
  <c r="AS71" i="6" s="1"/>
  <c r="AU71" i="6" s="1"/>
  <c r="BA71" i="6" s="1"/>
  <c r="BB71" i="6" s="1"/>
  <c r="AH102" i="6"/>
  <c r="AH171" i="6"/>
  <c r="AQ171" i="6" s="1"/>
  <c r="AS171" i="6" s="1"/>
  <c r="AU171" i="6" s="1"/>
  <c r="BA171" i="6" s="1"/>
  <c r="BB171" i="6" s="1"/>
  <c r="AH195" i="6"/>
  <c r="AQ195" i="6" s="1"/>
  <c r="AS195" i="6" s="1"/>
  <c r="AU195" i="6" s="1"/>
  <c r="BA195" i="6" s="1"/>
  <c r="BB195" i="6" s="1"/>
  <c r="AH215" i="6"/>
  <c r="AQ215" i="6" s="1"/>
  <c r="AS215" i="6" s="1"/>
  <c r="AU215" i="6" s="1"/>
  <c r="BA215" i="6" s="1"/>
  <c r="BB215" i="6" s="1"/>
  <c r="AH283" i="6"/>
  <c r="AQ283" i="6" s="1"/>
  <c r="AS283" i="6" s="1"/>
  <c r="AU283" i="6" s="1"/>
  <c r="BA283" i="6" s="1"/>
  <c r="BB283" i="6" s="1"/>
  <c r="AH359" i="6"/>
  <c r="AQ359" i="6" s="1"/>
  <c r="AS359" i="6" s="1"/>
  <c r="AU359" i="6" s="1"/>
  <c r="BA359" i="6" s="1"/>
  <c r="BB359" i="6" s="1"/>
  <c r="AH639" i="6"/>
  <c r="AQ639" i="6" s="1"/>
  <c r="AS639" i="6" s="1"/>
  <c r="AU639" i="6" s="1"/>
  <c r="BA639" i="6" s="1"/>
  <c r="BB639" i="6" s="1"/>
  <c r="AH97" i="6"/>
  <c r="AH128" i="6"/>
  <c r="AQ128" i="6" s="1"/>
  <c r="AS128" i="6" s="1"/>
  <c r="AU128" i="6" s="1"/>
  <c r="BA128" i="6" s="1"/>
  <c r="BB128" i="6" s="1"/>
  <c r="AH160" i="6"/>
  <c r="AQ160" i="6" s="1"/>
  <c r="AS160" i="6" s="1"/>
  <c r="AU160" i="6" s="1"/>
  <c r="BA160" i="6" s="1"/>
  <c r="BB160" i="6" s="1"/>
  <c r="AH240" i="6"/>
  <c r="AQ240" i="6" s="1"/>
  <c r="AS240" i="6" s="1"/>
  <c r="AU240" i="6" s="1"/>
  <c r="BA240" i="6" s="1"/>
  <c r="BB240" i="6" s="1"/>
  <c r="AH416" i="6"/>
  <c r="AQ416" i="6" s="1"/>
  <c r="AS416" i="6" s="1"/>
  <c r="AU416" i="6" s="1"/>
  <c r="BA416" i="6" s="1"/>
  <c r="BB416" i="6" s="1"/>
  <c r="AH489" i="6"/>
  <c r="AQ489" i="6" s="1"/>
  <c r="AS489" i="6" s="1"/>
  <c r="AU489" i="6" s="1"/>
  <c r="BA489" i="6" s="1"/>
  <c r="BB489" i="6" s="1"/>
  <c r="AH601" i="6"/>
  <c r="AQ601" i="6" s="1"/>
  <c r="AS601" i="6" s="1"/>
  <c r="AU601" i="6" s="1"/>
  <c r="BA601" i="6" s="1"/>
  <c r="BB601" i="6" s="1"/>
  <c r="AH257" i="6"/>
  <c r="AQ257" i="6" s="1"/>
  <c r="AS257" i="6" s="1"/>
  <c r="AU257" i="6" s="1"/>
  <c r="BA257" i="6" s="1"/>
  <c r="BB257" i="6" s="1"/>
  <c r="AH525" i="6"/>
  <c r="AQ525" i="6" s="1"/>
  <c r="AS525" i="6" s="1"/>
  <c r="AU525" i="6" s="1"/>
  <c r="BA525" i="6" s="1"/>
  <c r="BB525" i="6" s="1"/>
  <c r="AH676" i="6"/>
  <c r="AQ676" i="6" s="1"/>
  <c r="AS676" i="6" s="1"/>
  <c r="AU676" i="6" s="1"/>
  <c r="BA676" i="6" s="1"/>
  <c r="BB676" i="6" s="1"/>
  <c r="AH213" i="6"/>
  <c r="AQ213" i="6" s="1"/>
  <c r="AS213" i="6" s="1"/>
  <c r="AU213" i="6" s="1"/>
  <c r="BA213" i="6" s="1"/>
  <c r="BB213" i="6" s="1"/>
  <c r="AH293" i="6"/>
  <c r="AQ293" i="6" s="1"/>
  <c r="AS293" i="6" s="1"/>
  <c r="AU293" i="6" s="1"/>
  <c r="BA293" i="6" s="1"/>
  <c r="BB293" i="6" s="1"/>
  <c r="AH488" i="6"/>
  <c r="AQ488" i="6" s="1"/>
  <c r="AS488" i="6" s="1"/>
  <c r="AU488" i="6" s="1"/>
  <c r="BA488" i="6" s="1"/>
  <c r="BB488" i="6" s="1"/>
  <c r="AH74" i="6"/>
  <c r="AQ74" i="6" s="1"/>
  <c r="AS74" i="6" s="1"/>
  <c r="AU74" i="6" s="1"/>
  <c r="BA74" i="6" s="1"/>
  <c r="BB74" i="6" s="1"/>
  <c r="AH78" i="6"/>
  <c r="AQ78" i="6" s="1"/>
  <c r="AS78" i="6" s="1"/>
  <c r="AU78" i="6" s="1"/>
  <c r="BA78" i="6" s="1"/>
  <c r="BB78" i="6" s="1"/>
  <c r="AH29" i="6"/>
  <c r="AQ29" i="6" s="1"/>
  <c r="AS29" i="6" s="1"/>
  <c r="AU29" i="6" s="1"/>
  <c r="BA29" i="6" s="1"/>
  <c r="BB29" i="6" s="1"/>
  <c r="AH61" i="6"/>
  <c r="AH190" i="6"/>
  <c r="AQ190" i="6" s="1"/>
  <c r="AS190" i="6" s="1"/>
  <c r="AU190" i="6" s="1"/>
  <c r="BA190" i="6" s="1"/>
  <c r="BB190" i="6" s="1"/>
  <c r="AH230" i="6"/>
  <c r="AQ230" i="6" s="1"/>
  <c r="AS230" i="6" s="1"/>
  <c r="AU230" i="6" s="1"/>
  <c r="BA230" i="6" s="1"/>
  <c r="BB230" i="6" s="1"/>
  <c r="AH234" i="6"/>
  <c r="AQ234" i="6" s="1"/>
  <c r="AS234" i="6" s="1"/>
  <c r="AU234" i="6" s="1"/>
  <c r="BA234" i="6" s="1"/>
  <c r="BB234" i="6" s="1"/>
  <c r="AH354" i="6"/>
  <c r="AQ354" i="6" s="1"/>
  <c r="AS354" i="6" s="1"/>
  <c r="AU354" i="6" s="1"/>
  <c r="BA354" i="6" s="1"/>
  <c r="BB354" i="6" s="1"/>
  <c r="AH370" i="6"/>
  <c r="AQ370" i="6" s="1"/>
  <c r="AS370" i="6" s="1"/>
  <c r="AU370" i="6" s="1"/>
  <c r="BA370" i="6" s="1"/>
  <c r="BB370" i="6" s="1"/>
  <c r="AH374" i="6"/>
  <c r="AQ374" i="6" s="1"/>
  <c r="AS374" i="6" s="1"/>
  <c r="AU374" i="6" s="1"/>
  <c r="BA374" i="6" s="1"/>
  <c r="BB374" i="6" s="1"/>
  <c r="AH438" i="6"/>
  <c r="AQ438" i="6" s="1"/>
  <c r="AS438" i="6" s="1"/>
  <c r="AU438" i="6" s="1"/>
  <c r="BA438" i="6" s="1"/>
  <c r="BB438" i="6" s="1"/>
  <c r="AH111" i="6"/>
  <c r="AH131" i="6"/>
  <c r="AH135" i="6"/>
  <c r="AH291" i="6"/>
  <c r="AQ291" i="6" s="1"/>
  <c r="AS291" i="6" s="1"/>
  <c r="AU291" i="6" s="1"/>
  <c r="BA291" i="6" s="1"/>
  <c r="BB291" i="6" s="1"/>
  <c r="AH443" i="6"/>
  <c r="AQ443" i="6" s="1"/>
  <c r="AS443" i="6" s="1"/>
  <c r="AU443" i="6" s="1"/>
  <c r="BA443" i="6" s="1"/>
  <c r="BB443" i="6" s="1"/>
  <c r="AH463" i="6"/>
  <c r="AQ463" i="6" s="1"/>
  <c r="AS463" i="6" s="1"/>
  <c r="AU463" i="6" s="1"/>
  <c r="BA463" i="6" s="1"/>
  <c r="BB463" i="6" s="1"/>
  <c r="AH495" i="6"/>
  <c r="AQ495" i="6" s="1"/>
  <c r="AS495" i="6" s="1"/>
  <c r="AU495" i="6" s="1"/>
  <c r="BA495" i="6" s="1"/>
  <c r="BB495" i="6" s="1"/>
  <c r="AH603" i="6"/>
  <c r="AQ603" i="6" s="1"/>
  <c r="AS603" i="6" s="1"/>
  <c r="AU603" i="6" s="1"/>
  <c r="BA603" i="6" s="1"/>
  <c r="BB603" i="6" s="1"/>
  <c r="AH336" i="6"/>
  <c r="AQ336" i="6" s="1"/>
  <c r="AS336" i="6" s="1"/>
  <c r="AU336" i="6" s="1"/>
  <c r="BA336" i="6" s="1"/>
  <c r="BB336" i="6" s="1"/>
  <c r="AH313" i="6"/>
  <c r="AQ313" i="6" s="1"/>
  <c r="AS313" i="6" s="1"/>
  <c r="AU313" i="6" s="1"/>
  <c r="BA313" i="6" s="1"/>
  <c r="BB313" i="6" s="1"/>
  <c r="AH377" i="6"/>
  <c r="AQ377" i="6" s="1"/>
  <c r="AS377" i="6" s="1"/>
  <c r="AU377" i="6" s="1"/>
  <c r="BA377" i="6" s="1"/>
  <c r="BB377" i="6" s="1"/>
  <c r="AH659" i="6"/>
  <c r="AQ659" i="6" s="1"/>
  <c r="AS659" i="6" s="1"/>
  <c r="AU659" i="6" s="1"/>
  <c r="BA659" i="6" s="1"/>
  <c r="BB659" i="6" s="1"/>
  <c r="AH675" i="6"/>
  <c r="AQ675" i="6" s="1"/>
  <c r="AS675" i="6" s="1"/>
  <c r="AU675" i="6" s="1"/>
  <c r="BA675" i="6" s="1"/>
  <c r="BB675" i="6" s="1"/>
  <c r="AH679" i="6"/>
  <c r="AQ679" i="6" s="1"/>
  <c r="AS679" i="6" s="1"/>
  <c r="AU679" i="6" s="1"/>
  <c r="BA679" i="6" s="1"/>
  <c r="BB679" i="6" s="1"/>
  <c r="AH691" i="6"/>
  <c r="AQ691" i="6" s="1"/>
  <c r="AS691" i="6" s="1"/>
  <c r="AU691" i="6" s="1"/>
  <c r="BA691" i="6" s="1"/>
  <c r="BB691" i="6" s="1"/>
  <c r="AH541" i="6"/>
  <c r="AQ541" i="6" s="1"/>
  <c r="AS541" i="6" s="1"/>
  <c r="AU541" i="6" s="1"/>
  <c r="BA541" i="6" s="1"/>
  <c r="BB541" i="6" s="1"/>
  <c r="AH716" i="6"/>
  <c r="AQ716" i="6" s="1"/>
  <c r="AS716" i="6" s="1"/>
  <c r="AU716" i="6" s="1"/>
  <c r="BA716" i="6" s="1"/>
  <c r="BB716" i="6" s="1"/>
  <c r="AH325" i="6"/>
  <c r="AQ325" i="6" s="1"/>
  <c r="AS325" i="6" s="1"/>
  <c r="AU325" i="6" s="1"/>
  <c r="BA325" i="6" s="1"/>
  <c r="BB325" i="6" s="1"/>
  <c r="AH437" i="6"/>
  <c r="AQ437" i="6" s="1"/>
  <c r="AS437" i="6" s="1"/>
  <c r="AU437" i="6" s="1"/>
  <c r="BA437" i="6" s="1"/>
  <c r="BB437" i="6" s="1"/>
  <c r="AH709" i="6"/>
  <c r="AQ709" i="6" s="1"/>
  <c r="AS709" i="6" s="1"/>
  <c r="AU709" i="6" s="1"/>
  <c r="BA709" i="6" s="1"/>
  <c r="BB709" i="6" s="1"/>
  <c r="AH34" i="6"/>
  <c r="AQ34" i="6" s="1"/>
  <c r="AS34" i="6" s="1"/>
  <c r="AU34" i="6" s="1"/>
  <c r="BA34" i="6" s="1"/>
  <c r="BB34" i="6" s="1"/>
  <c r="AH8" i="6"/>
  <c r="AH85" i="6"/>
  <c r="AH238" i="6"/>
  <c r="AQ238" i="6" s="1"/>
  <c r="AS238" i="6" s="1"/>
  <c r="AU238" i="6" s="1"/>
  <c r="BA238" i="6" s="1"/>
  <c r="BB238" i="6" s="1"/>
  <c r="AH302" i="6"/>
  <c r="AQ302" i="6" s="1"/>
  <c r="AS302" i="6" s="1"/>
  <c r="AU302" i="6" s="1"/>
  <c r="BA302" i="6" s="1"/>
  <c r="BB302" i="6" s="1"/>
  <c r="AH326" i="6"/>
  <c r="AQ326" i="6" s="1"/>
  <c r="AS326" i="6" s="1"/>
  <c r="AU326" i="6" s="1"/>
  <c r="BA326" i="6" s="1"/>
  <c r="BB326" i="6" s="1"/>
  <c r="AH506" i="6"/>
  <c r="AQ506" i="6" s="1"/>
  <c r="AS506" i="6" s="1"/>
  <c r="AU506" i="6" s="1"/>
  <c r="BA506" i="6" s="1"/>
  <c r="BB506" i="6" s="1"/>
  <c r="AH534" i="6"/>
  <c r="AQ534" i="6" s="1"/>
  <c r="AS534" i="6" s="1"/>
  <c r="AU534" i="6" s="1"/>
  <c r="BA534" i="6" s="1"/>
  <c r="BB534" i="6" s="1"/>
  <c r="AH578" i="6"/>
  <c r="AQ578" i="6" s="1"/>
  <c r="AS578" i="6" s="1"/>
  <c r="AU578" i="6" s="1"/>
  <c r="BA578" i="6" s="1"/>
  <c r="BB578" i="6" s="1"/>
  <c r="AH227" i="6"/>
  <c r="AQ227" i="6" s="1"/>
  <c r="AS227" i="6" s="1"/>
  <c r="AU227" i="6" s="1"/>
  <c r="BA227" i="6" s="1"/>
  <c r="BB227" i="6" s="1"/>
  <c r="AH231" i="6"/>
  <c r="AQ231" i="6" s="1"/>
  <c r="AS231" i="6" s="1"/>
  <c r="AU231" i="6" s="1"/>
  <c r="BA231" i="6" s="1"/>
  <c r="BB231" i="6" s="1"/>
  <c r="AH311" i="6"/>
  <c r="AQ311" i="6" s="1"/>
  <c r="AS311" i="6" s="1"/>
  <c r="AU311" i="6" s="1"/>
  <c r="BA311" i="6" s="1"/>
  <c r="BB311" i="6" s="1"/>
  <c r="AH475" i="6"/>
  <c r="AQ475" i="6" s="1"/>
  <c r="AS475" i="6" s="1"/>
  <c r="AU475" i="6" s="1"/>
  <c r="BA475" i="6" s="1"/>
  <c r="BB475" i="6" s="1"/>
  <c r="AH555" i="6"/>
  <c r="AQ555" i="6" s="1"/>
  <c r="AS555" i="6" s="1"/>
  <c r="AU555" i="6" s="1"/>
  <c r="BA555" i="6" s="1"/>
  <c r="BB555" i="6" s="1"/>
  <c r="AH607" i="6"/>
  <c r="AQ607" i="6" s="1"/>
  <c r="AS607" i="6" s="1"/>
  <c r="AU607" i="6" s="1"/>
  <c r="BA607" i="6" s="1"/>
  <c r="BB607" i="6" s="1"/>
  <c r="AH49" i="6"/>
  <c r="AQ49" i="6" s="1"/>
  <c r="AS49" i="6" s="1"/>
  <c r="AU49" i="6" s="1"/>
  <c r="BA49" i="6" s="1"/>
  <c r="BB49" i="6" s="1"/>
  <c r="AH65" i="6"/>
  <c r="AQ65" i="6" s="1"/>
  <c r="AS65" i="6" s="1"/>
  <c r="AU65" i="6" s="1"/>
  <c r="BA65" i="6" s="1"/>
  <c r="BB65" i="6" s="1"/>
  <c r="AH228" i="6"/>
  <c r="AQ228" i="6" s="1"/>
  <c r="AS228" i="6" s="1"/>
  <c r="AU228" i="6" s="1"/>
  <c r="BA228" i="6" s="1"/>
  <c r="BB228" i="6" s="1"/>
  <c r="AH320" i="6"/>
  <c r="AQ320" i="6" s="1"/>
  <c r="AS320" i="6" s="1"/>
  <c r="AU320" i="6" s="1"/>
  <c r="BA320" i="6" s="1"/>
  <c r="BB320" i="6" s="1"/>
  <c r="AH646" i="6"/>
  <c r="AQ646" i="6" s="1"/>
  <c r="AS646" i="6" s="1"/>
  <c r="AU646" i="6" s="1"/>
  <c r="BA646" i="6" s="1"/>
  <c r="BB646" i="6" s="1"/>
  <c r="AH654" i="6"/>
  <c r="AQ654" i="6" s="1"/>
  <c r="AS654" i="6" s="1"/>
  <c r="AU654" i="6" s="1"/>
  <c r="BA654" i="6" s="1"/>
  <c r="BB654" i="6" s="1"/>
  <c r="AH141" i="6"/>
  <c r="AH221" i="6"/>
  <c r="AQ221" i="6" s="1"/>
  <c r="AS221" i="6" s="1"/>
  <c r="AU221" i="6" s="1"/>
  <c r="BA221" i="6" s="1"/>
  <c r="BB221" i="6" s="1"/>
  <c r="AH253" i="6"/>
  <c r="AQ253" i="6" s="1"/>
  <c r="AS253" i="6" s="1"/>
  <c r="AU253" i="6" s="1"/>
  <c r="BA253" i="6" s="1"/>
  <c r="BB253" i="6" s="1"/>
  <c r="AH317" i="6"/>
  <c r="AQ317" i="6" s="1"/>
  <c r="AS317" i="6" s="1"/>
  <c r="AU317" i="6" s="1"/>
  <c r="BA317" i="6" s="1"/>
  <c r="BB317" i="6" s="1"/>
  <c r="AH460" i="6"/>
  <c r="AQ460" i="6" s="1"/>
  <c r="AS460" i="6" s="1"/>
  <c r="AU460" i="6" s="1"/>
  <c r="BA460" i="6" s="1"/>
  <c r="BB460" i="6" s="1"/>
  <c r="AH492" i="6"/>
  <c r="AQ492" i="6" s="1"/>
  <c r="AS492" i="6" s="1"/>
  <c r="AU492" i="6" s="1"/>
  <c r="BA492" i="6" s="1"/>
  <c r="BB492" i="6" s="1"/>
  <c r="AH651" i="6"/>
  <c r="AQ651" i="6" s="1"/>
  <c r="AS651" i="6" s="1"/>
  <c r="AU651" i="6" s="1"/>
  <c r="BA651" i="6" s="1"/>
  <c r="BB651" i="6" s="1"/>
  <c r="AH663" i="6"/>
  <c r="AQ663" i="6" s="1"/>
  <c r="AS663" i="6" s="1"/>
  <c r="AU663" i="6" s="1"/>
  <c r="BA663" i="6" s="1"/>
  <c r="BB663" i="6" s="1"/>
  <c r="AH337" i="6"/>
  <c r="AQ337" i="6" s="1"/>
  <c r="AS337" i="6" s="1"/>
  <c r="AU337" i="6" s="1"/>
  <c r="BA337" i="6" s="1"/>
  <c r="BB337" i="6" s="1"/>
  <c r="AH613" i="6"/>
  <c r="AQ613" i="6" s="1"/>
  <c r="AS613" i="6" s="1"/>
  <c r="AU613" i="6" s="1"/>
  <c r="BA613" i="6" s="1"/>
  <c r="BB613" i="6" s="1"/>
  <c r="AH637" i="6"/>
  <c r="AQ637" i="6" s="1"/>
  <c r="AS637" i="6" s="1"/>
  <c r="AU637" i="6" s="1"/>
  <c r="BA637" i="6" s="1"/>
  <c r="BB637" i="6" s="1"/>
  <c r="AH536" i="6"/>
  <c r="AQ536" i="6" s="1"/>
  <c r="AS536" i="6" s="1"/>
  <c r="AU536" i="6" s="1"/>
  <c r="BA536" i="6" s="1"/>
  <c r="BB536" i="6" s="1"/>
  <c r="AH584" i="6"/>
  <c r="AQ584" i="6" s="1"/>
  <c r="AS584" i="6" s="1"/>
  <c r="AU584" i="6" s="1"/>
  <c r="BA584" i="6" s="1"/>
  <c r="BB584" i="6" s="1"/>
  <c r="AH86" i="6"/>
  <c r="AH56" i="6"/>
  <c r="AQ56" i="6" s="1"/>
  <c r="AS56" i="6" s="1"/>
  <c r="AU56" i="6" s="1"/>
  <c r="BA56" i="6" s="1"/>
  <c r="BB56" i="6" s="1"/>
  <c r="AH37" i="6"/>
  <c r="AQ37" i="6" s="1"/>
  <c r="AS37" i="6" s="1"/>
  <c r="AU37" i="6" s="1"/>
  <c r="BA37" i="6" s="1"/>
  <c r="BB37" i="6" s="1"/>
  <c r="AH338" i="6"/>
  <c r="AQ338" i="6" s="1"/>
  <c r="AS338" i="6" s="1"/>
  <c r="AU338" i="6" s="1"/>
  <c r="BA338" i="6" s="1"/>
  <c r="BB338" i="6" s="1"/>
  <c r="AH390" i="6"/>
  <c r="AQ390" i="6" s="1"/>
  <c r="AS390" i="6" s="1"/>
  <c r="AU390" i="6" s="1"/>
  <c r="BA390" i="6" s="1"/>
  <c r="BB390" i="6" s="1"/>
  <c r="AH582" i="6"/>
  <c r="AQ582" i="6" s="1"/>
  <c r="AS582" i="6" s="1"/>
  <c r="AU582" i="6" s="1"/>
  <c r="BA582" i="6" s="1"/>
  <c r="BB582" i="6" s="1"/>
  <c r="AH586" i="6"/>
  <c r="AQ586" i="6" s="1"/>
  <c r="AS586" i="6" s="1"/>
  <c r="AU586" i="6" s="1"/>
  <c r="BA586" i="6" s="1"/>
  <c r="BB586" i="6" s="1"/>
  <c r="AH191" i="6"/>
  <c r="AQ191" i="6" s="1"/>
  <c r="AS191" i="6" s="1"/>
  <c r="AU191" i="6" s="1"/>
  <c r="BA191" i="6" s="1"/>
  <c r="BB191" i="6" s="1"/>
  <c r="AH243" i="6"/>
  <c r="AQ243" i="6" s="1"/>
  <c r="AS243" i="6" s="1"/>
  <c r="AU243" i="6" s="1"/>
  <c r="BA243" i="6" s="1"/>
  <c r="BB243" i="6" s="1"/>
  <c r="AH247" i="6"/>
  <c r="AQ247" i="6" s="1"/>
  <c r="AS247" i="6" s="1"/>
  <c r="AU247" i="6" s="1"/>
  <c r="BA247" i="6" s="1"/>
  <c r="BB247" i="6" s="1"/>
  <c r="AH335" i="6"/>
  <c r="AQ335" i="6" s="1"/>
  <c r="AS335" i="6" s="1"/>
  <c r="AU335" i="6" s="1"/>
  <c r="BA335" i="6" s="1"/>
  <c r="BB335" i="6" s="1"/>
  <c r="AH387" i="6"/>
  <c r="AQ387" i="6" s="1"/>
  <c r="AS387" i="6" s="1"/>
  <c r="AU387" i="6" s="1"/>
  <c r="BA387" i="6" s="1"/>
  <c r="BB387" i="6" s="1"/>
  <c r="AH575" i="6"/>
  <c r="AQ575" i="6" s="1"/>
  <c r="AS575" i="6" s="1"/>
  <c r="AU575" i="6" s="1"/>
  <c r="BA575" i="6" s="1"/>
  <c r="BB575" i="6" s="1"/>
  <c r="AH631" i="6"/>
  <c r="AQ631" i="6" s="1"/>
  <c r="AS631" i="6" s="1"/>
  <c r="AU631" i="6" s="1"/>
  <c r="BA631" i="6" s="1"/>
  <c r="BB631" i="6" s="1"/>
  <c r="AH17" i="6"/>
  <c r="AH324" i="6"/>
  <c r="AQ324" i="6" s="1"/>
  <c r="AS324" i="6" s="1"/>
  <c r="AU324" i="6" s="1"/>
  <c r="BA324" i="6" s="1"/>
  <c r="BB324" i="6" s="1"/>
  <c r="AH392" i="6"/>
  <c r="AQ392" i="6" s="1"/>
  <c r="AS392" i="6" s="1"/>
  <c r="AU392" i="6" s="1"/>
  <c r="BA392" i="6" s="1"/>
  <c r="BB392" i="6" s="1"/>
  <c r="AH400" i="6"/>
  <c r="AQ400" i="6" s="1"/>
  <c r="AS400" i="6" s="1"/>
  <c r="AU400" i="6" s="1"/>
  <c r="BA400" i="6" s="1"/>
  <c r="BB400" i="6" s="1"/>
  <c r="AH11" i="6"/>
  <c r="AQ11" i="6" s="1"/>
  <c r="AS11" i="6" s="1"/>
  <c r="AU11" i="6" s="1"/>
  <c r="BA11" i="6" s="1"/>
  <c r="AH233" i="6"/>
  <c r="AQ233" i="6" s="1"/>
  <c r="AS233" i="6" s="1"/>
  <c r="AU233" i="6" s="1"/>
  <c r="BA233" i="6" s="1"/>
  <c r="BB233" i="6" s="1"/>
  <c r="AH662" i="6"/>
  <c r="AQ662" i="6" s="1"/>
  <c r="AS662" i="6" s="1"/>
  <c r="AU662" i="6" s="1"/>
  <c r="BA662" i="6" s="1"/>
  <c r="BB662" i="6" s="1"/>
  <c r="AH269" i="6"/>
  <c r="AQ269" i="6" s="1"/>
  <c r="AS269" i="6" s="1"/>
  <c r="AU269" i="6" s="1"/>
  <c r="BA269" i="6" s="1"/>
  <c r="BB269" i="6" s="1"/>
  <c r="AH516" i="6"/>
  <c r="AQ516" i="6" s="1"/>
  <c r="AS516" i="6" s="1"/>
  <c r="AU516" i="6" s="1"/>
  <c r="BA516" i="6" s="1"/>
  <c r="BB516" i="6" s="1"/>
  <c r="AH604" i="6"/>
  <c r="AQ604" i="6" s="1"/>
  <c r="AS604" i="6" s="1"/>
  <c r="AU604" i="6" s="1"/>
  <c r="BA604" i="6" s="1"/>
  <c r="BB604" i="6" s="1"/>
  <c r="AH715" i="6"/>
  <c r="AQ715" i="6" s="1"/>
  <c r="AS715" i="6" s="1"/>
  <c r="AU715" i="6" s="1"/>
  <c r="BA715" i="6" s="1"/>
  <c r="BB715" i="6" s="1"/>
  <c r="AH648" i="6"/>
  <c r="AQ648" i="6" s="1"/>
  <c r="AS648" i="6" s="1"/>
  <c r="AU648" i="6" s="1"/>
  <c r="BA648" i="6" s="1"/>
  <c r="BB648" i="6" s="1"/>
  <c r="AH117" i="6"/>
  <c r="AH149" i="6"/>
  <c r="AH389" i="6"/>
  <c r="AQ389" i="6" s="1"/>
  <c r="AS389" i="6" s="1"/>
  <c r="AU389" i="6" s="1"/>
  <c r="BA389" i="6" s="1"/>
  <c r="BB389" i="6" s="1"/>
  <c r="AH528" i="6"/>
  <c r="AQ528" i="6" s="1"/>
  <c r="AS528" i="6" s="1"/>
  <c r="AU528" i="6" s="1"/>
  <c r="BA528" i="6" s="1"/>
  <c r="BB528" i="6" s="1"/>
  <c r="AH36" i="6"/>
  <c r="AQ36" i="6" s="1"/>
  <c r="AS36" i="6" s="1"/>
  <c r="AU36" i="6" s="1"/>
  <c r="BA36" i="6" s="1"/>
  <c r="BB36" i="6" s="1"/>
  <c r="AH84" i="6"/>
  <c r="AH310" i="6"/>
  <c r="AQ310" i="6" s="1"/>
  <c r="AS310" i="6" s="1"/>
  <c r="AU310" i="6" s="1"/>
  <c r="BA310" i="6" s="1"/>
  <c r="BB310" i="6" s="1"/>
  <c r="AH334" i="6"/>
  <c r="AQ334" i="6" s="1"/>
  <c r="AS334" i="6" s="1"/>
  <c r="AU334" i="6" s="1"/>
  <c r="BA334" i="6" s="1"/>
  <c r="BB334" i="6" s="1"/>
  <c r="AH406" i="6"/>
  <c r="AQ406" i="6" s="1"/>
  <c r="AS406" i="6" s="1"/>
  <c r="AU406" i="6" s="1"/>
  <c r="BA406" i="6" s="1"/>
  <c r="BB406" i="6" s="1"/>
  <c r="AH307" i="6"/>
  <c r="AQ307" i="6" s="1"/>
  <c r="AS307" i="6" s="1"/>
  <c r="AU307" i="6" s="1"/>
  <c r="BA307" i="6" s="1"/>
  <c r="BB307" i="6" s="1"/>
  <c r="AH559" i="6"/>
  <c r="AQ559" i="6" s="1"/>
  <c r="AS559" i="6" s="1"/>
  <c r="AU559" i="6" s="1"/>
  <c r="BA559" i="6" s="1"/>
  <c r="BB559" i="6" s="1"/>
  <c r="AH204" i="6"/>
  <c r="AQ204" i="6" s="1"/>
  <c r="AS204" i="6" s="1"/>
  <c r="AU204" i="6" s="1"/>
  <c r="BA204" i="6" s="1"/>
  <c r="BB204" i="6" s="1"/>
  <c r="AH137" i="6"/>
  <c r="AH169" i="6"/>
  <c r="AQ169" i="6" s="1"/>
  <c r="AS169" i="6" s="1"/>
  <c r="AU169" i="6" s="1"/>
  <c r="BA169" i="6" s="1"/>
  <c r="BB169" i="6" s="1"/>
  <c r="AH265" i="6"/>
  <c r="AQ265" i="6" s="1"/>
  <c r="AS265" i="6" s="1"/>
  <c r="AU265" i="6" s="1"/>
  <c r="BA265" i="6" s="1"/>
  <c r="BB265" i="6" s="1"/>
  <c r="AH569" i="6"/>
  <c r="AQ569" i="6" s="1"/>
  <c r="AS569" i="6" s="1"/>
  <c r="AU569" i="6" s="1"/>
  <c r="BA569" i="6" s="1"/>
  <c r="BB569" i="6" s="1"/>
  <c r="AH617" i="6"/>
  <c r="AQ617" i="6" s="1"/>
  <c r="AS617" i="6" s="1"/>
  <c r="AU617" i="6" s="1"/>
  <c r="BA617" i="6" s="1"/>
  <c r="BB617" i="6" s="1"/>
  <c r="AH633" i="6"/>
  <c r="AQ633" i="6" s="1"/>
  <c r="AS633" i="6" s="1"/>
  <c r="AU633" i="6" s="1"/>
  <c r="BA633" i="6" s="1"/>
  <c r="BB633" i="6" s="1"/>
  <c r="AH678" i="6"/>
  <c r="AQ678" i="6" s="1"/>
  <c r="AS678" i="6" s="1"/>
  <c r="AU678" i="6" s="1"/>
  <c r="BA678" i="6" s="1"/>
  <c r="BB678" i="6" s="1"/>
  <c r="AH51" i="6"/>
  <c r="AH349" i="6"/>
  <c r="AQ349" i="6" s="1"/>
  <c r="AS349" i="6" s="1"/>
  <c r="AU349" i="6" s="1"/>
  <c r="BA349" i="6" s="1"/>
  <c r="BB349" i="6" s="1"/>
  <c r="AH365" i="6"/>
  <c r="AQ365" i="6" s="1"/>
  <c r="AS365" i="6" s="1"/>
  <c r="AU365" i="6" s="1"/>
  <c r="BA365" i="6" s="1"/>
  <c r="BB365" i="6" s="1"/>
  <c r="AH429" i="6"/>
  <c r="AQ429" i="6" s="1"/>
  <c r="AS429" i="6" s="1"/>
  <c r="AU429" i="6" s="1"/>
  <c r="BA429" i="6" s="1"/>
  <c r="BB429" i="6" s="1"/>
  <c r="AH532" i="6"/>
  <c r="AQ532" i="6" s="1"/>
  <c r="AS532" i="6" s="1"/>
  <c r="AU532" i="6" s="1"/>
  <c r="BA532" i="6" s="1"/>
  <c r="BB532" i="6" s="1"/>
  <c r="AH540" i="6"/>
  <c r="AQ540" i="6" s="1"/>
  <c r="AS540" i="6" s="1"/>
  <c r="AU540" i="6" s="1"/>
  <c r="BA540" i="6" s="1"/>
  <c r="BB540" i="6" s="1"/>
  <c r="AH687" i="6"/>
  <c r="AQ687" i="6" s="1"/>
  <c r="AS687" i="6" s="1"/>
  <c r="AU687" i="6" s="1"/>
  <c r="BA687" i="6" s="1"/>
  <c r="BB687" i="6" s="1"/>
  <c r="AH703" i="6"/>
  <c r="AQ703" i="6" s="1"/>
  <c r="AS703" i="6" s="1"/>
  <c r="AU703" i="6" s="1"/>
  <c r="BA703" i="6" s="1"/>
  <c r="BB703" i="6" s="1"/>
  <c r="AH469" i="6"/>
  <c r="AQ469" i="6" s="1"/>
  <c r="AS469" i="6" s="1"/>
  <c r="AU469" i="6" s="1"/>
  <c r="BA469" i="6" s="1"/>
  <c r="BB469" i="6" s="1"/>
  <c r="AH477" i="6"/>
  <c r="AQ477" i="6" s="1"/>
  <c r="AS477" i="6" s="1"/>
  <c r="AU477" i="6" s="1"/>
  <c r="BA477" i="6" s="1"/>
  <c r="BB477" i="6" s="1"/>
  <c r="AH680" i="6"/>
  <c r="AQ680" i="6" s="1"/>
  <c r="AS680" i="6" s="1"/>
  <c r="AU680" i="6" s="1"/>
  <c r="BA680" i="6" s="1"/>
  <c r="BB680" i="6" s="1"/>
  <c r="AH720" i="6"/>
  <c r="AQ720" i="6" s="1"/>
  <c r="AS720" i="6" s="1"/>
  <c r="AU720" i="6" s="1"/>
  <c r="BA720" i="6" s="1"/>
  <c r="BB720" i="6" s="1"/>
  <c r="AH165" i="6"/>
  <c r="AQ165" i="6" s="1"/>
  <c r="AS165" i="6" s="1"/>
  <c r="AU165" i="6" s="1"/>
  <c r="BA165" i="6" s="1"/>
  <c r="BB165" i="6" s="1"/>
  <c r="AH448" i="6"/>
  <c r="AQ448" i="6" s="1"/>
  <c r="AS448" i="6" s="1"/>
  <c r="AU448" i="6" s="1"/>
  <c r="BA448" i="6" s="1"/>
  <c r="BB448" i="6" s="1"/>
  <c r="AH568" i="6"/>
  <c r="AQ568" i="6" s="1"/>
  <c r="AS568" i="6" s="1"/>
  <c r="AU568" i="6" s="1"/>
  <c r="BA568" i="6" s="1"/>
  <c r="BB568" i="6" s="1"/>
  <c r="AH42" i="6"/>
  <c r="AQ42" i="6" s="1"/>
  <c r="AS42" i="6" s="1"/>
  <c r="AU42" i="6" s="1"/>
  <c r="BA42" i="6" s="1"/>
  <c r="BB42" i="6" s="1"/>
  <c r="AH40" i="6"/>
  <c r="AH77" i="6"/>
  <c r="AH154" i="6"/>
  <c r="AQ154" i="6" s="1"/>
  <c r="AS154" i="6" s="1"/>
  <c r="AU154" i="6" s="1"/>
  <c r="BA154" i="6" s="1"/>
  <c r="BB154" i="6" s="1"/>
  <c r="AH346" i="6"/>
  <c r="AQ346" i="6" s="1"/>
  <c r="AS346" i="6" s="1"/>
  <c r="AU346" i="6" s="1"/>
  <c r="BA346" i="6" s="1"/>
  <c r="BB346" i="6" s="1"/>
  <c r="AH542" i="6"/>
  <c r="AQ542" i="6" s="1"/>
  <c r="AS542" i="6" s="1"/>
  <c r="AU542" i="6" s="1"/>
  <c r="BA542" i="6" s="1"/>
  <c r="BB542" i="6" s="1"/>
  <c r="AH602" i="6"/>
  <c r="AQ602" i="6" s="1"/>
  <c r="AS602" i="6" s="1"/>
  <c r="AU602" i="6" s="1"/>
  <c r="BA602" i="6" s="1"/>
  <c r="BB602" i="6" s="1"/>
  <c r="AH610" i="6"/>
  <c r="AQ610" i="6" s="1"/>
  <c r="AS610" i="6" s="1"/>
  <c r="AU610" i="6" s="1"/>
  <c r="BA610" i="6" s="1"/>
  <c r="BB610" i="6" s="1"/>
  <c r="AH143" i="6"/>
  <c r="AQ143" i="6" s="1"/>
  <c r="AS143" i="6" s="1"/>
  <c r="AU143" i="6" s="1"/>
  <c r="BA143" i="6" s="1"/>
  <c r="BB143" i="6" s="1"/>
  <c r="AH323" i="6"/>
  <c r="AQ323" i="6" s="1"/>
  <c r="AS323" i="6" s="1"/>
  <c r="AU323" i="6" s="1"/>
  <c r="BA323" i="6" s="1"/>
  <c r="BB323" i="6" s="1"/>
  <c r="AH403" i="6"/>
  <c r="AQ403" i="6" s="1"/>
  <c r="AS403" i="6" s="1"/>
  <c r="AU403" i="6" s="1"/>
  <c r="BA403" i="6" s="1"/>
  <c r="BB403" i="6" s="1"/>
  <c r="AH551" i="6"/>
  <c r="AQ551" i="6" s="1"/>
  <c r="AS551" i="6" s="1"/>
  <c r="AU551" i="6" s="1"/>
  <c r="BA551" i="6" s="1"/>
  <c r="BB551" i="6" s="1"/>
  <c r="AH89" i="6"/>
  <c r="AH316" i="6"/>
  <c r="AQ316" i="6" s="1"/>
  <c r="AS316" i="6" s="1"/>
  <c r="AU316" i="6" s="1"/>
  <c r="BA316" i="6" s="1"/>
  <c r="BB316" i="6" s="1"/>
  <c r="AH424" i="6"/>
  <c r="AQ424" i="6" s="1"/>
  <c r="AS424" i="6" s="1"/>
  <c r="AU424" i="6" s="1"/>
  <c r="BA424" i="6" s="1"/>
  <c r="BB424" i="6" s="1"/>
  <c r="AH105" i="6"/>
  <c r="AH690" i="6"/>
  <c r="AQ690" i="6" s="1"/>
  <c r="AS690" i="6" s="1"/>
  <c r="AU690" i="6" s="1"/>
  <c r="BA690" i="6" s="1"/>
  <c r="BB690" i="6" s="1"/>
  <c r="AH19" i="6"/>
  <c r="AQ19" i="6" s="1"/>
  <c r="AS19" i="6" s="1"/>
  <c r="AU19" i="6" s="1"/>
  <c r="BA19" i="6" s="1"/>
  <c r="BB19" i="6" s="1"/>
  <c r="AH671" i="6"/>
  <c r="AQ671" i="6" s="1"/>
  <c r="AS671" i="6" s="1"/>
  <c r="AU671" i="6" s="1"/>
  <c r="BA671" i="6" s="1"/>
  <c r="BB671" i="6" s="1"/>
  <c r="AH683" i="6"/>
  <c r="AQ683" i="6" s="1"/>
  <c r="AS683" i="6" s="1"/>
  <c r="AU683" i="6" s="1"/>
  <c r="BA683" i="6" s="1"/>
  <c r="BB683" i="6" s="1"/>
  <c r="AH565" i="6"/>
  <c r="AQ565" i="6" s="1"/>
  <c r="AS565" i="6" s="1"/>
  <c r="AU565" i="6" s="1"/>
  <c r="BA565" i="6" s="1"/>
  <c r="BB565" i="6" s="1"/>
  <c r="AH581" i="6"/>
  <c r="AQ581" i="6" s="1"/>
  <c r="AS581" i="6" s="1"/>
  <c r="AU581" i="6" s="1"/>
  <c r="BA581" i="6" s="1"/>
  <c r="BB581" i="6" s="1"/>
  <c r="AH692" i="6"/>
  <c r="AQ692" i="6" s="1"/>
  <c r="AS692" i="6" s="1"/>
  <c r="AU692" i="6" s="1"/>
  <c r="BA692" i="6" s="1"/>
  <c r="BB692" i="6" s="1"/>
  <c r="AH405" i="6"/>
  <c r="AQ405" i="6" s="1"/>
  <c r="AS405" i="6" s="1"/>
  <c r="AU405" i="6" s="1"/>
  <c r="BA405" i="6" s="1"/>
  <c r="BB405" i="6" s="1"/>
  <c r="AH512" i="6"/>
  <c r="AQ512" i="6" s="1"/>
  <c r="AS512" i="6" s="1"/>
  <c r="AU512" i="6" s="1"/>
  <c r="BA512" i="6" s="1"/>
  <c r="BB512" i="6" s="1"/>
  <c r="AH520" i="6"/>
  <c r="AQ520" i="6" s="1"/>
  <c r="AS520" i="6" s="1"/>
  <c r="AU520" i="6" s="1"/>
  <c r="BA520" i="6" s="1"/>
  <c r="BB520" i="6" s="1"/>
  <c r="AH552" i="6"/>
  <c r="AQ552" i="6" s="1"/>
  <c r="AS552" i="6" s="1"/>
  <c r="AU552" i="6" s="1"/>
  <c r="BA552" i="6" s="1"/>
  <c r="BB552" i="6" s="1"/>
  <c r="AH661" i="6"/>
  <c r="AQ661" i="6" s="1"/>
  <c r="AS661" i="6" s="1"/>
  <c r="AU661" i="6" s="1"/>
  <c r="BA661" i="6" s="1"/>
  <c r="BB661" i="6" s="1"/>
  <c r="AH22" i="6"/>
  <c r="AH58" i="6"/>
  <c r="AQ58" i="6" s="1"/>
  <c r="AS58" i="6" s="1"/>
  <c r="AU58" i="6" s="1"/>
  <c r="BA58" i="6" s="1"/>
  <c r="BB58" i="6" s="1"/>
  <c r="AH94" i="6"/>
  <c r="AH16" i="6"/>
  <c r="AQ16" i="6" s="1"/>
  <c r="AS16" i="6" s="1"/>
  <c r="AU16" i="6" s="1"/>
  <c r="BA16" i="6" s="1"/>
  <c r="BB16" i="6" s="1"/>
  <c r="AH210" i="6"/>
  <c r="AQ210" i="6" s="1"/>
  <c r="AS210" i="6" s="1"/>
  <c r="AU210" i="6" s="1"/>
  <c r="BA210" i="6" s="1"/>
  <c r="BB210" i="6" s="1"/>
  <c r="AH270" i="6"/>
  <c r="AQ270" i="6" s="1"/>
  <c r="AS270" i="6" s="1"/>
  <c r="AU270" i="6" s="1"/>
  <c r="BA270" i="6" s="1"/>
  <c r="BB270" i="6" s="1"/>
  <c r="AH330" i="6"/>
  <c r="AQ330" i="6" s="1"/>
  <c r="AS330" i="6" s="1"/>
  <c r="AU330" i="6" s="1"/>
  <c r="BA330" i="6" s="1"/>
  <c r="BB330" i="6" s="1"/>
  <c r="AH514" i="6"/>
  <c r="AQ514" i="6" s="1"/>
  <c r="AS514" i="6" s="1"/>
  <c r="AU514" i="6" s="1"/>
  <c r="BA514" i="6" s="1"/>
  <c r="BB514" i="6" s="1"/>
  <c r="AH526" i="6"/>
  <c r="AQ526" i="6" s="1"/>
  <c r="AS526" i="6" s="1"/>
  <c r="AU526" i="6" s="1"/>
  <c r="BA526" i="6" s="1"/>
  <c r="BB526" i="6" s="1"/>
  <c r="AH634" i="6"/>
  <c r="AQ634" i="6" s="1"/>
  <c r="AS634" i="6" s="1"/>
  <c r="AU634" i="6" s="1"/>
  <c r="BA634" i="6" s="1"/>
  <c r="BB634" i="6" s="1"/>
  <c r="AH139" i="6"/>
  <c r="AH183" i="6"/>
  <c r="AQ183" i="6" s="1"/>
  <c r="AS183" i="6" s="1"/>
  <c r="AU183" i="6" s="1"/>
  <c r="AH251" i="6"/>
  <c r="AQ251" i="6" s="1"/>
  <c r="AS251" i="6" s="1"/>
  <c r="AU251" i="6" s="1"/>
  <c r="BA251" i="6" s="1"/>
  <c r="BB251" i="6" s="1"/>
  <c r="AH567" i="6"/>
  <c r="AQ567" i="6" s="1"/>
  <c r="AS567" i="6" s="1"/>
  <c r="AU567" i="6" s="1"/>
  <c r="BA567" i="6" s="1"/>
  <c r="BB567" i="6" s="1"/>
  <c r="AH599" i="6"/>
  <c r="AQ599" i="6" s="1"/>
  <c r="AS599" i="6" s="1"/>
  <c r="AU599" i="6" s="1"/>
  <c r="BA599" i="6" s="1"/>
  <c r="BB599" i="6" s="1"/>
  <c r="AH156" i="6"/>
  <c r="AQ156" i="6" s="1"/>
  <c r="AS156" i="6" s="1"/>
  <c r="AU156" i="6" s="1"/>
  <c r="BA156" i="6" s="1"/>
  <c r="BB156" i="6" s="1"/>
  <c r="AH260" i="6"/>
  <c r="AQ260" i="6" s="1"/>
  <c r="AS260" i="6" s="1"/>
  <c r="AU260" i="6" s="1"/>
  <c r="BA260" i="6" s="1"/>
  <c r="BB260" i="6" s="1"/>
  <c r="AH300" i="6"/>
  <c r="AQ300" i="6" s="1"/>
  <c r="AS300" i="6" s="1"/>
  <c r="AU300" i="6" s="1"/>
  <c r="BA300" i="6" s="1"/>
  <c r="BB300" i="6" s="1"/>
  <c r="AH308" i="6"/>
  <c r="AQ308" i="6" s="1"/>
  <c r="AS308" i="6" s="1"/>
  <c r="AU308" i="6" s="1"/>
  <c r="BA308" i="6" s="1"/>
  <c r="BB308" i="6" s="1"/>
  <c r="AH340" i="6"/>
  <c r="AQ340" i="6" s="1"/>
  <c r="AS340" i="6" s="1"/>
  <c r="AU340" i="6" s="1"/>
  <c r="BA340" i="6" s="1"/>
  <c r="BB340" i="6" s="1"/>
  <c r="AH356" i="6"/>
  <c r="AQ356" i="6" s="1"/>
  <c r="AS356" i="6" s="1"/>
  <c r="AU356" i="6" s="1"/>
  <c r="BA356" i="6" s="1"/>
  <c r="BB356" i="6" s="1"/>
  <c r="AH384" i="6"/>
  <c r="AQ384" i="6" s="1"/>
  <c r="AS384" i="6" s="1"/>
  <c r="AU384" i="6" s="1"/>
  <c r="BA384" i="6" s="1"/>
  <c r="BB384" i="6" s="1"/>
  <c r="AH432" i="6"/>
  <c r="AQ432" i="6" s="1"/>
  <c r="AS432" i="6" s="1"/>
  <c r="AU432" i="6" s="1"/>
  <c r="BA432" i="6" s="1"/>
  <c r="BB432" i="6" s="1"/>
  <c r="AH457" i="6"/>
  <c r="AQ457" i="6" s="1"/>
  <c r="AS457" i="6" s="1"/>
  <c r="AU457" i="6" s="1"/>
  <c r="AH593" i="6"/>
  <c r="AQ593" i="6" s="1"/>
  <c r="AS593" i="6" s="1"/>
  <c r="AU593" i="6" s="1"/>
  <c r="BA593" i="6" s="1"/>
  <c r="BB593" i="6" s="1"/>
  <c r="AH670" i="6"/>
  <c r="AQ670" i="6" s="1"/>
  <c r="AS670" i="6" s="1"/>
  <c r="AU670" i="6" s="1"/>
  <c r="BA670" i="6" s="1"/>
  <c r="BB670" i="6" s="1"/>
  <c r="AH385" i="6"/>
  <c r="AQ385" i="6" s="1"/>
  <c r="AS385" i="6" s="1"/>
  <c r="AU385" i="6" s="1"/>
  <c r="BA385" i="6" s="1"/>
  <c r="BB385" i="6" s="1"/>
  <c r="AH501" i="6"/>
  <c r="AQ501" i="6" s="1"/>
  <c r="AS501" i="6" s="1"/>
  <c r="AU501" i="6" s="1"/>
  <c r="AH664" i="6"/>
  <c r="AQ664" i="6" s="1"/>
  <c r="AS664" i="6" s="1"/>
  <c r="AU664" i="6" s="1"/>
  <c r="BA664" i="6" s="1"/>
  <c r="BB664" i="6" s="1"/>
  <c r="AH464" i="6"/>
  <c r="AQ464" i="6" s="1"/>
  <c r="AS464" i="6" s="1"/>
  <c r="AU464" i="6" s="1"/>
  <c r="BA464" i="6" s="1"/>
  <c r="BB464" i="6" s="1"/>
  <c r="AH721" i="6"/>
  <c r="AQ721" i="6" s="1"/>
  <c r="AS721" i="6" s="1"/>
  <c r="AU721" i="6" s="1"/>
  <c r="BA721" i="6" s="1"/>
  <c r="BB721" i="6" s="1"/>
  <c r="AH30" i="6"/>
  <c r="AH32" i="6"/>
  <c r="AQ32" i="6" s="1"/>
  <c r="AS32" i="6" s="1"/>
  <c r="AU32" i="6" s="1"/>
  <c r="BA32" i="6" s="1"/>
  <c r="BB32" i="6" s="1"/>
  <c r="AH178" i="6"/>
  <c r="AQ178" i="6" s="1"/>
  <c r="AS178" i="6" s="1"/>
  <c r="AU178" i="6" s="1"/>
  <c r="BA178" i="6" s="1"/>
  <c r="BB178" i="6" s="1"/>
  <c r="AH198" i="6"/>
  <c r="AQ198" i="6" s="1"/>
  <c r="AS198" i="6" s="1"/>
  <c r="AU198" i="6" s="1"/>
  <c r="BA198" i="6" s="1"/>
  <c r="BB198" i="6" s="1"/>
  <c r="AH206" i="6"/>
  <c r="AQ206" i="6" s="1"/>
  <c r="AS206" i="6" s="1"/>
  <c r="AU206" i="6" s="1"/>
  <c r="BA206" i="6" s="1"/>
  <c r="BB206" i="6" s="1"/>
  <c r="AH394" i="6"/>
  <c r="AQ394" i="6" s="1"/>
  <c r="AS394" i="6" s="1"/>
  <c r="AU394" i="6" s="1"/>
  <c r="BA394" i="6" s="1"/>
  <c r="BB394" i="6" s="1"/>
  <c r="AH398" i="6"/>
  <c r="AQ398" i="6" s="1"/>
  <c r="AS398" i="6" s="1"/>
  <c r="AU398" i="6" s="1"/>
  <c r="BA398" i="6" s="1"/>
  <c r="BB398" i="6" s="1"/>
  <c r="AH426" i="6"/>
  <c r="AQ426" i="6" s="1"/>
  <c r="AS426" i="6" s="1"/>
  <c r="AU426" i="6" s="1"/>
  <c r="BA426" i="6" s="1"/>
  <c r="BB426" i="6" s="1"/>
  <c r="AH454" i="6"/>
  <c r="AQ454" i="6" s="1"/>
  <c r="AS454" i="6" s="1"/>
  <c r="AU454" i="6" s="1"/>
  <c r="BA454" i="6" s="1"/>
  <c r="BB454" i="6" s="1"/>
  <c r="AH478" i="6"/>
  <c r="AQ478" i="6" s="1"/>
  <c r="AS478" i="6" s="1"/>
  <c r="AU478" i="6" s="1"/>
  <c r="BA478" i="6" s="1"/>
  <c r="BB478" i="6" s="1"/>
  <c r="AH123" i="6"/>
  <c r="AH259" i="6"/>
  <c r="AQ259" i="6" s="1"/>
  <c r="AS259" i="6" s="1"/>
  <c r="AU259" i="6" s="1"/>
  <c r="BA259" i="6" s="1"/>
  <c r="BB259" i="6" s="1"/>
  <c r="AH271" i="6"/>
  <c r="AQ271" i="6" s="1"/>
  <c r="AS271" i="6" s="1"/>
  <c r="AU271" i="6" s="1"/>
  <c r="BA271" i="6" s="1"/>
  <c r="BB271" i="6" s="1"/>
  <c r="AH483" i="6"/>
  <c r="AQ483" i="6" s="1"/>
  <c r="AS483" i="6" s="1"/>
  <c r="AU483" i="6" s="1"/>
  <c r="BA483" i="6" s="1"/>
  <c r="BB483" i="6" s="1"/>
  <c r="AH73" i="6"/>
  <c r="AQ73" i="6" s="1"/>
  <c r="AS73" i="6" s="1"/>
  <c r="AU73" i="6" s="1"/>
  <c r="BA73" i="6" s="1"/>
  <c r="BB73" i="6" s="1"/>
  <c r="AH103" i="6"/>
  <c r="AH164" i="6"/>
  <c r="AQ164" i="6" s="1"/>
  <c r="AS164" i="6" s="1"/>
  <c r="AU164" i="6" s="1"/>
  <c r="BA164" i="6" s="1"/>
  <c r="BB164" i="6" s="1"/>
  <c r="AH425" i="6"/>
  <c r="AQ425" i="6" s="1"/>
  <c r="AS425" i="6" s="1"/>
  <c r="AU425" i="6" s="1"/>
  <c r="BA425" i="6" s="1"/>
  <c r="BB425" i="6" s="1"/>
  <c r="AH682" i="6"/>
  <c r="AQ682" i="6" s="1"/>
  <c r="AS682" i="6" s="1"/>
  <c r="AU682" i="6" s="1"/>
  <c r="BA682" i="6" s="1"/>
  <c r="BB682" i="6" s="1"/>
  <c r="AH706" i="6"/>
  <c r="AQ706" i="6" s="1"/>
  <c r="AS706" i="6" s="1"/>
  <c r="AU706" i="6" s="1"/>
  <c r="BA706" i="6" s="1"/>
  <c r="BB706" i="6" s="1"/>
  <c r="AH484" i="6"/>
  <c r="AQ484" i="6" s="1"/>
  <c r="AS484" i="6" s="1"/>
  <c r="AU484" i="6" s="1"/>
  <c r="BA484" i="6" s="1"/>
  <c r="BB484" i="6" s="1"/>
  <c r="AH580" i="6"/>
  <c r="AQ580" i="6" s="1"/>
  <c r="AS580" i="6" s="1"/>
  <c r="AU580" i="6" s="1"/>
  <c r="BA580" i="6" s="1"/>
  <c r="BB580" i="6" s="1"/>
  <c r="AH517" i="6"/>
  <c r="AQ517" i="6" s="1"/>
  <c r="AS517" i="6" s="1"/>
  <c r="AU517" i="6" s="1"/>
  <c r="BA517" i="6" s="1"/>
  <c r="BB517" i="6" s="1"/>
  <c r="AH589" i="6"/>
  <c r="AQ589" i="6" s="1"/>
  <c r="AS589" i="6" s="1"/>
  <c r="AU589" i="6" s="1"/>
  <c r="BA589" i="6" s="1"/>
  <c r="BB589" i="6" s="1"/>
  <c r="AH544" i="6"/>
  <c r="AQ544" i="6" s="1"/>
  <c r="AS544" i="6" s="1"/>
  <c r="AU544" i="6" s="1"/>
  <c r="BA544" i="6" s="1"/>
  <c r="BB544" i="6" s="1"/>
  <c r="AH576" i="6"/>
  <c r="AQ576" i="6" s="1"/>
  <c r="AS576" i="6" s="1"/>
  <c r="AU576" i="6" s="1"/>
  <c r="BA576" i="6" s="1"/>
  <c r="BB576" i="6" s="1"/>
  <c r="AH685" i="6"/>
  <c r="AQ685" i="6" s="1"/>
  <c r="AS685" i="6" s="1"/>
  <c r="AU685" i="6" s="1"/>
  <c r="BA685" i="6" s="1"/>
  <c r="BB685" i="6" s="1"/>
  <c r="AH713" i="6"/>
  <c r="AQ713" i="6" s="1"/>
  <c r="AS713" i="6" s="1"/>
  <c r="AU713" i="6" s="1"/>
  <c r="BA713" i="6" s="1"/>
  <c r="BB713" i="6" s="1"/>
  <c r="AH70" i="6"/>
  <c r="AQ70" i="6" s="1"/>
  <c r="AS70" i="6" s="1"/>
  <c r="AU70" i="6" s="1"/>
  <c r="BA70" i="6" s="1"/>
  <c r="BB70" i="6" s="1"/>
  <c r="AH100" i="6"/>
  <c r="AH114" i="6"/>
  <c r="AH142" i="6"/>
  <c r="AH146" i="6"/>
  <c r="AH258" i="6"/>
  <c r="AQ258" i="6" s="1"/>
  <c r="AS258" i="6" s="1"/>
  <c r="AU258" i="6" s="1"/>
  <c r="BA258" i="6" s="1"/>
  <c r="BB258" i="6" s="1"/>
  <c r="AH15" i="6"/>
  <c r="AH175" i="6"/>
  <c r="AQ175" i="6" s="1"/>
  <c r="AS175" i="6" s="1"/>
  <c r="AU175" i="6" s="1"/>
  <c r="BA175" i="6" s="1"/>
  <c r="BB175" i="6" s="1"/>
  <c r="AH263" i="6"/>
  <c r="AQ263" i="6" s="1"/>
  <c r="AS263" i="6" s="1"/>
  <c r="AU263" i="6" s="1"/>
  <c r="BA263" i="6" s="1"/>
  <c r="BB263" i="6" s="1"/>
  <c r="AH287" i="6"/>
  <c r="AQ287" i="6" s="1"/>
  <c r="AS287" i="6" s="1"/>
  <c r="AU287" i="6" s="1"/>
  <c r="BA287" i="6" s="1"/>
  <c r="BB287" i="6" s="1"/>
  <c r="AH339" i="6"/>
  <c r="AQ339" i="6" s="1"/>
  <c r="AS339" i="6" s="1"/>
  <c r="AU339" i="6" s="1"/>
  <c r="BA339" i="6" s="1"/>
  <c r="BB339" i="6" s="1"/>
  <c r="AH351" i="6"/>
  <c r="AQ351" i="6" s="1"/>
  <c r="AS351" i="6" s="1"/>
  <c r="AU351" i="6" s="1"/>
  <c r="BA351" i="6" s="1"/>
  <c r="BB351" i="6" s="1"/>
  <c r="AH379" i="6"/>
  <c r="AQ379" i="6" s="1"/>
  <c r="AS379" i="6" s="1"/>
  <c r="AU379" i="6" s="1"/>
  <c r="BA379" i="6" s="1"/>
  <c r="BB379" i="6" s="1"/>
  <c r="AH419" i="6"/>
  <c r="AQ419" i="6" s="1"/>
  <c r="AS419" i="6" s="1"/>
  <c r="AU419" i="6" s="1"/>
  <c r="BA419" i="6" s="1"/>
  <c r="BB419" i="6" s="1"/>
  <c r="AH427" i="6"/>
  <c r="AQ427" i="6" s="1"/>
  <c r="AS427" i="6" s="1"/>
  <c r="AU427" i="6" s="1"/>
  <c r="BA427" i="6" s="1"/>
  <c r="BB427" i="6" s="1"/>
  <c r="AH531" i="6"/>
  <c r="AQ531" i="6" s="1"/>
  <c r="AS531" i="6" s="1"/>
  <c r="AU531" i="6" s="1"/>
  <c r="BA531" i="6" s="1"/>
  <c r="BB531" i="6" s="1"/>
  <c r="AH619" i="6"/>
  <c r="AQ619" i="6" s="1"/>
  <c r="AS619" i="6" s="1"/>
  <c r="AU619" i="6" s="1"/>
  <c r="BA619" i="6" s="1"/>
  <c r="BB619" i="6" s="1"/>
  <c r="AH252" i="6"/>
  <c r="AQ252" i="6" s="1"/>
  <c r="AS252" i="6" s="1"/>
  <c r="AU252" i="6" s="1"/>
  <c r="BA252" i="6" s="1"/>
  <c r="BB252" i="6" s="1"/>
  <c r="AH312" i="6"/>
  <c r="AQ312" i="6" s="1"/>
  <c r="AS312" i="6" s="1"/>
  <c r="AU312" i="6" s="1"/>
  <c r="BA312" i="6" s="1"/>
  <c r="BB312" i="6" s="1"/>
  <c r="AH328" i="6"/>
  <c r="AQ328" i="6" s="1"/>
  <c r="AS328" i="6" s="1"/>
  <c r="AU328" i="6" s="1"/>
  <c r="BA328" i="6" s="1"/>
  <c r="BB328" i="6" s="1"/>
  <c r="AH75" i="6"/>
  <c r="AQ75" i="6" s="1"/>
  <c r="AS75" i="6" s="1"/>
  <c r="AU75" i="6" s="1"/>
  <c r="BA75" i="6" s="1"/>
  <c r="BB75" i="6" s="1"/>
  <c r="AH553" i="6"/>
  <c r="AQ553" i="6" s="1"/>
  <c r="AS553" i="6" s="1"/>
  <c r="AU553" i="6" s="1"/>
  <c r="BA553" i="6" s="1"/>
  <c r="BB553" i="6" s="1"/>
  <c r="AH585" i="6"/>
  <c r="AQ585" i="6" s="1"/>
  <c r="AS585" i="6" s="1"/>
  <c r="AU585" i="6" s="1"/>
  <c r="BA585" i="6" s="1"/>
  <c r="BB585" i="6" s="1"/>
  <c r="AH625" i="6"/>
  <c r="AQ625" i="6" s="1"/>
  <c r="AS625" i="6" s="1"/>
  <c r="AU625" i="6" s="1"/>
  <c r="BA625" i="6" s="1"/>
  <c r="BB625" i="6" s="1"/>
  <c r="AH702" i="6"/>
  <c r="AQ702" i="6" s="1"/>
  <c r="AS702" i="6" s="1"/>
  <c r="AU702" i="6" s="1"/>
  <c r="BA702" i="6" s="1"/>
  <c r="BB702" i="6" s="1"/>
  <c r="AH596" i="6"/>
  <c r="AQ596" i="6" s="1"/>
  <c r="AS596" i="6" s="1"/>
  <c r="AU596" i="6" s="1"/>
  <c r="BA596" i="6" s="1"/>
  <c r="BB596" i="6" s="1"/>
  <c r="AH59" i="6"/>
  <c r="AQ59" i="6" s="1"/>
  <c r="AS59" i="6" s="1"/>
  <c r="AU59" i="6" s="1"/>
  <c r="BA59" i="6" s="1"/>
  <c r="BB59" i="6" s="1"/>
  <c r="AH289" i="6"/>
  <c r="AQ289" i="6" s="1"/>
  <c r="AS289" i="6" s="1"/>
  <c r="AU289" i="6" s="1"/>
  <c r="BA289" i="6" s="1"/>
  <c r="BB289" i="6" s="1"/>
  <c r="AH573" i="6"/>
  <c r="AQ573" i="6" s="1"/>
  <c r="AS573" i="6" s="1"/>
  <c r="AU573" i="6" s="1"/>
  <c r="BA573" i="6" s="1"/>
  <c r="BB573" i="6" s="1"/>
  <c r="AH600" i="6"/>
  <c r="AQ600" i="6" s="1"/>
  <c r="AS600" i="6" s="1"/>
  <c r="AU600" i="6" s="1"/>
  <c r="BA600" i="6" s="1"/>
  <c r="BB600" i="6" s="1"/>
  <c r="AH52" i="6"/>
  <c r="AQ52" i="6" s="1"/>
  <c r="AS52" i="6" s="1"/>
  <c r="AU52" i="6" s="1"/>
  <c r="BA52" i="6" s="1"/>
  <c r="BB52" i="6" s="1"/>
  <c r="AH80" i="6"/>
  <c r="AH130" i="6"/>
  <c r="AH222" i="6"/>
  <c r="AQ222" i="6" s="1"/>
  <c r="AS222" i="6" s="1"/>
  <c r="AU222" i="6" s="1"/>
  <c r="BA222" i="6" s="1"/>
  <c r="BB222" i="6" s="1"/>
  <c r="AH294" i="6"/>
  <c r="AQ294" i="6" s="1"/>
  <c r="AS294" i="6" s="1"/>
  <c r="AU294" i="6" s="1"/>
  <c r="BA294" i="6" s="1"/>
  <c r="BB294" i="6" s="1"/>
  <c r="AH430" i="6"/>
  <c r="AQ430" i="6" s="1"/>
  <c r="AS430" i="6" s="1"/>
  <c r="AU430" i="6" s="1"/>
  <c r="BA430" i="6" s="1"/>
  <c r="BB430" i="6" s="1"/>
  <c r="AH450" i="6"/>
  <c r="AQ450" i="6" s="1"/>
  <c r="AS450" i="6" s="1"/>
  <c r="AU450" i="6" s="1"/>
  <c r="BA450" i="6" s="1"/>
  <c r="BB450" i="6" s="1"/>
  <c r="AH458" i="6"/>
  <c r="AQ458" i="6" s="1"/>
  <c r="AS458" i="6" s="1"/>
  <c r="AU458" i="6" s="1"/>
  <c r="BA458" i="6" s="1"/>
  <c r="BB458" i="6" s="1"/>
  <c r="AH558" i="6"/>
  <c r="AQ558" i="6" s="1"/>
  <c r="AS558" i="6" s="1"/>
  <c r="AU558" i="6" s="1"/>
  <c r="BA558" i="6" s="1"/>
  <c r="BB558" i="6" s="1"/>
  <c r="AH594" i="6"/>
  <c r="AQ594" i="6" s="1"/>
  <c r="AS594" i="6" s="1"/>
  <c r="AU594" i="6" s="1"/>
  <c r="BA594" i="6" s="1"/>
  <c r="BB594" i="6" s="1"/>
  <c r="AH642" i="6"/>
  <c r="AQ642" i="6" s="1"/>
  <c r="AS642" i="6" s="1"/>
  <c r="AU642" i="6" s="1"/>
  <c r="BA642" i="6" s="1"/>
  <c r="BB642" i="6" s="1"/>
  <c r="AH7" i="6"/>
  <c r="AQ7" i="6" s="1"/>
  <c r="AS7" i="6" s="1"/>
  <c r="AH219" i="6"/>
  <c r="AQ219" i="6" s="1"/>
  <c r="AS219" i="6" s="1"/>
  <c r="AU219" i="6" s="1"/>
  <c r="BA219" i="6" s="1"/>
  <c r="BB219" i="6" s="1"/>
  <c r="AH459" i="6"/>
  <c r="AQ459" i="6" s="1"/>
  <c r="AS459" i="6" s="1"/>
  <c r="AU459" i="6" s="1"/>
  <c r="BA459" i="6" s="1"/>
  <c r="BB459" i="6" s="1"/>
  <c r="AH33" i="6"/>
  <c r="AH236" i="6"/>
  <c r="AQ236" i="6" s="1"/>
  <c r="AS236" i="6" s="1"/>
  <c r="AU236" i="6" s="1"/>
  <c r="BA236" i="6" s="1"/>
  <c r="BB236" i="6" s="1"/>
  <c r="AH244" i="6"/>
  <c r="AQ244" i="6" s="1"/>
  <c r="AS244" i="6" s="1"/>
  <c r="AU244" i="6" s="1"/>
  <c r="BA244" i="6" s="1"/>
  <c r="BB244" i="6" s="1"/>
  <c r="AH428" i="6"/>
  <c r="AQ428" i="6" s="1"/>
  <c r="AS428" i="6" s="1"/>
  <c r="AU428" i="6" s="1"/>
  <c r="BA428" i="6" s="1"/>
  <c r="BB428" i="6" s="1"/>
  <c r="AH249" i="6"/>
  <c r="AQ249" i="6" s="1"/>
  <c r="AS249" i="6" s="1"/>
  <c r="AU249" i="6" s="1"/>
  <c r="BA249" i="6" s="1"/>
  <c r="BB249" i="6" s="1"/>
  <c r="AH481" i="6"/>
  <c r="AQ481" i="6" s="1"/>
  <c r="AS481" i="6" s="1"/>
  <c r="AU481" i="6" s="1"/>
  <c r="BA481" i="6" s="1"/>
  <c r="BB481" i="6" s="1"/>
  <c r="AH666" i="6"/>
  <c r="AQ666" i="6" s="1"/>
  <c r="AS666" i="6" s="1"/>
  <c r="AU666" i="6" s="1"/>
  <c r="BA666" i="6" s="1"/>
  <c r="BB666" i="6" s="1"/>
  <c r="AH109" i="6"/>
  <c r="AH205" i="6"/>
  <c r="AQ205" i="6" s="1"/>
  <c r="AS205" i="6" s="1"/>
  <c r="AU205" i="6" s="1"/>
  <c r="BA205" i="6" s="1"/>
  <c r="BB205" i="6" s="1"/>
  <c r="AH524" i="6"/>
  <c r="AQ524" i="6" s="1"/>
  <c r="AS524" i="6" s="1"/>
  <c r="AU524" i="6" s="1"/>
  <c r="BA524" i="6" s="1"/>
  <c r="BB524" i="6" s="1"/>
  <c r="AH556" i="6"/>
  <c r="AQ556" i="6" s="1"/>
  <c r="AS556" i="6" s="1"/>
  <c r="AU556" i="6" s="1"/>
  <c r="BA556" i="6" s="1"/>
  <c r="BB556" i="6" s="1"/>
  <c r="AH225" i="6"/>
  <c r="AQ225" i="6" s="1"/>
  <c r="AS225" i="6" s="1"/>
  <c r="AU225" i="6" s="1"/>
  <c r="BA225" i="6" s="1"/>
  <c r="BB225" i="6" s="1"/>
  <c r="AH549" i="6"/>
  <c r="AQ549" i="6" s="1"/>
  <c r="AS549" i="6" s="1"/>
  <c r="AU549" i="6" s="1"/>
  <c r="BA549" i="6" s="1"/>
  <c r="BB549" i="6" s="1"/>
  <c r="AH621" i="6"/>
  <c r="AQ621" i="6" s="1"/>
  <c r="AS621" i="6" s="1"/>
  <c r="AU621" i="6" s="1"/>
  <c r="BA621" i="6" s="1"/>
  <c r="BB621" i="6" s="1"/>
  <c r="AH660" i="6"/>
  <c r="AQ660" i="6" s="1"/>
  <c r="AS660" i="6" s="1"/>
  <c r="AU660" i="6" s="1"/>
  <c r="BA660" i="6" s="1"/>
  <c r="BB660" i="6" s="1"/>
  <c r="AH496" i="6"/>
  <c r="AQ496" i="6" s="1"/>
  <c r="AS496" i="6" s="1"/>
  <c r="AU496" i="6" s="1"/>
  <c r="BA496" i="6" s="1"/>
  <c r="BB496" i="6" s="1"/>
  <c r="AH62" i="6"/>
  <c r="AH64" i="6"/>
  <c r="AQ64" i="6" s="1"/>
  <c r="AS64" i="6" s="1"/>
  <c r="AU64" i="6" s="1"/>
  <c r="BA64" i="6" s="1"/>
  <c r="BB64" i="6" s="1"/>
  <c r="AH138" i="6"/>
  <c r="AH254" i="6"/>
  <c r="AQ254" i="6" s="1"/>
  <c r="AS254" i="6" s="1"/>
  <c r="AU254" i="6" s="1"/>
  <c r="BA254" i="6" s="1"/>
  <c r="BB254" i="6" s="1"/>
  <c r="AH418" i="6"/>
  <c r="AQ418" i="6" s="1"/>
  <c r="AS418" i="6" s="1"/>
  <c r="AU418" i="6" s="1"/>
  <c r="BA418" i="6" s="1"/>
  <c r="BB418" i="6" s="1"/>
  <c r="AH434" i="6"/>
  <c r="AQ434" i="6" s="1"/>
  <c r="AS434" i="6" s="1"/>
  <c r="AU434" i="6" s="1"/>
  <c r="BA434" i="6" s="1"/>
  <c r="BB434" i="6" s="1"/>
  <c r="AH199" i="6"/>
  <c r="AQ199" i="6" s="1"/>
  <c r="AS199" i="6" s="1"/>
  <c r="AU199" i="6" s="1"/>
  <c r="BA199" i="6" s="1"/>
  <c r="BB199" i="6" s="1"/>
  <c r="AH363" i="6"/>
  <c r="AQ363" i="6" s="1"/>
  <c r="AS363" i="6" s="1"/>
  <c r="AU363" i="6" s="1"/>
  <c r="BA363" i="6" s="1"/>
  <c r="BB363" i="6" s="1"/>
  <c r="AH415" i="6"/>
  <c r="AQ415" i="6" s="1"/>
  <c r="AS415" i="6" s="1"/>
  <c r="AU415" i="6" s="1"/>
  <c r="BA415" i="6" s="1"/>
  <c r="BB415" i="6" s="1"/>
  <c r="AH435" i="6"/>
  <c r="AQ435" i="6" s="1"/>
  <c r="AS435" i="6" s="1"/>
  <c r="AU435" i="6" s="1"/>
  <c r="BA435" i="6" s="1"/>
  <c r="BB435" i="6" s="1"/>
  <c r="AH579" i="6"/>
  <c r="AQ579" i="6" s="1"/>
  <c r="AS579" i="6" s="1"/>
  <c r="AU579" i="6" s="1"/>
  <c r="BA579" i="6" s="1"/>
  <c r="BB579" i="6" s="1"/>
  <c r="AH587" i="6"/>
  <c r="AQ587" i="6" s="1"/>
  <c r="AS587" i="6" s="1"/>
  <c r="AU587" i="6" s="1"/>
  <c r="BA587" i="6" s="1"/>
  <c r="BB587" i="6" s="1"/>
  <c r="AH635" i="6"/>
  <c r="AQ635" i="6" s="1"/>
  <c r="AS635" i="6" s="1"/>
  <c r="AU635" i="6" s="1"/>
  <c r="BA635" i="6" s="1"/>
  <c r="BB635" i="6" s="1"/>
  <c r="AH124" i="6"/>
  <c r="AH168" i="6"/>
  <c r="AQ168" i="6" s="1"/>
  <c r="AS168" i="6" s="1"/>
  <c r="AU168" i="6" s="1"/>
  <c r="BA168" i="6" s="1"/>
  <c r="BB168" i="6" s="1"/>
  <c r="AH304" i="6"/>
  <c r="AQ304" i="6" s="1"/>
  <c r="AS304" i="6" s="1"/>
  <c r="AU304" i="6" s="1"/>
  <c r="BA304" i="6" s="1"/>
  <c r="BB304" i="6" s="1"/>
  <c r="AH348" i="6"/>
  <c r="AQ348" i="6" s="1"/>
  <c r="AS348" i="6" s="1"/>
  <c r="AU348" i="6" s="1"/>
  <c r="BA348" i="6" s="1"/>
  <c r="BB348" i="6" s="1"/>
  <c r="AH201" i="6"/>
  <c r="AQ201" i="6" s="1"/>
  <c r="AS201" i="6" s="1"/>
  <c r="AU201" i="6" s="1"/>
  <c r="BA201" i="6" s="1"/>
  <c r="BB201" i="6" s="1"/>
  <c r="AH297" i="6"/>
  <c r="AQ297" i="6" s="1"/>
  <c r="AS297" i="6" s="1"/>
  <c r="AU297" i="6" s="1"/>
  <c r="BA297" i="6" s="1"/>
  <c r="BB297" i="6" s="1"/>
  <c r="AH521" i="6"/>
  <c r="AQ521" i="6" s="1"/>
  <c r="AS521" i="6" s="1"/>
  <c r="AU521" i="6" s="1"/>
  <c r="BA521" i="6" s="1"/>
  <c r="BB521" i="6" s="1"/>
  <c r="AH609" i="6"/>
  <c r="AQ609" i="6" s="1"/>
  <c r="AS609" i="6" s="1"/>
  <c r="AU609" i="6" s="1"/>
  <c r="BA609" i="6" s="1"/>
  <c r="BB609" i="6" s="1"/>
  <c r="AH674" i="6"/>
  <c r="AQ674" i="6" s="1"/>
  <c r="AS674" i="6" s="1"/>
  <c r="AU674" i="6" s="1"/>
  <c r="BA674" i="6" s="1"/>
  <c r="BB674" i="6" s="1"/>
  <c r="AH468" i="6"/>
  <c r="AQ468" i="6" s="1"/>
  <c r="AS468" i="6" s="1"/>
  <c r="AU468" i="6" s="1"/>
  <c r="BA468" i="6" s="1"/>
  <c r="BB468" i="6" s="1"/>
  <c r="AH476" i="6"/>
  <c r="AQ476" i="6" s="1"/>
  <c r="AS476" i="6" s="1"/>
  <c r="AU476" i="6" s="1"/>
  <c r="BA476" i="6" s="1"/>
  <c r="BB476" i="6" s="1"/>
  <c r="AH699" i="6"/>
  <c r="AQ699" i="6" s="1"/>
  <c r="AS699" i="6" s="1"/>
  <c r="AU699" i="6" s="1"/>
  <c r="BA699" i="6" s="1"/>
  <c r="BB699" i="6" s="1"/>
  <c r="AH719" i="6"/>
  <c r="AQ719" i="6" s="1"/>
  <c r="AS719" i="6" s="1"/>
  <c r="AU719" i="6" s="1"/>
  <c r="BA719" i="6" s="1"/>
  <c r="BB719" i="6" s="1"/>
  <c r="AH209" i="6"/>
  <c r="AQ209" i="6" s="1"/>
  <c r="AS209" i="6" s="1"/>
  <c r="AU209" i="6" s="1"/>
  <c r="BA209" i="6" s="1"/>
  <c r="BB209" i="6" s="1"/>
  <c r="AH273" i="6"/>
  <c r="AQ273" i="6" s="1"/>
  <c r="AS273" i="6" s="1"/>
  <c r="AU273" i="6" s="1"/>
  <c r="BA273" i="6" s="1"/>
  <c r="BB273" i="6" s="1"/>
  <c r="AH597" i="6"/>
  <c r="AQ597" i="6" s="1"/>
  <c r="AS597" i="6" s="1"/>
  <c r="AU597" i="6" s="1"/>
  <c r="BA597" i="6" s="1"/>
  <c r="BB597" i="6" s="1"/>
  <c r="AH656" i="6"/>
  <c r="AQ656" i="6" s="1"/>
  <c r="AS656" i="6" s="1"/>
  <c r="AU656" i="6" s="1"/>
  <c r="BA656" i="6" s="1"/>
  <c r="BB656" i="6" s="1"/>
  <c r="AH684" i="6"/>
  <c r="AQ684" i="6" s="1"/>
  <c r="AS684" i="6" s="1"/>
  <c r="AU684" i="6" s="1"/>
  <c r="BA684" i="6" s="1"/>
  <c r="BB684" i="6" s="1"/>
  <c r="AH133" i="6"/>
  <c r="AH480" i="6"/>
  <c r="AQ480" i="6" s="1"/>
  <c r="AS480" i="6" s="1"/>
  <c r="AU480" i="6" s="1"/>
  <c r="BA480" i="6" s="1"/>
  <c r="BB480" i="6" s="1"/>
  <c r="AH5" i="6"/>
  <c r="AH6" i="6"/>
  <c r="AQ6" i="6" s="1"/>
  <c r="AS6" i="6" s="1"/>
  <c r="AH4" i="6"/>
  <c r="AQ4" i="6" s="1"/>
  <c r="AS4" i="6" s="1"/>
  <c r="BA501" i="6" l="1"/>
  <c r="BB501" i="6" s="1"/>
  <c r="BA457" i="6"/>
  <c r="BB457" i="6" s="1"/>
  <c r="BA183" i="6"/>
  <c r="BB183" i="6" s="1"/>
  <c r="BB11" i="6"/>
  <c r="R13" i="7"/>
  <c r="AL15" i="6"/>
  <c r="AN15" i="6" s="1"/>
  <c r="AQ15" i="6"/>
  <c r="AS15" i="6" s="1"/>
  <c r="AU15" i="6" s="1"/>
  <c r="AL133" i="6"/>
  <c r="AN133" i="6" s="1"/>
  <c r="AQ133" i="6"/>
  <c r="AS133" i="6" s="1"/>
  <c r="AU133" i="6" s="1"/>
  <c r="AL109" i="6"/>
  <c r="AN109" i="6" s="1"/>
  <c r="AQ109" i="6"/>
  <c r="AS109" i="6" s="1"/>
  <c r="AU109" i="6" s="1"/>
  <c r="AL80" i="6"/>
  <c r="AN80" i="6" s="1"/>
  <c r="AQ80" i="6"/>
  <c r="AS80" i="6" s="1"/>
  <c r="AU80" i="6" s="1"/>
  <c r="AL142" i="6"/>
  <c r="AN142" i="6" s="1"/>
  <c r="AQ142" i="6"/>
  <c r="AS142" i="6" s="1"/>
  <c r="AU142" i="6" s="1"/>
  <c r="AL103" i="6"/>
  <c r="AN103" i="6" s="1"/>
  <c r="AQ103" i="6"/>
  <c r="AS103" i="6" s="1"/>
  <c r="AU103" i="6" s="1"/>
  <c r="AL139" i="6"/>
  <c r="AN139" i="6" s="1"/>
  <c r="AQ139" i="6"/>
  <c r="AS139" i="6" s="1"/>
  <c r="AU139" i="6" s="1"/>
  <c r="AL94" i="6"/>
  <c r="AN94" i="6" s="1"/>
  <c r="AQ94" i="6"/>
  <c r="AS94" i="6" s="1"/>
  <c r="AU94" i="6" s="1"/>
  <c r="AL77" i="6"/>
  <c r="AN77" i="6" s="1"/>
  <c r="AQ77" i="6"/>
  <c r="AS77" i="6" s="1"/>
  <c r="AU77" i="6" s="1"/>
  <c r="AL137" i="6"/>
  <c r="AN137" i="6" s="1"/>
  <c r="AQ137" i="6"/>
  <c r="AS137" i="6" s="1"/>
  <c r="AU137" i="6" s="1"/>
  <c r="AL117" i="6"/>
  <c r="AN117" i="6" s="1"/>
  <c r="AQ117" i="6"/>
  <c r="AS117" i="6" s="1"/>
  <c r="AU117" i="6" s="1"/>
  <c r="AL17" i="6"/>
  <c r="AN17" i="6" s="1"/>
  <c r="AQ17" i="6"/>
  <c r="AS17" i="6" s="1"/>
  <c r="AU17" i="6" s="1"/>
  <c r="AL111" i="6"/>
  <c r="AN111" i="6" s="1"/>
  <c r="AQ111" i="6"/>
  <c r="AS111" i="6" s="1"/>
  <c r="AU111" i="6" s="1"/>
  <c r="AL61" i="6"/>
  <c r="AN61" i="6" s="1"/>
  <c r="AQ61" i="6"/>
  <c r="AS61" i="6" s="1"/>
  <c r="AU61" i="6" s="1"/>
  <c r="AL97" i="6"/>
  <c r="AN97" i="6" s="1"/>
  <c r="AQ97" i="6"/>
  <c r="AS97" i="6" s="1"/>
  <c r="AU97" i="6" s="1"/>
  <c r="AL101" i="6"/>
  <c r="AN101" i="6" s="1"/>
  <c r="AQ101" i="6"/>
  <c r="AS101" i="6" s="1"/>
  <c r="AU101" i="6" s="1"/>
  <c r="AL41" i="6"/>
  <c r="AN41" i="6" s="1"/>
  <c r="AQ41" i="6"/>
  <c r="AS41" i="6" s="1"/>
  <c r="AU41" i="6" s="1"/>
  <c r="AL108" i="6"/>
  <c r="AN108" i="6" s="1"/>
  <c r="AQ108" i="6"/>
  <c r="AS108" i="6" s="1"/>
  <c r="AU108" i="6" s="1"/>
  <c r="AL132" i="6"/>
  <c r="AN132" i="6" s="1"/>
  <c r="AQ132" i="6"/>
  <c r="AS132" i="6" s="1"/>
  <c r="AU132" i="6" s="1"/>
  <c r="AL68" i="6"/>
  <c r="AN68" i="6" s="1"/>
  <c r="AQ68" i="6"/>
  <c r="AS68" i="6" s="1"/>
  <c r="AU68" i="6" s="1"/>
  <c r="AL83" i="6"/>
  <c r="AN83" i="6" s="1"/>
  <c r="AQ83" i="6"/>
  <c r="AS83" i="6" s="1"/>
  <c r="AU83" i="6" s="1"/>
  <c r="AL140" i="6"/>
  <c r="AN140" i="6" s="1"/>
  <c r="AQ140" i="6"/>
  <c r="AS140" i="6" s="1"/>
  <c r="AU140" i="6" s="1"/>
  <c r="AL147" i="6"/>
  <c r="AN147" i="6" s="1"/>
  <c r="AQ147" i="6"/>
  <c r="AS147" i="6" s="1"/>
  <c r="AU147" i="6" s="1"/>
  <c r="AL118" i="6"/>
  <c r="AN118" i="6" s="1"/>
  <c r="AQ118" i="6"/>
  <c r="AS118" i="6" s="1"/>
  <c r="AU118" i="6" s="1"/>
  <c r="AL26" i="6"/>
  <c r="AN26" i="6" s="1"/>
  <c r="AQ26" i="6"/>
  <c r="AS26" i="6" s="1"/>
  <c r="AU26" i="6" s="1"/>
  <c r="AL136" i="6"/>
  <c r="AN136" i="6" s="1"/>
  <c r="AQ136" i="6"/>
  <c r="AS136" i="6" s="1"/>
  <c r="AU136" i="6" s="1"/>
  <c r="AL91" i="6"/>
  <c r="AN91" i="6" s="1"/>
  <c r="AQ91" i="6"/>
  <c r="AS91" i="6" s="1"/>
  <c r="AU91" i="6" s="1"/>
  <c r="AL123" i="6"/>
  <c r="AN123" i="6" s="1"/>
  <c r="AQ123" i="6"/>
  <c r="AS123" i="6" s="1"/>
  <c r="AU123" i="6" s="1"/>
  <c r="AL40" i="6"/>
  <c r="AN40" i="6" s="1"/>
  <c r="AQ40" i="6"/>
  <c r="AS40" i="6" s="1"/>
  <c r="AU40" i="6" s="1"/>
  <c r="AL51" i="6"/>
  <c r="AN51" i="6" s="1"/>
  <c r="AQ51" i="6"/>
  <c r="AS51" i="6" s="1"/>
  <c r="AU51" i="6" s="1"/>
  <c r="AL145" i="6"/>
  <c r="AN145" i="6" s="1"/>
  <c r="AQ145" i="6"/>
  <c r="AS145" i="6" s="1"/>
  <c r="AU145" i="6" s="1"/>
  <c r="AL72" i="6"/>
  <c r="AN72" i="6" s="1"/>
  <c r="AQ72" i="6"/>
  <c r="AS72" i="6" s="1"/>
  <c r="AU72" i="6" s="1"/>
  <c r="AL96" i="6"/>
  <c r="AN96" i="6" s="1"/>
  <c r="AQ96" i="6"/>
  <c r="AS96" i="6" s="1"/>
  <c r="AU96" i="6" s="1"/>
  <c r="AL127" i="6"/>
  <c r="AN127" i="6" s="1"/>
  <c r="AQ127" i="6"/>
  <c r="AS127" i="6" s="1"/>
  <c r="AU127" i="6" s="1"/>
  <c r="AL31" i="6"/>
  <c r="AN31" i="6" s="1"/>
  <c r="AQ31" i="6"/>
  <c r="AS31" i="6" s="1"/>
  <c r="AU31" i="6" s="1"/>
  <c r="AL93" i="6"/>
  <c r="AN93" i="6" s="1"/>
  <c r="AQ93" i="6"/>
  <c r="AS93" i="6" s="1"/>
  <c r="AU93" i="6" s="1"/>
  <c r="AL82" i="6"/>
  <c r="AN82" i="6" s="1"/>
  <c r="AQ82" i="6"/>
  <c r="AS82" i="6" s="1"/>
  <c r="AU82" i="6" s="1"/>
  <c r="AL95" i="6"/>
  <c r="AN95" i="6" s="1"/>
  <c r="AQ95" i="6"/>
  <c r="AS95" i="6" s="1"/>
  <c r="AU95" i="6" s="1"/>
  <c r="AL120" i="6"/>
  <c r="AN120" i="6" s="1"/>
  <c r="AQ120" i="6"/>
  <c r="AS120" i="6" s="1"/>
  <c r="AU120" i="6" s="1"/>
  <c r="AL106" i="6"/>
  <c r="AN106" i="6" s="1"/>
  <c r="AQ106" i="6"/>
  <c r="AS106" i="6" s="1"/>
  <c r="AU106" i="6" s="1"/>
  <c r="AL21" i="6"/>
  <c r="AN21" i="6" s="1"/>
  <c r="AQ21" i="6"/>
  <c r="AS21" i="6" s="1"/>
  <c r="AU21" i="6" s="1"/>
  <c r="AL124" i="6"/>
  <c r="AN124" i="6" s="1"/>
  <c r="AQ124" i="6"/>
  <c r="AS124" i="6" s="1"/>
  <c r="AU124" i="6" s="1"/>
  <c r="AL100" i="6"/>
  <c r="AN100" i="6" s="1"/>
  <c r="AQ100" i="6"/>
  <c r="AS100" i="6" s="1"/>
  <c r="AU100" i="6" s="1"/>
  <c r="AL22" i="6"/>
  <c r="AN22" i="6" s="1"/>
  <c r="AQ22" i="6"/>
  <c r="AS22" i="6" s="1"/>
  <c r="AU22" i="6" s="1"/>
  <c r="AL89" i="6"/>
  <c r="AN89" i="6" s="1"/>
  <c r="AQ89" i="6"/>
  <c r="AS89" i="6" s="1"/>
  <c r="AU89" i="6" s="1"/>
  <c r="AL86" i="6"/>
  <c r="AN86" i="6" s="1"/>
  <c r="AQ86" i="6"/>
  <c r="AS86" i="6" s="1"/>
  <c r="AU86" i="6" s="1"/>
  <c r="AL85" i="6"/>
  <c r="AN85" i="6" s="1"/>
  <c r="AQ85" i="6"/>
  <c r="AS85" i="6" s="1"/>
  <c r="AU85" i="6" s="1"/>
  <c r="AL135" i="6"/>
  <c r="AN135" i="6" s="1"/>
  <c r="AQ135" i="6"/>
  <c r="AS135" i="6" s="1"/>
  <c r="AU135" i="6" s="1"/>
  <c r="AL122" i="6"/>
  <c r="AN122" i="6" s="1"/>
  <c r="AQ122" i="6"/>
  <c r="AS122" i="6" s="1"/>
  <c r="AU122" i="6" s="1"/>
  <c r="AL66" i="6"/>
  <c r="AN66" i="6" s="1"/>
  <c r="AQ66" i="6"/>
  <c r="AS66" i="6" s="1"/>
  <c r="AU66" i="6" s="1"/>
  <c r="AL107" i="6"/>
  <c r="AN107" i="6" s="1"/>
  <c r="AQ107" i="6"/>
  <c r="AS107" i="6" s="1"/>
  <c r="AU107" i="6" s="1"/>
  <c r="AL150" i="6"/>
  <c r="AN150" i="6" s="1"/>
  <c r="AQ150" i="6"/>
  <c r="AS150" i="6" s="1"/>
  <c r="AU150" i="6" s="1"/>
  <c r="AL53" i="6"/>
  <c r="AN53" i="6" s="1"/>
  <c r="AQ53" i="6"/>
  <c r="AS53" i="6" s="1"/>
  <c r="AU53" i="6" s="1"/>
  <c r="AL116" i="6"/>
  <c r="AN116" i="6" s="1"/>
  <c r="AQ116" i="6"/>
  <c r="AS116" i="6" s="1"/>
  <c r="AU116" i="6" s="1"/>
  <c r="AL134" i="6"/>
  <c r="AN134" i="6" s="1"/>
  <c r="AQ134" i="6"/>
  <c r="AS134" i="6" s="1"/>
  <c r="AU134" i="6" s="1"/>
  <c r="AL81" i="6"/>
  <c r="AN81" i="6" s="1"/>
  <c r="AQ81" i="6"/>
  <c r="AS81" i="6" s="1"/>
  <c r="AU81" i="6" s="1"/>
  <c r="AL39" i="6"/>
  <c r="AN39" i="6" s="1"/>
  <c r="AQ39" i="6"/>
  <c r="AS39" i="6" s="1"/>
  <c r="AU39" i="6" s="1"/>
  <c r="AL46" i="6"/>
  <c r="AN46" i="6" s="1"/>
  <c r="AQ46" i="6"/>
  <c r="AS46" i="6" s="1"/>
  <c r="AU46" i="6" s="1"/>
  <c r="AL23" i="6"/>
  <c r="AN23" i="6" s="1"/>
  <c r="AQ23" i="6"/>
  <c r="AS23" i="6" s="1"/>
  <c r="AU23" i="6" s="1"/>
  <c r="AL12" i="6"/>
  <c r="AN12" i="6" s="1"/>
  <c r="AQ12" i="6"/>
  <c r="AS12" i="6" s="1"/>
  <c r="AU12" i="6" s="1"/>
  <c r="AL129" i="6"/>
  <c r="AN129" i="6" s="1"/>
  <c r="AQ129" i="6"/>
  <c r="AS129" i="6" s="1"/>
  <c r="AU129" i="6" s="1"/>
  <c r="AL38" i="6"/>
  <c r="AN38" i="6" s="1"/>
  <c r="AQ38" i="6"/>
  <c r="AS38" i="6" s="1"/>
  <c r="AU38" i="6" s="1"/>
  <c r="AL121" i="6"/>
  <c r="AN121" i="6" s="1"/>
  <c r="AQ121" i="6"/>
  <c r="AS121" i="6" s="1"/>
  <c r="AU121" i="6" s="1"/>
  <c r="AL115" i="6"/>
  <c r="AN115" i="6" s="1"/>
  <c r="AQ115" i="6"/>
  <c r="AS115" i="6" s="1"/>
  <c r="AU115" i="6" s="1"/>
  <c r="AL88" i="6"/>
  <c r="AN88" i="6" s="1"/>
  <c r="AQ88" i="6"/>
  <c r="AS88" i="6" s="1"/>
  <c r="AU88" i="6" s="1"/>
  <c r="AL138" i="6"/>
  <c r="AN138" i="6" s="1"/>
  <c r="AQ138" i="6"/>
  <c r="AS138" i="6" s="1"/>
  <c r="AU138" i="6" s="1"/>
  <c r="AL114" i="6"/>
  <c r="AN114" i="6" s="1"/>
  <c r="AQ114" i="6"/>
  <c r="AS114" i="6" s="1"/>
  <c r="AU114" i="6" s="1"/>
  <c r="AL5" i="6"/>
  <c r="AQ5" i="6"/>
  <c r="AS5" i="6" s="1"/>
  <c r="AL62" i="6"/>
  <c r="AN62" i="6" s="1"/>
  <c r="AQ62" i="6"/>
  <c r="AS62" i="6" s="1"/>
  <c r="AU62" i="6" s="1"/>
  <c r="AL33" i="6"/>
  <c r="AN33" i="6" s="1"/>
  <c r="AQ33" i="6"/>
  <c r="AS33" i="6" s="1"/>
  <c r="AU33" i="6" s="1"/>
  <c r="AL130" i="6"/>
  <c r="AN130" i="6" s="1"/>
  <c r="AQ130" i="6"/>
  <c r="AS130" i="6" s="1"/>
  <c r="AU130" i="6" s="1"/>
  <c r="AL146" i="6"/>
  <c r="AN146" i="6" s="1"/>
  <c r="AQ146" i="6"/>
  <c r="AS146" i="6" s="1"/>
  <c r="AU146" i="6" s="1"/>
  <c r="AL30" i="6"/>
  <c r="AN30" i="6" s="1"/>
  <c r="AQ30" i="6"/>
  <c r="AS30" i="6" s="1"/>
  <c r="AU30" i="6" s="1"/>
  <c r="AL105" i="6"/>
  <c r="AN105" i="6" s="1"/>
  <c r="AQ105" i="6"/>
  <c r="AS105" i="6" s="1"/>
  <c r="AU105" i="6" s="1"/>
  <c r="AL84" i="6"/>
  <c r="AN84" i="6" s="1"/>
  <c r="AQ84" i="6"/>
  <c r="AS84" i="6" s="1"/>
  <c r="AU84" i="6" s="1"/>
  <c r="AL149" i="6"/>
  <c r="AN149" i="6" s="1"/>
  <c r="AQ149" i="6"/>
  <c r="AS149" i="6" s="1"/>
  <c r="AU149" i="6" s="1"/>
  <c r="AL141" i="6"/>
  <c r="AN141" i="6" s="1"/>
  <c r="AQ141" i="6"/>
  <c r="AS141" i="6" s="1"/>
  <c r="AU141" i="6" s="1"/>
  <c r="AL8" i="6"/>
  <c r="AQ8" i="6"/>
  <c r="AS8" i="6" s="1"/>
  <c r="AL131" i="6"/>
  <c r="AN131" i="6" s="1"/>
  <c r="AQ131" i="6"/>
  <c r="AS131" i="6" s="1"/>
  <c r="AU131" i="6" s="1"/>
  <c r="AL102" i="6"/>
  <c r="AN102" i="6" s="1"/>
  <c r="AQ102" i="6"/>
  <c r="AS102" i="6" s="1"/>
  <c r="AU102" i="6" s="1"/>
  <c r="AL28" i="6"/>
  <c r="AN28" i="6" s="1"/>
  <c r="AQ28" i="6"/>
  <c r="AS28" i="6" s="1"/>
  <c r="AU28" i="6" s="1"/>
  <c r="AL112" i="6"/>
  <c r="AN112" i="6" s="1"/>
  <c r="AQ112" i="6"/>
  <c r="AS112" i="6" s="1"/>
  <c r="AU112" i="6" s="1"/>
  <c r="AL110" i="6"/>
  <c r="AN110" i="6" s="1"/>
  <c r="AQ110" i="6"/>
  <c r="AS110" i="6" s="1"/>
  <c r="AU110" i="6" s="1"/>
  <c r="AL113" i="6"/>
  <c r="AN113" i="6" s="1"/>
  <c r="AQ113" i="6"/>
  <c r="AS113" i="6" s="1"/>
  <c r="AU113" i="6" s="1"/>
  <c r="AL87" i="6"/>
  <c r="AN87" i="6" s="1"/>
  <c r="AQ87" i="6"/>
  <c r="AS87" i="6" s="1"/>
  <c r="AU87" i="6" s="1"/>
  <c r="AL126" i="6"/>
  <c r="AN126" i="6" s="1"/>
  <c r="AQ126" i="6"/>
  <c r="AS126" i="6" s="1"/>
  <c r="AU126" i="6" s="1"/>
  <c r="AL125" i="6"/>
  <c r="AN125" i="6" s="1"/>
  <c r="AQ125" i="6"/>
  <c r="AS125" i="6" s="1"/>
  <c r="AU125" i="6" s="1"/>
  <c r="AL119" i="6"/>
  <c r="AN119" i="6" s="1"/>
  <c r="AQ119" i="6"/>
  <c r="AS119" i="6" s="1"/>
  <c r="AU119" i="6" s="1"/>
  <c r="AL98" i="6"/>
  <c r="AN98" i="6" s="1"/>
  <c r="AQ98" i="6"/>
  <c r="AS98" i="6" s="1"/>
  <c r="AU98" i="6" s="1"/>
  <c r="AL79" i="6"/>
  <c r="AN79" i="6" s="1"/>
  <c r="AQ79" i="6"/>
  <c r="AS79" i="6" s="1"/>
  <c r="AU79" i="6" s="1"/>
  <c r="AL99" i="6"/>
  <c r="AN99" i="6" s="1"/>
  <c r="AQ99" i="6"/>
  <c r="AS99" i="6" s="1"/>
  <c r="AU99" i="6" s="1"/>
  <c r="AL90" i="6"/>
  <c r="AN90" i="6" s="1"/>
  <c r="AQ90" i="6"/>
  <c r="AS90" i="6" s="1"/>
  <c r="AU90" i="6" s="1"/>
  <c r="AL148" i="6"/>
  <c r="AN148" i="6" s="1"/>
  <c r="AQ148" i="6"/>
  <c r="AS148" i="6" s="1"/>
  <c r="AU148" i="6" s="1"/>
  <c r="AL47" i="6"/>
  <c r="AN47" i="6" s="1"/>
  <c r="AQ47" i="6"/>
  <c r="AS47" i="6" s="1"/>
  <c r="AU47" i="6" s="1"/>
  <c r="AL144" i="6"/>
  <c r="AN144" i="6" s="1"/>
  <c r="AQ144" i="6"/>
  <c r="AS144" i="6" s="1"/>
  <c r="AU144" i="6" s="1"/>
  <c r="BA144" i="6" l="1"/>
  <c r="BB144" i="6" s="1"/>
  <c r="BA148" i="6"/>
  <c r="BB148" i="6" s="1"/>
  <c r="BA99" i="6"/>
  <c r="BB99" i="6" s="1"/>
  <c r="BA98" i="6"/>
  <c r="BB98" i="6" s="1"/>
  <c r="BA125" i="6"/>
  <c r="BB125" i="6" s="1"/>
  <c r="BA87" i="6"/>
  <c r="BB87" i="6" s="1"/>
  <c r="BA110" i="6"/>
  <c r="BB110" i="6" s="1"/>
  <c r="BA28" i="6"/>
  <c r="BB28" i="6" s="1"/>
  <c r="BA131" i="6"/>
  <c r="BB131" i="6" s="1"/>
  <c r="BA141" i="6"/>
  <c r="BB141" i="6" s="1"/>
  <c r="BA84" i="6"/>
  <c r="BB84" i="6" s="1"/>
  <c r="BA30" i="6"/>
  <c r="BB30" i="6" s="1"/>
  <c r="BA130" i="6"/>
  <c r="BB130" i="6" s="1"/>
  <c r="BA62" i="6"/>
  <c r="BB62" i="6" s="1"/>
  <c r="BA114" i="6"/>
  <c r="BB114" i="6" s="1"/>
  <c r="BA88" i="6"/>
  <c r="BB88" i="6" s="1"/>
  <c r="BA121" i="6"/>
  <c r="BB121" i="6" s="1"/>
  <c r="BA129" i="6"/>
  <c r="BB129" i="6" s="1"/>
  <c r="BA23" i="6"/>
  <c r="BB23" i="6" s="1"/>
  <c r="BA39" i="6"/>
  <c r="BB39" i="6" s="1"/>
  <c r="BA134" i="6"/>
  <c r="BB134" i="6" s="1"/>
  <c r="BA53" i="6"/>
  <c r="BB53" i="6" s="1"/>
  <c r="BA107" i="6"/>
  <c r="BB107" i="6" s="1"/>
  <c r="BA122" i="6"/>
  <c r="BB122" i="6" s="1"/>
  <c r="BA85" i="6"/>
  <c r="BB85" i="6" s="1"/>
  <c r="BA89" i="6"/>
  <c r="BB89" i="6" s="1"/>
  <c r="BA100" i="6"/>
  <c r="BB100" i="6" s="1"/>
  <c r="BA21" i="6"/>
  <c r="BB21" i="6" s="1"/>
  <c r="BA120" i="6"/>
  <c r="BB120" i="6" s="1"/>
  <c r="BA82" i="6"/>
  <c r="BB82" i="6" s="1"/>
  <c r="BA115" i="6"/>
  <c r="BB115" i="6" s="1"/>
  <c r="BA38" i="6"/>
  <c r="BB38" i="6" s="1"/>
  <c r="BA12" i="6"/>
  <c r="BB12" i="6" s="1"/>
  <c r="BA46" i="6"/>
  <c r="BB46" i="6" s="1"/>
  <c r="BA81" i="6"/>
  <c r="BB81" i="6" s="1"/>
  <c r="BA116" i="6"/>
  <c r="BB116" i="6" s="1"/>
  <c r="BA150" i="6"/>
  <c r="BB150" i="6" s="1"/>
  <c r="BA66" i="6"/>
  <c r="BB66" i="6" s="1"/>
  <c r="BA135" i="6"/>
  <c r="BB135" i="6" s="1"/>
  <c r="BA86" i="6"/>
  <c r="BB86" i="6" s="1"/>
  <c r="BA22" i="6"/>
  <c r="BB22" i="6" s="1"/>
  <c r="BA124" i="6"/>
  <c r="BB124" i="6" s="1"/>
  <c r="BA106" i="6"/>
  <c r="BB106" i="6" s="1"/>
  <c r="BA95" i="6"/>
  <c r="BB95" i="6" s="1"/>
  <c r="BA93" i="6"/>
  <c r="BB93" i="6" s="1"/>
  <c r="BA127" i="6"/>
  <c r="BB127" i="6" s="1"/>
  <c r="BA72" i="6"/>
  <c r="BB72" i="6" s="1"/>
  <c r="BA51" i="6"/>
  <c r="BB51" i="6" s="1"/>
  <c r="BA123" i="6"/>
  <c r="BB123" i="6" s="1"/>
  <c r="BA136" i="6"/>
  <c r="BB136" i="6" s="1"/>
  <c r="BA118" i="6"/>
  <c r="BB118" i="6" s="1"/>
  <c r="BA31" i="6"/>
  <c r="BB31" i="6" s="1"/>
  <c r="BA96" i="6"/>
  <c r="BB96" i="6" s="1"/>
  <c r="BA145" i="6"/>
  <c r="BB145" i="6" s="1"/>
  <c r="BA40" i="6"/>
  <c r="BB40" i="6" s="1"/>
  <c r="BA91" i="6"/>
  <c r="BB91" i="6" s="1"/>
  <c r="BA26" i="6"/>
  <c r="BB26" i="6" s="1"/>
  <c r="BA147" i="6"/>
  <c r="BB147" i="6" s="1"/>
  <c r="BA140" i="6"/>
  <c r="BB140" i="6" s="1"/>
  <c r="BA68" i="6"/>
  <c r="BB68" i="6" s="1"/>
  <c r="BA108" i="6"/>
  <c r="BB108" i="6" s="1"/>
  <c r="BA101" i="6"/>
  <c r="BB101" i="6" s="1"/>
  <c r="BA61" i="6"/>
  <c r="BB61" i="6" s="1"/>
  <c r="BA83" i="6"/>
  <c r="BB83" i="6" s="1"/>
  <c r="BA132" i="6"/>
  <c r="BB132" i="6" s="1"/>
  <c r="BA41" i="6"/>
  <c r="BB41" i="6" s="1"/>
  <c r="BA97" i="6"/>
  <c r="BB97" i="6" s="1"/>
  <c r="BA111" i="6"/>
  <c r="BB111" i="6" s="1"/>
  <c r="BA117" i="6"/>
  <c r="BB117" i="6" s="1"/>
  <c r="BA77" i="6"/>
  <c r="BB77" i="6" s="1"/>
  <c r="BA139" i="6"/>
  <c r="BB139" i="6" s="1"/>
  <c r="BA142" i="6"/>
  <c r="BB142" i="6" s="1"/>
  <c r="BA109" i="6"/>
  <c r="BB109" i="6" s="1"/>
  <c r="BA15" i="6"/>
  <c r="BB15" i="6" s="1"/>
  <c r="BA17" i="6"/>
  <c r="BB17" i="6" s="1"/>
  <c r="BA137" i="6"/>
  <c r="BB137" i="6" s="1"/>
  <c r="BA94" i="6"/>
  <c r="BB94" i="6" s="1"/>
  <c r="BA103" i="6"/>
  <c r="BB103" i="6" s="1"/>
  <c r="BA80" i="6"/>
  <c r="BB80" i="6" s="1"/>
  <c r="BA47" i="6"/>
  <c r="BB47" i="6" s="1"/>
  <c r="BA90" i="6"/>
  <c r="BB90" i="6" s="1"/>
  <c r="BA79" i="6"/>
  <c r="BB79" i="6" s="1"/>
  <c r="BA119" i="6"/>
  <c r="BB119" i="6" s="1"/>
  <c r="BA126" i="6"/>
  <c r="BB126" i="6" s="1"/>
  <c r="BA113" i="6"/>
  <c r="BB113" i="6" s="1"/>
  <c r="BA112" i="6"/>
  <c r="BB112" i="6" s="1"/>
  <c r="BA102" i="6"/>
  <c r="BB102" i="6" s="1"/>
  <c r="BA149" i="6"/>
  <c r="BB149" i="6" s="1"/>
  <c r="BA105" i="6"/>
  <c r="BB105" i="6" s="1"/>
  <c r="BA146" i="6"/>
  <c r="BB146" i="6" s="1"/>
  <c r="BA33" i="6"/>
  <c r="BB33" i="6" s="1"/>
  <c r="BA138" i="6"/>
  <c r="BB138" i="6" s="1"/>
  <c r="BA133" i="6"/>
  <c r="BB133" i="6" s="1"/>
  <c r="W12" i="7"/>
  <c r="U12" i="7" s="1"/>
  <c r="W7" i="7"/>
  <c r="W2" i="7"/>
  <c r="W11" i="7"/>
  <c r="W3" i="7"/>
  <c r="W9" i="7"/>
  <c r="W8" i="7"/>
  <c r="W10" i="7"/>
  <c r="W5" i="7"/>
  <c r="W4" i="7"/>
  <c r="W6" i="7"/>
  <c r="R14" i="7"/>
  <c r="W13" i="7"/>
  <c r="T12" i="7" l="1"/>
  <c r="V12" i="7"/>
  <c r="T10" i="7"/>
  <c r="U10" i="7"/>
  <c r="V10" i="7"/>
  <c r="U11" i="7"/>
  <c r="V11" i="7"/>
  <c r="T11" i="7"/>
  <c r="T6" i="7"/>
  <c r="U6" i="7"/>
  <c r="V6" i="7"/>
  <c r="U8" i="7"/>
  <c r="V8" i="7"/>
  <c r="T8" i="7"/>
  <c r="T2" i="7"/>
  <c r="U2" i="7"/>
  <c r="V2" i="7"/>
  <c r="U4" i="7"/>
  <c r="V4" i="7"/>
  <c r="T4" i="7"/>
  <c r="V9" i="7"/>
  <c r="T9" i="7"/>
  <c r="U9" i="7"/>
  <c r="T7" i="7"/>
  <c r="U7" i="7"/>
  <c r="V7" i="7"/>
  <c r="V5" i="7"/>
  <c r="T5" i="7"/>
  <c r="U5" i="7"/>
  <c r="U3" i="7"/>
  <c r="V3" i="7"/>
  <c r="T3" i="7"/>
  <c r="V13" i="7"/>
  <c r="T13" i="7"/>
  <c r="U13" i="7"/>
  <c r="R15" i="7"/>
  <c r="W14" i="7"/>
  <c r="T14" i="7" l="1"/>
  <c r="U14" i="7"/>
  <c r="V14" i="7"/>
  <c r="R16" i="7"/>
  <c r="W15" i="7"/>
  <c r="T15" i="7" l="1"/>
  <c r="U15" i="7"/>
  <c r="V15" i="7"/>
  <c r="R17" i="7"/>
  <c r="W16" i="7"/>
  <c r="U16" i="7" l="1"/>
  <c r="V16" i="7"/>
  <c r="T16" i="7"/>
  <c r="R18" i="7"/>
  <c r="W17" i="7"/>
  <c r="V17" i="7" l="1"/>
  <c r="T17" i="7"/>
  <c r="U17" i="7"/>
  <c r="R19" i="7"/>
  <c r="W18" i="7"/>
  <c r="T18" i="7" l="1"/>
  <c r="U18" i="7"/>
  <c r="V18" i="7"/>
  <c r="R20" i="7"/>
  <c r="W19" i="7"/>
  <c r="T19" i="7" l="1"/>
  <c r="U19" i="7"/>
  <c r="V19" i="7"/>
  <c r="R21" i="7"/>
  <c r="W20" i="7"/>
  <c r="U20" i="7" l="1"/>
  <c r="V20" i="7"/>
  <c r="T20" i="7"/>
  <c r="R22" i="7"/>
  <c r="W21" i="7"/>
  <c r="V21" i="7" l="1"/>
  <c r="T21" i="7"/>
  <c r="U21" i="7"/>
  <c r="R23" i="7"/>
  <c r="W22" i="7"/>
  <c r="T22" i="7" l="1"/>
  <c r="U22" i="7"/>
  <c r="V22" i="7"/>
  <c r="R24" i="7"/>
  <c r="W23" i="7"/>
  <c r="T23" i="7" l="1"/>
  <c r="U23" i="7"/>
  <c r="V23" i="7"/>
  <c r="R25" i="7"/>
  <c r="W24" i="7"/>
  <c r="U24" i="7" l="1"/>
  <c r="V24" i="7"/>
  <c r="T24" i="7"/>
  <c r="R26" i="7"/>
  <c r="W25" i="7"/>
  <c r="V25" i="7" l="1"/>
  <c r="T25" i="7"/>
  <c r="U25" i="7"/>
  <c r="R27" i="7"/>
  <c r="W26" i="7"/>
  <c r="T26" i="7" l="1"/>
  <c r="U26" i="7"/>
  <c r="V26" i="7"/>
  <c r="R28" i="7"/>
  <c r="W27" i="7"/>
  <c r="T27" i="7" l="1"/>
  <c r="U27" i="7"/>
  <c r="V27" i="7"/>
  <c r="R29" i="7"/>
  <c r="W28" i="7"/>
  <c r="U28" i="7" l="1"/>
  <c r="V28" i="7"/>
  <c r="T28" i="7"/>
  <c r="R30" i="7"/>
  <c r="W29" i="7"/>
  <c r="V29" i="7" l="1"/>
  <c r="T29" i="7"/>
  <c r="U29" i="7"/>
  <c r="R31" i="7"/>
  <c r="W30" i="7"/>
  <c r="T30" i="7" l="1"/>
  <c r="U30" i="7"/>
  <c r="V30" i="7"/>
  <c r="R32" i="7"/>
  <c r="W31" i="7"/>
  <c r="T31" i="7" l="1"/>
  <c r="U31" i="7"/>
  <c r="V31" i="7"/>
  <c r="R33" i="7"/>
  <c r="W32" i="7"/>
  <c r="U32" i="7" l="1"/>
  <c r="V32" i="7"/>
  <c r="T32" i="7"/>
  <c r="R34" i="7"/>
  <c r="W33" i="7"/>
  <c r="V33" i="7" l="1"/>
  <c r="T33" i="7"/>
  <c r="U33" i="7"/>
  <c r="R35" i="7"/>
  <c r="W34" i="7"/>
  <c r="T34" i="7" l="1"/>
  <c r="U34" i="7"/>
  <c r="V34" i="7"/>
  <c r="R36" i="7"/>
  <c r="W35" i="7"/>
  <c r="T35" i="7" l="1"/>
  <c r="U35" i="7"/>
  <c r="V35" i="7"/>
  <c r="R37" i="7"/>
  <c r="W36" i="7"/>
  <c r="U36" i="7" l="1"/>
  <c r="V36" i="7"/>
  <c r="T36" i="7"/>
  <c r="R38" i="7"/>
  <c r="W37" i="7"/>
  <c r="V37" i="7" l="1"/>
  <c r="T37" i="7"/>
  <c r="U37" i="7"/>
  <c r="R39" i="7"/>
  <c r="W38" i="7"/>
  <c r="T38" i="7" l="1"/>
  <c r="U38" i="7"/>
  <c r="V38" i="7"/>
  <c r="R40" i="7"/>
  <c r="W39" i="7"/>
  <c r="T39" i="7" l="1"/>
  <c r="U39" i="7"/>
  <c r="V39" i="7"/>
  <c r="R41" i="7"/>
  <c r="W40" i="7"/>
  <c r="U40" i="7" l="1"/>
  <c r="T40" i="7"/>
  <c r="V40" i="7"/>
  <c r="R42" i="7"/>
  <c r="W41" i="7"/>
  <c r="V41" i="7" l="1"/>
  <c r="T41" i="7"/>
  <c r="U41" i="7"/>
  <c r="R43" i="7"/>
  <c r="W42" i="7"/>
  <c r="T42" i="7" l="1"/>
  <c r="U42" i="7"/>
  <c r="V42" i="7"/>
  <c r="R44" i="7"/>
  <c r="W43" i="7"/>
  <c r="T43" i="7" l="1"/>
  <c r="V43" i="7"/>
  <c r="U43" i="7"/>
  <c r="R45" i="7"/>
  <c r="W44" i="7"/>
  <c r="U44" i="7" l="1"/>
  <c r="T44" i="7"/>
  <c r="V44" i="7"/>
  <c r="R46" i="7"/>
  <c r="W45" i="7"/>
  <c r="V45" i="7" l="1"/>
  <c r="U45" i="7"/>
  <c r="T45" i="7"/>
  <c r="R47" i="7"/>
  <c r="W46" i="7"/>
  <c r="T46" i="7" l="1"/>
  <c r="V46" i="7"/>
  <c r="U46" i="7"/>
  <c r="R48" i="7"/>
  <c r="W47" i="7"/>
  <c r="T47" i="7" l="1"/>
  <c r="U47" i="7"/>
  <c r="V47" i="7"/>
  <c r="R49" i="7"/>
  <c r="W48" i="7"/>
  <c r="U48" i="7" l="1"/>
  <c r="T48" i="7"/>
  <c r="V48" i="7"/>
  <c r="R50" i="7"/>
  <c r="W49" i="7"/>
  <c r="V49" i="7" l="1"/>
  <c r="T49" i="7"/>
  <c r="U49" i="7"/>
  <c r="R51" i="7"/>
  <c r="W50" i="7"/>
  <c r="V50" i="7" l="1"/>
  <c r="T50" i="7"/>
  <c r="U50" i="7"/>
  <c r="R52" i="7"/>
  <c r="W51" i="7"/>
  <c r="T51" i="7" l="1"/>
  <c r="U51" i="7"/>
  <c r="V51" i="7"/>
  <c r="R53" i="7"/>
  <c r="W52" i="7"/>
  <c r="U52" i="7" l="1"/>
  <c r="V52" i="7"/>
  <c r="T52" i="7"/>
  <c r="R54" i="7"/>
  <c r="W53" i="7"/>
  <c r="V53" i="7" l="1"/>
  <c r="T53" i="7"/>
  <c r="U53" i="7"/>
  <c r="R55" i="7"/>
  <c r="W54" i="7"/>
  <c r="U54" i="7" l="1"/>
  <c r="V54" i="7"/>
  <c r="T54" i="7"/>
  <c r="R56" i="7"/>
  <c r="W55" i="7"/>
  <c r="T55" i="7" l="1"/>
  <c r="U55" i="7"/>
  <c r="V55" i="7"/>
  <c r="R57" i="7"/>
  <c r="W56" i="7"/>
  <c r="U56" i="7" l="1"/>
  <c r="T56" i="7"/>
  <c r="V56" i="7"/>
  <c r="R58" i="7"/>
  <c r="W57" i="7"/>
  <c r="V57" i="7" l="1"/>
  <c r="T57" i="7"/>
  <c r="U57" i="7"/>
  <c r="R59" i="7"/>
  <c r="W58" i="7"/>
  <c r="T58" i="7" l="1"/>
  <c r="U58" i="7"/>
  <c r="V58" i="7"/>
  <c r="R60" i="7"/>
  <c r="W59" i="7"/>
  <c r="T59" i="7" l="1"/>
  <c r="V59" i="7"/>
  <c r="U59" i="7"/>
  <c r="R61" i="7"/>
  <c r="W60" i="7"/>
  <c r="U60" i="7" l="1"/>
  <c r="T60" i="7"/>
  <c r="V60" i="7"/>
  <c r="R62" i="7"/>
  <c r="W61" i="7"/>
  <c r="V61" i="7" l="1"/>
  <c r="U61" i="7"/>
  <c r="T61" i="7"/>
  <c r="R63" i="7"/>
  <c r="W62" i="7"/>
  <c r="T62" i="7" l="1"/>
  <c r="U62" i="7"/>
  <c r="V62" i="7"/>
  <c r="R64" i="7"/>
  <c r="W63" i="7"/>
  <c r="T63" i="7" l="1"/>
  <c r="U63" i="7"/>
  <c r="V63" i="7"/>
  <c r="R65" i="7"/>
  <c r="W64" i="7"/>
  <c r="U64" i="7" l="1"/>
  <c r="T64" i="7"/>
  <c r="V64" i="7"/>
  <c r="R66" i="7"/>
  <c r="W65" i="7"/>
  <c r="V65" i="7" l="1"/>
  <c r="T65" i="7"/>
  <c r="U65" i="7"/>
  <c r="R67" i="7"/>
  <c r="W66" i="7"/>
  <c r="V66" i="7" l="1"/>
  <c r="T66" i="7"/>
  <c r="U66" i="7"/>
  <c r="R68" i="7"/>
  <c r="W67" i="7"/>
  <c r="T67" i="7" l="1"/>
  <c r="U67" i="7"/>
  <c r="V67" i="7"/>
  <c r="R69" i="7"/>
  <c r="W68" i="7"/>
  <c r="U68" i="7" l="1"/>
  <c r="V68" i="7"/>
  <c r="T68" i="7"/>
  <c r="R70" i="7"/>
  <c r="W69" i="7"/>
  <c r="V69" i="7" l="1"/>
  <c r="T69" i="7"/>
  <c r="U69" i="7"/>
  <c r="R71" i="7"/>
  <c r="W70" i="7"/>
  <c r="U70" i="7" l="1"/>
  <c r="V70" i="7"/>
  <c r="T70" i="7"/>
  <c r="R72" i="7"/>
  <c r="W71" i="7"/>
  <c r="T71" i="7" l="1"/>
  <c r="U71" i="7"/>
  <c r="V71" i="7"/>
  <c r="R73" i="7"/>
  <c r="W72" i="7"/>
  <c r="U72" i="7" l="1"/>
  <c r="T72" i="7"/>
  <c r="V72" i="7"/>
  <c r="R74" i="7"/>
  <c r="W73" i="7"/>
  <c r="V73" i="7" l="1"/>
  <c r="T73" i="7"/>
  <c r="U73" i="7"/>
  <c r="R75" i="7"/>
  <c r="W74" i="7"/>
  <c r="T74" i="7" l="1"/>
  <c r="U74" i="7"/>
  <c r="V74" i="7"/>
  <c r="R76" i="7"/>
  <c r="W75" i="7"/>
  <c r="T75" i="7" l="1"/>
  <c r="V75" i="7"/>
  <c r="U75" i="7"/>
  <c r="R77" i="7"/>
  <c r="W76" i="7"/>
  <c r="U76" i="7" l="1"/>
  <c r="T76" i="7"/>
  <c r="V76" i="7"/>
  <c r="R78" i="7"/>
  <c r="W77" i="7"/>
  <c r="V77" i="7" l="1"/>
  <c r="U77" i="7"/>
  <c r="T77" i="7"/>
  <c r="R79" i="7"/>
  <c r="W78" i="7"/>
  <c r="T78" i="7" l="1"/>
  <c r="U78" i="7"/>
  <c r="V78" i="7"/>
  <c r="R80" i="7"/>
  <c r="W79" i="7"/>
  <c r="T79" i="7" l="1"/>
  <c r="U79" i="7"/>
  <c r="V79" i="7"/>
  <c r="R81" i="7"/>
  <c r="W80" i="7"/>
  <c r="U80" i="7" l="1"/>
  <c r="T80" i="7"/>
  <c r="V80" i="7"/>
  <c r="R82" i="7"/>
  <c r="W81" i="7"/>
  <c r="V81" i="7" l="1"/>
  <c r="T81" i="7"/>
  <c r="U81" i="7"/>
  <c r="R83" i="7"/>
  <c r="W82" i="7"/>
  <c r="V82" i="7" l="1"/>
  <c r="U82" i="7"/>
  <c r="T82" i="7"/>
  <c r="R84" i="7"/>
  <c r="W83" i="7"/>
  <c r="T83" i="7" l="1"/>
  <c r="U83" i="7"/>
  <c r="V83" i="7"/>
  <c r="R85" i="7"/>
  <c r="W84" i="7"/>
  <c r="U84" i="7" l="1"/>
  <c r="V84" i="7"/>
  <c r="T84" i="7"/>
  <c r="R86" i="7"/>
  <c r="W85" i="7"/>
  <c r="V85" i="7" l="1"/>
  <c r="T85" i="7"/>
  <c r="U85" i="7"/>
  <c r="R87" i="7"/>
  <c r="W86" i="7"/>
  <c r="U86" i="7" l="1"/>
  <c r="V86" i="7"/>
  <c r="T86" i="7"/>
  <c r="R88" i="7"/>
  <c r="W87" i="7"/>
  <c r="T87" i="7" l="1"/>
  <c r="U87" i="7"/>
  <c r="V87" i="7"/>
  <c r="R89" i="7"/>
  <c r="W88" i="7"/>
  <c r="U88" i="7" l="1"/>
  <c r="T88" i="7"/>
  <c r="V88" i="7"/>
  <c r="R90" i="7"/>
  <c r="W89" i="7"/>
  <c r="V89" i="7" l="1"/>
  <c r="U89" i="7"/>
  <c r="T89" i="7"/>
  <c r="R91" i="7"/>
  <c r="W90" i="7"/>
  <c r="T90" i="7" l="1"/>
  <c r="U90" i="7"/>
  <c r="V90" i="7"/>
  <c r="R92" i="7"/>
  <c r="W91" i="7"/>
  <c r="T91" i="7" l="1"/>
  <c r="V91" i="7"/>
  <c r="U91" i="7"/>
  <c r="R93" i="7"/>
  <c r="W92" i="7"/>
  <c r="U92" i="7" l="1"/>
  <c r="T92" i="7"/>
  <c r="V92" i="7"/>
  <c r="R94" i="7"/>
  <c r="W93" i="7"/>
  <c r="V93" i="7" l="1"/>
  <c r="U93" i="7"/>
  <c r="T93" i="7"/>
  <c r="R95" i="7"/>
  <c r="W94" i="7"/>
  <c r="T94" i="7" l="1"/>
  <c r="U94" i="7"/>
  <c r="V94" i="7"/>
  <c r="R96" i="7"/>
  <c r="W95" i="7"/>
  <c r="T95" i="7" l="1"/>
  <c r="U95" i="7"/>
  <c r="V95" i="7"/>
  <c r="R97" i="7"/>
  <c r="W96" i="7"/>
  <c r="U96" i="7" l="1"/>
  <c r="T96" i="7"/>
  <c r="V96" i="7"/>
  <c r="R98" i="7"/>
  <c r="W97" i="7"/>
  <c r="V97" i="7" l="1"/>
  <c r="T97" i="7"/>
  <c r="U97" i="7"/>
  <c r="R99" i="7"/>
  <c r="W98" i="7"/>
  <c r="V98" i="7" l="1"/>
  <c r="T98" i="7"/>
  <c r="U98" i="7"/>
  <c r="R100" i="7"/>
  <c r="W99" i="7"/>
  <c r="T99" i="7" l="1"/>
  <c r="U99" i="7"/>
  <c r="V99" i="7"/>
  <c r="R101" i="7"/>
  <c r="W100" i="7"/>
  <c r="U100" i="7" l="1"/>
  <c r="V100" i="7"/>
  <c r="T100" i="7"/>
  <c r="R102" i="7"/>
  <c r="W101" i="7"/>
  <c r="V101" i="7" l="1"/>
  <c r="T101" i="7"/>
  <c r="U101" i="7"/>
  <c r="R103" i="7"/>
  <c r="W102" i="7"/>
  <c r="U102" i="7" l="1"/>
  <c r="T102" i="7"/>
  <c r="V102" i="7"/>
  <c r="R104" i="7"/>
  <c r="W103" i="7"/>
  <c r="T103" i="7" l="1"/>
  <c r="U103" i="7"/>
  <c r="V103" i="7"/>
  <c r="R105" i="7"/>
  <c r="W104" i="7"/>
  <c r="U104" i="7" l="1"/>
  <c r="T104" i="7"/>
  <c r="V104" i="7"/>
  <c r="R106" i="7"/>
  <c r="W105" i="7"/>
  <c r="V105" i="7" l="1"/>
  <c r="U105" i="7"/>
  <c r="T105" i="7"/>
  <c r="R107" i="7"/>
  <c r="W106" i="7"/>
  <c r="T106" i="7" l="1"/>
  <c r="U106" i="7"/>
  <c r="V106" i="7"/>
  <c r="R108" i="7"/>
  <c r="W107" i="7"/>
  <c r="T107" i="7" l="1"/>
  <c r="V107" i="7"/>
  <c r="U107" i="7"/>
  <c r="R109" i="7"/>
  <c r="W108" i="7"/>
  <c r="U108" i="7" l="1"/>
  <c r="T108" i="7"/>
  <c r="V108" i="7"/>
  <c r="R110" i="7"/>
  <c r="W109" i="7"/>
  <c r="V109" i="7" l="1"/>
  <c r="U109" i="7"/>
  <c r="T109" i="7"/>
  <c r="R111" i="7"/>
  <c r="W110" i="7"/>
  <c r="U110" i="7" l="1"/>
  <c r="V110" i="7"/>
  <c r="T110" i="7"/>
  <c r="R112" i="7"/>
  <c r="W111" i="7"/>
  <c r="T111" i="7" l="1"/>
  <c r="U111" i="7"/>
  <c r="V111" i="7"/>
  <c r="R113" i="7"/>
  <c r="W112" i="7"/>
  <c r="U112" i="7" l="1"/>
  <c r="V112" i="7"/>
  <c r="T112" i="7"/>
  <c r="R114" i="7"/>
  <c r="W113" i="7"/>
  <c r="V113" i="7" l="1"/>
  <c r="T113" i="7"/>
  <c r="U113" i="7"/>
  <c r="R115" i="7"/>
  <c r="W114" i="7"/>
  <c r="V114" i="7" l="1"/>
  <c r="T114" i="7"/>
  <c r="U114" i="7"/>
  <c r="R116" i="7"/>
  <c r="W115" i="7"/>
  <c r="T115" i="7" l="1"/>
  <c r="U115" i="7"/>
  <c r="V115" i="7"/>
  <c r="R117" i="7"/>
  <c r="W116" i="7"/>
  <c r="U116" i="7" l="1"/>
  <c r="T116" i="7"/>
  <c r="V116" i="7"/>
  <c r="R118" i="7"/>
  <c r="W117" i="7"/>
  <c r="V117" i="7" l="1"/>
  <c r="T117" i="7"/>
  <c r="U117" i="7"/>
  <c r="R119" i="7"/>
  <c r="W118" i="7"/>
  <c r="V118" i="7" l="1"/>
  <c r="T118" i="7"/>
  <c r="U118" i="7"/>
  <c r="R120" i="7"/>
  <c r="W119" i="7"/>
  <c r="T119" i="7" l="1"/>
  <c r="U119" i="7"/>
  <c r="V119" i="7"/>
  <c r="R121" i="7"/>
  <c r="W120" i="7"/>
  <c r="U120" i="7" l="1"/>
  <c r="V120" i="7"/>
  <c r="T120" i="7"/>
  <c r="R122" i="7"/>
  <c r="W121" i="7"/>
  <c r="V121" i="7" l="1"/>
  <c r="T121" i="7"/>
  <c r="U121" i="7"/>
  <c r="R123" i="7"/>
  <c r="W122" i="7"/>
  <c r="U122" i="7" l="1"/>
  <c r="V122" i="7"/>
  <c r="T122" i="7"/>
  <c r="R124" i="7"/>
  <c r="W123" i="7"/>
  <c r="T123" i="7" l="1"/>
  <c r="V123" i="7"/>
  <c r="U123" i="7"/>
  <c r="R125" i="7"/>
  <c r="W124" i="7"/>
  <c r="U124" i="7" l="1"/>
  <c r="T124" i="7"/>
  <c r="V124" i="7"/>
  <c r="R126" i="7"/>
  <c r="W125" i="7"/>
  <c r="V125" i="7" l="1"/>
  <c r="T125" i="7"/>
  <c r="U125" i="7"/>
  <c r="R127" i="7"/>
  <c r="W126" i="7"/>
  <c r="T126" i="7" l="1"/>
  <c r="U126" i="7"/>
  <c r="V126" i="7"/>
  <c r="R128" i="7"/>
  <c r="W127" i="7"/>
  <c r="T127" i="7" l="1"/>
  <c r="V127" i="7"/>
  <c r="U127" i="7"/>
  <c r="R129" i="7"/>
  <c r="W128" i="7"/>
  <c r="U128" i="7" l="1"/>
  <c r="T128" i="7"/>
  <c r="V128" i="7"/>
  <c r="R130" i="7"/>
  <c r="W129" i="7"/>
  <c r="V129" i="7" l="1"/>
  <c r="U129" i="7"/>
  <c r="T129" i="7"/>
  <c r="R131" i="7"/>
  <c r="W130" i="7"/>
  <c r="T130" i="7" l="1"/>
  <c r="U130" i="7"/>
  <c r="V130" i="7"/>
  <c r="R132" i="7"/>
  <c r="W131" i="7"/>
  <c r="T131" i="7" l="1"/>
  <c r="U131" i="7"/>
  <c r="V131" i="7"/>
  <c r="R133" i="7"/>
  <c r="W132" i="7"/>
  <c r="U132" i="7" l="1"/>
  <c r="T132" i="7"/>
  <c r="V132" i="7"/>
  <c r="R134" i="7"/>
  <c r="W133" i="7"/>
  <c r="V133" i="7" l="1"/>
  <c r="T133" i="7"/>
  <c r="U133" i="7"/>
  <c r="R135" i="7"/>
  <c r="W134" i="7"/>
  <c r="V134" i="7" l="1"/>
  <c r="T134" i="7"/>
  <c r="U134" i="7"/>
  <c r="R136" i="7"/>
  <c r="W135" i="7"/>
  <c r="T135" i="7" l="1"/>
  <c r="U135" i="7"/>
  <c r="V135" i="7"/>
  <c r="R137" i="7"/>
  <c r="W136" i="7"/>
  <c r="U136" i="7" l="1"/>
  <c r="V136" i="7"/>
  <c r="T136" i="7"/>
  <c r="R138" i="7"/>
  <c r="W137" i="7"/>
  <c r="V137" i="7" l="1"/>
  <c r="T137" i="7"/>
  <c r="U137" i="7"/>
  <c r="R139" i="7"/>
  <c r="W138" i="7"/>
  <c r="U138" i="7" l="1"/>
  <c r="V138" i="7"/>
  <c r="T138" i="7"/>
  <c r="R140" i="7"/>
  <c r="W139" i="7"/>
  <c r="T139" i="7" l="1"/>
  <c r="U139" i="7"/>
  <c r="V139" i="7"/>
  <c r="R141" i="7"/>
  <c r="W140" i="7"/>
  <c r="U140" i="7" l="1"/>
  <c r="T140" i="7"/>
  <c r="V140" i="7"/>
  <c r="R142" i="7"/>
  <c r="W141" i="7"/>
  <c r="V141" i="7" l="1"/>
  <c r="U141" i="7"/>
  <c r="T141" i="7"/>
  <c r="R143" i="7"/>
  <c r="W142" i="7"/>
  <c r="T142" i="7" l="1"/>
  <c r="U142" i="7"/>
  <c r="V142" i="7"/>
  <c r="R144" i="7"/>
  <c r="W143" i="7"/>
  <c r="T143" i="7" l="1"/>
  <c r="V143" i="7"/>
  <c r="U143" i="7"/>
  <c r="R145" i="7"/>
  <c r="W144" i="7"/>
  <c r="U144" i="7" l="1"/>
  <c r="T144" i="7"/>
  <c r="V144" i="7"/>
  <c r="R146" i="7"/>
  <c r="W145" i="7"/>
  <c r="V145" i="7" l="1"/>
  <c r="U145" i="7"/>
  <c r="T145" i="7"/>
  <c r="R147" i="7"/>
  <c r="W146" i="7"/>
  <c r="T146" i="7" l="1"/>
  <c r="U146" i="7"/>
  <c r="V146" i="7"/>
  <c r="R148" i="7"/>
  <c r="W147" i="7"/>
  <c r="T147" i="7" l="1"/>
  <c r="U147" i="7"/>
  <c r="V147" i="7"/>
  <c r="R149" i="7"/>
  <c r="W148" i="7"/>
  <c r="U148" i="7" l="1"/>
  <c r="T148" i="7"/>
  <c r="V148" i="7"/>
  <c r="R150" i="7"/>
  <c r="W149" i="7"/>
  <c r="V149" i="7" l="1"/>
  <c r="T149" i="7"/>
  <c r="U149" i="7"/>
  <c r="R151" i="7"/>
  <c r="W150" i="7"/>
  <c r="V150" i="7" l="1"/>
  <c r="T150" i="7"/>
  <c r="U150" i="7"/>
  <c r="R152" i="7"/>
  <c r="W151" i="7"/>
  <c r="T151" i="7" l="1"/>
  <c r="U151" i="7"/>
  <c r="V151" i="7"/>
  <c r="R153" i="7"/>
  <c r="W152" i="7"/>
  <c r="U152" i="7" l="1"/>
  <c r="V152" i="7"/>
  <c r="T152" i="7"/>
  <c r="R154" i="7"/>
  <c r="W153" i="7"/>
  <c r="V153" i="7" l="1"/>
  <c r="T153" i="7"/>
  <c r="U153" i="7"/>
  <c r="R155" i="7"/>
  <c r="W154" i="7"/>
  <c r="U154" i="7" l="1"/>
  <c r="V154" i="7"/>
  <c r="T154" i="7"/>
  <c r="R156" i="7"/>
  <c r="W155" i="7"/>
  <c r="T155" i="7" l="1"/>
  <c r="U155" i="7"/>
  <c r="V155" i="7"/>
  <c r="R157" i="7"/>
  <c r="W156" i="7"/>
  <c r="U156" i="7" l="1"/>
  <c r="T156" i="7"/>
  <c r="V156" i="7"/>
  <c r="R158" i="7"/>
  <c r="W157" i="7"/>
  <c r="V157" i="7" l="1"/>
  <c r="T157" i="7"/>
  <c r="U157" i="7"/>
  <c r="R159" i="7"/>
  <c r="W158" i="7"/>
  <c r="T158" i="7" l="1"/>
  <c r="U158" i="7"/>
  <c r="V158" i="7"/>
  <c r="R160" i="7"/>
  <c r="W159" i="7"/>
  <c r="T159" i="7" l="1"/>
  <c r="V159" i="7"/>
  <c r="U159" i="7"/>
  <c r="R161" i="7"/>
  <c r="W160" i="7"/>
  <c r="U160" i="7" l="1"/>
  <c r="T160" i="7"/>
  <c r="V160" i="7"/>
  <c r="R162" i="7"/>
  <c r="W161" i="7"/>
  <c r="V161" i="7" l="1"/>
  <c r="U161" i="7"/>
  <c r="T161" i="7"/>
  <c r="R163" i="7"/>
  <c r="W162" i="7"/>
  <c r="T162" i="7" l="1"/>
  <c r="U162" i="7"/>
  <c r="V162" i="7"/>
  <c r="R164" i="7"/>
  <c r="W163" i="7"/>
  <c r="T163" i="7" l="1"/>
  <c r="U163" i="7"/>
  <c r="V163" i="7"/>
  <c r="R165" i="7"/>
  <c r="W164" i="7"/>
  <c r="U164" i="7" l="1"/>
  <c r="T164" i="7"/>
  <c r="V164" i="7"/>
  <c r="R166" i="7"/>
  <c r="W165" i="7"/>
  <c r="V165" i="7" l="1"/>
  <c r="T165" i="7"/>
  <c r="U165" i="7"/>
  <c r="R167" i="7"/>
  <c r="W166" i="7"/>
  <c r="V166" i="7" l="1"/>
  <c r="T166" i="7"/>
  <c r="U166" i="7"/>
  <c r="R168" i="7"/>
  <c r="W167" i="7"/>
  <c r="T167" i="7" l="1"/>
  <c r="U167" i="7"/>
  <c r="V167" i="7"/>
  <c r="R169" i="7"/>
  <c r="W168" i="7"/>
  <c r="U168" i="7" l="1"/>
  <c r="V168" i="7"/>
  <c r="T168" i="7"/>
  <c r="R170" i="7"/>
  <c r="W169" i="7"/>
  <c r="V169" i="7" l="1"/>
  <c r="T169" i="7"/>
  <c r="U169" i="7"/>
  <c r="R171" i="7"/>
  <c r="W170" i="7"/>
  <c r="U170" i="7" l="1"/>
  <c r="V170" i="7"/>
  <c r="T170" i="7"/>
  <c r="R172" i="7"/>
  <c r="W171" i="7"/>
  <c r="T171" i="7" l="1"/>
  <c r="U171" i="7"/>
  <c r="V171" i="7"/>
  <c r="R173" i="7"/>
  <c r="W172" i="7"/>
  <c r="U172" i="7" l="1"/>
  <c r="T172" i="7"/>
  <c r="V172" i="7"/>
  <c r="R174" i="7"/>
  <c r="W173" i="7"/>
  <c r="V173" i="7" l="1"/>
  <c r="T173" i="7"/>
  <c r="U173" i="7"/>
  <c r="R175" i="7"/>
  <c r="W174" i="7"/>
  <c r="T174" i="7" l="1"/>
  <c r="U174" i="7"/>
  <c r="V174" i="7"/>
  <c r="R176" i="7"/>
  <c r="W175" i="7"/>
  <c r="T175" i="7" l="1"/>
  <c r="V175" i="7"/>
  <c r="U175" i="7"/>
  <c r="R177" i="7"/>
  <c r="W176" i="7"/>
  <c r="U176" i="7" l="1"/>
  <c r="T176" i="7"/>
  <c r="V176" i="7"/>
  <c r="R178" i="7"/>
  <c r="W177" i="7"/>
  <c r="V177" i="7" l="1"/>
  <c r="U177" i="7"/>
  <c r="T177" i="7"/>
  <c r="R179" i="7"/>
  <c r="W178" i="7"/>
  <c r="T178" i="7" l="1"/>
  <c r="U178" i="7"/>
  <c r="V178" i="7"/>
  <c r="R180" i="7"/>
  <c r="W179" i="7"/>
  <c r="T179" i="7" l="1"/>
  <c r="U179" i="7"/>
  <c r="V179" i="7"/>
  <c r="R181" i="7"/>
  <c r="W180" i="7"/>
  <c r="U180" i="7" l="1"/>
  <c r="T180" i="7"/>
  <c r="V180" i="7"/>
  <c r="R182" i="7"/>
  <c r="W181" i="7"/>
  <c r="V181" i="7" l="1"/>
  <c r="T181" i="7"/>
  <c r="U181" i="7"/>
  <c r="R183" i="7"/>
  <c r="W182" i="7"/>
  <c r="V182" i="7" l="1"/>
  <c r="T182" i="7"/>
  <c r="U182" i="7"/>
  <c r="R184" i="7"/>
  <c r="W183" i="7"/>
  <c r="T183" i="7" l="1"/>
  <c r="U183" i="7"/>
  <c r="V183" i="7"/>
  <c r="R185" i="7"/>
  <c r="W184" i="7"/>
  <c r="U184" i="7" l="1"/>
  <c r="V184" i="7"/>
  <c r="T184" i="7"/>
  <c r="R186" i="7"/>
  <c r="W185" i="7"/>
  <c r="V185" i="7" l="1"/>
  <c r="T185" i="7"/>
  <c r="U185" i="7"/>
  <c r="R187" i="7"/>
  <c r="W186" i="7"/>
  <c r="U186" i="7" l="1"/>
  <c r="V186" i="7"/>
  <c r="T186" i="7"/>
  <c r="R188" i="7"/>
  <c r="W187" i="7"/>
  <c r="T187" i="7" l="1"/>
  <c r="U187" i="7"/>
  <c r="V187" i="7"/>
  <c r="R189" i="7"/>
  <c r="W188" i="7"/>
  <c r="U188" i="7" l="1"/>
  <c r="T188" i="7"/>
  <c r="V188" i="7"/>
  <c r="R190" i="7"/>
  <c r="W189" i="7"/>
  <c r="V189" i="7" l="1"/>
  <c r="T189" i="7"/>
  <c r="U189" i="7"/>
  <c r="R191" i="7"/>
  <c r="W190" i="7"/>
  <c r="T190" i="7" l="1"/>
  <c r="U190" i="7"/>
  <c r="V190" i="7"/>
  <c r="R192" i="7"/>
  <c r="W191" i="7"/>
  <c r="T191" i="7" l="1"/>
  <c r="V191" i="7"/>
  <c r="U191" i="7"/>
  <c r="R193" i="7"/>
  <c r="W192" i="7"/>
  <c r="U192" i="7" l="1"/>
  <c r="T192" i="7"/>
  <c r="V192" i="7"/>
  <c r="R194" i="7"/>
  <c r="W193" i="7"/>
  <c r="V193" i="7" l="1"/>
  <c r="U193" i="7"/>
  <c r="T193" i="7"/>
  <c r="R195" i="7"/>
  <c r="W194" i="7"/>
  <c r="T194" i="7" l="1"/>
  <c r="U194" i="7"/>
  <c r="V194" i="7"/>
  <c r="R196" i="7"/>
  <c r="W195" i="7"/>
  <c r="T195" i="7" l="1"/>
  <c r="U195" i="7"/>
  <c r="V195" i="7"/>
  <c r="R197" i="7"/>
  <c r="W196" i="7"/>
  <c r="U196" i="7" l="1"/>
  <c r="T196" i="7"/>
  <c r="V196" i="7"/>
  <c r="R198" i="7"/>
  <c r="W197" i="7"/>
  <c r="V197" i="7" l="1"/>
  <c r="T197" i="7"/>
  <c r="U197" i="7"/>
  <c r="R199" i="7"/>
  <c r="W198" i="7"/>
  <c r="V198" i="7" l="1"/>
  <c r="T198" i="7"/>
  <c r="U198" i="7"/>
  <c r="R200" i="7"/>
  <c r="W199" i="7"/>
  <c r="T199" i="7" l="1"/>
  <c r="U199" i="7"/>
  <c r="V199" i="7"/>
  <c r="R201" i="7"/>
  <c r="W201" i="7" s="1"/>
  <c r="W200" i="7"/>
  <c r="V201" i="7" l="1"/>
  <c r="T201" i="7"/>
  <c r="U201" i="7"/>
  <c r="U200" i="7"/>
  <c r="V200" i="7"/>
  <c r="T20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36B785-A324-4381-85AF-5032A8727F9F}" keepAlive="1" name="Query - Fantasy Rankings Table" description="Connection to the 'Fantasy Rankings Table' query in the workbook." type="5" refreshedVersion="6" background="1" saveData="1">
    <dbPr connection="Provider=Microsoft.Mashup.OleDb.1;Data Source=$Workbook$;Location=&quot;Fantasy Rankings Table&quot;;Extended Properties=&quot;&quot;" command="SELECT * FROM [Fantasy Rankings Table]"/>
  </connection>
  <connection id="2" xr16:uid="{F325B417-5F4D-4A1F-8C92-23A8E6921667}" keepAlive="1" name="Query - Fantasy Rankings Table (2)" description="Connection to the 'Fantasy Rankings Table (2)' query in the workbook." type="5" refreshedVersion="6" background="1" saveData="1">
    <dbPr connection="Provider=Microsoft.Mashup.OleDb.1;Data Source=$Workbook$;Location=&quot;Fantasy Rankings Table (2)&quot;;Extended Properties=&quot;&quot;" command="SELECT * FROM [Fantasy Rankings Table (2)]"/>
  </connection>
  <connection id="3" xr16:uid="{503255AF-ABEF-425B-A638-E9259166D7B9}" keepAlive="1" name="Query - Fantasy Rankings Table (3)" description="Connection to the 'Fantasy Rankings Table (3)' query in the workbook." type="5" refreshedVersion="6" background="1" saveData="1">
    <dbPr connection="Provider=Microsoft.Mashup.OleDb.1;Data Source=$Workbook$;Location=&quot;Fantasy Rankings Table (3)&quot;;Extended Properties=&quot;&quot;" command="SELECT * FROM [Fantasy Rankings Table (3)]"/>
  </connection>
  <connection id="4" xr16:uid="{37C2929E-29A6-483C-A7BF-607C1231E9F0}" keepAlive="1" name="Query - Passing Table" description="Connection to the 'Passing Table' query in the workbook." type="5" refreshedVersion="6" background="1" saveData="1">
    <dbPr connection="Provider=Microsoft.Mashup.OleDb.1;Data Source=$Workbook$;Location=&quot;Passing Table&quot;;Extended Properties=&quot;&quot;" command="SELECT * FROM [Passing Table]"/>
  </connection>
  <connection id="5" xr16:uid="{51CE57C8-7792-4EE5-906F-4B5F54F0E26A}" keepAlive="1" name="Query - Receiving Table" description="Connection to the 'Receiving Table' query in the workbook." type="5" refreshedVersion="6" background="1" saveData="1">
    <dbPr connection="Provider=Microsoft.Mashup.OleDb.1;Data Source=$Workbook$;Location=&quot;Receiving Table&quot;;Extended Properties=&quot;&quot;" command="SELECT * FROM [Receiving Table]"/>
  </connection>
  <connection id="6" xr16:uid="{C3FBCA33-914C-40D9-B0BA-C8670921BCA3}" keepAlive="1" name="Query - Rushing Table" description="Connection to the 'Rushing Table' query in the workbook." type="5" refreshedVersion="6" background="1" saveData="1">
    <dbPr connection="Provider=Microsoft.Mashup.OleDb.1;Data Source=$Workbook$;Location=&quot;Rushing Table&quot;;Extended Properties=&quot;&quot;" command="SELECT * FROM [Rushing Table]"/>
  </connection>
  <connection id="7" xr16:uid="{B8363600-FFFE-4A4C-8854-2B11F7896224}" keepAlive="1" name="Query - Team Defense Table" description="Connection to the 'Team Defense Table' query in the workbook." type="5" refreshedVersion="6" background="1" saveData="1">
    <dbPr connection="Provider=Microsoft.Mashup.OleDb.1;Data Source=$Workbook$;Location=&quot;Team Defense Table&quot;;Extended Properties=&quot;&quot;" command="SELECT * FROM [Team Defense Table]"/>
  </connection>
  <connection id="8" xr16:uid="{69469DC3-2FA2-486E-A066-343802ED1640}" keepAlive="1" name="Query - Team Offense Table" description="Connection to the 'Team Offense Table' query in the workbook." type="5" refreshedVersion="6" background="1" saveData="1">
    <dbPr connection="Provider=Microsoft.Mashup.OleDb.1;Data Source=$Workbook$;Location=&quot;Team Offense Table&quot;;Extended Properties=&quot;&quot;" command="SELECT * FROM [Team Offense Table]"/>
  </connection>
</connections>
</file>

<file path=xl/sharedStrings.xml><?xml version="1.0" encoding="utf-8"?>
<sst xmlns="http://schemas.openxmlformats.org/spreadsheetml/2006/main" count="24415" uniqueCount="4471">
  <si>
    <t>Rk</t>
  </si>
  <si>
    <t>Player</t>
  </si>
  <si>
    <t>Tm</t>
  </si>
  <si>
    <t>FantPos</t>
  </si>
  <si>
    <t>Age</t>
  </si>
  <si>
    <t>Passing Cmp</t>
  </si>
  <si>
    <t>Passing Att</t>
  </si>
  <si>
    <t>Passing Yds</t>
  </si>
  <si>
    <t>Passing TD</t>
  </si>
  <si>
    <t>Passing Int</t>
  </si>
  <si>
    <t>Rushing Att</t>
  </si>
  <si>
    <t>Rushing Yds</t>
  </si>
  <si>
    <t>Rushing Y/A</t>
  </si>
  <si>
    <t>Rushing TD</t>
  </si>
  <si>
    <t>Receiving Tgt</t>
  </si>
  <si>
    <t>Receiving Rec</t>
  </si>
  <si>
    <t>Receiving Yds</t>
  </si>
  <si>
    <t>Receiving Y/R</t>
  </si>
  <si>
    <t>Receiving TD</t>
  </si>
  <si>
    <t>Fumbles Fmb</t>
  </si>
  <si>
    <t>Fumbles FL</t>
  </si>
  <si>
    <t>Scoring TD</t>
  </si>
  <si>
    <t>Scoring 2PM</t>
  </si>
  <si>
    <t>Scoring 2PP</t>
  </si>
  <si>
    <t>Fantasy FantPt</t>
  </si>
  <si>
    <t>Fantasy PPR</t>
  </si>
  <si>
    <t>Fantasy DKPt</t>
  </si>
  <si>
    <t>Fantasy FDPt</t>
  </si>
  <si>
    <t>Fantasy VBD</t>
  </si>
  <si>
    <t>Fantasy PosRank</t>
  </si>
  <si>
    <t>Fantasy OvRank</t>
  </si>
  <si>
    <t>Custom</t>
  </si>
  <si>
    <t>Christian McCaffrey</t>
  </si>
  <si>
    <t>CAR</t>
  </si>
  <si>
    <t>RB</t>
  </si>
  <si>
    <t>N</t>
  </si>
  <si>
    <t>Lamar Jackson</t>
  </si>
  <si>
    <t>BAL</t>
  </si>
  <si>
    <t>QB</t>
  </si>
  <si>
    <t>Derrick Henry</t>
  </si>
  <si>
    <t>TEN</t>
  </si>
  <si>
    <t>Aaron Jones</t>
  </si>
  <si>
    <t>GNB</t>
  </si>
  <si>
    <t>Ezekiel Elliott</t>
  </si>
  <si>
    <t>DAL</t>
  </si>
  <si>
    <t>Dalvin Cook</t>
  </si>
  <si>
    <t>MIN</t>
  </si>
  <si>
    <t>Michael Thomas</t>
  </si>
  <si>
    <t>NOR</t>
  </si>
  <si>
    <t>WR</t>
  </si>
  <si>
    <t>Travis Kelce</t>
  </si>
  <si>
    <t>KAN</t>
  </si>
  <si>
    <t>TE</t>
  </si>
  <si>
    <t>Nick Chubb</t>
  </si>
  <si>
    <t>CLE</t>
  </si>
  <si>
    <t>Austin Ekeler</t>
  </si>
  <si>
    <t>LAC</t>
  </si>
  <si>
    <t>Mark Ingram</t>
  </si>
  <si>
    <t>Dak Prescott</t>
  </si>
  <si>
    <t>Mark Andrews</t>
  </si>
  <si>
    <t>Russell Wilson</t>
  </si>
  <si>
    <t>SEA</t>
  </si>
  <si>
    <t>Chris Godwin</t>
  </si>
  <si>
    <t>TAM</t>
  </si>
  <si>
    <t>George Kittle</t>
  </si>
  <si>
    <t>SFO</t>
  </si>
  <si>
    <t>Deshaun Watson</t>
  </si>
  <si>
    <t>HOU</t>
  </si>
  <si>
    <t>Chris Carson</t>
  </si>
  <si>
    <t>Darren Waller</t>
  </si>
  <si>
    <t>OAK</t>
  </si>
  <si>
    <t>Kenny Golladay</t>
  </si>
  <si>
    <t>DET</t>
  </si>
  <si>
    <t>Saquon Barkley</t>
  </si>
  <si>
    <t>NYG</t>
  </si>
  <si>
    <t>Zach Ertz</t>
  </si>
  <si>
    <t>PHI</t>
  </si>
  <si>
    <t>Joe Mixon</t>
  </si>
  <si>
    <t>CIN</t>
  </si>
  <si>
    <t>Todd Gurley</t>
  </si>
  <si>
    <t>LAR</t>
  </si>
  <si>
    <t>Jared Cook</t>
  </si>
  <si>
    <t>Cooper Kupp</t>
  </si>
  <si>
    <t>Julio Jones</t>
  </si>
  <si>
    <t>ATL</t>
  </si>
  <si>
    <t>DeVante Parker</t>
  </si>
  <si>
    <t>MIA</t>
  </si>
  <si>
    <t>Leonard Fournette</t>
  </si>
  <si>
    <t>JAX</t>
  </si>
  <si>
    <t>Jameis Winston</t>
  </si>
  <si>
    <t>Austin Hooper</t>
  </si>
  <si>
    <t>Amari Cooper</t>
  </si>
  <si>
    <t>Mike Evans</t>
  </si>
  <si>
    <t>A.J. Brown</t>
  </si>
  <si>
    <t>DeAndre Hopkins</t>
  </si>
  <si>
    <t>Josh Jacobs</t>
  </si>
  <si>
    <t>Keenan Allen</t>
  </si>
  <si>
    <t>Miles Sanders</t>
  </si>
  <si>
    <t>Allen Robinson</t>
  </si>
  <si>
    <t>CHI</t>
  </si>
  <si>
    <t>Julian Edelman</t>
  </si>
  <si>
    <t>NWE</t>
  </si>
  <si>
    <t>Alvin Kamara</t>
  </si>
  <si>
    <t>Marlon Mack</t>
  </si>
  <si>
    <t>IND</t>
  </si>
  <si>
    <t>Jarvis Landry</t>
  </si>
  <si>
    <t>Josh Allen</t>
  </si>
  <si>
    <t>BUF</t>
  </si>
  <si>
    <t>Tyler Lockett</t>
  </si>
  <si>
    <t>DJ Chark</t>
  </si>
  <si>
    <t>Kenyan Drake</t>
  </si>
  <si>
    <t>2TM</t>
  </si>
  <si>
    <t>Patrick Mahomes</t>
  </si>
  <si>
    <t>Phillip Lindsay</t>
  </si>
  <si>
    <t>DEN</t>
  </si>
  <si>
    <t>Kyler Murray</t>
  </si>
  <si>
    <t>ARI</t>
  </si>
  <si>
    <t>Courtland Sutton</t>
  </si>
  <si>
    <t>Stefon Diggs</t>
  </si>
  <si>
    <t>John Brown</t>
  </si>
  <si>
    <t>Hunter Henry</t>
  </si>
  <si>
    <t>Michael Gallup</t>
  </si>
  <si>
    <t>Aaron Rodgers</t>
  </si>
  <si>
    <t>Tyler Higbee</t>
  </si>
  <si>
    <t>D.J. Moore</t>
  </si>
  <si>
    <t>Robert Woods</t>
  </si>
  <si>
    <t>Carson Wentz</t>
  </si>
  <si>
    <t>Raheem Mostert</t>
  </si>
  <si>
    <t>Dallas Goedert</t>
  </si>
  <si>
    <t>Le'Veon Bell</t>
  </si>
  <si>
    <t>NYJ</t>
  </si>
  <si>
    <t>Mike Gesicki</t>
  </si>
  <si>
    <t>Calvin Ridley</t>
  </si>
  <si>
    <t>David Montgomery</t>
  </si>
  <si>
    <t>Terry McLaurin</t>
  </si>
  <si>
    <t>WAS</t>
  </si>
  <si>
    <t>Tyler Boyd</t>
  </si>
  <si>
    <t>Matt Ryan</t>
  </si>
  <si>
    <t>Deebo Samuel</t>
  </si>
  <si>
    <t>Marvin Jones</t>
  </si>
  <si>
    <t>Carlos Hyde</t>
  </si>
  <si>
    <t>Tyreek Hill</t>
  </si>
  <si>
    <t>Davante Adams</t>
  </si>
  <si>
    <t>Sony Michel</t>
  </si>
  <si>
    <t>Tom Brady</t>
  </si>
  <si>
    <t>Jason Witten</t>
  </si>
  <si>
    <t>Michael Burton</t>
  </si>
  <si>
    <t>Jared Goff</t>
  </si>
  <si>
    <t>Jimmy Garoppolo</t>
  </si>
  <si>
    <t>Derek Carr</t>
  </si>
  <si>
    <t>Kirk Cousins</t>
  </si>
  <si>
    <t>Ryan Fitzpatrick</t>
  </si>
  <si>
    <t>Philip Rivers</t>
  </si>
  <si>
    <t>Baker Mayfield</t>
  </si>
  <si>
    <t>Gardner Minshew II</t>
  </si>
  <si>
    <t>Drew Brees</t>
  </si>
  <si>
    <t>Ryan Tannehill</t>
  </si>
  <si>
    <t>Jacoby Brissett</t>
  </si>
  <si>
    <t>Daniel Jones</t>
  </si>
  <si>
    <t>Andy Dalton</t>
  </si>
  <si>
    <t>Mitchell Trubisky</t>
  </si>
  <si>
    <t>Sam Darnold</t>
  </si>
  <si>
    <t>Kyle Allen</t>
  </si>
  <si>
    <t>Matthew Stafford</t>
  </si>
  <si>
    <t>Devonta Freeman</t>
  </si>
  <si>
    <t>Melvin Gordon</t>
  </si>
  <si>
    <t>Ronald Jones II</t>
  </si>
  <si>
    <t>Adrian Peterson</t>
  </si>
  <si>
    <t>D.K. Metcalf</t>
  </si>
  <si>
    <t>James White</t>
  </si>
  <si>
    <t>Odell Beckham Jr.</t>
  </si>
  <si>
    <t>Emmanuel Sanders</t>
  </si>
  <si>
    <t>Latavius Murray</t>
  </si>
  <si>
    <t>Darius Slayton</t>
  </si>
  <si>
    <t>Jamison Crowder</t>
  </si>
  <si>
    <t>Devin Singletary</t>
  </si>
  <si>
    <t>Cole Beasley</t>
  </si>
  <si>
    <t>Curtis Samuel</t>
  </si>
  <si>
    <t>Tevin Coleman</t>
  </si>
  <si>
    <t>James Conner</t>
  </si>
  <si>
    <t>PIT</t>
  </si>
  <si>
    <t>Mike Williams</t>
  </si>
  <si>
    <t>Damien Williams</t>
  </si>
  <si>
    <t>Robby Anderson</t>
  </si>
  <si>
    <t>Chris Conley</t>
  </si>
  <si>
    <t>Duke Johnson</t>
  </si>
  <si>
    <t>Mason Rudolph</t>
  </si>
  <si>
    <t>Jamaal Williams</t>
  </si>
  <si>
    <t>David Johnson</t>
  </si>
  <si>
    <t>Diontae Johnson</t>
  </si>
  <si>
    <t>Case Keenum</t>
  </si>
  <si>
    <t>Golden Tate</t>
  </si>
  <si>
    <t>Larry Fitzgerald</t>
  </si>
  <si>
    <t>Breshad Perriman</t>
  </si>
  <si>
    <t>Peyton Barber</t>
  </si>
  <si>
    <t>Jordan Howard</t>
  </si>
  <si>
    <t>Tyrell Williams</t>
  </si>
  <si>
    <t>Marquise Brown</t>
  </si>
  <si>
    <t>Randall Cobb</t>
  </si>
  <si>
    <t>Christian Kirk</t>
  </si>
  <si>
    <t>Royce Freeman</t>
  </si>
  <si>
    <t>Mecole Hardman</t>
  </si>
  <si>
    <t>Zach Pascal</t>
  </si>
  <si>
    <t>LeSean McCoy</t>
  </si>
  <si>
    <t>Dede Westbrook</t>
  </si>
  <si>
    <t>Teddy Bridgewater</t>
  </si>
  <si>
    <t>James Washington</t>
  </si>
  <si>
    <t>Sammy Watkins</t>
  </si>
  <si>
    <t>Gus Edwards</t>
  </si>
  <si>
    <t>DeAndre Washington</t>
  </si>
  <si>
    <t>Tarik Cohen</t>
  </si>
  <si>
    <t>Joe Flacco</t>
  </si>
  <si>
    <t>Will Fuller</t>
  </si>
  <si>
    <t>Marcus Mariota</t>
  </si>
  <si>
    <t>Hunter Renfrow</t>
  </si>
  <si>
    <t>Sterling Shepard</t>
  </si>
  <si>
    <t>Matt Breida</t>
  </si>
  <si>
    <t>Adam Thielen</t>
  </si>
  <si>
    <t>Taysom Hill</t>
  </si>
  <si>
    <t>Frank Gore</t>
  </si>
  <si>
    <t>T.Y. Hilton</t>
  </si>
  <si>
    <t>Kenny Stills</t>
  </si>
  <si>
    <t>Danny Amendola</t>
  </si>
  <si>
    <t>Alshon Jeffery</t>
  </si>
  <si>
    <t>Dwayne Haskins</t>
  </si>
  <si>
    <t>Brandin Cooks</t>
  </si>
  <si>
    <t>Darren Fells</t>
  </si>
  <si>
    <t>Anthony Miller</t>
  </si>
  <si>
    <t>Steven Sims</t>
  </si>
  <si>
    <t>Kerryon Johnson</t>
  </si>
  <si>
    <t>Kyle Rudolph</t>
  </si>
  <si>
    <t>Rex Burkhead</t>
  </si>
  <si>
    <t>Nyheim Hines</t>
  </si>
  <si>
    <t>Tony Pollard</t>
  </si>
  <si>
    <t>Boston Scott</t>
  </si>
  <si>
    <t>Corey Davis</t>
  </si>
  <si>
    <t>Phillip Dorsett</t>
  </si>
  <si>
    <t>Greg Olsen</t>
  </si>
  <si>
    <t>Chase Edmonds</t>
  </si>
  <si>
    <t>Noah Fant</t>
  </si>
  <si>
    <t>JuJu Smith-Schuster</t>
  </si>
  <si>
    <t>Jonnu Smith</t>
  </si>
  <si>
    <t>Jack Doyle</t>
  </si>
  <si>
    <t>Demarcus Robinson</t>
  </si>
  <si>
    <t>Kendrick Bourne</t>
  </si>
  <si>
    <t>Allen Lazard</t>
  </si>
  <si>
    <t>Drew Lock</t>
  </si>
  <si>
    <t>Rashaad Penny</t>
  </si>
  <si>
    <t>John Ross</t>
  </si>
  <si>
    <t>Evan Engram</t>
  </si>
  <si>
    <t>Mohamed Sanu</t>
  </si>
  <si>
    <t>Tyler Eifert</t>
  </si>
  <si>
    <t>Ryan Griffin</t>
  </si>
  <si>
    <t>Kareem Hunt</t>
  </si>
  <si>
    <t>Willie Snead</t>
  </si>
  <si>
    <t>Jimmy Graham</t>
  </si>
  <si>
    <t>Auden Tate</t>
  </si>
  <si>
    <t>Taylor Gabriel</t>
  </si>
  <si>
    <t>Preston Williams</t>
  </si>
  <si>
    <t>Alexander Mattison</t>
  </si>
  <si>
    <t>Marquez Valdes-Scantling</t>
  </si>
  <si>
    <t>Malcolm Brown</t>
  </si>
  <si>
    <t>Jeff Driskel</t>
  </si>
  <si>
    <t>Brian Hill</t>
  </si>
  <si>
    <t>Jaylen Samuels</t>
  </si>
  <si>
    <t>Tajae Sharpe</t>
  </si>
  <si>
    <t>Eric Ebron</t>
  </si>
  <si>
    <t>Ted Ginn Jr.</t>
  </si>
  <si>
    <t>Nelson Agholor</t>
  </si>
  <si>
    <t>Cameron Brate</t>
  </si>
  <si>
    <t>Keelan Cole</t>
  </si>
  <si>
    <t>Blake Jarwin</t>
  </si>
  <si>
    <t>Benny Snell Jr.</t>
  </si>
  <si>
    <t>Jordan Akins</t>
  </si>
  <si>
    <t>David Blough</t>
  </si>
  <si>
    <t>Eli Manning</t>
  </si>
  <si>
    <t>Alex Erickson</t>
  </si>
  <si>
    <t>Gerald Everett</t>
  </si>
  <si>
    <t>Jacob Hollister</t>
  </si>
  <si>
    <t>Tre'Quan Smith</t>
  </si>
  <si>
    <t>Darrel Williams</t>
  </si>
  <si>
    <t>Allen Hurns</t>
  </si>
  <si>
    <t>Dawson Knox</t>
  </si>
  <si>
    <t>Chris Thompson</t>
  </si>
  <si>
    <t>Will Dissly</t>
  </si>
  <si>
    <t>Devlin Hodges</t>
  </si>
  <si>
    <t>Russell Gage</t>
  </si>
  <si>
    <t>Derrius Guice</t>
  </si>
  <si>
    <t>O.J. Howard</t>
  </si>
  <si>
    <t>Adam Humphries</t>
  </si>
  <si>
    <t>J.D. McKissic</t>
  </si>
  <si>
    <t>T.J. Hockenson</t>
  </si>
  <si>
    <t>Demaryius Thomas</t>
  </si>
  <si>
    <t>Olabisi Johnson</t>
  </si>
  <si>
    <t>Mike Boone</t>
  </si>
  <si>
    <t>Josh Gordon</t>
  </si>
  <si>
    <t>Hayden Hurst</t>
  </si>
  <si>
    <t>Foster Moreau</t>
  </si>
  <si>
    <t>Jalen Richard</t>
  </si>
  <si>
    <t>Jordan Wilkins</t>
  </si>
  <si>
    <t>Vance McDonald</t>
  </si>
  <si>
    <t>Albert Wilson</t>
  </si>
  <si>
    <t>Patrick Laird</t>
  </si>
  <si>
    <t>Ricky Seals-Jones</t>
  </si>
  <si>
    <t>Kaden Smith</t>
  </si>
  <si>
    <t>Nick Boyle</t>
  </si>
  <si>
    <t>Jeff Wilson</t>
  </si>
  <si>
    <t>David Moore</t>
  </si>
  <si>
    <t>Irv Smith Jr.</t>
  </si>
  <si>
    <t>Brandon Bolden</t>
  </si>
  <si>
    <t>Justice Hill</t>
  </si>
  <si>
    <t>Cody Latimer</t>
  </si>
  <si>
    <t>Matt Moore</t>
  </si>
  <si>
    <t>Bo Scarbrough</t>
  </si>
  <si>
    <t>Geronimo Allison</t>
  </si>
  <si>
    <t>Josh Hill</t>
  </si>
  <si>
    <t>Dion Lewis</t>
  </si>
  <si>
    <t>Josh Reynolds</t>
  </si>
  <si>
    <t>Damiere Byrd</t>
  </si>
  <si>
    <t>Marcus Johnson</t>
  </si>
  <si>
    <t>Dare Ogunbowale</t>
  </si>
  <si>
    <t>Seth Roberts</t>
  </si>
  <si>
    <t>Kalen Ballage</t>
  </si>
  <si>
    <t>Giovani Bernard</t>
  </si>
  <si>
    <t>Miles Boykin</t>
  </si>
  <si>
    <t>Nick Foles</t>
  </si>
  <si>
    <t>Ryquell Armstead</t>
  </si>
  <si>
    <t>Wayne Gallman</t>
  </si>
  <si>
    <t>Kelvin Harmon</t>
  </si>
  <si>
    <t>Paul Richardson</t>
  </si>
  <si>
    <t>DaeSean Hamilton</t>
  </si>
  <si>
    <t>Ty Johnson</t>
  </si>
  <si>
    <t>Isaiah McKenzie</t>
  </si>
  <si>
    <t>Jakobi Meyers</t>
  </si>
  <si>
    <t>C.J. Uzomah</t>
  </si>
  <si>
    <t>Demetrius Harris</t>
  </si>
  <si>
    <t>Jonathan Williams</t>
  </si>
  <si>
    <t>Tavon Austin</t>
  </si>
  <si>
    <t>Delanie Walker</t>
  </si>
  <si>
    <t>Brandon Allen</t>
  </si>
  <si>
    <t>Marvin Hall</t>
  </si>
  <si>
    <t>Matt Schaub</t>
  </si>
  <si>
    <t>Jaron Brown</t>
  </si>
  <si>
    <t>Vyncint Smith</t>
  </si>
  <si>
    <t>Greg Ward</t>
  </si>
  <si>
    <t>Pharoh Cooper</t>
  </si>
  <si>
    <t>Keke Coutee</t>
  </si>
  <si>
    <t>Kyle Juszczyk</t>
  </si>
  <si>
    <t>Malik Turner</t>
  </si>
  <si>
    <t>Charles Clay</t>
  </si>
  <si>
    <t>Qadree Ollison</t>
  </si>
  <si>
    <t>Chester Rogers</t>
  </si>
  <si>
    <t>Jeremy Sprinkle</t>
  </si>
  <si>
    <t>Jarius Wright</t>
  </si>
  <si>
    <t>DeSean Jackson</t>
  </si>
  <si>
    <t>Jake Kumerow</t>
  </si>
  <si>
    <t>Scott Miller</t>
  </si>
  <si>
    <t>Justin Watson</t>
  </si>
  <si>
    <t>Jakeem Grant</t>
  </si>
  <si>
    <t>N'Keal Harry</t>
  </si>
  <si>
    <t>James O'Shaughnessy</t>
  </si>
  <si>
    <t>Mark Walton</t>
  </si>
  <si>
    <t>Chase Daniel</t>
  </si>
  <si>
    <t>Anthony Firkser</t>
  </si>
  <si>
    <t>Isaiah Ford</t>
  </si>
  <si>
    <t>Marquise Goodwin</t>
  </si>
  <si>
    <t>Dontrell Hilliard</t>
  </si>
  <si>
    <t>Andy Isabella</t>
  </si>
  <si>
    <t>Bilal Powell</t>
  </si>
  <si>
    <t>Trey Quinn</t>
  </si>
  <si>
    <t>Damion Ratley</t>
  </si>
  <si>
    <t>Maxx Williams</t>
  </si>
  <si>
    <t>Dan Arnold</t>
  </si>
  <si>
    <t>Ryan Finley</t>
  </si>
  <si>
    <t>KeeSean Johnson</t>
  </si>
  <si>
    <t>Cordarrelle Patterson</t>
  </si>
  <si>
    <t>Ito Smith</t>
  </si>
  <si>
    <t>Javon Wims</t>
  </si>
  <si>
    <t>Ameer Abdullah</t>
  </si>
  <si>
    <t>Myles Gaskin</t>
  </si>
  <si>
    <t>Dante Pettis</t>
  </si>
  <si>
    <t>Laquon Treadwell</t>
  </si>
  <si>
    <t>Olamide Zaccheaus</t>
  </si>
  <si>
    <t>JJ Arcega-Whiteside</t>
  </si>
  <si>
    <t>Reggie Bonnafon</t>
  </si>
  <si>
    <t>Rhett Ellison</t>
  </si>
  <si>
    <t>Bennie Fowler</t>
  </si>
  <si>
    <t>Byron Pringle</t>
  </si>
  <si>
    <t>Darwin Thompson</t>
  </si>
  <si>
    <t>Logan Thomas</t>
  </si>
  <si>
    <t>Duke Williams</t>
  </si>
  <si>
    <t>Justin Jackson</t>
  </si>
  <si>
    <t>Zay Jones</t>
  </si>
  <si>
    <t>Marcedes Lewis</t>
  </si>
  <si>
    <t>Tim Patrick</t>
  </si>
  <si>
    <t>Ross Dwelley</t>
  </si>
  <si>
    <t>Jaeden Graham</t>
  </si>
  <si>
    <t>C.J. Ham</t>
  </si>
  <si>
    <t>Brian Hoyer</t>
  </si>
  <si>
    <t>Kalif Raymond</t>
  </si>
  <si>
    <t>Parris Campbell</t>
  </si>
  <si>
    <t>Derek Carrier</t>
  </si>
  <si>
    <t>Trevor Davis</t>
  </si>
  <si>
    <t>3TM</t>
  </si>
  <si>
    <t>Justin Hardy</t>
  </si>
  <si>
    <t>Richie James</t>
  </si>
  <si>
    <t>Ian Thomas</t>
  </si>
  <si>
    <t>Matt LaCosse</t>
  </si>
  <si>
    <t>Ty Montgomery</t>
  </si>
  <si>
    <t>C.J. Prosise</t>
  </si>
  <si>
    <t>Vernon Davis</t>
  </si>
  <si>
    <t>Darrell Henderson</t>
  </si>
  <si>
    <t>Dontrelle Inman</t>
  </si>
  <si>
    <t>Josh Rosen</t>
  </si>
  <si>
    <t>Jeff Heuerman</t>
  </si>
  <si>
    <t>Travis Homer</t>
  </si>
  <si>
    <t>Ryan Izzo</t>
  </si>
  <si>
    <t>A.J. McCarron</t>
  </si>
  <si>
    <t>Cam Newton</t>
  </si>
  <si>
    <t>Nick O'Leary</t>
  </si>
  <si>
    <t>Devin Smith</t>
  </si>
  <si>
    <t>Nick Vannett</t>
  </si>
  <si>
    <t>Ben Watson</t>
  </si>
  <si>
    <t>T.J. Yeldon</t>
  </si>
  <si>
    <t>Andrew Beck</t>
  </si>
  <si>
    <t>Robert Griffin III</t>
  </si>
  <si>
    <t>Hale Hentges</t>
  </si>
  <si>
    <t>Robert Tonyan</t>
  </si>
  <si>
    <t>Joshua Perkins</t>
  </si>
  <si>
    <t>MyCole Pruitt</t>
  </si>
  <si>
    <t>Wendell Smallwood</t>
  </si>
  <si>
    <t>DeAndre Carter</t>
  </si>
  <si>
    <t>Seth Devalve</t>
  </si>
  <si>
    <t>Trey Edmunds</t>
  </si>
  <si>
    <t>Virgil Green</t>
  </si>
  <si>
    <t>Wes Hills</t>
  </si>
  <si>
    <t>Jesse James</t>
  </si>
  <si>
    <t>Daniel Brown</t>
  </si>
  <si>
    <t>Keelan Doss</t>
  </si>
  <si>
    <t>Rico Gafford</t>
  </si>
  <si>
    <t>Mack Hollins</t>
  </si>
  <si>
    <t>Jesper Horsted</t>
  </si>
  <si>
    <t>Tyler Kroft</t>
  </si>
  <si>
    <t>Ben Roethlisberger</t>
  </si>
  <si>
    <t>Kerrith Whyte Jr</t>
  </si>
  <si>
    <t>Ben Braunecker</t>
  </si>
  <si>
    <t>Antonio Brown</t>
  </si>
  <si>
    <t>Deon Cain</t>
  </si>
  <si>
    <t>Rashard Higgins</t>
  </si>
  <si>
    <t>Alec Ingold</t>
  </si>
  <si>
    <t>Javorius Allen</t>
  </si>
  <si>
    <t>Stephen Carlson</t>
  </si>
  <si>
    <t>Darren Sproles</t>
  </si>
  <si>
    <t>Tommy Sweeney</t>
  </si>
  <si>
    <t>Brandon Zylstra</t>
  </si>
  <si>
    <t>Marcell Ateman</t>
  </si>
  <si>
    <t>Braxton Berrios</t>
  </si>
  <si>
    <t>Troy Fumagalli</t>
  </si>
  <si>
    <t>Deonte Harris</t>
  </si>
  <si>
    <t>Andy Janovich</t>
  </si>
  <si>
    <t>T.J. Jones</t>
  </si>
  <si>
    <t>JJ Nelson</t>
  </si>
  <si>
    <t>David Njoku</t>
  </si>
  <si>
    <t>Danny Vitale</t>
  </si>
  <si>
    <t>Derek Watt</t>
  </si>
  <si>
    <t>Mo Alie-Cox</t>
  </si>
  <si>
    <t>Kenjon Barner</t>
  </si>
  <si>
    <t>Christian Blake</t>
  </si>
  <si>
    <t>Antonio Callaway</t>
  </si>
  <si>
    <t>Luke Falk</t>
  </si>
  <si>
    <t>Robert Foster</t>
  </si>
  <si>
    <t>J.P. Holtz</t>
  </si>
  <si>
    <t>D'Ernest Johnson</t>
  </si>
  <si>
    <t>Marshawn Lynch</t>
  </si>
  <si>
    <t>Lee Smith</t>
  </si>
  <si>
    <t>Alex Armah</t>
  </si>
  <si>
    <t>Nick Bellore</t>
  </si>
  <si>
    <t>Ventell Bryant</t>
  </si>
  <si>
    <t>Trey Burton</t>
  </si>
  <si>
    <t>KhaDarel Hodge</t>
  </si>
  <si>
    <t>Trent Sherfield</t>
  </si>
  <si>
    <t>Damion Willis</t>
  </si>
  <si>
    <t>Luke Willson</t>
  </si>
  <si>
    <t>Chad Beebe</t>
  </si>
  <si>
    <t>Blake Bell</t>
  </si>
  <si>
    <t>Devontae Booker</t>
  </si>
  <si>
    <t>Tra Carson</t>
  </si>
  <si>
    <t>Cethan Carter</t>
  </si>
  <si>
    <t>Chris Hogan</t>
  </si>
  <si>
    <t>Troymaine Pope</t>
  </si>
  <si>
    <t>Riley Ridley</t>
  </si>
  <si>
    <t>Adam Shaheen</t>
  </si>
  <si>
    <t>Durham Smythe</t>
  </si>
  <si>
    <t>Geoff Swaim</t>
  </si>
  <si>
    <t>Spencer Ware</t>
  </si>
  <si>
    <t>Dwayne Washington</t>
  </si>
  <si>
    <t>Matt Barkley</t>
  </si>
  <si>
    <t>Tyler Conklin</t>
  </si>
  <si>
    <t>Brett Hundley</t>
  </si>
  <si>
    <t>Tevin Jones</t>
  </si>
  <si>
    <t>Chris Lacy</t>
  </si>
  <si>
    <t>Zach Line</t>
  </si>
  <si>
    <t>Andre Patton</t>
  </si>
  <si>
    <t>Tyrod Taylor</t>
  </si>
  <si>
    <t>Clive Walford</t>
  </si>
  <si>
    <t>Khari Blasingame</t>
  </si>
  <si>
    <t>Deontay Burnett</t>
  </si>
  <si>
    <t>Mike Davis</t>
  </si>
  <si>
    <t>Patrick DiMarco</t>
  </si>
  <si>
    <t>Jon Hilliman</t>
  </si>
  <si>
    <t>Alexander Hollins</t>
  </si>
  <si>
    <t>Taiwan Jones</t>
  </si>
  <si>
    <t>Lance Kendricks</t>
  </si>
  <si>
    <t>Devine Ozigbo</t>
  </si>
  <si>
    <t>Elijhaa Penny</t>
  </si>
  <si>
    <t>Luke Stocker</t>
  </si>
  <si>
    <t>Trevon Wesco</t>
  </si>
  <si>
    <t>DeAndrew White</t>
  </si>
  <si>
    <t>Cedrick Wilson</t>
  </si>
  <si>
    <t>Deon Yelder</t>
  </si>
  <si>
    <t>C.J. Anderson</t>
  </si>
  <si>
    <t>Geremy Davis</t>
  </si>
  <si>
    <t>Mike Glennon</t>
  </si>
  <si>
    <t>Colt McCoy</t>
  </si>
  <si>
    <t>Steven Mitchell</t>
  </si>
  <si>
    <t>Jason Moore</t>
  </si>
  <si>
    <t>Paul Perkins</t>
  </si>
  <si>
    <t>Jay Ajayi</t>
  </si>
  <si>
    <t>Travis Benjamin</t>
  </si>
  <si>
    <t>C.J. Board</t>
  </si>
  <si>
    <t>Pharaoh Brown</t>
  </si>
  <si>
    <t>Cody Core</t>
  </si>
  <si>
    <t>Dalyn Dawkins</t>
  </si>
  <si>
    <t>Devin Funchess</t>
  </si>
  <si>
    <t>Johnny Holton</t>
  </si>
  <si>
    <t>Tanner Hudson</t>
  </si>
  <si>
    <t>Ishmael Hyman</t>
  </si>
  <si>
    <t>Jordan Matthews</t>
  </si>
  <si>
    <t>Codey McElroy</t>
  </si>
  <si>
    <t>Johnny Mundt</t>
  </si>
  <si>
    <t>Andre Roberts</t>
  </si>
  <si>
    <t>Drew Sample</t>
  </si>
  <si>
    <t>Da'Mari Scott</t>
  </si>
  <si>
    <t>Russell Shepard</t>
  </si>
  <si>
    <t>Anthony Sherman</t>
  </si>
  <si>
    <t>Cam Sims</t>
  </si>
  <si>
    <t>Ryan Switzer</t>
  </si>
  <si>
    <t>Ross Travis</t>
  </si>
  <si>
    <t>Nick Bawden</t>
  </si>
  <si>
    <t>Josh Bellamy</t>
  </si>
  <si>
    <t>Fred Brown</t>
  </si>
  <si>
    <t>Michael Crabtree</t>
  </si>
  <si>
    <t>Rashard Davis</t>
  </si>
  <si>
    <t>Robert Davis</t>
  </si>
  <si>
    <t>Ashton Dulin</t>
  </si>
  <si>
    <t>Tyler Ervin</t>
  </si>
  <si>
    <t>Darius Jennings</t>
  </si>
  <si>
    <t>Marqise Lee</t>
  </si>
  <si>
    <t>T.J. Logan</t>
  </si>
  <si>
    <t>Donte Moncrief</t>
  </si>
  <si>
    <t>Chris Moore</t>
  </si>
  <si>
    <t>Stanley Morgan Jr.</t>
  </si>
  <si>
    <t>Josh Oliver</t>
  </si>
  <si>
    <t>Samaje Perine</t>
  </si>
  <si>
    <t>Eric Saubert</t>
  </si>
  <si>
    <t>Keith Smith</t>
  </si>
  <si>
    <t>Diontae Spencer</t>
  </si>
  <si>
    <t>Bobo Wilson</t>
  </si>
  <si>
    <t>Zach Zenner</t>
  </si>
  <si>
    <t>Josh Adams</t>
  </si>
  <si>
    <t>Antony Auclair</t>
  </si>
  <si>
    <t>Tony Brooks-James</t>
  </si>
  <si>
    <t>Austin Carr</t>
  </si>
  <si>
    <t>Sean Culkin</t>
  </si>
  <si>
    <t>Josh Ferguson</t>
  </si>
  <si>
    <t>John Franklin</t>
  </si>
  <si>
    <t>Ryan Grant</t>
  </si>
  <si>
    <t>Will Grier</t>
  </si>
  <si>
    <t>Damien Harris</t>
  </si>
  <si>
    <t>Dwayne Harris</t>
  </si>
  <si>
    <t>Chris Herndon</t>
  </si>
  <si>
    <t>Cody Hollister</t>
  </si>
  <si>
    <t>Buddy Howell</t>
  </si>
  <si>
    <t>Jakob Johnson</t>
  </si>
  <si>
    <t>Charles Jones</t>
  </si>
  <si>
    <t>John Kelly</t>
  </si>
  <si>
    <t>Ben Koyack</t>
  </si>
  <si>
    <t>Chris Manhertz</t>
  </si>
  <si>
    <t>Josh McCown</t>
  </si>
  <si>
    <t>Ryan Nall</t>
  </si>
  <si>
    <t>Isaac Nauta</t>
  </si>
  <si>
    <t>Gunner Olszewski</t>
  </si>
  <si>
    <t>Ricky Ortiz</t>
  </si>
  <si>
    <t>Jordan Scarlett</t>
  </si>
  <si>
    <t>Dalton Schultz</t>
  </si>
  <si>
    <t>Jaleel Scott</t>
  </si>
  <si>
    <t>Scott Simonson</t>
  </si>
  <si>
    <t>Jeff Smith</t>
  </si>
  <si>
    <t>Tyrone Swoopes</t>
  </si>
  <si>
    <t>De'Anthony Thomas</t>
  </si>
  <si>
    <t>Jordan Thomas</t>
  </si>
  <si>
    <t>Mike Thomas</t>
  </si>
  <si>
    <t>Levine Toilolo</t>
  </si>
  <si>
    <t>De'Lance Turner</t>
  </si>
  <si>
    <t>John Ursua</t>
  </si>
  <si>
    <t>Dexter Williams</t>
  </si>
  <si>
    <t>Jerell Adams</t>
  </si>
  <si>
    <t>Stephen Anderson</t>
  </si>
  <si>
    <t>Evan Baylis</t>
  </si>
  <si>
    <t>Kendall Blanton</t>
  </si>
  <si>
    <t>Tim Boyle</t>
  </si>
  <si>
    <t>Deante Burton</t>
  </si>
  <si>
    <t>Trenton Cannon</t>
  </si>
  <si>
    <t>Garrett Celek</t>
  </si>
  <si>
    <t>Jordan Chunn</t>
  </si>
  <si>
    <t>Chandler Cox</t>
  </si>
  <si>
    <t>River Cracraft</t>
  </si>
  <si>
    <t>Jerome Cunningham</t>
  </si>
  <si>
    <t>Darrell Daniels</t>
  </si>
  <si>
    <t>Davion Davis</t>
  </si>
  <si>
    <t>James Develin</t>
  </si>
  <si>
    <t>Garrett Dickerson</t>
  </si>
  <si>
    <t>Gehrig Dieter</t>
  </si>
  <si>
    <t>Brandon Dillon</t>
  </si>
  <si>
    <t>Josh Doctson</t>
  </si>
  <si>
    <t>Quinton Dunbar</t>
  </si>
  <si>
    <t>Alex Ellis</t>
  </si>
  <si>
    <t>David Fales</t>
  </si>
  <si>
    <t>David Fluellen</t>
  </si>
  <si>
    <t>D.J. Foster</t>
  </si>
  <si>
    <t>Travis Fulgham</t>
  </si>
  <si>
    <t>Zach Gentry</t>
  </si>
  <si>
    <t>Garrett Gilbert</t>
  </si>
  <si>
    <t>Cullen Gillaspia</t>
  </si>
  <si>
    <t>C.J. Goodwin</t>
  </si>
  <si>
    <t>Cyril Grayson</t>
  </si>
  <si>
    <t>Xavier Grimble</t>
  </si>
  <si>
    <t>Jalen Guyton</t>
  </si>
  <si>
    <t>Justin Hardee</t>
  </si>
  <si>
    <t>Clark Harris</t>
  </si>
  <si>
    <t>Krishawn Hogan</t>
  </si>
  <si>
    <t>Lil'Jordan Humphrey</t>
  </si>
  <si>
    <t>Trenton Irwin</t>
  </si>
  <si>
    <t>Gary Jennings Jr</t>
  </si>
  <si>
    <t>Tom Kennedy</t>
  </si>
  <si>
    <t>Darvin Kidsy</t>
  </si>
  <si>
    <t>Keith Kirkwood</t>
  </si>
  <si>
    <t>Matt Lengel</t>
  </si>
  <si>
    <t>Josh Malone</t>
  </si>
  <si>
    <t>Jeremy McNichols</t>
  </si>
  <si>
    <t>Trace McSorley</t>
  </si>
  <si>
    <t>Carson Meier</t>
  </si>
  <si>
    <t>Jaydon Mickens</t>
  </si>
  <si>
    <t>Alfred Morris</t>
  </si>
  <si>
    <t>Nick Mullens</t>
  </si>
  <si>
    <t>Jojo Natson</t>
  </si>
  <si>
    <t>Roosevelt Nix</t>
  </si>
  <si>
    <t>Jamize Olawale</t>
  </si>
  <si>
    <t>Matthew Orzech</t>
  </si>
  <si>
    <t>Senorise Perry</t>
  </si>
  <si>
    <t>Craig Reynolds</t>
  </si>
  <si>
    <t>Richard Rodgers</t>
  </si>
  <si>
    <t>Cooper Rush</t>
  </si>
  <si>
    <t>Spencer Schnell</t>
  </si>
  <si>
    <t>Mason Schreck</t>
  </si>
  <si>
    <t>Trevor Siemian</t>
  </si>
  <si>
    <t>Matthew Slater</t>
  </si>
  <si>
    <t>Rod Smith</t>
  </si>
  <si>
    <t>Nate Solder</t>
  </si>
  <si>
    <t>Jace Sternberger</t>
  </si>
  <si>
    <t>Alex Tanney</t>
  </si>
  <si>
    <t>Taywan Taylor</t>
  </si>
  <si>
    <t>Eric Tomlinson</t>
  </si>
  <si>
    <t>Robert Turbin</t>
  </si>
  <si>
    <t>Jason Vander Laan</t>
  </si>
  <si>
    <t>Austin Walter</t>
  </si>
  <si>
    <t>Jester Weah</t>
  </si>
  <si>
    <t>Nsimba Webster</t>
  </si>
  <si>
    <t>Chad Williams</t>
  </si>
  <si>
    <t>Trayveon Williams</t>
  </si>
  <si>
    <t>Juwann Winfree</t>
  </si>
  <si>
    <t>Blake Bortles</t>
  </si>
  <si>
    <t>Sean Mannion</t>
  </si>
  <si>
    <t>Greg Dortch</t>
  </si>
  <si>
    <t>Quincy Enunwa</t>
  </si>
  <si>
    <t>Ray-Ray McCloud</t>
  </si>
  <si>
    <t>Darrius Shepherd</t>
  </si>
  <si>
    <t>Jarrett Stidham</t>
  </si>
  <si>
    <t>Michael Walker</t>
  </si>
  <si>
    <t>Corey Clement</t>
  </si>
  <si>
    <t>Andrew Luck</t>
  </si>
  <si>
    <t>Lamar Miller</t>
  </si>
  <si>
    <t>Rob Gronkowski</t>
  </si>
  <si>
    <t>Shane Smith</t>
  </si>
  <si>
    <t>Alex Smith</t>
  </si>
  <si>
    <t>Isaiah Crowell</t>
  </si>
  <si>
    <t>A.J. Green</t>
  </si>
  <si>
    <t>Doug Martin</t>
  </si>
  <si>
    <t>Alex Collins</t>
  </si>
  <si>
    <t>Jordy Nelson</t>
  </si>
  <si>
    <t>Doug Baldwin</t>
  </si>
  <si>
    <t>LeGarrette Blount</t>
  </si>
  <si>
    <t>Alfred Blue</t>
  </si>
  <si>
    <t>C.J. Beathard</t>
  </si>
  <si>
    <t>Brock Osweiler</t>
  </si>
  <si>
    <t>Elijah McGuire</t>
  </si>
  <si>
    <t>Jordan Reed</t>
  </si>
  <si>
    <t>Chris Ivory</t>
  </si>
  <si>
    <t>Theo Riddick</t>
  </si>
  <si>
    <t>Aldrick Robinson</t>
  </si>
  <si>
    <t>Josh Johnson</t>
  </si>
  <si>
    <t>Kenneth Dixon</t>
  </si>
  <si>
    <t>Antonio Gates</t>
  </si>
  <si>
    <t>Kapri Bibbs</t>
  </si>
  <si>
    <t>Jacquizz Rodgers</t>
  </si>
  <si>
    <t>Kelvin Benjamin</t>
  </si>
  <si>
    <t>Jermaine Kearse</t>
  </si>
  <si>
    <t>Cody Kessler</t>
  </si>
  <si>
    <t>Terrelle Pryor</t>
  </si>
  <si>
    <t>Pierre Garcon</t>
  </si>
  <si>
    <t>Ed Dickson</t>
  </si>
  <si>
    <t>Blaine Gabbert</t>
  </si>
  <si>
    <t>Torrey Smith</t>
  </si>
  <si>
    <t>Equanimeous St. Brown</t>
  </si>
  <si>
    <t>Maurice Harris</t>
  </si>
  <si>
    <t>Trent Taylor</t>
  </si>
  <si>
    <t>Bruce Ellington</t>
  </si>
  <si>
    <t>Jason Croom</t>
  </si>
  <si>
    <t>Marcus Murphy</t>
  </si>
  <si>
    <t>Michael Roberts</t>
  </si>
  <si>
    <t>Martavis Bryant</t>
  </si>
  <si>
    <t>Erik Swoope</t>
  </si>
  <si>
    <t>Brandon LaFell</t>
  </si>
  <si>
    <t>Brandon Marshall</t>
  </si>
  <si>
    <t>Michael Floyd</t>
  </si>
  <si>
    <t>Leonte Carroo</t>
  </si>
  <si>
    <t>Jordan Leggett</t>
  </si>
  <si>
    <t>Andre Holmes</t>
  </si>
  <si>
    <t>Deonte Thompson</t>
  </si>
  <si>
    <t>Cameron Meredith</t>
  </si>
  <si>
    <t>Taquan Mizzell</t>
  </si>
  <si>
    <t>Logan Paulsen</t>
  </si>
  <si>
    <t>Austin Seferian-Jenkins</t>
  </si>
  <si>
    <t>Cameron Artis-Payne</t>
  </si>
  <si>
    <t>Taylor Heinicke</t>
  </si>
  <si>
    <t>Andy Jones</t>
  </si>
  <si>
    <t>Sam Bradford</t>
  </si>
  <si>
    <t>Nathan Peterman</t>
  </si>
  <si>
    <t>Brandon Powell</t>
  </si>
  <si>
    <t>Brice Butler</t>
  </si>
  <si>
    <t>Stevan Ridley</t>
  </si>
  <si>
    <t>A.J. Derby</t>
  </si>
  <si>
    <t>Corey Grant</t>
  </si>
  <si>
    <t>Tommylee Lewis</t>
  </si>
  <si>
    <t>Keith Ford</t>
  </si>
  <si>
    <t>Niles Paul</t>
  </si>
  <si>
    <t>Eli Rogers</t>
  </si>
  <si>
    <t>Charcandrick West</t>
  </si>
  <si>
    <t>Jake Butt</t>
  </si>
  <si>
    <t>D'Onta Foreman</t>
  </si>
  <si>
    <t>Kevin White</t>
  </si>
  <si>
    <t>Cameron Batson</t>
  </si>
  <si>
    <t>Corey Coleman</t>
  </si>
  <si>
    <t>Derek Anderson</t>
  </si>
  <si>
    <t>Jermaine Gresham</t>
  </si>
  <si>
    <t>Detrez Newsome</t>
  </si>
  <si>
    <t>David Grinnage</t>
  </si>
  <si>
    <t>Ryan Hewitt</t>
  </si>
  <si>
    <t>Bradley Sowell</t>
  </si>
  <si>
    <t>Derrick Willies</t>
  </si>
  <si>
    <t>Kamar Aiken</t>
  </si>
  <si>
    <t>Noah Brown</t>
  </si>
  <si>
    <t>Rico Gathers</t>
  </si>
  <si>
    <t>Shelton Gibson</t>
  </si>
  <si>
    <t>DeShone Kizer</t>
  </si>
  <si>
    <t>Neal Sterling</t>
  </si>
  <si>
    <t>Nate Sudfeld</t>
  </si>
  <si>
    <t>Roc Thomas</t>
  </si>
  <si>
    <t>Tommy Bohanon</t>
  </si>
  <si>
    <t>Jawill Davis</t>
  </si>
  <si>
    <t>Jordan Franks</t>
  </si>
  <si>
    <t>Rashad Greene</t>
  </si>
  <si>
    <t>Tre Madden</t>
  </si>
  <si>
    <t>Byron Marshall</t>
  </si>
  <si>
    <t>David Morgan</t>
  </si>
  <si>
    <t>John Phillips</t>
  </si>
  <si>
    <t>Jalen Tolliver</t>
  </si>
  <si>
    <t>David Williams</t>
  </si>
  <si>
    <t>Dwayne Allen</t>
  </si>
  <si>
    <t>Benny Cunningham</t>
  </si>
  <si>
    <t>Mike Gillislee</t>
  </si>
  <si>
    <t>Jeremy Hill</t>
  </si>
  <si>
    <t>Jeremy Langford</t>
  </si>
  <si>
    <t>Brian Parker</t>
  </si>
  <si>
    <t>Charone Peake</t>
  </si>
  <si>
    <t>Shaun Wilson</t>
  </si>
  <si>
    <t>Travaris Cadet</t>
  </si>
  <si>
    <t>Matt Cassel</t>
  </si>
  <si>
    <t>Orson Charles</t>
  </si>
  <si>
    <t>Derrick Coleman</t>
  </si>
  <si>
    <t>Justin Davis</t>
  </si>
  <si>
    <t>Justin Hunter</t>
  </si>
  <si>
    <t>Darius Jackson</t>
  </si>
  <si>
    <t>Rishard Matthews</t>
  </si>
  <si>
    <t>Brian Quick</t>
  </si>
  <si>
    <t>Jonathan Stewart</t>
  </si>
  <si>
    <t>Brandon Wilds</t>
  </si>
  <si>
    <t>Nick Williams</t>
  </si>
  <si>
    <t>Terrance Williams</t>
  </si>
  <si>
    <t>Victor Bolden</t>
  </si>
  <si>
    <t>Jamaal Charles</t>
  </si>
  <si>
    <t>Sammie Coates</t>
  </si>
  <si>
    <t>Alan Cross</t>
  </si>
  <si>
    <t>Joshua Dobbs</t>
  </si>
  <si>
    <t>Matt Flanagan</t>
  </si>
  <si>
    <t>Keon Hatcher</t>
  </si>
  <si>
    <t>Chad Henne</t>
  </si>
  <si>
    <t>Robert Kelley</t>
  </si>
  <si>
    <t>Marcus Kemp</t>
  </si>
  <si>
    <t>Jeremy Kerley</t>
  </si>
  <si>
    <t>Khari Lee</t>
  </si>
  <si>
    <t>Christine Michael</t>
  </si>
  <si>
    <t>Cam Phillips</t>
  </si>
  <si>
    <t>Dion Sims</t>
  </si>
  <si>
    <t>Hakeem Valles</t>
  </si>
  <si>
    <t>Joe Webb</t>
  </si>
  <si>
    <t>Tim White</t>
  </si>
  <si>
    <t>Saeed Blacknall</t>
  </si>
  <si>
    <t>Jehu Chesson</t>
  </si>
  <si>
    <t>Lavon Coleman</t>
  </si>
  <si>
    <t>Stacy Coley</t>
  </si>
  <si>
    <t>Matthew Dayes</t>
  </si>
  <si>
    <t>Steven Dunbar</t>
  </si>
  <si>
    <t>Malachi Dupre</t>
  </si>
  <si>
    <t>Donnie Ernsberger</t>
  </si>
  <si>
    <t>Daurice Fountain</t>
  </si>
  <si>
    <t>Mose Frazier</t>
  </si>
  <si>
    <t>Janarion Grant</t>
  </si>
  <si>
    <t>Garrett Griffin</t>
  </si>
  <si>
    <t>Temarrick Hemingway</t>
  </si>
  <si>
    <t>De'Angelo Henderson</t>
  </si>
  <si>
    <t>Quadree Henderson</t>
  </si>
  <si>
    <t>Darrius Heyward-Bey</t>
  </si>
  <si>
    <t>Gabe Holmes</t>
  </si>
  <si>
    <t>Chad Kelly</t>
  </si>
  <si>
    <t>Lance Lenoir</t>
  </si>
  <si>
    <t>Tony Lippett</t>
  </si>
  <si>
    <t>Bradley Marquez</t>
  </si>
  <si>
    <t>Freddie Martino</t>
  </si>
  <si>
    <t>Max McCaffrey</t>
  </si>
  <si>
    <t>Tanner McEvoy</t>
  </si>
  <si>
    <t>Thomas Rawls</t>
  </si>
  <si>
    <t>Keenan Reynolds</t>
  </si>
  <si>
    <t>Alonzo Russell</t>
  </si>
  <si>
    <t>Mark Sanchez</t>
  </si>
  <si>
    <t>Brandon Tate</t>
  </si>
  <si>
    <t>Mike Wallace</t>
  </si>
  <si>
    <t>Brandon Weeden</t>
  </si>
  <si>
    <t>Markus Wheaton</t>
  </si>
  <si>
    <t>Cole Wick</t>
  </si>
  <si>
    <t>J'Mon Moore</t>
  </si>
  <si>
    <t>Geno Smith</t>
  </si>
  <si>
    <t>Rod Streater</t>
  </si>
  <si>
    <t>Kaelin Clay</t>
  </si>
  <si>
    <t>JJ Jones</t>
  </si>
  <si>
    <t>Kyle Lauletta</t>
  </si>
  <si>
    <t>Riley McCarron</t>
  </si>
  <si>
    <t>Dez Bryant</t>
  </si>
  <si>
    <t>DeMarco Murray</t>
  </si>
  <si>
    <t>Jay Cutler</t>
  </si>
  <si>
    <t>Jerick McKinnon</t>
  </si>
  <si>
    <t>Orleans Darkwa</t>
  </si>
  <si>
    <t>Carson Palmer</t>
  </si>
  <si>
    <t>Matt Forte</t>
  </si>
  <si>
    <t>Kendall Wright</t>
  </si>
  <si>
    <t>Eric Decker</t>
  </si>
  <si>
    <t>Jeremy Maclin</t>
  </si>
  <si>
    <t>Kerwynn Williams</t>
  </si>
  <si>
    <t>Julius Thomas</t>
  </si>
  <si>
    <t>Roger Lewis</t>
  </si>
  <si>
    <t>Tom Savage</t>
  </si>
  <si>
    <t>Brandon Coleman</t>
  </si>
  <si>
    <t>Drew Stanton</t>
  </si>
  <si>
    <t>Andre Ellington</t>
  </si>
  <si>
    <t>Coby Fleener</t>
  </si>
  <si>
    <t>Tavarres King</t>
  </si>
  <si>
    <t>Shane Vereen</t>
  </si>
  <si>
    <t>Kenny Britt</t>
  </si>
  <si>
    <t>Charles Sims</t>
  </si>
  <si>
    <t>Mike Tolbert</t>
  </si>
  <si>
    <t>Ricardo Louis</t>
  </si>
  <si>
    <t>Zach Miller</t>
  </si>
  <si>
    <t>Michael Campanaro</t>
  </si>
  <si>
    <t>Kevin Hogan</t>
  </si>
  <si>
    <t>T.J. Yates</t>
  </si>
  <si>
    <t>Tion Green</t>
  </si>
  <si>
    <t>Martellus Bennett</t>
  </si>
  <si>
    <t>Terrance West</t>
  </si>
  <si>
    <t>Danny Woodhead</t>
  </si>
  <si>
    <t>Bryce Petty</t>
  </si>
  <si>
    <t>Eddie Lacy</t>
  </si>
  <si>
    <t>Braxton Miller</t>
  </si>
  <si>
    <t>Brent Celek</t>
  </si>
  <si>
    <t>Troy Niklas</t>
  </si>
  <si>
    <t>Louis Murphy</t>
  </si>
  <si>
    <t>Anthony Fasano</t>
  </si>
  <si>
    <t>Chris Johnson</t>
  </si>
  <si>
    <t>James Hanna</t>
  </si>
  <si>
    <t>Paxton Lynch</t>
  </si>
  <si>
    <t>EJ Manuel</t>
  </si>
  <si>
    <t>Tre McBride</t>
  </si>
  <si>
    <t>Jordan Taylor</t>
  </si>
  <si>
    <t>Brenton Bersin</t>
  </si>
  <si>
    <t>C.J. Fiedorowicz</t>
  </si>
  <si>
    <t>Fozzy Whittaker</t>
  </si>
  <si>
    <t>Terron Ward</t>
  </si>
  <si>
    <t>Brandon Williams</t>
  </si>
  <si>
    <t>Lance Dunbar</t>
  </si>
  <si>
    <t>Michael Hoomanawanui</t>
  </si>
  <si>
    <t>Branden Oliver</t>
  </si>
  <si>
    <t>Hunter Sharp</t>
  </si>
  <si>
    <t>ArDarius Stewart</t>
  </si>
  <si>
    <t>Ryan Mallett</t>
  </si>
  <si>
    <t>Travis Rudolph</t>
  </si>
  <si>
    <t>Jaelen Strong</t>
  </si>
  <si>
    <t>Phillip Supernaw</t>
  </si>
  <si>
    <t>Austin Traylor</t>
  </si>
  <si>
    <t>Chad Hansen</t>
  </si>
  <si>
    <t>Landry Jones</t>
  </si>
  <si>
    <t>Bobby Rainey</t>
  </si>
  <si>
    <t>Kasen Williams</t>
  </si>
  <si>
    <t>Amara Darboh</t>
  </si>
  <si>
    <t>Brittan Golden</t>
  </si>
  <si>
    <t>Bryce Treggs</t>
  </si>
  <si>
    <t>Jalston Fowler</t>
  </si>
  <si>
    <t>Vince Mayle</t>
  </si>
  <si>
    <t>Akeem Hunt</t>
  </si>
  <si>
    <t>Sean McGrath</t>
  </si>
  <si>
    <t>Ifeanyi Momah</t>
  </si>
  <si>
    <t>Aaron Ripkowski</t>
  </si>
  <si>
    <t>Jared Abbrederis</t>
  </si>
  <si>
    <t>Quan Bray</t>
  </si>
  <si>
    <t>Mack Brown</t>
  </si>
  <si>
    <t>Michael Clark</t>
  </si>
  <si>
    <t>Tanner Gentry</t>
  </si>
  <si>
    <t>Bernard Reedy</t>
  </si>
  <si>
    <t>Randall Telfer</t>
  </si>
  <si>
    <t>Lawrence Thomas</t>
  </si>
  <si>
    <t>Will Tye</t>
  </si>
  <si>
    <t>Emanuel Byrd</t>
  </si>
  <si>
    <t>Jordan Leslie</t>
  </si>
  <si>
    <t>Chris Matthews</t>
  </si>
  <si>
    <t>Jay Prosch</t>
  </si>
  <si>
    <t>De'Veon Smith</t>
  </si>
  <si>
    <t>Fitzgerald Toussaint</t>
  </si>
  <si>
    <t>Andre Williams</t>
  </si>
  <si>
    <t>MarQueis Gray</t>
  </si>
  <si>
    <t>Cole Hikutini</t>
  </si>
  <si>
    <t>Griff Whalen</t>
  </si>
  <si>
    <t>Arrelious Benn</t>
  </si>
  <si>
    <t>LeShun Daniels</t>
  </si>
  <si>
    <t>Harry Douglas</t>
  </si>
  <si>
    <t>Cobi Hamilton</t>
  </si>
  <si>
    <t>Jeff Janis</t>
  </si>
  <si>
    <t>Matt Jones</t>
  </si>
  <si>
    <t>Larry Pinkard</t>
  </si>
  <si>
    <t>Darius Powe</t>
  </si>
  <si>
    <t>Scott Tolzien</t>
  </si>
  <si>
    <t>Terrell Watson</t>
  </si>
  <si>
    <t>Eric Weems</t>
  </si>
  <si>
    <t>Joe Banyard</t>
  </si>
  <si>
    <t>Joe Callahan</t>
  </si>
  <si>
    <t>Jeff Cumberland</t>
  </si>
  <si>
    <t>Austin Davis</t>
  </si>
  <si>
    <t>Jim Dray</t>
  </si>
  <si>
    <t>Gavin Escobar</t>
  </si>
  <si>
    <t>Matt Hazel</t>
  </si>
  <si>
    <t>Bronson Hill</t>
  </si>
  <si>
    <t>Joe Kerridge</t>
  </si>
  <si>
    <t>John Kuhn</t>
  </si>
  <si>
    <t>Daniel Lasco</t>
  </si>
  <si>
    <t>Terrence Magee</t>
  </si>
  <si>
    <t>Ryan Malleck</t>
  </si>
  <si>
    <t>Darren McFadden</t>
  </si>
  <si>
    <t>Ryan O'Malley</t>
  </si>
  <si>
    <t>C.J. Spiller</t>
  </si>
  <si>
    <t>Jordan Todman</t>
  </si>
  <si>
    <t>Kellen Clemens</t>
  </si>
  <si>
    <t>Jake Rudock</t>
  </si>
  <si>
    <t>Tyler Bray</t>
  </si>
  <si>
    <t>Devante Mays</t>
  </si>
  <si>
    <t>Games Played</t>
  </si>
  <si>
    <t>Games Started</t>
  </si>
  <si>
    <t># of Attempts</t>
  </si>
  <si>
    <t>Passing yards</t>
  </si>
  <si>
    <t>Receptions</t>
  </si>
  <si>
    <t>Receiving yards</t>
  </si>
  <si>
    <t>Rushes</t>
  </si>
  <si>
    <t>Yards per Attempt</t>
  </si>
  <si>
    <t>Rushing yards</t>
  </si>
  <si>
    <t>Fanduel Pts</t>
  </si>
  <si>
    <t>1 pt/ 25 yds</t>
  </si>
  <si>
    <t>1 pt/10 yrds</t>
  </si>
  <si>
    <t>Value per $1k</t>
  </si>
  <si>
    <t>Full Name</t>
  </si>
  <si>
    <t>Lookup Name</t>
  </si>
  <si>
    <t>Trimmed Full name</t>
  </si>
  <si>
    <t>Yards/Attempt</t>
  </si>
  <si>
    <t>Targets</t>
  </si>
  <si>
    <t>Yards/reception</t>
  </si>
  <si>
    <t>Long</t>
  </si>
  <si>
    <t>Receiving TDs</t>
  </si>
  <si>
    <t>Rushing Yards</t>
  </si>
  <si>
    <t>Y/A</t>
  </si>
  <si>
    <t>Rushing TDs</t>
  </si>
  <si>
    <t>Position</t>
  </si>
  <si>
    <t>First 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</si>
  <si>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</si>
  <si>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</si>
  <si>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</si>
  <si>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</si>
  <si>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</si>
  <si>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</si>
  <si>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</si>
  <si>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</si>
  <si>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</t>
  </si>
  <si>
    <t>Passing Rank</t>
  </si>
  <si>
    <t>Rushing Rank</t>
  </si>
  <si>
    <t>Play?</t>
  </si>
  <si>
    <t>Name</t>
  </si>
  <si>
    <t>Time</t>
  </si>
  <si>
    <t>Line</t>
  </si>
  <si>
    <t>Moneyline</t>
  </si>
  <si>
    <t>Over/under</t>
  </si>
  <si>
    <t>Runs per game</t>
  </si>
  <si>
    <t>Passes per game</t>
  </si>
  <si>
    <t>Opp Pass Def</t>
  </si>
  <si>
    <t>Opp Run Def</t>
  </si>
  <si>
    <t>Opp Pass Plays per Game</t>
  </si>
  <si>
    <t>Opp Run Plays per game</t>
  </si>
  <si>
    <t>Expected # of plays</t>
  </si>
  <si>
    <t>Run Adjustment - Line</t>
  </si>
  <si>
    <t>Run Adjustment - Defense</t>
  </si>
  <si>
    <t>Run Adjustment - Points</t>
  </si>
  <si>
    <t>Projected # of runs</t>
  </si>
  <si>
    <t>Projected # of passes</t>
  </si>
  <si>
    <t>Fully Name</t>
  </si>
  <si>
    <t>Odell Beckham</t>
  </si>
  <si>
    <t>Mike Evans Jr.</t>
  </si>
  <si>
    <t>Christopher Ivory</t>
  </si>
  <si>
    <t>G</t>
  </si>
  <si>
    <t>Yds</t>
  </si>
  <si>
    <t>Passing 1stD</t>
  </si>
  <si>
    <t>Rushing 1stD</t>
  </si>
  <si>
    <t>Penalties Yds</t>
  </si>
  <si>
    <t>Penalties 1stPy</t>
  </si>
  <si>
    <t>New England Patriots</t>
  </si>
  <si>
    <t>Buffalo Bills</t>
  </si>
  <si>
    <t>Baltimore Ravens</t>
  </si>
  <si>
    <t>Chicago Bears</t>
  </si>
  <si>
    <t>Minnesota Vikings</t>
  </si>
  <si>
    <t>Pittsburgh Steelers</t>
  </si>
  <si>
    <t>Kansas City Chiefs</t>
  </si>
  <si>
    <t>San Francisco 49ers</t>
  </si>
  <si>
    <t>Green Bay Packers</t>
  </si>
  <si>
    <t>Denver Broncos</t>
  </si>
  <si>
    <t>Dallas Cowboys</t>
  </si>
  <si>
    <t>Tennessee Titans</t>
  </si>
  <si>
    <t>New Orleans Saints</t>
  </si>
  <si>
    <t>Los Angeles Chargers</t>
  </si>
  <si>
    <t>Philadelphia Eagles</t>
  </si>
  <si>
    <t>New York Jets</t>
  </si>
  <si>
    <t>Los Angeles Rams</t>
  </si>
  <si>
    <t>Indianapolis Colts</t>
  </si>
  <si>
    <t>Houston Texans</t>
  </si>
  <si>
    <t>Cleveland Browns</t>
  </si>
  <si>
    <t>Jacksonville Jaguars</t>
  </si>
  <si>
    <t>Seattle Seahawks</t>
  </si>
  <si>
    <t>Atlanta Falcons</t>
  </si>
  <si>
    <t>Oakland Raiders</t>
  </si>
  <si>
    <t>Cincinnati Bengals</t>
  </si>
  <si>
    <t>Detroit Lions</t>
  </si>
  <si>
    <t>Washington Redskins</t>
  </si>
  <si>
    <t>Arizona Cardinals</t>
  </si>
  <si>
    <t>Tampa Bay Buccaneers</t>
  </si>
  <si>
    <t>New York Giants</t>
  </si>
  <si>
    <t>Carolina Panthers</t>
  </si>
  <si>
    <t>Miami Dolphins</t>
  </si>
  <si>
    <t>Ted Ginn</t>
  </si>
  <si>
    <t>Benjamin Watson</t>
  </si>
  <si>
    <t>SF</t>
  </si>
  <si>
    <t>KC</t>
  </si>
  <si>
    <t>JAC</t>
  </si>
  <si>
    <t>NE</t>
  </si>
  <si>
    <t>GB</t>
  </si>
  <si>
    <t>NO</t>
  </si>
  <si>
    <t>TB</t>
  </si>
  <si>
    <t>Lookup</t>
  </si>
  <si>
    <t>Points For</t>
  </si>
  <si>
    <t>Plays</t>
  </si>
  <si>
    <t>Yds per Off Play</t>
  </si>
  <si>
    <t>Turnovers</t>
  </si>
  <si>
    <t>Fumbles Lost</t>
  </si>
  <si>
    <t>Total First Downs</t>
  </si>
  <si>
    <t>Passing Net Gained Yds/Att</t>
  </si>
  <si>
    <t>Penalties</t>
  </si>
  <si>
    <t>First Downs by Pens</t>
  </si>
  <si>
    <t>Scoring %</t>
  </si>
  <si>
    <t>Turnover %</t>
  </si>
  <si>
    <t>EXP PTS CONTRIBUTED</t>
  </si>
  <si>
    <t>Yards per Reception</t>
  </si>
  <si>
    <t>Passing yds/att</t>
  </si>
  <si>
    <t>Rushing Yds/att</t>
  </si>
  <si>
    <t>-</t>
  </si>
  <si>
    <t>NFL WEEK 1 - Thursday, September 10th</t>
  </si>
  <si>
    <t>Rot</t>
  </si>
  <si>
    <t>Opener</t>
  </si>
  <si>
    <t>SC</t>
  </si>
  <si>
    <t>Westgate</t>
  </si>
  <si>
    <t>Mirage</t>
  </si>
  <si>
    <t>Station</t>
  </si>
  <si>
    <t>Pinnacle</t>
  </si>
  <si>
    <t>SIA</t>
  </si>
  <si>
    <t>PK</t>
  </si>
  <si>
    <t>Las Vegas Raiders</t>
  </si>
  <si>
    <t>Spread</t>
  </si>
  <si>
    <t>Indicator</t>
  </si>
  <si>
    <t>ML</t>
  </si>
  <si>
    <t>O</t>
  </si>
  <si>
    <t>Average</t>
  </si>
  <si>
    <t>http://www.donbest.com/nfl/odds/</t>
  </si>
  <si>
    <t>Games</t>
  </si>
  <si>
    <t>Yards per Play</t>
  </si>
  <si>
    <t>First Downs</t>
  </si>
  <si>
    <t>Completions</t>
  </si>
  <si>
    <t>Attempts</t>
  </si>
  <si>
    <t>Net Yds gained/att</t>
  </si>
  <si>
    <t>Expected Points For</t>
  </si>
  <si>
    <t>LV</t>
  </si>
  <si>
    <t>Passing/Game</t>
  </si>
  <si>
    <t>% Run</t>
  </si>
  <si>
    <t>% Pass</t>
  </si>
  <si>
    <t>*if winning, more likely to run more, for every pt favored, run by 2% more (currently)</t>
  </si>
  <si>
    <t>*Pick a factor of # of teams in NFL and divide (thus 128)</t>
  </si>
  <si>
    <t>*Avg game pace per league, skewing team's plays up or down based on opp's #</t>
  </si>
  <si>
    <t>Adjusted Projected Rushes</t>
  </si>
  <si>
    <t>Adjusted Projected Receptions</t>
  </si>
  <si>
    <t>Adjusted Projected Attempts</t>
  </si>
  <si>
    <t># of Runs</t>
  </si>
  <si>
    <t># of Passes</t>
  </si>
  <si>
    <t>Playing?</t>
  </si>
  <si>
    <t>1 = playing, 0 = not playing</t>
  </si>
  <si>
    <t>Attempts * playing</t>
  </si>
  <si>
    <t>Make Sure Backup QB's are excluded</t>
  </si>
  <si>
    <t>Yards/Att</t>
  </si>
  <si>
    <t>Adjusted Projected Targets</t>
  </si>
  <si>
    <t>Projected Team Targets</t>
  </si>
  <si>
    <t>Pos</t>
  </si>
  <si>
    <t>Rec</t>
  </si>
  <si>
    <t>Ctch%</t>
  </si>
  <si>
    <t>Yds/Rec</t>
  </si>
  <si>
    <t>TD</t>
  </si>
  <si>
    <t>1D</t>
  </si>
  <si>
    <t>Lng</t>
  </si>
  <si>
    <t>Yds/Tgt</t>
  </si>
  <si>
    <t>Rec/Gm</t>
  </si>
  <si>
    <t>Yds/Gm</t>
  </si>
  <si>
    <t>Fmb</t>
  </si>
  <si>
    <t>Michael Thomas*+</t>
  </si>
  <si>
    <t>Christian McCaffrey*+</t>
  </si>
  <si>
    <t>Keenan Allen*</t>
  </si>
  <si>
    <t>DeAndre Hopkins*+</t>
  </si>
  <si>
    <t>Julio Jones*</t>
  </si>
  <si>
    <t>Travis Kelce*</t>
  </si>
  <si>
    <t>rb</t>
  </si>
  <si>
    <t>Zach Ertz*</t>
  </si>
  <si>
    <t>Chris Godwin*</t>
  </si>
  <si>
    <t>George Kittle*+</t>
  </si>
  <si>
    <t>Davante Adams*</t>
  </si>
  <si>
    <t>Jarvis Landry*</t>
  </si>
  <si>
    <t>Alvin Kamara*</t>
  </si>
  <si>
    <t>Amari Cooper*</t>
  </si>
  <si>
    <t>Austin Hooper*</t>
  </si>
  <si>
    <t>DJ Chark*</t>
  </si>
  <si>
    <t>Courtland Sutton*</t>
  </si>
  <si>
    <t>Mike Evans*</t>
  </si>
  <si>
    <t>Kenny Golladay*</t>
  </si>
  <si>
    <t>Mark Andrews*</t>
  </si>
  <si>
    <t>Tyreek Hill*</t>
  </si>
  <si>
    <t>wr</t>
  </si>
  <si>
    <t>Ezekiel Elliott*</t>
  </si>
  <si>
    <t>Dalvin Cook*</t>
  </si>
  <si>
    <t>te</t>
  </si>
  <si>
    <t>Jared Cook*</t>
  </si>
  <si>
    <t>Jack Doyle*</t>
  </si>
  <si>
    <t>Nick Chubb*</t>
  </si>
  <si>
    <t>Mecole Hardman*</t>
  </si>
  <si>
    <t>Mark Ingram*</t>
  </si>
  <si>
    <t>Kyle Juszczyk*</t>
  </si>
  <si>
    <t>FB</t>
  </si>
  <si>
    <t>fb</t>
  </si>
  <si>
    <t>Derrick Henry*</t>
  </si>
  <si>
    <t>C.J. Ham*</t>
  </si>
  <si>
    <t>Cordarrelle Patterson*+</t>
  </si>
  <si>
    <t>Patrick Ricard*</t>
  </si>
  <si>
    <t>Deonte Harris*+</t>
  </si>
  <si>
    <t>Andre Roberts*</t>
  </si>
  <si>
    <t>Jamal Agnew</t>
  </si>
  <si>
    <t>qb</t>
  </si>
  <si>
    <t>Garrett Bradbury</t>
  </si>
  <si>
    <t>C</t>
  </si>
  <si>
    <t>Kevin Byard</t>
  </si>
  <si>
    <t>FS</t>
  </si>
  <si>
    <t>Cody Davis</t>
  </si>
  <si>
    <t>Dion Dawkins</t>
  </si>
  <si>
    <t>LT</t>
  </si>
  <si>
    <t>Michael Deiter</t>
  </si>
  <si>
    <t>LG</t>
  </si>
  <si>
    <t>Dennis Kelly</t>
  </si>
  <si>
    <t>Kaleb McGary</t>
  </si>
  <si>
    <t>RT</t>
  </si>
  <si>
    <t>David Quessenberry</t>
  </si>
  <si>
    <t>Elandon Roberts</t>
  </si>
  <si>
    <t>Ty Sambrailo</t>
  </si>
  <si>
    <t>Jason Sanders</t>
  </si>
  <si>
    <t>Nick Scott</t>
  </si>
  <si>
    <t>Wyatt Teller</t>
  </si>
  <si>
    <t>RG</t>
  </si>
  <si>
    <t>Vita Vea</t>
  </si>
  <si>
    <t>NT</t>
  </si>
  <si>
    <t>Deshaun Watson*</t>
  </si>
  <si>
    <t>Christian Wilkins</t>
  </si>
  <si>
    <t>RDE</t>
  </si>
  <si>
    <t>Rushing 1D</t>
  </si>
  <si>
    <t>Rushing Lng</t>
  </si>
  <si>
    <t>Rushing Yds/Att</t>
  </si>
  <si>
    <t>Rushing Yds/Gm</t>
  </si>
  <si>
    <t>1</t>
  </si>
  <si>
    <t>25</t>
  </si>
  <si>
    <t>15</t>
  </si>
  <si>
    <t>303</t>
  </si>
  <si>
    <t>1540</t>
  </si>
  <si>
    <t>16</t>
  </si>
  <si>
    <t>73</t>
  </si>
  <si>
    <t>74</t>
  </si>
  <si>
    <t>5.1</t>
  </si>
  <si>
    <t>102.7</t>
  </si>
  <si>
    <t>5</t>
  </si>
  <si>
    <t>2</t>
  </si>
  <si>
    <t>24</t>
  </si>
  <si>
    <t>301</t>
  </si>
  <si>
    <t>1357</t>
  </si>
  <si>
    <t>12</t>
  </si>
  <si>
    <t>78</t>
  </si>
  <si>
    <t>33</t>
  </si>
  <si>
    <t>4.5</t>
  </si>
  <si>
    <t>84.8</t>
  </si>
  <si>
    <t>3</t>
  </si>
  <si>
    <t>298</t>
  </si>
  <si>
    <t>1494</t>
  </si>
  <si>
    <t>8</t>
  </si>
  <si>
    <t>62</t>
  </si>
  <si>
    <t>88</t>
  </si>
  <si>
    <t>5.0</t>
  </si>
  <si>
    <t>93.4</t>
  </si>
  <si>
    <t>4</t>
  </si>
  <si>
    <t>23</t>
  </si>
  <si>
    <t>287</t>
  </si>
  <si>
    <t>1387</t>
  </si>
  <si>
    <t>57</t>
  </si>
  <si>
    <t>84</t>
  </si>
  <si>
    <t>4.8</t>
  </si>
  <si>
    <t>86.7</t>
  </si>
  <si>
    <t>278</t>
  </si>
  <si>
    <t>1230</t>
  </si>
  <si>
    <t>7</t>
  </si>
  <si>
    <t>75</t>
  </si>
  <si>
    <t>59</t>
  </si>
  <si>
    <t>4.4</t>
  </si>
  <si>
    <t>82.0</t>
  </si>
  <si>
    <t>6</t>
  </si>
  <si>
    <t>1137</t>
  </si>
  <si>
    <t>56</t>
  </si>
  <si>
    <t>41</t>
  </si>
  <si>
    <t>4.1</t>
  </si>
  <si>
    <t>71.1</t>
  </si>
  <si>
    <t>0</t>
  </si>
  <si>
    <t>265</t>
  </si>
  <si>
    <t>1152</t>
  </si>
  <si>
    <t>55</t>
  </si>
  <si>
    <t>81</t>
  </si>
  <si>
    <t>4.3</t>
  </si>
  <si>
    <t>76.8</t>
  </si>
  <si>
    <t>14</t>
  </si>
  <si>
    <t>250</t>
  </si>
  <si>
    <t>1135</t>
  </si>
  <si>
    <t>13</t>
  </si>
  <si>
    <t>60</t>
  </si>
  <si>
    <t>81.1</t>
  </si>
  <si>
    <t>9</t>
  </si>
  <si>
    <t>247</t>
  </si>
  <si>
    <t>1091</t>
  </si>
  <si>
    <t>67</t>
  </si>
  <si>
    <t>63</t>
  </si>
  <si>
    <t>77.9</t>
  </si>
  <si>
    <t>10</t>
  </si>
  <si>
    <t>912</t>
  </si>
  <si>
    <t>26</t>
  </si>
  <si>
    <t>3.7</t>
  </si>
  <si>
    <t>57.0</t>
  </si>
  <si>
    <t>11</t>
  </si>
  <si>
    <t>27</t>
  </si>
  <si>
    <t>245</t>
  </si>
  <si>
    <t>789</t>
  </si>
  <si>
    <t>36</t>
  </si>
  <si>
    <t>19</t>
  </si>
  <si>
    <t>3.2</t>
  </si>
  <si>
    <t>52.6</t>
  </si>
  <si>
    <t>29</t>
  </si>
  <si>
    <t>1070</t>
  </si>
  <si>
    <t>58</t>
  </si>
  <si>
    <t>66.9</t>
  </si>
  <si>
    <t>21</t>
  </si>
  <si>
    <t>242</t>
  </si>
  <si>
    <t>1150</t>
  </si>
  <si>
    <t>53</t>
  </si>
  <si>
    <t>51</t>
  </si>
  <si>
    <t>88.5</t>
  </si>
  <si>
    <t>22</t>
  </si>
  <si>
    <t>889</t>
  </si>
  <si>
    <t>50</t>
  </si>
  <si>
    <t>55.6</t>
  </si>
  <si>
    <t>236</t>
  </si>
  <si>
    <t>1084</t>
  </si>
  <si>
    <t>4.6</t>
  </si>
  <si>
    <t>67.8</t>
  </si>
  <si>
    <t>224</t>
  </si>
  <si>
    <t>1011</t>
  </si>
  <si>
    <t>38</t>
  </si>
  <si>
    <t>40</t>
  </si>
  <si>
    <t>63.2</t>
  </si>
  <si>
    <t>17</t>
  </si>
  <si>
    <t>223</t>
  </si>
  <si>
    <t>857</t>
  </si>
  <si>
    <t>3.8</t>
  </si>
  <si>
    <t>57.1</t>
  </si>
  <si>
    <t>18</t>
  </si>
  <si>
    <t>217</t>
  </si>
  <si>
    <t>1003</t>
  </si>
  <si>
    <t>45</t>
  </si>
  <si>
    <t>68</t>
  </si>
  <si>
    <t>77.2</t>
  </si>
  <si>
    <t>34</t>
  </si>
  <si>
    <t>211</t>
  </si>
  <si>
    <t>898</t>
  </si>
  <si>
    <t>32</t>
  </si>
  <si>
    <t>59.9</t>
  </si>
  <si>
    <t>20</t>
  </si>
  <si>
    <t>30</t>
  </si>
  <si>
    <t>202</t>
  </si>
  <si>
    <t>1018</t>
  </si>
  <si>
    <t>67.9</t>
  </si>
  <si>
    <t>184</t>
  </si>
  <si>
    <t>656</t>
  </si>
  <si>
    <t>31</t>
  </si>
  <si>
    <t>28</t>
  </si>
  <si>
    <t>3.6</t>
  </si>
  <si>
    <t>46.9</t>
  </si>
  <si>
    <t>179</t>
  </si>
  <si>
    <t>818</t>
  </si>
  <si>
    <t>65</t>
  </si>
  <si>
    <t>51.1</t>
  </si>
  <si>
    <t>Lamar Jackson*+</t>
  </si>
  <si>
    <t>176</t>
  </si>
  <si>
    <t>1206</t>
  </si>
  <si>
    <t>71</t>
  </si>
  <si>
    <t>47</t>
  </si>
  <si>
    <t>6.9</t>
  </si>
  <si>
    <t>80.4</t>
  </si>
  <si>
    <t>172</t>
  </si>
  <si>
    <t>724</t>
  </si>
  <si>
    <t>49</t>
  </si>
  <si>
    <t>4.2</t>
  </si>
  <si>
    <t>45.3</t>
  </si>
  <si>
    <t>171</t>
  </si>
  <si>
    <t>797</t>
  </si>
  <si>
    <t>4.7</t>
  </si>
  <si>
    <t>56.9</t>
  </si>
  <si>
    <t>170</t>
  </si>
  <si>
    <t>817</t>
  </si>
  <si>
    <t>48</t>
  </si>
  <si>
    <t>80</t>
  </si>
  <si>
    <t>58.4</t>
  </si>
  <si>
    <t>166</t>
  </si>
  <si>
    <t>599</t>
  </si>
  <si>
    <t>37.4</t>
  </si>
  <si>
    <t>162</t>
  </si>
  <si>
    <t>612</t>
  </si>
  <si>
    <t>39</t>
  </si>
  <si>
    <t>51.0</t>
  </si>
  <si>
    <t>154</t>
  </si>
  <si>
    <t>470</t>
  </si>
  <si>
    <t>3.1</t>
  </si>
  <si>
    <t>29.4</t>
  </si>
  <si>
    <t>GS</t>
  </si>
  <si>
    <t>Att</t>
  </si>
  <si>
    <t>Y/G</t>
  </si>
  <si>
    <t>151</t>
  </si>
  <si>
    <t>775</t>
  </si>
  <si>
    <t>37</t>
  </si>
  <si>
    <t>64.6</t>
  </si>
  <si>
    <t>146</t>
  </si>
  <si>
    <t>637</t>
  </si>
  <si>
    <t>39.8</t>
  </si>
  <si>
    <t>137</t>
  </si>
  <si>
    <t>544</t>
  </si>
  <si>
    <t>4.0</t>
  </si>
  <si>
    <t>38.9</t>
  </si>
  <si>
    <t>772</t>
  </si>
  <si>
    <t>5.6</t>
  </si>
  <si>
    <t>48.3</t>
  </si>
  <si>
    <t>133</t>
  </si>
  <si>
    <t>711</t>
  </si>
  <si>
    <t>46</t>
  </si>
  <si>
    <t>5.3</t>
  </si>
  <si>
    <t>44.4</t>
  </si>
  <si>
    <t>35</t>
  </si>
  <si>
    <t>132</t>
  </si>
  <si>
    <t>557</t>
  </si>
  <si>
    <t>34.8</t>
  </si>
  <si>
    <t>496</t>
  </si>
  <si>
    <t>31.0</t>
  </si>
  <si>
    <t>123</t>
  </si>
  <si>
    <t>623</t>
  </si>
  <si>
    <t>83</t>
  </si>
  <si>
    <t>47.9</t>
  </si>
  <si>
    <t>119</t>
  </si>
  <si>
    <t>525</t>
  </si>
  <si>
    <t>52.5</t>
  </si>
  <si>
    <t>116</t>
  </si>
  <si>
    <t>464</t>
  </si>
  <si>
    <t>46.4</t>
  </si>
  <si>
    <t>113</t>
  </si>
  <si>
    <t>403</t>
  </si>
  <si>
    <t>50.4</t>
  </si>
  <si>
    <t>111</t>
  </si>
  <si>
    <t>498</t>
  </si>
  <si>
    <t>91</t>
  </si>
  <si>
    <t>42</t>
  </si>
  <si>
    <t>109</t>
  </si>
  <si>
    <t>510</t>
  </si>
  <si>
    <t>31.9</t>
  </si>
  <si>
    <t>43</t>
  </si>
  <si>
    <t>108</t>
  </si>
  <si>
    <t>426</t>
  </si>
  <si>
    <t>3.9</t>
  </si>
  <si>
    <t>32.8</t>
  </si>
  <si>
    <t>44</t>
  </si>
  <si>
    <t>387</t>
  </si>
  <si>
    <t>24.2</t>
  </si>
  <si>
    <t>107</t>
  </si>
  <si>
    <t>460</t>
  </si>
  <si>
    <t>32.9</t>
  </si>
  <si>
    <t>101</t>
  </si>
  <si>
    <t>465</t>
  </si>
  <si>
    <t>35.8</t>
  </si>
  <si>
    <t>100</t>
  </si>
  <si>
    <t>462</t>
  </si>
  <si>
    <t>35.5</t>
  </si>
  <si>
    <t>94</t>
  </si>
  <si>
    <t>345</t>
  </si>
  <si>
    <t>26.5</t>
  </si>
  <si>
    <t>93</t>
  </si>
  <si>
    <t>5.8</t>
  </si>
  <si>
    <t>34.0</t>
  </si>
  <si>
    <t>89</t>
  </si>
  <si>
    <t>377</t>
  </si>
  <si>
    <t>62.8</t>
  </si>
  <si>
    <t>86</t>
  </si>
  <si>
    <t>455</t>
  </si>
  <si>
    <t>30.3</t>
  </si>
  <si>
    <t>52</t>
  </si>
  <si>
    <t>410</t>
  </si>
  <si>
    <t>4.9</t>
  </si>
  <si>
    <t>25.6</t>
  </si>
  <si>
    <t>82</t>
  </si>
  <si>
    <t>413</t>
  </si>
  <si>
    <t>27.5</t>
  </si>
  <si>
    <t>54</t>
  </si>
  <si>
    <t>323</t>
  </si>
  <si>
    <t>26.9</t>
  </si>
  <si>
    <t>Russell Wilson*</t>
  </si>
  <si>
    <t>342</t>
  </si>
  <si>
    <t>21.4</t>
  </si>
  <si>
    <t>135</t>
  </si>
  <si>
    <t>1.8</t>
  </si>
  <si>
    <t>11.3</t>
  </si>
  <si>
    <t>69</t>
  </si>
  <si>
    <t>255</t>
  </si>
  <si>
    <t>18.2</t>
  </si>
  <si>
    <t>344</t>
  </si>
  <si>
    <t>24.6</t>
  </si>
  <si>
    <t>263</t>
  </si>
  <si>
    <t>17.5</t>
  </si>
  <si>
    <t>66</t>
  </si>
  <si>
    <t>175</t>
  </si>
  <si>
    <t>2.7</t>
  </si>
  <si>
    <t>12.5</t>
  </si>
  <si>
    <t>61</t>
  </si>
  <si>
    <t>302</t>
  </si>
  <si>
    <t>23.2</t>
  </si>
  <si>
    <t>370</t>
  </si>
  <si>
    <t>5.7</t>
  </si>
  <si>
    <t>37.0</t>
  </si>
  <si>
    <t>64</t>
  </si>
  <si>
    <t>213</t>
  </si>
  <si>
    <t>3.3</t>
  </si>
  <si>
    <t>13.3</t>
  </si>
  <si>
    <t>273</t>
  </si>
  <si>
    <t>17.1</t>
  </si>
  <si>
    <t>168</t>
  </si>
  <si>
    <t>11.2</t>
  </si>
  <si>
    <t>243</t>
  </si>
  <si>
    <t>15.2</t>
  </si>
  <si>
    <t>22.3</t>
  </si>
  <si>
    <t>23.3</t>
  </si>
  <si>
    <t>229</t>
  </si>
  <si>
    <t>17.6</t>
  </si>
  <si>
    <t>70</t>
  </si>
  <si>
    <t>15.6</t>
  </si>
  <si>
    <t>225</t>
  </si>
  <si>
    <t>14.1</t>
  </si>
  <si>
    <t>72</t>
  </si>
  <si>
    <t>228</t>
  </si>
  <si>
    <t>16.2</t>
  </si>
  <si>
    <t>209</t>
  </si>
  <si>
    <t>13.1</t>
  </si>
  <si>
    <t>10.6</t>
  </si>
  <si>
    <t>76</t>
  </si>
  <si>
    <t>201</t>
  </si>
  <si>
    <t>28.7</t>
  </si>
  <si>
    <t>77</t>
  </si>
  <si>
    <t>199</t>
  </si>
  <si>
    <t>12.4</t>
  </si>
  <si>
    <t>277</t>
  </si>
  <si>
    <t>17.3</t>
  </si>
  <si>
    <t>79</t>
  </si>
  <si>
    <t>307</t>
  </si>
  <si>
    <t>6.0</t>
  </si>
  <si>
    <t>21.9</t>
  </si>
  <si>
    <t>235</t>
  </si>
  <si>
    <t>26.1</t>
  </si>
  <si>
    <t>193</t>
  </si>
  <si>
    <t>12.9</t>
  </si>
  <si>
    <t>1.3</t>
  </si>
  <si>
    <t>Aaron Rodgers*</t>
  </si>
  <si>
    <t>183</t>
  </si>
  <si>
    <t>11.4</t>
  </si>
  <si>
    <t>85</t>
  </si>
  <si>
    <t>279</t>
  </si>
  <si>
    <t>6.2</t>
  </si>
  <si>
    <t>21.5</t>
  </si>
  <si>
    <t>22.4</t>
  </si>
  <si>
    <t>87</t>
  </si>
  <si>
    <t>Patrick Mahomes*</t>
  </si>
  <si>
    <t>218</t>
  </si>
  <si>
    <t>Ryan Tannehill*</t>
  </si>
  <si>
    <t>185</t>
  </si>
  <si>
    <t>15.4</t>
  </si>
  <si>
    <t>49.0</t>
  </si>
  <si>
    <t>90</t>
  </si>
  <si>
    <t>141</t>
  </si>
  <si>
    <t>3.4</t>
  </si>
  <si>
    <t>11.8</t>
  </si>
  <si>
    <t>147</t>
  </si>
  <si>
    <t>92</t>
  </si>
  <si>
    <t>145</t>
  </si>
  <si>
    <t>9.1</t>
  </si>
  <si>
    <t>205</t>
  </si>
  <si>
    <t>5.4</t>
  </si>
  <si>
    <t>12.8</t>
  </si>
  <si>
    <t>138</t>
  </si>
  <si>
    <t>95</t>
  </si>
  <si>
    <t>128</t>
  </si>
  <si>
    <t>3.5</t>
  </si>
  <si>
    <t>10.7</t>
  </si>
  <si>
    <t>96</t>
  </si>
  <si>
    <t>19.0</t>
  </si>
  <si>
    <t>97</t>
  </si>
  <si>
    <t>6.8</t>
  </si>
  <si>
    <t>98</t>
  </si>
  <si>
    <t>9.8</t>
  </si>
  <si>
    <t>99</t>
  </si>
  <si>
    <t>1.9</t>
  </si>
  <si>
    <t>1.2</t>
  </si>
  <si>
    <t>2.5</t>
  </si>
  <si>
    <t>106</t>
  </si>
  <si>
    <t>8.2</t>
  </si>
  <si>
    <t>102</t>
  </si>
  <si>
    <t>2.3</t>
  </si>
  <si>
    <t>103</t>
  </si>
  <si>
    <t>6.4</t>
  </si>
  <si>
    <t>104</t>
  </si>
  <si>
    <t>Kirk Cousins*</t>
  </si>
  <si>
    <t>2.0</t>
  </si>
  <si>
    <t>105</t>
  </si>
  <si>
    <t>3.0</t>
  </si>
  <si>
    <t>110</t>
  </si>
  <si>
    <t>11.0</t>
  </si>
  <si>
    <t>200</t>
  </si>
  <si>
    <t>28.6</t>
  </si>
  <si>
    <t>1.1</t>
  </si>
  <si>
    <t>8.8</t>
  </si>
  <si>
    <t>156</t>
  </si>
  <si>
    <t>112</t>
  </si>
  <si>
    <t>10.5</t>
  </si>
  <si>
    <t>2.1</t>
  </si>
  <si>
    <t>114</t>
  </si>
  <si>
    <t>129</t>
  </si>
  <si>
    <t>18.4</t>
  </si>
  <si>
    <t>115</t>
  </si>
  <si>
    <t>122</t>
  </si>
  <si>
    <t>20.3</t>
  </si>
  <si>
    <t>7.2</t>
  </si>
  <si>
    <t>117</t>
  </si>
  <si>
    <t>8.0</t>
  </si>
  <si>
    <t>118</t>
  </si>
  <si>
    <t>50.3</t>
  </si>
  <si>
    <t>8.4</t>
  </si>
  <si>
    <t>120</t>
  </si>
  <si>
    <t>6.3</t>
  </si>
  <si>
    <t>121</t>
  </si>
  <si>
    <t>15.1</t>
  </si>
  <si>
    <t>8.5</t>
  </si>
  <si>
    <t>124</t>
  </si>
  <si>
    <t>125</t>
  </si>
  <si>
    <t>10.0</t>
  </si>
  <si>
    <t>126</t>
  </si>
  <si>
    <t>127</t>
  </si>
  <si>
    <t>8.3</t>
  </si>
  <si>
    <t>130</t>
  </si>
  <si>
    <t>8.1</t>
  </si>
  <si>
    <t>16.0</t>
  </si>
  <si>
    <t>7.1</t>
  </si>
  <si>
    <t>131</t>
  </si>
  <si>
    <t>14.4</t>
  </si>
  <si>
    <t>6.1</t>
  </si>
  <si>
    <t>134</t>
  </si>
  <si>
    <t>17.0</t>
  </si>
  <si>
    <t>7.7</t>
  </si>
  <si>
    <t>136</t>
  </si>
  <si>
    <t>7.3</t>
  </si>
  <si>
    <t>139</t>
  </si>
  <si>
    <t>140</t>
  </si>
  <si>
    <t>2.6</t>
  </si>
  <si>
    <t>2.4</t>
  </si>
  <si>
    <t>159</t>
  </si>
  <si>
    <t>142</t>
  </si>
  <si>
    <t>143</t>
  </si>
  <si>
    <t>144</t>
  </si>
  <si>
    <t>1.7</t>
  </si>
  <si>
    <t>2.8</t>
  </si>
  <si>
    <t>148</t>
  </si>
  <si>
    <t>13.0</t>
  </si>
  <si>
    <t>149</t>
  </si>
  <si>
    <t>1.5</t>
  </si>
  <si>
    <t>150</t>
  </si>
  <si>
    <t>152</t>
  </si>
  <si>
    <t>153</t>
  </si>
  <si>
    <t>25.7</t>
  </si>
  <si>
    <t>21.0</t>
  </si>
  <si>
    <t>155</t>
  </si>
  <si>
    <t>9.3</t>
  </si>
  <si>
    <t>157</t>
  </si>
  <si>
    <t>1.4</t>
  </si>
  <si>
    <t>158</t>
  </si>
  <si>
    <t>0.7</t>
  </si>
  <si>
    <t>0.9</t>
  </si>
  <si>
    <t>Drew Brees*</t>
  </si>
  <si>
    <t>-4</t>
  </si>
  <si>
    <t>-0.4</t>
  </si>
  <si>
    <t>160</t>
  </si>
  <si>
    <t>161</t>
  </si>
  <si>
    <t>163</t>
  </si>
  <si>
    <t>9.4</t>
  </si>
  <si>
    <t>164</t>
  </si>
  <si>
    <t>165</t>
  </si>
  <si>
    <t>167</t>
  </si>
  <si>
    <t>2.9</t>
  </si>
  <si>
    <t>169</t>
  </si>
  <si>
    <t>0.3</t>
  </si>
  <si>
    <t>0.5</t>
  </si>
  <si>
    <t>7.5</t>
  </si>
  <si>
    <t>173</t>
  </si>
  <si>
    <t>174</t>
  </si>
  <si>
    <t>5.9</t>
  </si>
  <si>
    <t>13.7</t>
  </si>
  <si>
    <t>0.6</t>
  </si>
  <si>
    <t>177</t>
  </si>
  <si>
    <t>178</t>
  </si>
  <si>
    <t>7.8</t>
  </si>
  <si>
    <t>8.7</t>
  </si>
  <si>
    <t>180</t>
  </si>
  <si>
    <t>1.0</t>
  </si>
  <si>
    <t>181</t>
  </si>
  <si>
    <t>-5</t>
  </si>
  <si>
    <t>-0.8</t>
  </si>
  <si>
    <t>-1.7</t>
  </si>
  <si>
    <t>182</t>
  </si>
  <si>
    <t>6.7</t>
  </si>
  <si>
    <t>12.0</t>
  </si>
  <si>
    <t>-7</t>
  </si>
  <si>
    <t>-1.4</t>
  </si>
  <si>
    <t>-2.3</t>
  </si>
  <si>
    <t>12.2</t>
  </si>
  <si>
    <t>186</t>
  </si>
  <si>
    <t>6.6</t>
  </si>
  <si>
    <t>187</t>
  </si>
  <si>
    <t>7.0</t>
  </si>
  <si>
    <t>188</t>
  </si>
  <si>
    <t>189</t>
  </si>
  <si>
    <t>1.6</t>
  </si>
  <si>
    <t>190</t>
  </si>
  <si>
    <t>19.5</t>
  </si>
  <si>
    <t>191</t>
  </si>
  <si>
    <t>-1</t>
  </si>
  <si>
    <t>-0.2</t>
  </si>
  <si>
    <t>192</t>
  </si>
  <si>
    <t>-2</t>
  </si>
  <si>
    <t>-1.0</t>
  </si>
  <si>
    <t>194</t>
  </si>
  <si>
    <t>195</t>
  </si>
  <si>
    <t>196</t>
  </si>
  <si>
    <t>197</t>
  </si>
  <si>
    <t>2.2</t>
  </si>
  <si>
    <t>198</t>
  </si>
  <si>
    <t>9.0</t>
  </si>
  <si>
    <t>18.3</t>
  </si>
  <si>
    <t>5.2</t>
  </si>
  <si>
    <t>203</t>
  </si>
  <si>
    <t>204</t>
  </si>
  <si>
    <t>0.8</t>
  </si>
  <si>
    <t>206</t>
  </si>
  <si>
    <t>-0.3</t>
  </si>
  <si>
    <t>-0.5</t>
  </si>
  <si>
    <t>207</t>
  </si>
  <si>
    <t>208</t>
  </si>
  <si>
    <t>210</t>
  </si>
  <si>
    <t>212</t>
  </si>
  <si>
    <t>10.3</t>
  </si>
  <si>
    <t>-1.3</t>
  </si>
  <si>
    <t>214</t>
  </si>
  <si>
    <t>215</t>
  </si>
  <si>
    <t>216</t>
  </si>
  <si>
    <t>219</t>
  </si>
  <si>
    <t>220</t>
  </si>
  <si>
    <t>221</t>
  </si>
  <si>
    <t>222</t>
  </si>
  <si>
    <t>20.0</t>
  </si>
  <si>
    <t>0.4</t>
  </si>
  <si>
    <t>226</t>
  </si>
  <si>
    <t>227</t>
  </si>
  <si>
    <t>-12</t>
  </si>
  <si>
    <t>-4.0</t>
  </si>
  <si>
    <t>230</t>
  </si>
  <si>
    <t>-3</t>
  </si>
  <si>
    <t>-0.6</t>
  </si>
  <si>
    <t>231</t>
  </si>
  <si>
    <t>232</t>
  </si>
  <si>
    <t>233</t>
  </si>
  <si>
    <t>234</t>
  </si>
  <si>
    <t>-3.0</t>
  </si>
  <si>
    <t>237</t>
  </si>
  <si>
    <t>238</t>
  </si>
  <si>
    <t>239</t>
  </si>
  <si>
    <t>240</t>
  </si>
  <si>
    <t>241</t>
  </si>
  <si>
    <t>244</t>
  </si>
  <si>
    <t>-0.7</t>
  </si>
  <si>
    <t>246</t>
  </si>
  <si>
    <t>-2.0</t>
  </si>
  <si>
    <t>248</t>
  </si>
  <si>
    <t>Jordan Berry</t>
  </si>
  <si>
    <t>-8</t>
  </si>
  <si>
    <t>249</t>
  </si>
  <si>
    <t>-9</t>
  </si>
  <si>
    <t>-4.5</t>
  </si>
  <si>
    <t>251</t>
  </si>
  <si>
    <t>252</t>
  </si>
  <si>
    <t>253</t>
  </si>
  <si>
    <t>254</t>
  </si>
  <si>
    <t>14.5</t>
  </si>
  <si>
    <t>256</t>
  </si>
  <si>
    <t>0.0</t>
  </si>
  <si>
    <t>257</t>
  </si>
  <si>
    <t>258</t>
  </si>
  <si>
    <t>-0.1</t>
  </si>
  <si>
    <t>259</t>
  </si>
  <si>
    <t>-1.5</t>
  </si>
  <si>
    <t>260</t>
  </si>
  <si>
    <t>261</t>
  </si>
  <si>
    <t>262</t>
  </si>
  <si>
    <t>Anthony Levine</t>
  </si>
  <si>
    <t>264</t>
  </si>
  <si>
    <t>14.0</t>
  </si>
  <si>
    <t>5.5</t>
  </si>
  <si>
    <t>266</t>
  </si>
  <si>
    <t>267</t>
  </si>
  <si>
    <t>268</t>
  </si>
  <si>
    <t>269</t>
  </si>
  <si>
    <t>270</t>
  </si>
  <si>
    <t>271</t>
  </si>
  <si>
    <t>0.1</t>
  </si>
  <si>
    <t>272</t>
  </si>
  <si>
    <t>274</t>
  </si>
  <si>
    <t>275</t>
  </si>
  <si>
    <t>276</t>
  </si>
  <si>
    <t>280</t>
  </si>
  <si>
    <t>Bryan Anger</t>
  </si>
  <si>
    <t>-5.0</t>
  </si>
  <si>
    <t>281</t>
  </si>
  <si>
    <t>0.2</t>
  </si>
  <si>
    <t>282</t>
  </si>
  <si>
    <t>283</t>
  </si>
  <si>
    <t>27.0</t>
  </si>
  <si>
    <t>284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</si>
  <si>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</si>
  <si>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</si>
  <si>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</si>
  <si>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</si>
  <si>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</si>
  <si>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</si>
  <si>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</si>
  <si>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</si>
  <si>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</si>
  <si>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295</t>
  </si>
  <si>
    <t>15.0</t>
  </si>
  <si>
    <t>296</t>
  </si>
  <si>
    <t>297</t>
  </si>
  <si>
    <t>Matt Haack</t>
  </si>
  <si>
    <t>299</t>
  </si>
  <si>
    <t>Erik Harris</t>
  </si>
  <si>
    <t>300</t>
  </si>
  <si>
    <t>304</t>
  </si>
  <si>
    <t>305</t>
  </si>
  <si>
    <t>306</t>
  </si>
  <si>
    <t>Colin Jones</t>
  </si>
  <si>
    <t>308</t>
  </si>
  <si>
    <t>309</t>
  </si>
  <si>
    <t>Brett Kern*+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</si>
  <si>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</si>
  <si>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</si>
  <si>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</si>
  <si>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</si>
  <si>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</si>
  <si>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</si>
  <si>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</si>
  <si>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</si>
  <si>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</si>
  <si>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</si>
  <si>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Quenton Nelson*+</t>
  </si>
  <si>
    <t>320</t>
  </si>
  <si>
    <t>321</t>
  </si>
  <si>
    <t>322</t>
  </si>
  <si>
    <t>324</t>
  </si>
  <si>
    <t>325</t>
  </si>
  <si>
    <t>18.0</t>
  </si>
  <si>
    <t>326</t>
  </si>
  <si>
    <t>327</t>
  </si>
  <si>
    <t>328</t>
  </si>
  <si>
    <t>329</t>
  </si>
  <si>
    <t>-9.0</t>
  </si>
  <si>
    <t>330</t>
  </si>
  <si>
    <t>331</t>
  </si>
  <si>
    <t>332</t>
  </si>
  <si>
    <t>333</t>
  </si>
  <si>
    <t>334</t>
  </si>
  <si>
    <t>-7.0</t>
  </si>
  <si>
    <t>ID</t>
  </si>
  <si>
    <t>Nickname</t>
  </si>
  <si>
    <t>Tier</t>
  </si>
  <si>
    <t>47691-55050</t>
  </si>
  <si>
    <t>Christian</t>
  </si>
  <si>
    <t>McCaffrey</t>
  </si>
  <si>
    <t>LV@CAR</t>
  </si>
  <si>
    <t>47691-63115</t>
  </si>
  <si>
    <t>Lamar</t>
  </si>
  <si>
    <t>Jackson</t>
  </si>
  <si>
    <t>CLE@BAL</t>
  </si>
  <si>
    <t>47691-28573</t>
  </si>
  <si>
    <t>Michael</t>
  </si>
  <si>
    <t>Thomas</t>
  </si>
  <si>
    <t>TB@NO</t>
  </si>
  <si>
    <t>47691-54140</t>
  </si>
  <si>
    <t>Dalvin</t>
  </si>
  <si>
    <t>Cook</t>
  </si>
  <si>
    <t>GB@MIN</t>
  </si>
  <si>
    <t>47691-22015</t>
  </si>
  <si>
    <t>Russell</t>
  </si>
  <si>
    <t>Wilson</t>
  </si>
  <si>
    <t>SEA@ATL</t>
  </si>
  <si>
    <t>47691-42104</t>
  </si>
  <si>
    <t>Alvin</t>
  </si>
  <si>
    <t>Kamara</t>
  </si>
  <si>
    <t>47691-72731</t>
  </si>
  <si>
    <t>Josh</t>
  </si>
  <si>
    <t>Jacobs</t>
  </si>
  <si>
    <t>47691-14190</t>
  </si>
  <si>
    <t>Julio</t>
  </si>
  <si>
    <t>Jones</t>
  </si>
  <si>
    <t>47691-6504</t>
  </si>
  <si>
    <t>Drew</t>
  </si>
  <si>
    <t>Brees</t>
  </si>
  <si>
    <t>47691-45889</t>
  </si>
  <si>
    <t>Davante</t>
  </si>
  <si>
    <t>Adams</t>
  </si>
  <si>
    <t>47691-39793</t>
  </si>
  <si>
    <t>George</t>
  </si>
  <si>
    <t>Kittle</t>
  </si>
  <si>
    <t>ARI@SF</t>
  </si>
  <si>
    <t>47691-62239</t>
  </si>
  <si>
    <t>Allen</t>
  </si>
  <si>
    <t>NYJ@BUF</t>
  </si>
  <si>
    <t>47691-16606</t>
  </si>
  <si>
    <t>DeAndre</t>
  </si>
  <si>
    <t>Hopkins</t>
  </si>
  <si>
    <t>47691-6616</t>
  </si>
  <si>
    <t>Matt</t>
  </si>
  <si>
    <t>Ryan</t>
  </si>
  <si>
    <t>47691-40442</t>
  </si>
  <si>
    <t>Aaron</t>
  </si>
  <si>
    <t>47691-80001</t>
  </si>
  <si>
    <t>Austin</t>
  </si>
  <si>
    <t>Ekeler</t>
  </si>
  <si>
    <t>LAC@CIN</t>
  </si>
  <si>
    <t>47691-55635</t>
  </si>
  <si>
    <t>Chris</t>
  </si>
  <si>
    <t>Godwin</t>
  </si>
  <si>
    <t>47691-70324</t>
  </si>
  <si>
    <t>Carson</t>
  </si>
  <si>
    <t>Wentz</t>
  </si>
  <si>
    <t>PHI@WAS</t>
  </si>
  <si>
    <t>47691-63484</t>
  </si>
  <si>
    <t>Kyler</t>
  </si>
  <si>
    <t>Murray</t>
  </si>
  <si>
    <t>47691-6498</t>
  </si>
  <si>
    <t>Tom</t>
  </si>
  <si>
    <t>Brady</t>
  </si>
  <si>
    <t>47691-53562</t>
  </si>
  <si>
    <t>Nick</t>
  </si>
  <si>
    <t>Chubb</t>
  </si>
  <si>
    <t>47691-32384</t>
  </si>
  <si>
    <t>Mike</t>
  </si>
  <si>
    <t>Evans</t>
  </si>
  <si>
    <t>47691-6894</t>
  </si>
  <si>
    <t>Rodgers</t>
  </si>
  <si>
    <t>47691-52436</t>
  </si>
  <si>
    <t>Mark</t>
  </si>
  <si>
    <t>Andrews</t>
  </si>
  <si>
    <t>47691-54604</t>
  </si>
  <si>
    <t>Jimmy</t>
  </si>
  <si>
    <t>Garoppolo</t>
  </si>
  <si>
    <t>47691-52442</t>
  </si>
  <si>
    <t>Joe</t>
  </si>
  <si>
    <t>Mixon</t>
  </si>
  <si>
    <t>47691-6654</t>
  </si>
  <si>
    <t>Matthew</t>
  </si>
  <si>
    <t>Stafford</t>
  </si>
  <si>
    <t>CHI@DET</t>
  </si>
  <si>
    <t>47691-14185</t>
  </si>
  <si>
    <t>Cam</t>
  </si>
  <si>
    <t>Newton</t>
  </si>
  <si>
    <t>MIA@NE</t>
  </si>
  <si>
    <t>47691-54244</t>
  </si>
  <si>
    <t>Kenny</t>
  </si>
  <si>
    <t>Golladay</t>
  </si>
  <si>
    <t>47691-22038</t>
  </si>
  <si>
    <t>Kirk</t>
  </si>
  <si>
    <t>Cousins</t>
  </si>
  <si>
    <t>47691-64119</t>
  </si>
  <si>
    <t>Q</t>
  </si>
  <si>
    <t>Hip</t>
  </si>
  <si>
    <t>47691-28643</t>
  </si>
  <si>
    <t>Allen Robinson II</t>
  </si>
  <si>
    <t>Robinson II</t>
  </si>
  <si>
    <t>47691-63043</t>
  </si>
  <si>
    <t>DJ</t>
  </si>
  <si>
    <t>DJ Moore</t>
  </si>
  <si>
    <t>Moore</t>
  </si>
  <si>
    <t>47691-30447</t>
  </si>
  <si>
    <t>Todd</t>
  </si>
  <si>
    <t>Todd Gurley II</t>
  </si>
  <si>
    <t>Gurley II</t>
  </si>
  <si>
    <t>47691-7968</t>
  </si>
  <si>
    <t>Philip</t>
  </si>
  <si>
    <t>Rivers</t>
  </si>
  <si>
    <t>IND@JAC</t>
  </si>
  <si>
    <t>47691-45859</t>
  </si>
  <si>
    <t>Derek</t>
  </si>
  <si>
    <t>Carr</t>
  </si>
  <si>
    <t>47691-14377</t>
  </si>
  <si>
    <t>Tyrod</t>
  </si>
  <si>
    <t>Taylor</t>
  </si>
  <si>
    <t>47691-41535</t>
  </si>
  <si>
    <t>Baker</t>
  </si>
  <si>
    <t>Mayfield</t>
  </si>
  <si>
    <t>47691-29253</t>
  </si>
  <si>
    <t>Keenan</t>
  </si>
  <si>
    <t>47691-14211</t>
  </si>
  <si>
    <t>Mark Ingram II</t>
  </si>
  <si>
    <t>Ingram II</t>
  </si>
  <si>
    <t>47691-31360</t>
  </si>
  <si>
    <t>Odell</t>
  </si>
  <si>
    <t>Beckham Jr.</t>
  </si>
  <si>
    <t>47691-52922</t>
  </si>
  <si>
    <t>Leonard</t>
  </si>
  <si>
    <t>Fournette</t>
  </si>
  <si>
    <t>47691-38628</t>
  </si>
  <si>
    <t>Mitchell</t>
  </si>
  <si>
    <t>Trubisky</t>
  </si>
  <si>
    <t>47691-63589</t>
  </si>
  <si>
    <t>Sam</t>
  </si>
  <si>
    <t>Darnold</t>
  </si>
  <si>
    <t>47691-71845</t>
  </si>
  <si>
    <t>Miles</t>
  </si>
  <si>
    <t>Sanders</t>
  </si>
  <si>
    <t>47691-27050</t>
  </si>
  <si>
    <t>Tyler</t>
  </si>
  <si>
    <t>Lockett</t>
  </si>
  <si>
    <t>47691-25011</t>
  </si>
  <si>
    <t>Darren</t>
  </si>
  <si>
    <t>Waller</t>
  </si>
  <si>
    <t>47691-33259</t>
  </si>
  <si>
    <t>Teddy</t>
  </si>
  <si>
    <t>Bridgewater</t>
  </si>
  <si>
    <t>47691-39716</t>
  </si>
  <si>
    <t>Adam</t>
  </si>
  <si>
    <t>Thielen</t>
  </si>
  <si>
    <t>47691-61798</t>
  </si>
  <si>
    <t>Gardner</t>
  </si>
  <si>
    <t>Minshew II</t>
  </si>
  <si>
    <t>47691-33260</t>
  </si>
  <si>
    <t>DeVante</t>
  </si>
  <si>
    <t>Parker</t>
  </si>
  <si>
    <t>47691-7859</t>
  </si>
  <si>
    <t>Julian</t>
  </si>
  <si>
    <t>Edelman</t>
  </si>
  <si>
    <t>47691-64555</t>
  </si>
  <si>
    <t>Calvin</t>
  </si>
  <si>
    <t>Ridley</t>
  </si>
  <si>
    <t>47691-29780</t>
  </si>
  <si>
    <t>Zach</t>
  </si>
  <si>
    <t>Ertz</t>
  </si>
  <si>
    <t>47691-30989</t>
  </si>
  <si>
    <t>Kenyan</t>
  </si>
  <si>
    <t>Drake</t>
  </si>
  <si>
    <t>47691-25079</t>
  </si>
  <si>
    <t>Stefon</t>
  </si>
  <si>
    <t>Diggs</t>
  </si>
  <si>
    <t>47691-52917</t>
  </si>
  <si>
    <t>DJ Chark Jr.</t>
  </si>
  <si>
    <t>Chark Jr.</t>
  </si>
  <si>
    <t>47691-63336</t>
  </si>
  <si>
    <t>Joe Burrow</t>
  </si>
  <si>
    <t>Burrow</t>
  </si>
  <si>
    <t>47691-73183</t>
  </si>
  <si>
    <t>Dwayne</t>
  </si>
  <si>
    <t>Dwayne Haskins Jr.</t>
  </si>
  <si>
    <t>Haskins Jr.</t>
  </si>
  <si>
    <t>47691-28181</t>
  </si>
  <si>
    <t>Le'Veon</t>
  </si>
  <si>
    <t>Bell</t>
  </si>
  <si>
    <t>47691-56250</t>
  </si>
  <si>
    <t>Terry</t>
  </si>
  <si>
    <t>McLaurin</t>
  </si>
  <si>
    <t>47691-73048</t>
  </si>
  <si>
    <t>DK</t>
  </si>
  <si>
    <t>DK Metcalf</t>
  </si>
  <si>
    <t>Metcalf</t>
  </si>
  <si>
    <t>47691-7659</t>
  </si>
  <si>
    <t>Fitzpatrick</t>
  </si>
  <si>
    <t>47691-22031</t>
  </si>
  <si>
    <t>T.Y.</t>
  </si>
  <si>
    <t>Hilton</t>
  </si>
  <si>
    <t>Hamstring</t>
  </si>
  <si>
    <t>47691-22027</t>
  </si>
  <si>
    <t>Foles</t>
  </si>
  <si>
    <t>47691-31394</t>
  </si>
  <si>
    <t>Jarvis</t>
  </si>
  <si>
    <t>Landry</t>
  </si>
  <si>
    <t>47691-70603</t>
  </si>
  <si>
    <t>Devin</t>
  </si>
  <si>
    <t>Singletary</t>
  </si>
  <si>
    <t>47691-28744</t>
  </si>
  <si>
    <t>Raheem</t>
  </si>
  <si>
    <t>Mostert</t>
  </si>
  <si>
    <t>47691-90572</t>
  </si>
  <si>
    <t>Tua</t>
  </si>
  <si>
    <t>Tua Tagovailoa</t>
  </si>
  <si>
    <t>Tagovailoa</t>
  </si>
  <si>
    <t>47691-22103</t>
  </si>
  <si>
    <t>Marvin</t>
  </si>
  <si>
    <t>Marvin Jones Jr.</t>
  </si>
  <si>
    <t>Jones Jr.</t>
  </si>
  <si>
    <t>47691-14187</t>
  </si>
  <si>
    <t>A.J.</t>
  </si>
  <si>
    <t>Green</t>
  </si>
  <si>
    <t>47691-54606</t>
  </si>
  <si>
    <t>John</t>
  </si>
  <si>
    <t>Brown</t>
  </si>
  <si>
    <t>47691-57909</t>
  </si>
  <si>
    <t>Marlon</t>
  </si>
  <si>
    <t>Mack</t>
  </si>
  <si>
    <t>47691-69189</t>
  </si>
  <si>
    <t>Justin</t>
  </si>
  <si>
    <t>Justin Herbert</t>
  </si>
  <si>
    <t>Herbert</t>
  </si>
  <si>
    <t>47691-40669</t>
  </si>
  <si>
    <t>Boyd</t>
  </si>
  <si>
    <t>47691-24607</t>
  </si>
  <si>
    <t>Chad</t>
  </si>
  <si>
    <t>Kelly</t>
  </si>
  <si>
    <t>47691-71710</t>
  </si>
  <si>
    <t>Nate</t>
  </si>
  <si>
    <t>Nate Stanley</t>
  </si>
  <si>
    <t>Stanley</t>
  </si>
  <si>
    <t>47691-30761</t>
  </si>
  <si>
    <t>Nathan</t>
  </si>
  <si>
    <t>Peterman</t>
  </si>
  <si>
    <t>47691-30788</t>
  </si>
  <si>
    <t>Bray</t>
  </si>
  <si>
    <t>47691-62566</t>
  </si>
  <si>
    <t>Travis</t>
  </si>
  <si>
    <t>Travis Jonsen</t>
  </si>
  <si>
    <t>Jonsen</t>
  </si>
  <si>
    <t>47691-52342</t>
  </si>
  <si>
    <t>Will</t>
  </si>
  <si>
    <t>Grier</t>
  </si>
  <si>
    <t>47691-71798</t>
  </si>
  <si>
    <t>Anthony</t>
  </si>
  <si>
    <t>Anthony Gordon</t>
  </si>
  <si>
    <t>Gordon</t>
  </si>
  <si>
    <t>47691-39034</t>
  </si>
  <si>
    <t>Kurt</t>
  </si>
  <si>
    <t>Kurt Benkert</t>
  </si>
  <si>
    <t>Benkert</t>
  </si>
  <si>
    <t>47691-64637</t>
  </si>
  <si>
    <t>Brian</t>
  </si>
  <si>
    <t>Brian Lewerke</t>
  </si>
  <si>
    <t>Lewerke</t>
  </si>
  <si>
    <t>47691-83079</t>
  </si>
  <si>
    <t>Kyle</t>
  </si>
  <si>
    <t>Lauletta</t>
  </si>
  <si>
    <t>47691-69769</t>
  </si>
  <si>
    <t>Darius</t>
  </si>
  <si>
    <t>Darius Bradwell</t>
  </si>
  <si>
    <t>Bradwell</t>
  </si>
  <si>
    <t>47691-52369</t>
  </si>
  <si>
    <t>Manny</t>
  </si>
  <si>
    <t>Manny Wilkins</t>
  </si>
  <si>
    <t>Wilkins</t>
  </si>
  <si>
    <t>47691-27801</t>
  </si>
  <si>
    <t>Sudfeld</t>
  </si>
  <si>
    <t>47691-24755</t>
  </si>
  <si>
    <t>Jamison</t>
  </si>
  <si>
    <t>Crowder</t>
  </si>
  <si>
    <t>47691-57537</t>
  </si>
  <si>
    <t>DeShone</t>
  </si>
  <si>
    <t>Kizer</t>
  </si>
  <si>
    <t>47691-29915</t>
  </si>
  <si>
    <t>Brett</t>
  </si>
  <si>
    <t>Hundley</t>
  </si>
  <si>
    <t>47691-130269</t>
  </si>
  <si>
    <t>Reid</t>
  </si>
  <si>
    <t>Reid Sinnett</t>
  </si>
  <si>
    <t>Sinnett</t>
  </si>
  <si>
    <t>47691-130304</t>
  </si>
  <si>
    <t>Kevin</t>
  </si>
  <si>
    <t>Kevin Davidson</t>
  </si>
  <si>
    <t>Davidson</t>
  </si>
  <si>
    <t>47691-130312</t>
  </si>
  <si>
    <t>Broc</t>
  </si>
  <si>
    <t>Broc Rutter</t>
  </si>
  <si>
    <t>Rutter</t>
  </si>
  <si>
    <t>47691-24849</t>
  </si>
  <si>
    <t>Jameis</t>
  </si>
  <si>
    <t>Winston</t>
  </si>
  <si>
    <t>47691-130334</t>
  </si>
  <si>
    <t>Jalen</t>
  </si>
  <si>
    <t>Jalen Morton</t>
  </si>
  <si>
    <t>Morton</t>
  </si>
  <si>
    <t>47691-61751</t>
  </si>
  <si>
    <t>Josh Thomas</t>
  </si>
  <si>
    <t>47691-27982</t>
  </si>
  <si>
    <t>Jake</t>
  </si>
  <si>
    <t>Rudock</t>
  </si>
  <si>
    <t>47691-27986</t>
  </si>
  <si>
    <t>C.J.</t>
  </si>
  <si>
    <t>Beathard</t>
  </si>
  <si>
    <t>47691-52606</t>
  </si>
  <si>
    <t>David</t>
  </si>
  <si>
    <t>Blough</t>
  </si>
  <si>
    <t>47691-53640</t>
  </si>
  <si>
    <t>Sony</t>
  </si>
  <si>
    <t>Michel</t>
  </si>
  <si>
    <t>NA</t>
  </si>
  <si>
    <t>Foot</t>
  </si>
  <si>
    <t>47691-103824</t>
  </si>
  <si>
    <t>Easton</t>
  </si>
  <si>
    <t>Easton Stick</t>
  </si>
  <si>
    <t>Stick</t>
  </si>
  <si>
    <t>47691-69017</t>
  </si>
  <si>
    <t>Jordan</t>
  </si>
  <si>
    <t>Jordan Love</t>
  </si>
  <si>
    <t>Love</t>
  </si>
  <si>
    <t>47691-32158</t>
  </si>
  <si>
    <t>Garrett</t>
  </si>
  <si>
    <t>Gilbert</t>
  </si>
  <si>
    <t>47691-70051</t>
  </si>
  <si>
    <t>Tyler Huntley</t>
  </si>
  <si>
    <t>Huntley</t>
  </si>
  <si>
    <t>47691-60840</t>
  </si>
  <si>
    <t>Jake Browning</t>
  </si>
  <si>
    <t>Browning</t>
  </si>
  <si>
    <t>47691-21941</t>
  </si>
  <si>
    <t>Robert</t>
  </si>
  <si>
    <t>Griffin III</t>
  </si>
  <si>
    <t>47691-31170</t>
  </si>
  <si>
    <t>Brandon</t>
  </si>
  <si>
    <t>47691-22994</t>
  </si>
  <si>
    <t>Case</t>
  </si>
  <si>
    <t>Keenum</t>
  </si>
  <si>
    <t>47691-40407</t>
  </si>
  <si>
    <t>Josh Dobbs</t>
  </si>
  <si>
    <t>Dobbs</t>
  </si>
  <si>
    <t>47691-91639</t>
  </si>
  <si>
    <t>Jake Fromm</t>
  </si>
  <si>
    <t>Fromm</t>
  </si>
  <si>
    <t>47691-69132</t>
  </si>
  <si>
    <t>Khalil</t>
  </si>
  <si>
    <t>Khalil Tate</t>
  </si>
  <si>
    <t>Tate</t>
  </si>
  <si>
    <t>47691-60947</t>
  </si>
  <si>
    <t>Jarrett</t>
  </si>
  <si>
    <t>Stidham</t>
  </si>
  <si>
    <t>47691-6679</t>
  </si>
  <si>
    <t>Schaub</t>
  </si>
  <si>
    <t>47691-30231</t>
  </si>
  <si>
    <t>Jacoby</t>
  </si>
  <si>
    <t>Brissett</t>
  </si>
  <si>
    <t>47691-61982</t>
  </si>
  <si>
    <t>Tommy</t>
  </si>
  <si>
    <t>Tommy Stevens</t>
  </si>
  <si>
    <t>Stevens</t>
  </si>
  <si>
    <t>47691-40482</t>
  </si>
  <si>
    <t>Tim</t>
  </si>
  <si>
    <t>Boyle</t>
  </si>
  <si>
    <t>47691-6714</t>
  </si>
  <si>
    <t>Flacco</t>
  </si>
  <si>
    <t>Neck</t>
  </si>
  <si>
    <t>47691-41562</t>
  </si>
  <si>
    <t>Mullens</t>
  </si>
  <si>
    <t>47691-8803</t>
  </si>
  <si>
    <t>Chase</t>
  </si>
  <si>
    <t>Daniel</t>
  </si>
  <si>
    <t>47691-64115</t>
  </si>
  <si>
    <t>Steven</t>
  </si>
  <si>
    <t>Steven Montez</t>
  </si>
  <si>
    <t>Montez</t>
  </si>
  <si>
    <t>47691-29358</t>
  </si>
  <si>
    <t>Marcus</t>
  </si>
  <si>
    <t>Mariota</t>
  </si>
  <si>
    <t>47691-7872</t>
  </si>
  <si>
    <t>Hoyer</t>
  </si>
  <si>
    <t>47691-52929</t>
  </si>
  <si>
    <t>Jake Luton</t>
  </si>
  <si>
    <t>Luton</t>
  </si>
  <si>
    <t>47691-56018</t>
  </si>
  <si>
    <t>Deebo</t>
  </si>
  <si>
    <t>Samuel</t>
  </si>
  <si>
    <t>47691-69333</t>
  </si>
  <si>
    <t>Jacob</t>
  </si>
  <si>
    <t>Jacob Eason</t>
  </si>
  <si>
    <t>Eason</t>
  </si>
  <si>
    <t>47691-29445</t>
  </si>
  <si>
    <t>Sean</t>
  </si>
  <si>
    <t>Mannion</t>
  </si>
  <si>
    <t>47691-46866</t>
  </si>
  <si>
    <t>Finley</t>
  </si>
  <si>
    <t>47691-25410</t>
  </si>
  <si>
    <t>Glennon</t>
  </si>
  <si>
    <t>47691-8005</t>
  </si>
  <si>
    <t>Alex</t>
  </si>
  <si>
    <t>Smith</t>
  </si>
  <si>
    <t>Lower leg</t>
  </si>
  <si>
    <t>47691-61253</t>
  </si>
  <si>
    <t>J'mar</t>
  </si>
  <si>
    <t>J'mar Smith</t>
  </si>
  <si>
    <t>47691-104281</t>
  </si>
  <si>
    <t>Jake Dolegala</t>
  </si>
  <si>
    <t>Dolegala</t>
  </si>
  <si>
    <t>47691-61276</t>
  </si>
  <si>
    <t>James</t>
  </si>
  <si>
    <t>James Morgan</t>
  </si>
  <si>
    <t>Morgan</t>
  </si>
  <si>
    <t>47691-41827</t>
  </si>
  <si>
    <t>P.J.</t>
  </si>
  <si>
    <t>P.J. Walker</t>
  </si>
  <si>
    <t>Walker</t>
  </si>
  <si>
    <t>47691-53095</t>
  </si>
  <si>
    <t>47691-38767</t>
  </si>
  <si>
    <t>Chris Streveler</t>
  </si>
  <si>
    <t>Streveler</t>
  </si>
  <si>
    <t>47691-14194</t>
  </si>
  <si>
    <t>Blaine</t>
  </si>
  <si>
    <t>Gabbert</t>
  </si>
  <si>
    <t>47691-26483</t>
  </si>
  <si>
    <t>Geno</t>
  </si>
  <si>
    <t>47691-39795</t>
  </si>
  <si>
    <t>Davis</t>
  </si>
  <si>
    <t>Davis Webb</t>
  </si>
  <si>
    <t>Webb</t>
  </si>
  <si>
    <t>47691-40845</t>
  </si>
  <si>
    <t>Hunter</t>
  </si>
  <si>
    <t>Henry</t>
  </si>
  <si>
    <t>47691-69531</t>
  </si>
  <si>
    <t>Jalen Hurts</t>
  </si>
  <si>
    <t>Hurts</t>
  </si>
  <si>
    <t>47691-62364</t>
  </si>
  <si>
    <t>Rosen</t>
  </si>
  <si>
    <t>47691-29605</t>
  </si>
  <si>
    <t>Barkley</t>
  </si>
  <si>
    <t>47691-33702</t>
  </si>
  <si>
    <t>Griffin</t>
  </si>
  <si>
    <t>47691-43956</t>
  </si>
  <si>
    <t>Fales</t>
  </si>
  <si>
    <t>47691-38837</t>
  </si>
  <si>
    <t>Danny</t>
  </si>
  <si>
    <t>Danny Etling</t>
  </si>
  <si>
    <t>Etling</t>
  </si>
  <si>
    <t>47691-56286</t>
  </si>
  <si>
    <t>Trace</t>
  </si>
  <si>
    <t>McSorley</t>
  </si>
  <si>
    <t>47691-73273</t>
  </si>
  <si>
    <t>Montgomery</t>
  </si>
  <si>
    <t>47691-7761</t>
  </si>
  <si>
    <t>Jared</t>
  </si>
  <si>
    <t>47691-86687</t>
  </si>
  <si>
    <t>Marquise</t>
  </si>
  <si>
    <t>47691-39829</t>
  </si>
  <si>
    <t>Williams</t>
  </si>
  <si>
    <t>47691-45229</t>
  </si>
  <si>
    <t>Kareem</t>
  </si>
  <si>
    <t>Hunt</t>
  </si>
  <si>
    <t>47691-60858</t>
  </si>
  <si>
    <t>47691-34295</t>
  </si>
  <si>
    <t>Breshad</t>
  </si>
  <si>
    <t>Perriman</t>
  </si>
  <si>
    <t>47691-63591</t>
  </si>
  <si>
    <t>Ronald</t>
  </si>
  <si>
    <t>Jones II</t>
  </si>
  <si>
    <t>47691-40126</t>
  </si>
  <si>
    <t>Hooper</t>
  </si>
  <si>
    <t>47691-80289</t>
  </si>
  <si>
    <t>Kendrick</t>
  </si>
  <si>
    <t>Bourne</t>
  </si>
  <si>
    <t>47691-6739</t>
  </si>
  <si>
    <t>DeSean</t>
  </si>
  <si>
    <t>47691-62535</t>
  </si>
  <si>
    <t>Tyrell</t>
  </si>
  <si>
    <t>47691-11505</t>
  </si>
  <si>
    <t>Emmanuel</t>
  </si>
  <si>
    <t>47691-63806</t>
  </si>
  <si>
    <t>Kerryon</t>
  </si>
  <si>
    <t>Johnson</t>
  </si>
  <si>
    <t>47691-26251</t>
  </si>
  <si>
    <t>Robby</t>
  </si>
  <si>
    <t>Anderson</t>
  </si>
  <si>
    <t>47691-42142</t>
  </si>
  <si>
    <t>Howard</t>
  </si>
  <si>
    <t>47691-11460</t>
  </si>
  <si>
    <t>Rob</t>
  </si>
  <si>
    <t>Gronkowski</t>
  </si>
  <si>
    <t>47691-60735</t>
  </si>
  <si>
    <t>Derrius</t>
  </si>
  <si>
    <t>Guice</t>
  </si>
  <si>
    <t>47691-52613</t>
  </si>
  <si>
    <t>Curtis</t>
  </si>
  <si>
    <t>47691-56809</t>
  </si>
  <si>
    <t>Lazard</t>
  </si>
  <si>
    <t>47691-27776</t>
  </si>
  <si>
    <t>Tevin</t>
  </si>
  <si>
    <t>Coleman</t>
  </si>
  <si>
    <t>47691-53390</t>
  </si>
  <si>
    <t>Pascal</t>
  </si>
  <si>
    <t>47691-60910</t>
  </si>
  <si>
    <t>Dede</t>
  </si>
  <si>
    <t>Westbrook</t>
  </si>
  <si>
    <t>47691-89675</t>
  </si>
  <si>
    <t>Jonathan</t>
  </si>
  <si>
    <t>Jonathan Taylor</t>
  </si>
  <si>
    <t>47691-22288</t>
  </si>
  <si>
    <t>Cole</t>
  </si>
  <si>
    <t>Beasley</t>
  </si>
  <si>
    <t>Back</t>
  </si>
  <si>
    <t>47691-56265</t>
  </si>
  <si>
    <t>Gesicki</t>
  </si>
  <si>
    <t>47691-41936</t>
  </si>
  <si>
    <t>Miller</t>
  </si>
  <si>
    <t>Shoulder</t>
  </si>
  <si>
    <t>47691-71706</t>
  </si>
  <si>
    <t>T.J.</t>
  </si>
  <si>
    <t>Hockenson</t>
  </si>
  <si>
    <t>47691-28930</t>
  </si>
  <si>
    <t>White</t>
  </si>
  <si>
    <t>47691-64907</t>
  </si>
  <si>
    <t>JJ</t>
  </si>
  <si>
    <t>Arcega-Whiteside</t>
  </si>
  <si>
    <t>47691-62967</t>
  </si>
  <si>
    <t>Preston</t>
  </si>
  <si>
    <t>Knee - acl</t>
  </si>
  <si>
    <t>47691-6779</t>
  </si>
  <si>
    <t>LeSean</t>
  </si>
  <si>
    <t>McCoy</t>
  </si>
  <si>
    <t>47691-6883</t>
  </si>
  <si>
    <t>Larry</t>
  </si>
  <si>
    <t>Fitzgerald</t>
  </si>
  <si>
    <t>47691-39859</t>
  </si>
  <si>
    <t>Jack</t>
  </si>
  <si>
    <t>Doyle</t>
  </si>
  <si>
    <t>47691-53303</t>
  </si>
  <si>
    <t>Breida</t>
  </si>
  <si>
    <t>47691-79974</t>
  </si>
  <si>
    <t>Tarik</t>
  </si>
  <si>
    <t>Cohen</t>
  </si>
  <si>
    <t>47691-83074</t>
  </si>
  <si>
    <t>Dallas</t>
  </si>
  <si>
    <t>Goedert</t>
  </si>
  <si>
    <t>47691-94625</t>
  </si>
  <si>
    <t>Jalen Reagor</t>
  </si>
  <si>
    <t>Reagor</t>
  </si>
  <si>
    <t>47691-22018</t>
  </si>
  <si>
    <t>Mohamed</t>
  </si>
  <si>
    <t>Sanu</t>
  </si>
  <si>
    <t>47691-41475</t>
  </si>
  <si>
    <t>John Ross III</t>
  </si>
  <si>
    <t>Ross III</t>
  </si>
  <si>
    <t>47691-64031</t>
  </si>
  <si>
    <t>Hayden</t>
  </si>
  <si>
    <t>Hurst</t>
  </si>
  <si>
    <t>47691-69213</t>
  </si>
  <si>
    <t>Michael Pittman Jr.</t>
  </si>
  <si>
    <t>Pittman Jr.</t>
  </si>
  <si>
    <t>47691-57986</t>
  </si>
  <si>
    <t>Renfrow</t>
  </si>
  <si>
    <t>47691-87787</t>
  </si>
  <si>
    <t>J.K.</t>
  </si>
  <si>
    <t>J.K. Dobbins</t>
  </si>
  <si>
    <t>Dobbins</t>
  </si>
  <si>
    <t>47691-85798</t>
  </si>
  <si>
    <t>Brandon Aiyuk</t>
  </si>
  <si>
    <t>Aiyuk</t>
  </si>
  <si>
    <t>47691-44449</t>
  </si>
  <si>
    <t>Willie</t>
  </si>
  <si>
    <t>Willie Snead IV</t>
  </si>
  <si>
    <t>Snead IV</t>
  </si>
  <si>
    <t>47691-90537</t>
  </si>
  <si>
    <t>Henry Ruggs III</t>
  </si>
  <si>
    <t>Ruggs III</t>
  </si>
  <si>
    <t>47691-91598</t>
  </si>
  <si>
    <t>D'Andre</t>
  </si>
  <si>
    <t>D'Andre Swift</t>
  </si>
  <si>
    <t>Swift</t>
  </si>
  <si>
    <t>47691-62994</t>
  </si>
  <si>
    <t>Steven Sims Jr.</t>
  </si>
  <si>
    <t>Sims Jr.</t>
  </si>
  <si>
    <t>47691-34331</t>
  </si>
  <si>
    <t>Latavius</t>
  </si>
  <si>
    <t>47691-6703</t>
  </si>
  <si>
    <t>Adrian</t>
  </si>
  <si>
    <t>Peterson</t>
  </si>
  <si>
    <t>47691-69168</t>
  </si>
  <si>
    <t>N'Keal</t>
  </si>
  <si>
    <t>Harry</t>
  </si>
  <si>
    <t>47691-30403</t>
  </si>
  <si>
    <t>Conley</t>
  </si>
  <si>
    <t>47691-72515</t>
  </si>
  <si>
    <t>Ian</t>
  </si>
  <si>
    <t>47691-14237</t>
  </si>
  <si>
    <t>Rudolph</t>
  </si>
  <si>
    <t>47691-8117</t>
  </si>
  <si>
    <t>Amendola</t>
  </si>
  <si>
    <t>47691-56262</t>
  </si>
  <si>
    <t>Parris</t>
  </si>
  <si>
    <t>Campbell</t>
  </si>
  <si>
    <t>47691-30733</t>
  </si>
  <si>
    <t>Cordarrelle</t>
  </si>
  <si>
    <t>Patterson</t>
  </si>
  <si>
    <t>47691-94262</t>
  </si>
  <si>
    <t>Antonio</t>
  </si>
  <si>
    <t>Antonio Gandy-Golden</t>
  </si>
  <si>
    <t>Gandy-Golden</t>
  </si>
  <si>
    <t>47691-83081</t>
  </si>
  <si>
    <t>Edmonds</t>
  </si>
  <si>
    <t>47691-48344</t>
  </si>
  <si>
    <t>Albert</t>
  </si>
  <si>
    <t>IR</t>
  </si>
  <si>
    <t>Personal</t>
  </si>
  <si>
    <t>47691-11512</t>
  </si>
  <si>
    <t>Graham</t>
  </si>
  <si>
    <t>47691-12549</t>
  </si>
  <si>
    <t>D</t>
  </si>
  <si>
    <t>San Francisco</t>
  </si>
  <si>
    <t>49ers</t>
  </si>
  <si>
    <t>47691-54608</t>
  </si>
  <si>
    <t>Jerick</t>
  </si>
  <si>
    <t>McKinnon</t>
  </si>
  <si>
    <t>47691-56698</t>
  </si>
  <si>
    <t>Dante</t>
  </si>
  <si>
    <t>Pettis</t>
  </si>
  <si>
    <t>47691-21980</t>
  </si>
  <si>
    <t>Alshon</t>
  </si>
  <si>
    <t>Jeffery</t>
  </si>
  <si>
    <t>47691-45565</t>
  </si>
  <si>
    <t>Taysom</t>
  </si>
  <si>
    <t>Hill</t>
  </si>
  <si>
    <t>47691-63078</t>
  </si>
  <si>
    <t>Ke'Shawn</t>
  </si>
  <si>
    <t>Ke'Shawn Vaughn</t>
  </si>
  <si>
    <t>Vaughn</t>
  </si>
  <si>
    <t>47691-85671</t>
  </si>
  <si>
    <t>Justin Jefferson</t>
  </si>
  <si>
    <t>Jefferson</t>
  </si>
  <si>
    <t>47691-27338</t>
  </si>
  <si>
    <t>Rex</t>
  </si>
  <si>
    <t>Burkhead</t>
  </si>
  <si>
    <t>47691-28473</t>
  </si>
  <si>
    <t>Carlos</t>
  </si>
  <si>
    <t>Hyde</t>
  </si>
  <si>
    <t>Shoulder - labrum</t>
  </si>
  <si>
    <t>47691-72776</t>
  </si>
  <si>
    <t>Alexander</t>
  </si>
  <si>
    <t>Mattison</t>
  </si>
  <si>
    <t>47691-63625</t>
  </si>
  <si>
    <t>Nyheim</t>
  </si>
  <si>
    <t>Hines</t>
  </si>
  <si>
    <t>47691-25760</t>
  </si>
  <si>
    <t>Hurns</t>
  </si>
  <si>
    <t>Opt out</t>
  </si>
  <si>
    <t>47691-61631</t>
  </si>
  <si>
    <t>Olabisi</t>
  </si>
  <si>
    <t>47691-64827</t>
  </si>
  <si>
    <t>Boykin</t>
  </si>
  <si>
    <t>47691-56708</t>
  </si>
  <si>
    <t>Dissly</t>
  </si>
  <si>
    <t>Achilles</t>
  </si>
  <si>
    <t>47691-57840</t>
  </si>
  <si>
    <t>Rashaad</t>
  </si>
  <si>
    <t>Penny</t>
  </si>
  <si>
    <t>47691-45631</t>
  </si>
  <si>
    <t>Jamaal</t>
  </si>
  <si>
    <t>47691-25290</t>
  </si>
  <si>
    <t>Giovani</t>
  </si>
  <si>
    <t>Bernard</t>
  </si>
  <si>
    <t>47691-6914</t>
  </si>
  <si>
    <t>Greg</t>
  </si>
  <si>
    <t>Olsen</t>
  </si>
  <si>
    <t>47691-72453</t>
  </si>
  <si>
    <t>Denzel</t>
  </si>
  <si>
    <t>Denzel Mims</t>
  </si>
  <si>
    <t>Mims</t>
  </si>
  <si>
    <t>47691-41806</t>
  </si>
  <si>
    <t>Laquon</t>
  </si>
  <si>
    <t>Treadwell</t>
  </si>
  <si>
    <t>47691-89981</t>
  </si>
  <si>
    <t>Tee</t>
  </si>
  <si>
    <t>Tee Higgins</t>
  </si>
  <si>
    <t>Higgins</t>
  </si>
  <si>
    <t>47691-29683</t>
  </si>
  <si>
    <t>Nelson</t>
  </si>
  <si>
    <t>Agholor</t>
  </si>
  <si>
    <t>47691-72725</t>
  </si>
  <si>
    <t>Irv</t>
  </si>
  <si>
    <t>Smith Jr.</t>
  </si>
  <si>
    <t>47691-55336</t>
  </si>
  <si>
    <t>Herndon</t>
  </si>
  <si>
    <t>47691-25813</t>
  </si>
  <si>
    <t>Phillip</t>
  </si>
  <si>
    <t>Phillip Dorsett II</t>
  </si>
  <si>
    <t>Dorsett II</t>
  </si>
  <si>
    <t>47691-40167</t>
  </si>
  <si>
    <t>Gus</t>
  </si>
  <si>
    <t>Edwards</t>
  </si>
  <si>
    <t>47691-53498</t>
  </si>
  <si>
    <t>Richie</t>
  </si>
  <si>
    <t>Richie James Jr.</t>
  </si>
  <si>
    <t>James Jr.</t>
  </si>
  <si>
    <t>Wrist</t>
  </si>
  <si>
    <t>47691-12555</t>
  </si>
  <si>
    <t>Baltimore</t>
  </si>
  <si>
    <t>Ravens</t>
  </si>
  <si>
    <t>47691-24891</t>
  </si>
  <si>
    <t>Thompson</t>
  </si>
  <si>
    <t>47691-55689</t>
  </si>
  <si>
    <t>Ito</t>
  </si>
  <si>
    <t>47691-47523</t>
  </si>
  <si>
    <t>Tajae</t>
  </si>
  <si>
    <t>Sharpe</t>
  </si>
  <si>
    <t>47691-6627</t>
  </si>
  <si>
    <t>Ted</t>
  </si>
  <si>
    <t>Ginn Jr.</t>
  </si>
  <si>
    <t>47691-40434</t>
  </si>
  <si>
    <t>Ward</t>
  </si>
  <si>
    <t>47691-52916</t>
  </si>
  <si>
    <t>Gage</t>
  </si>
  <si>
    <t>47691-6840</t>
  </si>
  <si>
    <t>Frank</t>
  </si>
  <si>
    <t>Gore</t>
  </si>
  <si>
    <t>47691-58041</t>
  </si>
  <si>
    <t>Boone</t>
  </si>
  <si>
    <t>47691-33578</t>
  </si>
  <si>
    <t>Richard</t>
  </si>
  <si>
    <t>47691-57208</t>
  </si>
  <si>
    <t>KeeSean</t>
  </si>
  <si>
    <t>47691-64585</t>
  </si>
  <si>
    <t>Dawson</t>
  </si>
  <si>
    <t>Knox</t>
  </si>
  <si>
    <t>47691-79987</t>
  </si>
  <si>
    <t>47691-27771</t>
  </si>
  <si>
    <t>Cody</t>
  </si>
  <si>
    <t>Latimer</t>
  </si>
  <si>
    <t>47691-83083</t>
  </si>
  <si>
    <t>Watson</t>
  </si>
  <si>
    <t>47691-63634</t>
  </si>
  <si>
    <t>Jakobi</t>
  </si>
  <si>
    <t>Meyers</t>
  </si>
  <si>
    <t>47691-52405</t>
  </si>
  <si>
    <t>Jalen Hurd</t>
  </si>
  <si>
    <t>Hurd</t>
  </si>
  <si>
    <t>47691-12526</t>
  </si>
  <si>
    <t>Buffalo</t>
  </si>
  <si>
    <t>Bills</t>
  </si>
  <si>
    <t>47691-29949</t>
  </si>
  <si>
    <t>Hall</t>
  </si>
  <si>
    <t>47691-41221</t>
  </si>
  <si>
    <t>Andre</t>
  </si>
  <si>
    <t>Patton</t>
  </si>
  <si>
    <t>47691-39286</t>
  </si>
  <si>
    <t>O.J.</t>
  </si>
  <si>
    <t>47691-71032</t>
  </si>
  <si>
    <t>Devin Duvernay</t>
  </si>
  <si>
    <t>Duvernay</t>
  </si>
  <si>
    <t>47691-70027</t>
  </si>
  <si>
    <t>Zack</t>
  </si>
  <si>
    <t>Zack Moss</t>
  </si>
  <si>
    <t>Moss</t>
  </si>
  <si>
    <t>47691-43433</t>
  </si>
  <si>
    <t>Boston</t>
  </si>
  <si>
    <t>Scott</t>
  </si>
  <si>
    <t>47691-54741</t>
  </si>
  <si>
    <t>Seth</t>
  </si>
  <si>
    <t>Roberts</t>
  </si>
  <si>
    <t>47691-28157</t>
  </si>
  <si>
    <t>Bennie</t>
  </si>
  <si>
    <t>Bennie Fowler III</t>
  </si>
  <si>
    <t>Fowler III</t>
  </si>
  <si>
    <t>47691-30297</t>
  </si>
  <si>
    <t>Trey</t>
  </si>
  <si>
    <t>Burton</t>
  </si>
  <si>
    <t>Hip - labrum</t>
  </si>
  <si>
    <t>47691-40647</t>
  </si>
  <si>
    <t>Marquez</t>
  </si>
  <si>
    <t>Valdes-Scantling</t>
  </si>
  <si>
    <t>47691-54010</t>
  </si>
  <si>
    <t>47691-56059</t>
  </si>
  <si>
    <t>Trent</t>
  </si>
  <si>
    <t>Sherfield</t>
  </si>
  <si>
    <t>47691-56064</t>
  </si>
  <si>
    <t>Bo</t>
  </si>
  <si>
    <t>Scarbrough</t>
  </si>
  <si>
    <t>47691-71521</t>
  </si>
  <si>
    <t>Justice</t>
  </si>
  <si>
    <t>47691-40857</t>
  </si>
  <si>
    <t>Peyton</t>
  </si>
  <si>
    <t>Barber</t>
  </si>
  <si>
    <t>47691-57342</t>
  </si>
  <si>
    <t>Tre'Quan</t>
  </si>
  <si>
    <t>47691-29734</t>
  </si>
  <si>
    <t>Ty</t>
  </si>
  <si>
    <t>47691-62510</t>
  </si>
  <si>
    <t>47691-87122</t>
  </si>
  <si>
    <t>Lynn</t>
  </si>
  <si>
    <t>Lynn Bowden Jr.</t>
  </si>
  <si>
    <t>Bowden Jr.</t>
  </si>
  <si>
    <t>47691-68712</t>
  </si>
  <si>
    <t>Tyler Johnson</t>
  </si>
  <si>
    <t>47691-79998</t>
  </si>
  <si>
    <t>Keelan</t>
  </si>
  <si>
    <t>47691-52371</t>
  </si>
  <si>
    <t>Kalen</t>
  </si>
  <si>
    <t>Ballage</t>
  </si>
  <si>
    <t>47691-28827</t>
  </si>
  <si>
    <t>Dare</t>
  </si>
  <si>
    <t>Ogunbowale</t>
  </si>
  <si>
    <t>47691-12541</t>
  </si>
  <si>
    <t>New England</t>
  </si>
  <si>
    <t>Patriots</t>
  </si>
  <si>
    <t>47691-55552</t>
  </si>
  <si>
    <t>Jeff</t>
  </si>
  <si>
    <t>Jeff Wilson Jr.</t>
  </si>
  <si>
    <t>Wilson Jr.</t>
  </si>
  <si>
    <t>47691-64786</t>
  </si>
  <si>
    <t>Ryquell</t>
  </si>
  <si>
    <t>Armstead</t>
  </si>
  <si>
    <t>Illness</t>
  </si>
  <si>
    <t>47691-33047</t>
  </si>
  <si>
    <t>47691-85306</t>
  </si>
  <si>
    <t>KhaDarel</t>
  </si>
  <si>
    <t>Hodge</t>
  </si>
  <si>
    <t>47691-31061</t>
  </si>
  <si>
    <t>Yeldon</t>
  </si>
  <si>
    <t>47691-41305</t>
  </si>
  <si>
    <t>Zay</t>
  </si>
  <si>
    <t>47691-53639</t>
  </si>
  <si>
    <t>Isaiah</t>
  </si>
  <si>
    <t>McKenzie</t>
  </si>
  <si>
    <t>47691-43416</t>
  </si>
  <si>
    <t>47691-31207</t>
  </si>
  <si>
    <t>Uzomah</t>
  </si>
  <si>
    <t>47691-32235</t>
  </si>
  <si>
    <t>47691-22035</t>
  </si>
  <si>
    <t>Benjamin</t>
  </si>
  <si>
    <t>47691-27229</t>
  </si>
  <si>
    <t>Ameer</t>
  </si>
  <si>
    <t>Abdullah</t>
  </si>
  <si>
    <t>47691-55941</t>
  </si>
  <si>
    <t>Patrick</t>
  </si>
  <si>
    <t>Laird</t>
  </si>
  <si>
    <t>47691-39580</t>
  </si>
  <si>
    <t>Devontae</t>
  </si>
  <si>
    <t>Booker</t>
  </si>
  <si>
    <t>47691-52902</t>
  </si>
  <si>
    <t>Quinn</t>
  </si>
  <si>
    <t>47691-63186</t>
  </si>
  <si>
    <t>James Proche</t>
  </si>
  <si>
    <t>Proche</t>
  </si>
  <si>
    <t>47691-45791</t>
  </si>
  <si>
    <t>Rashard</t>
  </si>
  <si>
    <t>47691-85762</t>
  </si>
  <si>
    <t>Eno</t>
  </si>
  <si>
    <t>Eno Benjamin</t>
  </si>
  <si>
    <t>47691-33557</t>
  </si>
  <si>
    <t>Eifert</t>
  </si>
  <si>
    <t>47691-71444</t>
  </si>
  <si>
    <t>Homer</t>
  </si>
  <si>
    <t>47691-87859</t>
  </si>
  <si>
    <t>Laviska</t>
  </si>
  <si>
    <t>Laviska Shenault Jr.</t>
  </si>
  <si>
    <t>Shenault Jr.</t>
  </si>
  <si>
    <t>47691-90933</t>
  </si>
  <si>
    <t>Antonio Gibson</t>
  </si>
  <si>
    <t>Gibson</t>
  </si>
  <si>
    <t>47691-41867</t>
  </si>
  <si>
    <t>47691-93107</t>
  </si>
  <si>
    <t>AJ</t>
  </si>
  <si>
    <t>AJ Dillon</t>
  </si>
  <si>
    <t>Dillon</t>
  </si>
  <si>
    <t>47691-55224</t>
  </si>
  <si>
    <t>Reggie</t>
  </si>
  <si>
    <t>Bonnafon</t>
  </si>
  <si>
    <t>47691-63419</t>
  </si>
  <si>
    <t>Andy</t>
  </si>
  <si>
    <t>Isabella</t>
  </si>
  <si>
    <t>47691-30678</t>
  </si>
  <si>
    <t>Damiere</t>
  </si>
  <si>
    <t>Byrd</t>
  </si>
  <si>
    <t>47691-40932</t>
  </si>
  <si>
    <t>Pharoh</t>
  </si>
  <si>
    <t>Cooper</t>
  </si>
  <si>
    <t>47691-63494</t>
  </si>
  <si>
    <t>Kemah</t>
  </si>
  <si>
    <t>Kemah Siverand</t>
  </si>
  <si>
    <t>Siverand</t>
  </si>
  <si>
    <t>47691-54280</t>
  </si>
  <si>
    <t>Duke</t>
  </si>
  <si>
    <t>47691-92168</t>
  </si>
  <si>
    <t>Damion</t>
  </si>
  <si>
    <t>Willis</t>
  </si>
  <si>
    <t>47691-41997</t>
  </si>
  <si>
    <t>River</t>
  </si>
  <si>
    <t>Cracraft</t>
  </si>
  <si>
    <t>47691-72718</t>
  </si>
  <si>
    <t>Ben</t>
  </si>
  <si>
    <t>Ben LeMay</t>
  </si>
  <si>
    <t>LeMay</t>
  </si>
  <si>
    <t>47691-65559</t>
  </si>
  <si>
    <t>Bobby</t>
  </si>
  <si>
    <t>Bobby Holly</t>
  </si>
  <si>
    <t>Holly</t>
  </si>
  <si>
    <t>47691-69655</t>
  </si>
  <si>
    <t>Stephen</t>
  </si>
  <si>
    <t>Stephen Sullivan</t>
  </si>
  <si>
    <t>Sullivan</t>
  </si>
  <si>
    <t>47691-27671</t>
  </si>
  <si>
    <t>Kumerow</t>
  </si>
  <si>
    <t>47691-56356</t>
  </si>
  <si>
    <t>Ford</t>
  </si>
  <si>
    <t>47691-71732</t>
  </si>
  <si>
    <t>Seth Dawkins</t>
  </si>
  <si>
    <t>Dawkins</t>
  </si>
  <si>
    <t>47691-63550</t>
  </si>
  <si>
    <t>Isaiah Zuber</t>
  </si>
  <si>
    <t>Zuber</t>
  </si>
  <si>
    <t>47691-64576</t>
  </si>
  <si>
    <t>Damien</t>
  </si>
  <si>
    <t>Harris</t>
  </si>
  <si>
    <t>47691-63554</t>
  </si>
  <si>
    <t>Dalton</t>
  </si>
  <si>
    <t>Dalton Schoen</t>
  </si>
  <si>
    <t>Schoen</t>
  </si>
  <si>
    <t>47691-55366</t>
  </si>
  <si>
    <t>Qadree</t>
  </si>
  <si>
    <t>Ollison</t>
  </si>
  <si>
    <t>47691-64588</t>
  </si>
  <si>
    <t>DaMarkus</t>
  </si>
  <si>
    <t>DaMarkus Lodge</t>
  </si>
  <si>
    <t>Lodge</t>
  </si>
  <si>
    <t>47691-71756</t>
  </si>
  <si>
    <t>Aaron Fuller</t>
  </si>
  <si>
    <t>Fuller</t>
  </si>
  <si>
    <t>47691-41042</t>
  </si>
  <si>
    <t>Marcell</t>
  </si>
  <si>
    <t>Ateman</t>
  </si>
  <si>
    <t>47691-68694</t>
  </si>
  <si>
    <t>Antonio Williams</t>
  </si>
  <si>
    <t>47691-63576</t>
  </si>
  <si>
    <t>Kirk Merritt</t>
  </si>
  <si>
    <t>Merritt</t>
  </si>
  <si>
    <t>47691-70749</t>
  </si>
  <si>
    <t>Ryan Becker</t>
  </si>
  <si>
    <t>Becker</t>
  </si>
  <si>
    <t>47691-63582</t>
  </si>
  <si>
    <t>Aca'Cedric</t>
  </si>
  <si>
    <t>Aca'Cedric Ware</t>
  </si>
  <si>
    <t>Ware</t>
  </si>
  <si>
    <t>47691-79972</t>
  </si>
  <si>
    <t>47691-71783</t>
  </si>
  <si>
    <t>Sean Riley</t>
  </si>
  <si>
    <t>Riley</t>
  </si>
  <si>
    <t>47691-79982</t>
  </si>
  <si>
    <t>Armah</t>
  </si>
  <si>
    <t>47691-63603</t>
  </si>
  <si>
    <t>Jared Pinkney</t>
  </si>
  <si>
    <t>Pinkney</t>
  </si>
  <si>
    <t>47691-64627</t>
  </si>
  <si>
    <t>Scotty</t>
  </si>
  <si>
    <t>Scotty Washington</t>
  </si>
  <si>
    <t>Washington</t>
  </si>
  <si>
    <t>47691-55414</t>
  </si>
  <si>
    <t>Cody Thompson</t>
  </si>
  <si>
    <t>47691-52345</t>
  </si>
  <si>
    <t>Powell</t>
  </si>
  <si>
    <t>47691-42107</t>
  </si>
  <si>
    <t>Foster</t>
  </si>
  <si>
    <t>47691-88186</t>
  </si>
  <si>
    <t>JoJo</t>
  </si>
  <si>
    <t>JoJo Ward</t>
  </si>
  <si>
    <t>47691-87165</t>
  </si>
  <si>
    <t>Ahmad</t>
  </si>
  <si>
    <t>Ahmad Wagner</t>
  </si>
  <si>
    <t>Wagner</t>
  </si>
  <si>
    <t>47691-104577</t>
  </si>
  <si>
    <t>Gunner</t>
  </si>
  <si>
    <t>Olszewski</t>
  </si>
  <si>
    <t>47691-64641</t>
  </si>
  <si>
    <t>Darrell</t>
  </si>
  <si>
    <t>Darrell Stewart Jr.</t>
  </si>
  <si>
    <t>Stewart Jr.</t>
  </si>
  <si>
    <t>47691-61570</t>
  </si>
  <si>
    <t>Chandler</t>
  </si>
  <si>
    <t>Cox</t>
  </si>
  <si>
    <t>47691-84101</t>
  </si>
  <si>
    <t>Vyncint</t>
  </si>
  <si>
    <t>47691-71821</t>
  </si>
  <si>
    <t>Joe Reed</t>
  </si>
  <si>
    <t>Reed</t>
  </si>
  <si>
    <t>47691-69777</t>
  </si>
  <si>
    <t>Darnell</t>
  </si>
  <si>
    <t>Darnell Mooney</t>
  </si>
  <si>
    <t>Mooney</t>
  </si>
  <si>
    <t>47691-47249</t>
  </si>
  <si>
    <t>Darvin</t>
  </si>
  <si>
    <t>Kidsy</t>
  </si>
  <si>
    <t>47691-83091</t>
  </si>
  <si>
    <t>Trenton</t>
  </si>
  <si>
    <t>Cannon</t>
  </si>
  <si>
    <t>47691-61593</t>
  </si>
  <si>
    <t>Jauan</t>
  </si>
  <si>
    <t>Jauan Jennings</t>
  </si>
  <si>
    <t>Jennings</t>
  </si>
  <si>
    <t>47691-86172</t>
  </si>
  <si>
    <t>Nick Easley</t>
  </si>
  <si>
    <t>Easley</t>
  </si>
  <si>
    <t>47691-63646</t>
  </si>
  <si>
    <t>Lawrence</t>
  </si>
  <si>
    <t>Lawrence Cager</t>
  </si>
  <si>
    <t>Cager</t>
  </si>
  <si>
    <t>47691-61606</t>
  </si>
  <si>
    <t>George Campbell</t>
  </si>
  <si>
    <t>47691-61610</t>
  </si>
  <si>
    <t>Jacques</t>
  </si>
  <si>
    <t>Jacques Patrick</t>
  </si>
  <si>
    <t>47691-65706</t>
  </si>
  <si>
    <t>Deontay</t>
  </si>
  <si>
    <t>Burnett</t>
  </si>
  <si>
    <t>47691-96433</t>
  </si>
  <si>
    <t>Jermiah</t>
  </si>
  <si>
    <t>Jermiah Braswell</t>
  </si>
  <si>
    <t>Braswell</t>
  </si>
  <si>
    <t>47691-52409</t>
  </si>
  <si>
    <t>Jakob</t>
  </si>
  <si>
    <t>47691-52410</t>
  </si>
  <si>
    <t>Malone</t>
  </si>
  <si>
    <t>47691-65724</t>
  </si>
  <si>
    <t>JaMycal</t>
  </si>
  <si>
    <t>JaMycal Hasty</t>
  </si>
  <si>
    <t>Hasty</t>
  </si>
  <si>
    <t>47691-68800</t>
  </si>
  <si>
    <t>Jaleel</t>
  </si>
  <si>
    <t>47691-41155</t>
  </si>
  <si>
    <t>Taquan</t>
  </si>
  <si>
    <t>Taquan Mizzell Sr.</t>
  </si>
  <si>
    <t>Mizzell Sr.</t>
  </si>
  <si>
    <t>47691-57543</t>
  </si>
  <si>
    <t>D'Ernest</t>
  </si>
  <si>
    <t>47691-54472</t>
  </si>
  <si>
    <t>Sims</t>
  </si>
  <si>
    <t>47691-69836</t>
  </si>
  <si>
    <t>Collin</t>
  </si>
  <si>
    <t>Collin Johnson</t>
  </si>
  <si>
    <t>47691-40148</t>
  </si>
  <si>
    <t>Ishmael</t>
  </si>
  <si>
    <t>Hyman</t>
  </si>
  <si>
    <t>47691-70868</t>
  </si>
  <si>
    <t>Damarea</t>
  </si>
  <si>
    <t>Damarea Crockett</t>
  </si>
  <si>
    <t>Crockett</t>
  </si>
  <si>
    <t>47691-130265</t>
  </si>
  <si>
    <t>John Hurst</t>
  </si>
  <si>
    <t>47691-130268</t>
  </si>
  <si>
    <t>Josh Pearson</t>
  </si>
  <si>
    <t>Pearson</t>
  </si>
  <si>
    <t>47691-40162</t>
  </si>
  <si>
    <t>Elijah</t>
  </si>
  <si>
    <t>Elijah Wellman</t>
  </si>
  <si>
    <t>Wellman</t>
  </si>
  <si>
    <t>47691-52451</t>
  </si>
  <si>
    <t>Samaje</t>
  </si>
  <si>
    <t>Perine</t>
  </si>
  <si>
    <t>47691-40164</t>
  </si>
  <si>
    <t>Shelton</t>
  </si>
  <si>
    <t>47691-93413</t>
  </si>
  <si>
    <t>Terry Wright</t>
  </si>
  <si>
    <t>Wright</t>
  </si>
  <si>
    <t>47691-63717</t>
  </si>
  <si>
    <t>Alec</t>
  </si>
  <si>
    <t>Ingold</t>
  </si>
  <si>
    <t>47691-69860</t>
  </si>
  <si>
    <t>Trayveon</t>
  </si>
  <si>
    <t>47691-130279</t>
  </si>
  <si>
    <t>Matt Cole</t>
  </si>
  <si>
    <t>47691-64744</t>
  </si>
  <si>
    <t>47691-28907</t>
  </si>
  <si>
    <t>Erickson</t>
  </si>
  <si>
    <t>47691-130284</t>
  </si>
  <si>
    <t>Marvelle</t>
  </si>
  <si>
    <t>Marvelle Ross</t>
  </si>
  <si>
    <t>Ross</t>
  </si>
  <si>
    <t>47691-11504</t>
  </si>
  <si>
    <t>47691-130288</t>
  </si>
  <si>
    <t>James Robinson</t>
  </si>
  <si>
    <t>Robinson</t>
  </si>
  <si>
    <t>47691-48371</t>
  </si>
  <si>
    <t>47691-44280</t>
  </si>
  <si>
    <t>JoJo Natson</t>
  </si>
  <si>
    <t>Natson</t>
  </si>
  <si>
    <t>47691-45307</t>
  </si>
  <si>
    <t>Rodney</t>
  </si>
  <si>
    <t>Rodney Adams</t>
  </si>
  <si>
    <t>47691-130303</t>
  </si>
  <si>
    <t>Shane</t>
  </si>
  <si>
    <t>Shane Leatherbury</t>
  </si>
  <si>
    <t>Leatherbury</t>
  </si>
  <si>
    <t>47691-130302</t>
  </si>
  <si>
    <t>Devin Phelps</t>
  </si>
  <si>
    <t>Phelps</t>
  </si>
  <si>
    <t>47691-12545</t>
  </si>
  <si>
    <t>Philadelphia</t>
  </si>
  <si>
    <t>Eagles</t>
  </si>
  <si>
    <t>47691-56580</t>
  </si>
  <si>
    <t>Blake</t>
  </si>
  <si>
    <t>47691-65798</t>
  </si>
  <si>
    <t>Siaosi</t>
  </si>
  <si>
    <t>Siaosi Mariner</t>
  </si>
  <si>
    <t>Mariner</t>
  </si>
  <si>
    <t>47691-130315</t>
  </si>
  <si>
    <t>Chris Rowland</t>
  </si>
  <si>
    <t>Rowland</t>
  </si>
  <si>
    <t>47691-130317</t>
  </si>
  <si>
    <t>Juwan</t>
  </si>
  <si>
    <t>Juwan Green</t>
  </si>
  <si>
    <t>47691-52495</t>
  </si>
  <si>
    <t>Braxton</t>
  </si>
  <si>
    <t>Berrios</t>
  </si>
  <si>
    <t>47691-130318</t>
  </si>
  <si>
    <t>Mikey</t>
  </si>
  <si>
    <t>Mikey Daniel</t>
  </si>
  <si>
    <t>47691-62740</t>
  </si>
  <si>
    <t>Malik</t>
  </si>
  <si>
    <t>Malik Henry</t>
  </si>
  <si>
    <t>47691-71957</t>
  </si>
  <si>
    <t>Quintez</t>
  </si>
  <si>
    <t>Quintez Cephus</t>
  </si>
  <si>
    <t>Cephus</t>
  </si>
  <si>
    <t>47691-83221</t>
  </si>
  <si>
    <t>De'Lance</t>
  </si>
  <si>
    <t>Turner</t>
  </si>
  <si>
    <t>47691-86295</t>
  </si>
  <si>
    <t>Michael Warren II</t>
  </si>
  <si>
    <t>Warren II</t>
  </si>
  <si>
    <t>47691-130326</t>
  </si>
  <si>
    <t>Manasseh</t>
  </si>
  <si>
    <t>Manasseh Bailey</t>
  </si>
  <si>
    <t>Bailey</t>
  </si>
  <si>
    <t>47691-130329</t>
  </si>
  <si>
    <t>Luke</t>
  </si>
  <si>
    <t>Luke Sellers</t>
  </si>
  <si>
    <t>Sellers</t>
  </si>
  <si>
    <t>47691-130331</t>
  </si>
  <si>
    <t>Jordan Jones</t>
  </si>
  <si>
    <t>47691-68890</t>
  </si>
  <si>
    <t>Devin Gray</t>
  </si>
  <si>
    <t>Gray</t>
  </si>
  <si>
    <t>47691-130335</t>
  </si>
  <si>
    <t>Reggie Begelton</t>
  </si>
  <si>
    <t>Begelton</t>
  </si>
  <si>
    <t>47691-41247</t>
  </si>
  <si>
    <t>William</t>
  </si>
  <si>
    <t>William Stanback</t>
  </si>
  <si>
    <t>Stanback</t>
  </si>
  <si>
    <t>47691-60705</t>
  </si>
  <si>
    <t>Tyron</t>
  </si>
  <si>
    <t>Tyron Johnson</t>
  </si>
  <si>
    <t>47691-91426</t>
  </si>
  <si>
    <t>Donovan</t>
  </si>
  <si>
    <t>Donovan Peoples-Jones</t>
  </si>
  <si>
    <t>Peoples-Jones</t>
  </si>
  <si>
    <t>47691-130343</t>
  </si>
  <si>
    <t>Jeff Cotton</t>
  </si>
  <si>
    <t>Cotton</t>
  </si>
  <si>
    <t>47691-31015</t>
  </si>
  <si>
    <t>DeAndrew</t>
  </si>
  <si>
    <t>47691-71974</t>
  </si>
  <si>
    <t>Malcolm</t>
  </si>
  <si>
    <t>Malcolm Perry</t>
  </si>
  <si>
    <t>Perry</t>
  </si>
  <si>
    <t>47691-57640</t>
  </si>
  <si>
    <t>Napoleon</t>
  </si>
  <si>
    <t>Napoleon Maxwell</t>
  </si>
  <si>
    <t>Maxwell</t>
  </si>
  <si>
    <t>47691-64808</t>
  </si>
  <si>
    <t>Juwan Johnson</t>
  </si>
  <si>
    <t>47691-130345</t>
  </si>
  <si>
    <t>Michael Dereus</t>
  </si>
  <si>
    <t>Dereus</t>
  </si>
  <si>
    <t>47691-89384</t>
  </si>
  <si>
    <t>De'Michael</t>
  </si>
  <si>
    <t>De'Michael Harris</t>
  </si>
  <si>
    <t>47691-130351</t>
  </si>
  <si>
    <t>Bronson</t>
  </si>
  <si>
    <t>Bronson Rechsteiner</t>
  </si>
  <si>
    <t>Rechsteiner</t>
  </si>
  <si>
    <t>47691-130350</t>
  </si>
  <si>
    <t>Jaylon</t>
  </si>
  <si>
    <t>Jaylon Moore</t>
  </si>
  <si>
    <t>47691-57651</t>
  </si>
  <si>
    <t>Fulgham</t>
  </si>
  <si>
    <t>47691-14645</t>
  </si>
  <si>
    <t>Dontrelle</t>
  </si>
  <si>
    <t>Inman</t>
  </si>
  <si>
    <t>47691-64828</t>
  </si>
  <si>
    <t>Chris Finke</t>
  </si>
  <si>
    <t>Finke</t>
  </si>
  <si>
    <t>47691-64835</t>
  </si>
  <si>
    <t>Dexter</t>
  </si>
  <si>
    <t>47691-43334</t>
  </si>
  <si>
    <t>J.D.</t>
  </si>
  <si>
    <t>McKissic</t>
  </si>
  <si>
    <t>47691-94534</t>
  </si>
  <si>
    <t>Gabriel</t>
  </si>
  <si>
    <t>Gabriel Davis</t>
  </si>
  <si>
    <t>47691-56648</t>
  </si>
  <si>
    <t>Jeremy</t>
  </si>
  <si>
    <t>McNichols</t>
  </si>
  <si>
    <t>47691-52553</t>
  </si>
  <si>
    <t>De'Mornay</t>
  </si>
  <si>
    <t>De'Mornay Pierson-El</t>
  </si>
  <si>
    <t>Pierson-El</t>
  </si>
  <si>
    <t>47691-56649</t>
  </si>
  <si>
    <t>Sean Modster</t>
  </si>
  <si>
    <t>Modster</t>
  </si>
  <si>
    <t>47691-64841</t>
  </si>
  <si>
    <t>Equanimeous</t>
  </si>
  <si>
    <t>St. Brown</t>
  </si>
  <si>
    <t>47691-64843</t>
  </si>
  <si>
    <t>Guyton</t>
  </si>
  <si>
    <t>47691-34125</t>
  </si>
  <si>
    <t>Geremy</t>
  </si>
  <si>
    <t>47691-52560</t>
  </si>
  <si>
    <t>Geronimo</t>
  </si>
  <si>
    <t>Allison</t>
  </si>
  <si>
    <t>47691-14683</t>
  </si>
  <si>
    <t>DiMarco</t>
  </si>
  <si>
    <t>47691-60765</t>
  </si>
  <si>
    <t>Brian Cole II</t>
  </si>
  <si>
    <t>Cole II</t>
  </si>
  <si>
    <t>47691-52591</t>
  </si>
  <si>
    <t>Rodney Smith</t>
  </si>
  <si>
    <t>47691-63855</t>
  </si>
  <si>
    <t>K.J.</t>
  </si>
  <si>
    <t>K.J. Osborn</t>
  </si>
  <si>
    <t>Osborn</t>
  </si>
  <si>
    <t>47691-22898</t>
  </si>
  <si>
    <t>Bolden</t>
  </si>
  <si>
    <t>47691-52598</t>
  </si>
  <si>
    <t>Johnnie</t>
  </si>
  <si>
    <t>Johnnie Dixon</t>
  </si>
  <si>
    <t>Dixon</t>
  </si>
  <si>
    <t>47691-71031</t>
  </si>
  <si>
    <t>Lil'Jordan</t>
  </si>
  <si>
    <t>Humphrey</t>
  </si>
  <si>
    <t>47691-64892</t>
  </si>
  <si>
    <t>Bryce</t>
  </si>
  <si>
    <t>Bryce Love</t>
  </si>
  <si>
    <t>47691-71039</t>
  </si>
  <si>
    <t>Kelvin</t>
  </si>
  <si>
    <t>Harmon</t>
  </si>
  <si>
    <t>47691-70019</t>
  </si>
  <si>
    <t>Tavien</t>
  </si>
  <si>
    <t>Tavien Feaster</t>
  </si>
  <si>
    <t>Feaster</t>
  </si>
  <si>
    <t>47691-64905</t>
  </si>
  <si>
    <t>Irwin</t>
  </si>
  <si>
    <t>47691-55694</t>
  </si>
  <si>
    <t>47691-43413</t>
  </si>
  <si>
    <t>Kenneth</t>
  </si>
  <si>
    <t>47691-80281</t>
  </si>
  <si>
    <t>Board</t>
  </si>
  <si>
    <t>47691-41370</t>
  </si>
  <si>
    <t>Trevor</t>
  </si>
  <si>
    <t>47691-72091</t>
  </si>
  <si>
    <t>Raymond</t>
  </si>
  <si>
    <t>Raymond Calais</t>
  </si>
  <si>
    <t>Calais</t>
  </si>
  <si>
    <t>47691-71066</t>
  </si>
  <si>
    <t>Devwah</t>
  </si>
  <si>
    <t>Devwah Whaley</t>
  </si>
  <si>
    <t>Whaley</t>
  </si>
  <si>
    <t>47691-64926</t>
  </si>
  <si>
    <t>Michael Jacquet III</t>
  </si>
  <si>
    <t>Jacquet III</t>
  </si>
  <si>
    <t>47691-73121</t>
  </si>
  <si>
    <t>Tony</t>
  </si>
  <si>
    <t>Tony Jones Jr.</t>
  </si>
  <si>
    <t>47691-28065</t>
  </si>
  <si>
    <t>Jehu</t>
  </si>
  <si>
    <t>Chesson</t>
  </si>
  <si>
    <t>47691-80299</t>
  </si>
  <si>
    <t>Patrick Ricard</t>
  </si>
  <si>
    <t>Ricard</t>
  </si>
  <si>
    <t>47691-62891</t>
  </si>
  <si>
    <t>Omar</t>
  </si>
  <si>
    <t>Omar Bayless</t>
  </si>
  <si>
    <t>Bayless</t>
  </si>
  <si>
    <t>47691-28080</t>
  </si>
  <si>
    <t>Funchess</t>
  </si>
  <si>
    <t>47691-60849</t>
  </si>
  <si>
    <t>Blake Lynch</t>
  </si>
  <si>
    <t>Lynch</t>
  </si>
  <si>
    <t>47691-64949</t>
  </si>
  <si>
    <t>Ja'Marcus</t>
  </si>
  <si>
    <t>Ja'Marcus Bradley</t>
  </si>
  <si>
    <t>Bradley</t>
  </si>
  <si>
    <t>47691-60861</t>
  </si>
  <si>
    <t>Ratley</t>
  </si>
  <si>
    <t>47691-72133</t>
  </si>
  <si>
    <t>Antoine</t>
  </si>
  <si>
    <t>Antoine Wesley</t>
  </si>
  <si>
    <t>Wesley</t>
  </si>
  <si>
    <t>47691-55750</t>
  </si>
  <si>
    <t>Lacy</t>
  </si>
  <si>
    <t>47691-26057</t>
  </si>
  <si>
    <t>47691-86472</t>
  </si>
  <si>
    <t>John Hightower</t>
  </si>
  <si>
    <t>Hightower</t>
  </si>
  <si>
    <t>47691-69068</t>
  </si>
  <si>
    <t>Jonathan Ward</t>
  </si>
  <si>
    <t>47691-103901</t>
  </si>
  <si>
    <t>Davion</t>
  </si>
  <si>
    <t>47691-103902</t>
  </si>
  <si>
    <t>Hollins</t>
  </si>
  <si>
    <t>47691-14820</t>
  </si>
  <si>
    <t>Bellore</t>
  </si>
  <si>
    <t>47691-6641</t>
  </si>
  <si>
    <t>Jason</t>
  </si>
  <si>
    <t>Witten</t>
  </si>
  <si>
    <t>47691-32243</t>
  </si>
  <si>
    <t>Goodwin</t>
  </si>
  <si>
    <t>47691-60915</t>
  </si>
  <si>
    <t>Rodney Anderson</t>
  </si>
  <si>
    <t>47691-29183</t>
  </si>
  <si>
    <t>D.J.</t>
  </si>
  <si>
    <t>47691-60930</t>
  </si>
  <si>
    <t>Myles</t>
  </si>
  <si>
    <t>Gaskin</t>
  </si>
  <si>
    <t>47691-39428</t>
  </si>
  <si>
    <t>Juszczyk</t>
  </si>
  <si>
    <t>47691-29201</t>
  </si>
  <si>
    <t>Maurice</t>
  </si>
  <si>
    <t>47691-69150</t>
  </si>
  <si>
    <t>Jordan Veasy</t>
  </si>
  <si>
    <t>Veasy</t>
  </si>
  <si>
    <t>47691-60963</t>
  </si>
  <si>
    <t>TreVontae</t>
  </si>
  <si>
    <t>TreVontae Hights</t>
  </si>
  <si>
    <t>Hights</t>
  </si>
  <si>
    <t>47691-52776</t>
  </si>
  <si>
    <t>Marcus Green</t>
  </si>
  <si>
    <t>47691-60977</t>
  </si>
  <si>
    <t>Ty'Son</t>
  </si>
  <si>
    <t>Ty'Son Williams</t>
  </si>
  <si>
    <t>47691-60983</t>
  </si>
  <si>
    <t>Anthony Ratliff-Williams</t>
  </si>
  <si>
    <t>Ratliff-Williams</t>
  </si>
  <si>
    <t>47691-103992</t>
  </si>
  <si>
    <t>Emmanuel Butler</t>
  </si>
  <si>
    <t>Butler</t>
  </si>
  <si>
    <t>47691-103995</t>
  </si>
  <si>
    <t>Alex Wesley</t>
  </si>
  <si>
    <t>47691-62012</t>
  </si>
  <si>
    <t>Anthony Jones</t>
  </si>
  <si>
    <t>47691-64061</t>
  </si>
  <si>
    <t>Johnathon</t>
  </si>
  <si>
    <t>Johnathon Johnson</t>
  </si>
  <si>
    <t>47691-27199</t>
  </si>
  <si>
    <t>Murphy</t>
  </si>
  <si>
    <t>47691-70206</t>
  </si>
  <si>
    <t>Jason Huntley</t>
  </si>
  <si>
    <t>47691-103998</t>
  </si>
  <si>
    <t>Thomas Ives</t>
  </si>
  <si>
    <t>Ives</t>
  </si>
  <si>
    <t>47691-64065</t>
  </si>
  <si>
    <t>Emanuel</t>
  </si>
  <si>
    <t>Emanuel Hall</t>
  </si>
  <si>
    <t>47691-69184</t>
  </si>
  <si>
    <t>Dillon Mitchell</t>
  </si>
  <si>
    <t>47691-52808</t>
  </si>
  <si>
    <t>Dontrell</t>
  </si>
  <si>
    <t>Hilliard</t>
  </si>
  <si>
    <t>47691-63050</t>
  </si>
  <si>
    <t>47691-32331</t>
  </si>
  <si>
    <t>Tra</t>
  </si>
  <si>
    <t>47691-104012</t>
  </si>
  <si>
    <t>Ashton</t>
  </si>
  <si>
    <t>Dulin</t>
  </si>
  <si>
    <t>47691-71246</t>
  </si>
  <si>
    <t>Marquez Callaway</t>
  </si>
  <si>
    <t>Callaway</t>
  </si>
  <si>
    <t>47691-63061</t>
  </si>
  <si>
    <t>Gary</t>
  </si>
  <si>
    <t>Gary Jennings</t>
  </si>
  <si>
    <t>47691-30298</t>
  </si>
  <si>
    <t>47691-61021</t>
  </si>
  <si>
    <t>Chase Harrell</t>
  </si>
  <si>
    <t>Harrell</t>
  </si>
  <si>
    <t>47691-54885</t>
  </si>
  <si>
    <t>Artavis</t>
  </si>
  <si>
    <t>Artavis Scott</t>
  </si>
  <si>
    <t>47691-87654</t>
  </si>
  <si>
    <t>Noah</t>
  </si>
  <si>
    <t>Noah Igbinoghene</t>
  </si>
  <si>
    <t>Igbinoghene</t>
  </si>
  <si>
    <t>47691-64105</t>
  </si>
  <si>
    <t>Patrick Carr</t>
  </si>
  <si>
    <t>47691-61060</t>
  </si>
  <si>
    <t>Devine</t>
  </si>
  <si>
    <t>Ozigbo</t>
  </si>
  <si>
    <t>47691-27273</t>
  </si>
  <si>
    <t>Janovich</t>
  </si>
  <si>
    <t>47691-61072</t>
  </si>
  <si>
    <t>Stanley Morgan</t>
  </si>
  <si>
    <t>47691-55964</t>
  </si>
  <si>
    <t>Brooks-James</t>
  </si>
  <si>
    <t>47691-69276</t>
  </si>
  <si>
    <t>Bryan</t>
  </si>
  <si>
    <t>Bryan Edwards</t>
  </si>
  <si>
    <t>47691-47780</t>
  </si>
  <si>
    <t>Taywan</t>
  </si>
  <si>
    <t>47691-31397</t>
  </si>
  <si>
    <t>47691-29351</t>
  </si>
  <si>
    <t>De'Anthony</t>
  </si>
  <si>
    <t>47691-64175</t>
  </si>
  <si>
    <t>Hakeem</t>
  </si>
  <si>
    <t>Hakeem Butler</t>
  </si>
  <si>
    <t>47691-96942</t>
  </si>
  <si>
    <t>Doss</t>
  </si>
  <si>
    <t>47691-7856</t>
  </si>
  <si>
    <t>Slater</t>
  </si>
  <si>
    <t>47691-25267</t>
  </si>
  <si>
    <t>47691-72370</t>
  </si>
  <si>
    <t>J.J.</t>
  </si>
  <si>
    <t>J.J. Taylor</t>
  </si>
  <si>
    <t>47691-69303</t>
  </si>
  <si>
    <t>Freddie</t>
  </si>
  <si>
    <t>Freddie Swain</t>
  </si>
  <si>
    <t>Swain</t>
  </si>
  <si>
    <t>47691-71355</t>
  </si>
  <si>
    <t>Elijah Holyfield</t>
  </si>
  <si>
    <t>Holyfield</t>
  </si>
  <si>
    <t>47691-71357</t>
  </si>
  <si>
    <t>Brian Herrien</t>
  </si>
  <si>
    <t>Herrien</t>
  </si>
  <si>
    <t>47691-104124</t>
  </si>
  <si>
    <t>Darrius</t>
  </si>
  <si>
    <t>Shepherd</t>
  </si>
  <si>
    <t>47691-71359</t>
  </si>
  <si>
    <t>Javon</t>
  </si>
  <si>
    <t>Wims</t>
  </si>
  <si>
    <t>47691-69310</t>
  </si>
  <si>
    <t>Josh Hammond</t>
  </si>
  <si>
    <t>Hammond</t>
  </si>
  <si>
    <t>47691-72382</t>
  </si>
  <si>
    <t>Gabe</t>
  </si>
  <si>
    <t>Gabe Nabers</t>
  </si>
  <si>
    <t>Nabers</t>
  </si>
  <si>
    <t>47691-71367</t>
  </si>
  <si>
    <t>La'Mical</t>
  </si>
  <si>
    <t>La'Mical Perine</t>
  </si>
  <si>
    <t>47691-73414</t>
  </si>
  <si>
    <t>Rashad</t>
  </si>
  <si>
    <t>Rashad Medaris</t>
  </si>
  <si>
    <t>Medaris</t>
  </si>
  <si>
    <t>47691-69325</t>
  </si>
  <si>
    <t>47691-64205</t>
  </si>
  <si>
    <t>Jalen McCleskey</t>
  </si>
  <si>
    <t>McCleskey</t>
  </si>
  <si>
    <t>47691-53967</t>
  </si>
  <si>
    <t>Bawden</t>
  </si>
  <si>
    <t>47691-64222</t>
  </si>
  <si>
    <t>Jordan Glasgow</t>
  </si>
  <si>
    <t>Glasgow</t>
  </si>
  <si>
    <t>47691-38624</t>
  </si>
  <si>
    <t>Logan</t>
  </si>
  <si>
    <t>47691-91872</t>
  </si>
  <si>
    <t>Joshua</t>
  </si>
  <si>
    <t>Joshua Kelley</t>
  </si>
  <si>
    <t>Kelley</t>
  </si>
  <si>
    <t>47691-40674</t>
  </si>
  <si>
    <t>Jester</t>
  </si>
  <si>
    <t>Weah</t>
  </si>
  <si>
    <t>47691-57064</t>
  </si>
  <si>
    <t>Nall</t>
  </si>
  <si>
    <t>47691-104176</t>
  </si>
  <si>
    <t>Deonte</t>
  </si>
  <si>
    <t>47691-71414</t>
  </si>
  <si>
    <t>Quartney</t>
  </si>
  <si>
    <t>Quartney Davis</t>
  </si>
  <si>
    <t>47691-86780</t>
  </si>
  <si>
    <t>Salvon</t>
  </si>
  <si>
    <t>Salvon Ahmed</t>
  </si>
  <si>
    <t>Ahmed</t>
  </si>
  <si>
    <t>47691-96001</t>
  </si>
  <si>
    <t>Sirgeo</t>
  </si>
  <si>
    <t>Sirgeo Hoffman</t>
  </si>
  <si>
    <t>Hoffman</t>
  </si>
  <si>
    <t>47691-69383</t>
  </si>
  <si>
    <t>Dezmon</t>
  </si>
  <si>
    <t>Dezmon Patmon</t>
  </si>
  <si>
    <t>Patmon</t>
  </si>
  <si>
    <t>47691-61200</t>
  </si>
  <si>
    <t>Jaylinn</t>
  </si>
  <si>
    <t>Jaylinn Hawkins</t>
  </si>
  <si>
    <t>Hawkins</t>
  </si>
  <si>
    <t>47691-28437</t>
  </si>
  <si>
    <t>Vitale</t>
  </si>
  <si>
    <t>47691-29466</t>
  </si>
  <si>
    <t>Ricky</t>
  </si>
  <si>
    <t>Ortiz</t>
  </si>
  <si>
    <t>47691-70426</t>
  </si>
  <si>
    <t>Reggie Gilliam</t>
  </si>
  <si>
    <t>Gilliam</t>
  </si>
  <si>
    <t>47691-82731</t>
  </si>
  <si>
    <t>Zylstra</t>
  </si>
  <si>
    <t>47691-28463</t>
  </si>
  <si>
    <t>47691-55088</t>
  </si>
  <si>
    <t>47691-43826</t>
  </si>
  <si>
    <t>Tommylee</t>
  </si>
  <si>
    <t>Lewis</t>
  </si>
  <si>
    <t>47691-65331</t>
  </si>
  <si>
    <t>Sutton</t>
  </si>
  <si>
    <t>Sutton Smith</t>
  </si>
  <si>
    <t>47691-32564</t>
  </si>
  <si>
    <t>Doctson</t>
  </si>
  <si>
    <t>47691-41780</t>
  </si>
  <si>
    <t>47691-40758</t>
  </si>
  <si>
    <t>Corey</t>
  </si>
  <si>
    <t>Clement</t>
  </si>
  <si>
    <t>47691-73551</t>
  </si>
  <si>
    <t>Stantley</t>
  </si>
  <si>
    <t>Stantley Thomas-Oliver III</t>
  </si>
  <si>
    <t>Thomas-Oliver III</t>
  </si>
  <si>
    <t>47691-64339</t>
  </si>
  <si>
    <t>Auden</t>
  </si>
  <si>
    <t>47691-63319</t>
  </si>
  <si>
    <t>K.J. Hill</t>
  </si>
  <si>
    <t>47691-61273</t>
  </si>
  <si>
    <t>Scotty Miller</t>
  </si>
  <si>
    <t>47691-104282</t>
  </si>
  <si>
    <t>Wes</t>
  </si>
  <si>
    <t>Hills</t>
  </si>
  <si>
    <t>47691-44893</t>
  </si>
  <si>
    <t>Roosevelt</t>
  </si>
  <si>
    <t>Nix</t>
  </si>
  <si>
    <t>47691-104284</t>
  </si>
  <si>
    <t>Bruce</t>
  </si>
  <si>
    <t>Bruce Anderson III</t>
  </si>
  <si>
    <t>Anderson III</t>
  </si>
  <si>
    <t>47691-64350</t>
  </si>
  <si>
    <t>47691-104289</t>
  </si>
  <si>
    <t>Malik Taylor</t>
  </si>
  <si>
    <t>47691-70501</t>
  </si>
  <si>
    <t>Ham</t>
  </si>
  <si>
    <t>47691-64357</t>
  </si>
  <si>
    <t>47691-104297</t>
  </si>
  <si>
    <t>47691-55165</t>
  </si>
  <si>
    <t>47691-93055</t>
  </si>
  <si>
    <t>Isaiah Hodgins</t>
  </si>
  <si>
    <t>Hodgins</t>
  </si>
  <si>
    <t>47691-28545</t>
  </si>
  <si>
    <t>Rod</t>
  </si>
  <si>
    <t>47691-94087</t>
  </si>
  <si>
    <t>DeeJay</t>
  </si>
  <si>
    <t>DeeJay Dallas</t>
  </si>
  <si>
    <t>47691-43912</t>
  </si>
  <si>
    <t>Beebe</t>
  </si>
  <si>
    <t>47691-41876</t>
  </si>
  <si>
    <t>Quincy</t>
  </si>
  <si>
    <t>Quincy Adeboyejo</t>
  </si>
  <si>
    <t>Adeboyejo</t>
  </si>
  <si>
    <t>47691-64405</t>
  </si>
  <si>
    <t>Dan</t>
  </si>
  <si>
    <t>Dan Chisena</t>
  </si>
  <si>
    <t>Chisena</t>
  </si>
  <si>
    <t>47691-63383</t>
  </si>
  <si>
    <t>Scarlett</t>
  </si>
  <si>
    <t>47691-29593</t>
  </si>
  <si>
    <t>Marqise</t>
  </si>
  <si>
    <t>Lee</t>
  </si>
  <si>
    <t>47691-71578</t>
  </si>
  <si>
    <t>Artavis Pierce</t>
  </si>
  <si>
    <t>Pierce</t>
  </si>
  <si>
    <t>47691-40866</t>
  </si>
  <si>
    <t>J'Mon</t>
  </si>
  <si>
    <t>47691-91047</t>
  </si>
  <si>
    <t>Cole Kmet</t>
  </si>
  <si>
    <t>Kmet</t>
  </si>
  <si>
    <t>47691-63399</t>
  </si>
  <si>
    <t>Terry Godwin</t>
  </si>
  <si>
    <t>47691-25513</t>
  </si>
  <si>
    <t>47691-34729</t>
  </si>
  <si>
    <t>47691-54186</t>
  </si>
  <si>
    <t>A.J. Richardson</t>
  </si>
  <si>
    <t>Richardson</t>
  </si>
  <si>
    <t>47691-30635</t>
  </si>
  <si>
    <t>47691-45997</t>
  </si>
  <si>
    <t>Keith</t>
  </si>
  <si>
    <t>Kirkwood</t>
  </si>
  <si>
    <t>47691-72627</t>
  </si>
  <si>
    <t>Patrick Taylor Jr.</t>
  </si>
  <si>
    <t>Taylor Jr.</t>
  </si>
  <si>
    <t>Undisclosed</t>
  </si>
  <si>
    <t>47691-43961</t>
  </si>
  <si>
    <t>Ervin</t>
  </si>
  <si>
    <t>47691-94136</t>
  </si>
  <si>
    <t>Jeff Thomas</t>
  </si>
  <si>
    <t>47691-103352</t>
  </si>
  <si>
    <t>Christian Wade</t>
  </si>
  <si>
    <t>Wade</t>
  </si>
  <si>
    <t>47691-32703</t>
  </si>
  <si>
    <t>Jakeem</t>
  </si>
  <si>
    <t>Grant</t>
  </si>
  <si>
    <t>47691-43973</t>
  </si>
  <si>
    <t>47691-104388</t>
  </si>
  <si>
    <t>Kennedy</t>
  </si>
  <si>
    <t>47691-73687</t>
  </si>
  <si>
    <t>Quez</t>
  </si>
  <si>
    <t>Quez Watkins</t>
  </si>
  <si>
    <t>Watkins</t>
  </si>
  <si>
    <t>47691-63447</t>
  </si>
  <si>
    <t>Penny Hart</t>
  </si>
  <si>
    <t>Hart</t>
  </si>
  <si>
    <t>47691-72669</t>
  </si>
  <si>
    <t>Isaiah Wright</t>
  </si>
  <si>
    <t>47691-41954</t>
  </si>
  <si>
    <t>Victor</t>
  </si>
  <si>
    <t>47691-72676</t>
  </si>
  <si>
    <t>Troymaine</t>
  </si>
  <si>
    <t>Pope</t>
  </si>
  <si>
    <t>47691-104424</t>
  </si>
  <si>
    <t>Craig</t>
  </si>
  <si>
    <t>Reynolds</t>
  </si>
  <si>
    <t>47691-71661</t>
  </si>
  <si>
    <t>Tino</t>
  </si>
  <si>
    <t>Tino Ellis</t>
  </si>
  <si>
    <t>Ellis</t>
  </si>
  <si>
    <t>47691-65518</t>
  </si>
  <si>
    <t>Ursua</t>
  </si>
  <si>
    <t>47691-14319</t>
  </si>
  <si>
    <t>Taiwan</t>
  </si>
  <si>
    <t>47691-64496</t>
  </si>
  <si>
    <t>Olamide</t>
  </si>
  <si>
    <t>Zaccheaus</t>
  </si>
  <si>
    <t>47691-26610</t>
  </si>
  <si>
    <t>Paul</t>
  </si>
  <si>
    <t>Paul Richardson Jr.</t>
  </si>
  <si>
    <t>Richardson Jr.</t>
  </si>
  <si>
    <t>47691-72693</t>
  </si>
  <si>
    <t>Adrian Killins Jr.</t>
  </si>
  <si>
    <t>Killins Jr.</t>
  </si>
  <si>
    <t>47691-28694</t>
  </si>
  <si>
    <t>Jesse</t>
  </si>
  <si>
    <t>47691-55335</t>
  </si>
  <si>
    <t>Njoku</t>
  </si>
  <si>
    <t>47691-12527</t>
  </si>
  <si>
    <t>Chicago</t>
  </si>
  <si>
    <t>Bears</t>
  </si>
  <si>
    <t>47691-54782</t>
  </si>
  <si>
    <t>Cameron</t>
  </si>
  <si>
    <t>Brate</t>
  </si>
  <si>
    <t>47691-80546</t>
  </si>
  <si>
    <t>Arnold</t>
  </si>
  <si>
    <t>47691-12540</t>
  </si>
  <si>
    <t>Minnesota</t>
  </si>
  <si>
    <t>Vikings</t>
  </si>
  <si>
    <t>47691-34073</t>
  </si>
  <si>
    <t>Ankle</t>
  </si>
  <si>
    <t>47691-26038</t>
  </si>
  <si>
    <t>Kroft</t>
  </si>
  <si>
    <t>47691-31169</t>
  </si>
  <si>
    <t>Sprinkle</t>
  </si>
  <si>
    <t>47691-6672</t>
  </si>
  <si>
    <t>Marcedes</t>
  </si>
  <si>
    <t>47691-28346</t>
  </si>
  <si>
    <t>Maxx</t>
  </si>
  <si>
    <t>47691-14348</t>
  </si>
  <si>
    <t>47691-83138</t>
  </si>
  <si>
    <t>Dwelley</t>
  </si>
  <si>
    <t>47691-12548</t>
  </si>
  <si>
    <t>Los Angeles</t>
  </si>
  <si>
    <t>Chargers</t>
  </si>
  <si>
    <t>47691-56711</t>
  </si>
  <si>
    <t>Sample</t>
  </si>
  <si>
    <t>47691-84440</t>
  </si>
  <si>
    <t>Jaeden</t>
  </si>
  <si>
    <t>47691-80353</t>
  </si>
  <si>
    <t>Tonyan</t>
  </si>
  <si>
    <t>47691-39492</t>
  </si>
  <si>
    <t>47691-54007</t>
  </si>
  <si>
    <t>Hollister</t>
  </si>
  <si>
    <t>47691-19342</t>
  </si>
  <si>
    <t>Demetrius</t>
  </si>
  <si>
    <t>47691-64563</t>
  </si>
  <si>
    <t>Hale</t>
  </si>
  <si>
    <t>Hentges</t>
  </si>
  <si>
    <t>47691-14394</t>
  </si>
  <si>
    <t>Virgil</t>
  </si>
  <si>
    <t>47691-42046</t>
  </si>
  <si>
    <t>Durham</t>
  </si>
  <si>
    <t>Smythe</t>
  </si>
  <si>
    <t>47691-12542</t>
  </si>
  <si>
    <t>New Orleans</t>
  </si>
  <si>
    <t>Saints</t>
  </si>
  <si>
    <t>47691-32000</t>
  </si>
  <si>
    <t>Willson</t>
  </si>
  <si>
    <t>47691-60712</t>
  </si>
  <si>
    <t>Moreau</t>
  </si>
  <si>
    <t>47691-73089</t>
  </si>
  <si>
    <t>Devin Asiasi</t>
  </si>
  <si>
    <t>Asiasi</t>
  </si>
  <si>
    <t>47691-62998</t>
  </si>
  <si>
    <t>Jace</t>
  </si>
  <si>
    <t>Sternberger</t>
  </si>
  <si>
    <t>47691-18009</t>
  </si>
  <si>
    <t>Manhertz</t>
  </si>
  <si>
    <t>47691-29411</t>
  </si>
  <si>
    <t>Pharaoh</t>
  </si>
  <si>
    <t>47691-56212</t>
  </si>
  <si>
    <t>Sweeney</t>
  </si>
  <si>
    <t>47691-27672</t>
  </si>
  <si>
    <t>LaCosse</t>
  </si>
  <si>
    <t>47691-60451</t>
  </si>
  <si>
    <t>Conklin</t>
  </si>
  <si>
    <t>47691-62508</t>
  </si>
  <si>
    <t>O'Shaughnessy</t>
  </si>
  <si>
    <t>47691-70705</t>
  </si>
  <si>
    <t>Trevon</t>
  </si>
  <si>
    <t>Wesco</t>
  </si>
  <si>
    <t>47691-63565</t>
  </si>
  <si>
    <t>Jake Breeland</t>
  </si>
  <si>
    <t>Breeland</t>
  </si>
  <si>
    <t>47691-30800</t>
  </si>
  <si>
    <t>Croom</t>
  </si>
  <si>
    <t>47691-71767</t>
  </si>
  <si>
    <t>Caleb</t>
  </si>
  <si>
    <t>Caleb Wilson</t>
  </si>
  <si>
    <t>47691-64603</t>
  </si>
  <si>
    <t>Farrod</t>
  </si>
  <si>
    <t>Farrod Green</t>
  </si>
  <si>
    <t>47691-79967</t>
  </si>
  <si>
    <t>Shaheen</t>
  </si>
  <si>
    <t>47691-79980</t>
  </si>
  <si>
    <t>Eric</t>
  </si>
  <si>
    <t>Saubert</t>
  </si>
  <si>
    <t>47691-80011</t>
  </si>
  <si>
    <t>Antony</t>
  </si>
  <si>
    <t>Auclair</t>
  </si>
  <si>
    <t>47691-62617</t>
  </si>
  <si>
    <t>Khari</t>
  </si>
  <si>
    <t>47691-83117</t>
  </si>
  <si>
    <t>Tanner</t>
  </si>
  <si>
    <t>Hudson</t>
  </si>
  <si>
    <t>47691-65737</t>
  </si>
  <si>
    <t>Sam Tecklenburg</t>
  </si>
  <si>
    <t>Tecklenburg</t>
  </si>
  <si>
    <t>47691-71885</t>
  </si>
  <si>
    <t>Parker Houston</t>
  </si>
  <si>
    <t>Houston</t>
  </si>
  <si>
    <t>47691-57556</t>
  </si>
  <si>
    <t>Jerome</t>
  </si>
  <si>
    <t>Cunningham</t>
  </si>
  <si>
    <t>47691-130270</t>
  </si>
  <si>
    <t>Adam Trautman</t>
  </si>
  <si>
    <t>Trautman</t>
  </si>
  <si>
    <t>47691-11488</t>
  </si>
  <si>
    <t>Ed</t>
  </si>
  <si>
    <t>Dickson</t>
  </si>
  <si>
    <t>47691-62691</t>
  </si>
  <si>
    <t>Nate Wieting</t>
  </si>
  <si>
    <t>Wieting</t>
  </si>
  <si>
    <t>47691-52463</t>
  </si>
  <si>
    <t>Daniel Helm</t>
  </si>
  <si>
    <t>Helm</t>
  </si>
  <si>
    <t>47691-130286</t>
  </si>
  <si>
    <t>Ben Ellefson</t>
  </si>
  <si>
    <t>Ellefson</t>
  </si>
  <si>
    <t>47691-24817</t>
  </si>
  <si>
    <t>O'Leary</t>
  </si>
  <si>
    <t>47691-64762</t>
  </si>
  <si>
    <t>Nakia</t>
  </si>
  <si>
    <t>Nakia Griffin-Stewart</t>
  </si>
  <si>
    <t>Griffin-Stewart</t>
  </si>
  <si>
    <t>47691-61693</t>
  </si>
  <si>
    <t>Danny Pinter</t>
  </si>
  <si>
    <t>Pinter</t>
  </si>
  <si>
    <t>47691-62718</t>
  </si>
  <si>
    <t>47691-29956</t>
  </si>
  <si>
    <t>Perkins</t>
  </si>
  <si>
    <t>47691-12550</t>
  </si>
  <si>
    <t>Seattle</t>
  </si>
  <si>
    <t>Seahawks</t>
  </si>
  <si>
    <t>47691-45335</t>
  </si>
  <si>
    <t>47691-63775</t>
  </si>
  <si>
    <t>Scottie</t>
  </si>
  <si>
    <t>Scottie Dill</t>
  </si>
  <si>
    <t>Dill</t>
  </si>
  <si>
    <t>47691-83253</t>
  </si>
  <si>
    <t>Paul Butler</t>
  </si>
  <si>
    <t>47691-55609</t>
  </si>
  <si>
    <t>Izzo</t>
  </si>
  <si>
    <t>47691-63839</t>
  </si>
  <si>
    <t>Tyler Mabry</t>
  </si>
  <si>
    <t>Mabry</t>
  </si>
  <si>
    <t>47691-64864</t>
  </si>
  <si>
    <t>Noah Togiai</t>
  </si>
  <si>
    <t>Togiai</t>
  </si>
  <si>
    <t>47691-25957</t>
  </si>
  <si>
    <t>J.P.</t>
  </si>
  <si>
    <t>Holtz</t>
  </si>
  <si>
    <t>47691-87422</t>
  </si>
  <si>
    <t>Dom</t>
  </si>
  <si>
    <t>Dom Wood-Anderson</t>
  </si>
  <si>
    <t>Wood-Anderson</t>
  </si>
  <si>
    <t>47691-22920</t>
  </si>
  <si>
    <t>Carrier</t>
  </si>
  <si>
    <t>47691-71048</t>
  </si>
  <si>
    <t>Thaddeus</t>
  </si>
  <si>
    <t>Thaddeus Moss</t>
  </si>
  <si>
    <t>47691-45472</t>
  </si>
  <si>
    <t>47691-63907</t>
  </si>
  <si>
    <t>Oliver</t>
  </si>
  <si>
    <t>47691-47551</t>
  </si>
  <si>
    <t>Mason</t>
  </si>
  <si>
    <t>Schreck</t>
  </si>
  <si>
    <t>47691-103900</t>
  </si>
  <si>
    <t>47691-27117</t>
  </si>
  <si>
    <t>Culkin</t>
  </si>
  <si>
    <t>47691-61936</t>
  </si>
  <si>
    <t>Caleb Repp</t>
  </si>
  <si>
    <t>Repp</t>
  </si>
  <si>
    <t>47691-89588</t>
  </si>
  <si>
    <t>Colby</t>
  </si>
  <si>
    <t>Colby Parkinson</t>
  </si>
  <si>
    <t>Parkinson</t>
  </si>
  <si>
    <t>47691-41469</t>
  </si>
  <si>
    <t>Daniels</t>
  </si>
  <si>
    <t>47691-62981</t>
  </si>
  <si>
    <t>Eli</t>
  </si>
  <si>
    <t>Eli Wolf</t>
  </si>
  <si>
    <t>Wolf</t>
  </si>
  <si>
    <t>47691-60984</t>
  </si>
  <si>
    <t>Jake Bargas</t>
  </si>
  <si>
    <t>Bargas</t>
  </si>
  <si>
    <t>47691-68155</t>
  </si>
  <si>
    <t>Codey</t>
  </si>
  <si>
    <t>McElroy</t>
  </si>
  <si>
    <t>47691-52795</t>
  </si>
  <si>
    <t>Charles</t>
  </si>
  <si>
    <t>47691-104008</t>
  </si>
  <si>
    <t>Carlson</t>
  </si>
  <si>
    <t>47691-41552</t>
  </si>
  <si>
    <t>Dylan</t>
  </si>
  <si>
    <t>Dylan Cantrell</t>
  </si>
  <si>
    <t>Cantrell</t>
  </si>
  <si>
    <t>47691-29277</t>
  </si>
  <si>
    <t>47691-56925</t>
  </si>
  <si>
    <t>Charles Scarff</t>
  </si>
  <si>
    <t>Scarff</t>
  </si>
  <si>
    <t>47691-56947</t>
  </si>
  <si>
    <t>Chris Myarick</t>
  </si>
  <si>
    <t>Myarick</t>
  </si>
  <si>
    <t>47691-29314</t>
  </si>
  <si>
    <t>47691-65182</t>
  </si>
  <si>
    <t>Mitchell Wilcox</t>
  </si>
  <si>
    <t>Wilcox</t>
  </si>
  <si>
    <t>47691-71351</t>
  </si>
  <si>
    <t>Charlie</t>
  </si>
  <si>
    <t>Charlie Woerner</t>
  </si>
  <si>
    <t>Woerner</t>
  </si>
  <si>
    <t>47691-61112</t>
  </si>
  <si>
    <t>Josiah</t>
  </si>
  <si>
    <t>Josiah Deguara</t>
  </si>
  <si>
    <t>Deguara</t>
  </si>
  <si>
    <t>47691-70335</t>
  </si>
  <si>
    <t>Seth DeValve</t>
  </si>
  <si>
    <t>DeValve</t>
  </si>
  <si>
    <t>47691-70341</t>
  </si>
  <si>
    <t>Moritz</t>
  </si>
  <si>
    <t>Moritz Bohringer</t>
  </si>
  <si>
    <t>Bohringer</t>
  </si>
  <si>
    <t>47691-70342</t>
  </si>
  <si>
    <t>Temarrick</t>
  </si>
  <si>
    <t>Hemingway</t>
  </si>
  <si>
    <t>47691-29390</t>
  </si>
  <si>
    <t>Evan</t>
  </si>
  <si>
    <t>Baylis</t>
  </si>
  <si>
    <t>47691-69326</t>
  </si>
  <si>
    <t>Isaac</t>
  </si>
  <si>
    <t>Nauta</t>
  </si>
  <si>
    <t>47691-63216</t>
  </si>
  <si>
    <t>Jared Rice</t>
  </si>
  <si>
    <t>Rice</t>
  </si>
  <si>
    <t>47691-26355</t>
  </si>
  <si>
    <t>47691-86770</t>
  </si>
  <si>
    <t>Hunter Bryant</t>
  </si>
  <si>
    <t>Bryant</t>
  </si>
  <si>
    <t>47691-61172</t>
  </si>
  <si>
    <t>Tyler Davis</t>
  </si>
  <si>
    <t>47691-91945</t>
  </si>
  <si>
    <t>Cam Sutton</t>
  </si>
  <si>
    <t>47691-55099</t>
  </si>
  <si>
    <t>Ian Bunting</t>
  </si>
  <si>
    <t>Bunting</t>
  </si>
  <si>
    <t>47691-70458</t>
  </si>
  <si>
    <t>Vander Laan</t>
  </si>
  <si>
    <t>47691-65341</t>
  </si>
  <si>
    <t>Ryan Roberts</t>
  </si>
  <si>
    <t>47691-38722</t>
  </si>
  <si>
    <t>Cethan</t>
  </si>
  <si>
    <t>Carter</t>
  </si>
  <si>
    <t>47691-104278</t>
  </si>
  <si>
    <t>Donald</t>
  </si>
  <si>
    <t>Donald Parham Jr.</t>
  </si>
  <si>
    <t>Parham Jr.</t>
  </si>
  <si>
    <t>47691-70489</t>
  </si>
  <si>
    <t>Braunecker</t>
  </si>
  <si>
    <t>47691-63321</t>
  </si>
  <si>
    <t>Rashod</t>
  </si>
  <si>
    <t>Rashod Berry</t>
  </si>
  <si>
    <t>Berry</t>
  </si>
  <si>
    <t>47691-64351</t>
  </si>
  <si>
    <t>Jake Burt</t>
  </si>
  <si>
    <t>Burt</t>
  </si>
  <si>
    <t>47691-71520</t>
  </si>
  <si>
    <t>47691-66402</t>
  </si>
  <si>
    <t>Jack Driscoll</t>
  </si>
  <si>
    <t>Driscoll</t>
  </si>
  <si>
    <t>47691-39814</t>
  </si>
  <si>
    <t>Leggett</t>
  </si>
  <si>
    <t>47691-38805</t>
  </si>
  <si>
    <t>Marcus Baugh</t>
  </si>
  <si>
    <t>Baugh</t>
  </si>
  <si>
    <t>47691-29592</t>
  </si>
  <si>
    <t>Xavier</t>
  </si>
  <si>
    <t>Grimble</t>
  </si>
  <si>
    <t>47691-64408</t>
  </si>
  <si>
    <t>Nick Bowers</t>
  </si>
  <si>
    <t>Bowers</t>
  </si>
  <si>
    <t>47691-55209</t>
  </si>
  <si>
    <t>Nate Becker</t>
  </si>
  <si>
    <t>47691-65477</t>
  </si>
  <si>
    <t>Giovanni</t>
  </si>
  <si>
    <t>Giovanni Ricci</t>
  </si>
  <si>
    <t>Ricci</t>
  </si>
  <si>
    <t>47691-70601</t>
  </si>
  <si>
    <t>Harrison</t>
  </si>
  <si>
    <t>Harrison Bryant</t>
  </si>
  <si>
    <t>47691-24533</t>
  </si>
  <si>
    <t>Mo</t>
  </si>
  <si>
    <t>Alie-Cox</t>
  </si>
  <si>
    <t>47691-54239</t>
  </si>
  <si>
    <t>Matt Sokol</t>
  </si>
  <si>
    <t>Sokol</t>
  </si>
  <si>
    <t>47691-104421</t>
  </si>
  <si>
    <t>Jesper</t>
  </si>
  <si>
    <t>Horsted</t>
  </si>
  <si>
    <t>47691-85994</t>
  </si>
  <si>
    <t>Dalton Keene</t>
  </si>
  <si>
    <t>Keene</t>
  </si>
  <si>
    <t>47691-57325</t>
  </si>
  <si>
    <t>Franks</t>
  </si>
  <si>
    <t>47691-12533</t>
  </si>
  <si>
    <t>Green Bay</t>
  </si>
  <si>
    <t>Packers</t>
  </si>
  <si>
    <t>47691-12544</t>
  </si>
  <si>
    <t>New York</t>
  </si>
  <si>
    <t>Jets</t>
  </si>
  <si>
    <t>47691-12551</t>
  </si>
  <si>
    <t>Tampa Bay</t>
  </si>
  <si>
    <t>Buccaneers</t>
  </si>
  <si>
    <t>47691-12532</t>
  </si>
  <si>
    <t>Detroit</t>
  </si>
  <si>
    <t>Lions</t>
  </si>
  <si>
    <t>47691-12535</t>
  </si>
  <si>
    <t>Indianapolis</t>
  </si>
  <si>
    <t>Colts</t>
  </si>
  <si>
    <t>47691-12525</t>
  </si>
  <si>
    <t>Atlanta</t>
  </si>
  <si>
    <t>Falcons</t>
  </si>
  <si>
    <t>47691-12528</t>
  </si>
  <si>
    <t>Cincinnati</t>
  </si>
  <si>
    <t>Bengals</t>
  </si>
  <si>
    <t>47691-12539</t>
  </si>
  <si>
    <t>Miami</t>
  </si>
  <si>
    <t>Dolphins</t>
  </si>
  <si>
    <t>47691-12554</t>
  </si>
  <si>
    <t>Jacksonville</t>
  </si>
  <si>
    <t>Jaguars</t>
  </si>
  <si>
    <t>47691-12552</t>
  </si>
  <si>
    <t>Washington Football Team</t>
  </si>
  <si>
    <t>Football Team</t>
  </si>
  <si>
    <t>47691-12553</t>
  </si>
  <si>
    <t>Carolina</t>
  </si>
  <si>
    <t>Panthers</t>
  </si>
  <si>
    <t>47691-12546</t>
  </si>
  <si>
    <t>Arizona</t>
  </si>
  <si>
    <t>Cardinals</t>
  </si>
  <si>
    <t>47691-12537</t>
  </si>
  <si>
    <t>Las Vegas</t>
  </si>
  <si>
    <t>Raiders</t>
  </si>
  <si>
    <t>47691-12529</t>
  </si>
  <si>
    <t>Cleveland</t>
  </si>
  <si>
    <t>Browns</t>
  </si>
  <si>
    <t>Week 1 pulled 8-10</t>
  </si>
  <si>
    <t>Player Name</t>
  </si>
  <si>
    <t>Brett Kern</t>
  </si>
  <si>
    <t>Quenton Nelson</t>
  </si>
  <si>
    <t>QB Record</t>
  </si>
  <si>
    <t>Completion</t>
  </si>
  <si>
    <t>Comp %</t>
  </si>
  <si>
    <t>TD%</t>
  </si>
  <si>
    <t>Int</t>
  </si>
  <si>
    <t>Int%</t>
  </si>
  <si>
    <t>First Down</t>
  </si>
  <si>
    <t>Yds/Att</t>
  </si>
  <si>
    <t>Adj Yds/Att</t>
  </si>
  <si>
    <t>Yds/Comp</t>
  </si>
  <si>
    <t>Yds/Game</t>
  </si>
  <si>
    <t>QB Rating</t>
  </si>
  <si>
    <t>QBR</t>
  </si>
  <si>
    <t>Sacks</t>
  </si>
  <si>
    <t>Yds Lost to Sack</t>
  </si>
  <si>
    <t>Net Yds/Att</t>
  </si>
  <si>
    <t>Adj. Net Yds/Att</t>
  </si>
  <si>
    <t>Sk%</t>
  </si>
  <si>
    <t>4QC</t>
  </si>
  <si>
    <t>GWD</t>
  </si>
  <si>
    <t>9-7-0</t>
  </si>
  <si>
    <t>394</t>
  </si>
  <si>
    <t>626</t>
  </si>
  <si>
    <t>62.9</t>
  </si>
  <si>
    <t>4638</t>
  </si>
  <si>
    <t>7.4</t>
  </si>
  <si>
    <t>289.9</t>
  </si>
  <si>
    <t>86.5</t>
  </si>
  <si>
    <t>6.90</t>
  </si>
  <si>
    <t>6.46</t>
  </si>
  <si>
    <t>7-9-0</t>
  </si>
  <si>
    <t>380</t>
  </si>
  <si>
    <t>60.7</t>
  </si>
  <si>
    <t>5109</t>
  </si>
  <si>
    <t>13.4</t>
  </si>
  <si>
    <t>319.3</t>
  </si>
  <si>
    <t>84.3</t>
  </si>
  <si>
    <t>7.17</t>
  </si>
  <si>
    <t>6.15</t>
  </si>
  <si>
    <t>7-8-0</t>
  </si>
  <si>
    <t>408</t>
  </si>
  <si>
    <t>616</t>
  </si>
  <si>
    <t>66.2</t>
  </si>
  <si>
    <t>4466</t>
  </si>
  <si>
    <t>10.9</t>
  </si>
  <si>
    <t>297.7</t>
  </si>
  <si>
    <t>92.1</t>
  </si>
  <si>
    <t>6.25</t>
  </si>
  <si>
    <t>6.08</t>
  </si>
  <si>
    <t>12-4-0</t>
  </si>
  <si>
    <t>373</t>
  </si>
  <si>
    <t>613</t>
  </si>
  <si>
    <t>60.8</t>
  </si>
  <si>
    <t>4057</t>
  </si>
  <si>
    <t>253.6</t>
  </si>
  <si>
    <t>88.0</t>
  </si>
  <si>
    <t>6.05</t>
  </si>
  <si>
    <t>6.24</t>
  </si>
  <si>
    <t>388</t>
  </si>
  <si>
    <t>607</t>
  </si>
  <si>
    <t>63.9</t>
  </si>
  <si>
    <t>4039</t>
  </si>
  <si>
    <t>10.4</t>
  </si>
  <si>
    <t>252.4</t>
  </si>
  <si>
    <t>93.1</t>
  </si>
  <si>
    <t>5.91</t>
  </si>
  <si>
    <t>6.26</t>
  </si>
  <si>
    <t>8-8-0</t>
  </si>
  <si>
    <t>596</t>
  </si>
  <si>
    <t>65.1</t>
  </si>
  <si>
    <t>4902</t>
  </si>
  <si>
    <t>12.6</t>
  </si>
  <si>
    <t>306.4</t>
  </si>
  <si>
    <t>99.7</t>
  </si>
  <si>
    <t>7.68</t>
  </si>
  <si>
    <t>7.84</t>
  </si>
  <si>
    <t>5-11-0</t>
  </si>
  <si>
    <t>390</t>
  </si>
  <si>
    <t>591</t>
  </si>
  <si>
    <t>66.0</t>
  </si>
  <si>
    <t>4615</t>
  </si>
  <si>
    <t>288.4</t>
  </si>
  <si>
    <t>7.03</t>
  </si>
  <si>
    <t>6.32</t>
  </si>
  <si>
    <t>13-3-0</t>
  </si>
  <si>
    <t>353</t>
  </si>
  <si>
    <t>569</t>
  </si>
  <si>
    <t>62.0</t>
  </si>
  <si>
    <t>4002</t>
  </si>
  <si>
    <t>7.6</t>
  </si>
  <si>
    <t>250.1</t>
  </si>
  <si>
    <t>95.4</t>
  </si>
  <si>
    <t>6.71</t>
  </si>
  <si>
    <t>5-10-1</t>
  </si>
  <si>
    <t>349</t>
  </si>
  <si>
    <t>542</t>
  </si>
  <si>
    <t>64.4</t>
  </si>
  <si>
    <t>3722</t>
  </si>
  <si>
    <t>232.6</t>
  </si>
  <si>
    <t>87.4</t>
  </si>
  <si>
    <t>5.78</t>
  </si>
  <si>
    <t>5.55</t>
  </si>
  <si>
    <t>6-10-0</t>
  </si>
  <si>
    <t>534</t>
  </si>
  <si>
    <t>59.4</t>
  </si>
  <si>
    <t>3827</t>
  </si>
  <si>
    <t>12.1</t>
  </si>
  <si>
    <t>239.2</t>
  </si>
  <si>
    <t>78.8</t>
  </si>
  <si>
    <t>6.17</t>
  </si>
  <si>
    <t>5.29</t>
  </si>
  <si>
    <t>2-11-0</t>
  </si>
  <si>
    <t>528</t>
  </si>
  <si>
    <t>59.5</t>
  </si>
  <si>
    <t>3494</t>
  </si>
  <si>
    <t>11.1</t>
  </si>
  <si>
    <t>268.8</t>
  </si>
  <si>
    <t>78.3</t>
  </si>
  <si>
    <t>5.74</t>
  </si>
  <si>
    <t>5.19</t>
  </si>
  <si>
    <t>6.5</t>
  </si>
  <si>
    <t>8-7-0</t>
  </si>
  <si>
    <t>516</t>
  </si>
  <si>
    <t>3138</t>
  </si>
  <si>
    <t>9.6</t>
  </si>
  <si>
    <t>209.2</t>
  </si>
  <si>
    <t>83.0</t>
  </si>
  <si>
    <t>5.24</t>
  </si>
  <si>
    <t>5.04</t>
  </si>
  <si>
    <t>11-5-0</t>
  </si>
  <si>
    <t>341</t>
  </si>
  <si>
    <t>66.1</t>
  </si>
  <si>
    <t>4110</t>
  </si>
  <si>
    <t>256.9</t>
  </si>
  <si>
    <t>106.3</t>
  </si>
  <si>
    <t>6.72</t>
  </si>
  <si>
    <t>7.42</t>
  </si>
  <si>
    <t>361</t>
  </si>
  <si>
    <t>513</t>
  </si>
  <si>
    <t>70.4</t>
  </si>
  <si>
    <t>4054</t>
  </si>
  <si>
    <t>7.9</t>
  </si>
  <si>
    <t>253.4</t>
  </si>
  <si>
    <t>100.8</t>
  </si>
  <si>
    <t>7.14</t>
  </si>
  <si>
    <t>7.25</t>
  </si>
  <si>
    <t>5-8-0</t>
  </si>
  <si>
    <t>502</t>
  </si>
  <si>
    <t>3529</t>
  </si>
  <si>
    <t>235.3</t>
  </si>
  <si>
    <t>85.5</t>
  </si>
  <si>
    <t>6.13</t>
  </si>
  <si>
    <t>10-5-0</t>
  </si>
  <si>
    <t>495</t>
  </si>
  <si>
    <t>67.3</t>
  </si>
  <si>
    <t>3852</t>
  </si>
  <si>
    <t>11.6</t>
  </si>
  <si>
    <t>256.8</t>
  </si>
  <si>
    <t>98.0</t>
  </si>
  <si>
    <t>6.67</t>
  </si>
  <si>
    <t>6.63</t>
  </si>
  <si>
    <t>5-7-0</t>
  </si>
  <si>
    <t>489</t>
  </si>
  <si>
    <t>3322</t>
  </si>
  <si>
    <t>255.5</t>
  </si>
  <si>
    <t>80.0</t>
  </si>
  <si>
    <t>397</t>
  </si>
  <si>
    <t>5.47</t>
  </si>
  <si>
    <t>4.76</t>
  </si>
  <si>
    <t>8.6</t>
  </si>
  <si>
    <t>11-3-0</t>
  </si>
  <si>
    <t>484</t>
  </si>
  <si>
    <t>65.9</t>
  </si>
  <si>
    <t>4031</t>
  </si>
  <si>
    <t>8.9</t>
  </si>
  <si>
    <t>287.9</t>
  </si>
  <si>
    <t>105.3</t>
  </si>
  <si>
    <t>7.79</t>
  </si>
  <si>
    <t>8.38</t>
  </si>
  <si>
    <t>476</t>
  </si>
  <si>
    <t>69.1</t>
  </si>
  <si>
    <t>3978</t>
  </si>
  <si>
    <t>248.6</t>
  </si>
  <si>
    <t>102.0</t>
  </si>
  <si>
    <t>7.31</t>
  </si>
  <si>
    <t>7.22</t>
  </si>
  <si>
    <t>6-6-0</t>
  </si>
  <si>
    <t>60.6</t>
  </si>
  <si>
    <t>3271</t>
  </si>
  <si>
    <t>11.5</t>
  </si>
  <si>
    <t>233.6</t>
  </si>
  <si>
    <t>91.2</t>
  </si>
  <si>
    <t>6.14</t>
  </si>
  <si>
    <t>6.44</t>
  </si>
  <si>
    <t>10-6-0</t>
  </si>
  <si>
    <t>461</t>
  </si>
  <si>
    <t>58.8</t>
  </si>
  <si>
    <t>3089</t>
  </si>
  <si>
    <t>193.1</t>
  </si>
  <si>
    <t>85.3</t>
  </si>
  <si>
    <t>5.72</t>
  </si>
  <si>
    <t>5.71</t>
  </si>
  <si>
    <t>3-9-0</t>
  </si>
  <si>
    <t>459</t>
  </si>
  <si>
    <t>61.9</t>
  </si>
  <si>
    <t>3027</t>
  </si>
  <si>
    <t>232.8</t>
  </si>
  <si>
    <t>87.7</t>
  </si>
  <si>
    <t>5.50</t>
  </si>
  <si>
    <t>5.38</t>
  </si>
  <si>
    <t>447</t>
  </si>
  <si>
    <t>60.9</t>
  </si>
  <si>
    <t>2942</t>
  </si>
  <si>
    <t>10.8</t>
  </si>
  <si>
    <t>196.1</t>
  </si>
  <si>
    <t>5.87</t>
  </si>
  <si>
    <t>6.06</t>
  </si>
  <si>
    <t>444</t>
  </si>
  <si>
    <t>3603</t>
  </si>
  <si>
    <t>11.7</t>
  </si>
  <si>
    <t>240.2</t>
  </si>
  <si>
    <t>107.4</t>
  </si>
  <si>
    <t>7.20</t>
  </si>
  <si>
    <t>7.73</t>
  </si>
  <si>
    <t>7-6-0</t>
  </si>
  <si>
    <t>441</t>
  </si>
  <si>
    <t>3024</t>
  </si>
  <si>
    <t>5.93</t>
  </si>
  <si>
    <t>13-2-0</t>
  </si>
  <si>
    <t>401</t>
  </si>
  <si>
    <t>3127</t>
  </si>
  <si>
    <t>208.5</t>
  </si>
  <si>
    <t>113.3</t>
  </si>
  <si>
    <t>7.13</t>
  </si>
  <si>
    <t>8.19</t>
  </si>
  <si>
    <t>8-3-0</t>
  </si>
  <si>
    <t>378</t>
  </si>
  <si>
    <t>74.3</t>
  </si>
  <si>
    <t>2979</t>
  </si>
  <si>
    <t>270.8</t>
  </si>
  <si>
    <t>116.3</t>
  </si>
  <si>
    <t>7.41</t>
  </si>
  <si>
    <t>8.33</t>
  </si>
  <si>
    <t>3-4-1</t>
  </si>
  <si>
    <t>64.3</t>
  </si>
  <si>
    <t>2499</t>
  </si>
  <si>
    <t>312.4</t>
  </si>
  <si>
    <t>106.0</t>
  </si>
  <si>
    <t>7.64</t>
  </si>
  <si>
    <t>8.15</t>
  </si>
  <si>
    <t>7-3-0</t>
  </si>
  <si>
    <t>70.3</t>
  </si>
  <si>
    <t>2742</t>
  </si>
  <si>
    <t>10.2</t>
  </si>
  <si>
    <t>13.6</t>
  </si>
  <si>
    <t>228.5</t>
  </si>
  <si>
    <t>117.5</t>
  </si>
  <si>
    <t>7.98</t>
  </si>
  <si>
    <t>8.52</t>
  </si>
  <si>
    <t>5-3-0</t>
  </si>
  <si>
    <t>62.2</t>
  </si>
  <si>
    <t>1765</t>
  </si>
  <si>
    <t>176.5</t>
  </si>
  <si>
    <t>5.51</t>
  </si>
  <si>
    <t>5.02</t>
  </si>
  <si>
    <t>2-6-0</t>
  </si>
  <si>
    <t>65.3</t>
  </si>
  <si>
    <t>1822</t>
  </si>
  <si>
    <t>227.8</t>
  </si>
  <si>
    <t>85.1</t>
  </si>
  <si>
    <t>5.65</t>
  </si>
  <si>
    <t>1-7-0</t>
  </si>
  <si>
    <t>64.8</t>
  </si>
  <si>
    <t>1707</t>
  </si>
  <si>
    <t>170.7</t>
  </si>
  <si>
    <t>91.3</t>
  </si>
  <si>
    <t>5.96</t>
  </si>
  <si>
    <t>5.94</t>
  </si>
  <si>
    <t>2-5-0</t>
  </si>
  <si>
    <t>58.6</t>
  </si>
  <si>
    <t>1365</t>
  </si>
  <si>
    <t>151.7</t>
  </si>
  <si>
    <t>76.1</t>
  </si>
  <si>
    <t>5.00</t>
  </si>
  <si>
    <t>4.25</t>
  </si>
  <si>
    <t>5-0-0</t>
  </si>
  <si>
    <t>1384</t>
  </si>
  <si>
    <t>153.8</t>
  </si>
  <si>
    <t>99.1</t>
  </si>
  <si>
    <t>6.23</t>
  </si>
  <si>
    <t>6.66</t>
  </si>
  <si>
    <t>0-5-0</t>
  </si>
  <si>
    <t>54.0</t>
  </si>
  <si>
    <t>984</t>
  </si>
  <si>
    <t>196.8</t>
  </si>
  <si>
    <t>64.0</t>
  </si>
  <si>
    <t>4.68</t>
  </si>
  <si>
    <t>3.67</t>
  </si>
  <si>
    <t>3-3-0</t>
  </si>
  <si>
    <t>62.5</t>
  </si>
  <si>
    <t>1063</t>
  </si>
  <si>
    <t>132.9</t>
  </si>
  <si>
    <t>71.4</t>
  </si>
  <si>
    <t>5.49</t>
  </si>
  <si>
    <t>4.01</t>
  </si>
  <si>
    <t>2-4-0</t>
  </si>
  <si>
    <t>1203</t>
  </si>
  <si>
    <t>12.7</t>
  </si>
  <si>
    <t>171.9</t>
  </si>
  <si>
    <t>92.3</t>
  </si>
  <si>
    <t>5.63</t>
  </si>
  <si>
    <t>5.90</t>
  </si>
  <si>
    <t>13.5</t>
  </si>
  <si>
    <t>4-1-0</t>
  </si>
  <si>
    <t>64.1</t>
  </si>
  <si>
    <t>1020</t>
  </si>
  <si>
    <t>204.0</t>
  </si>
  <si>
    <t>89.7</t>
  </si>
  <si>
    <t>6.20</t>
  </si>
  <si>
    <t>1-3-0</t>
  </si>
  <si>
    <t>1042</t>
  </si>
  <si>
    <t>260.5</t>
  </si>
  <si>
    <t>82.6</t>
  </si>
  <si>
    <t>6.57</t>
  </si>
  <si>
    <t>5.88</t>
  </si>
  <si>
    <t>0-4-0</t>
  </si>
  <si>
    <t>65.8</t>
  </si>
  <si>
    <t>736</t>
  </si>
  <si>
    <t>184.0</t>
  </si>
  <si>
    <t>84.6</t>
  </si>
  <si>
    <t>5.41</t>
  </si>
  <si>
    <t>5.17</t>
  </si>
  <si>
    <t>0-3-0</t>
  </si>
  <si>
    <t>53.2</t>
  </si>
  <si>
    <t>567</t>
  </si>
  <si>
    <t>94.5</t>
  </si>
  <si>
    <t>52.0</t>
  </si>
  <si>
    <t>3.79</t>
  </si>
  <si>
    <t>2.15</t>
  </si>
  <si>
    <t>59.0</t>
  </si>
  <si>
    <t>685</t>
  </si>
  <si>
    <t>228.3</t>
  </si>
  <si>
    <t>75.3</t>
  </si>
  <si>
    <t>4.65</t>
  </si>
  <si>
    <t>9.5</t>
  </si>
  <si>
    <t>1-1-0</t>
  </si>
  <si>
    <t>659</t>
  </si>
  <si>
    <t>109.8</t>
  </si>
  <si>
    <t>100.9</t>
  </si>
  <si>
    <t>6.00</t>
  </si>
  <si>
    <t>6.81</t>
  </si>
  <si>
    <t>0-2-0</t>
  </si>
  <si>
    <t>56.2</t>
  </si>
  <si>
    <t>572</t>
  </si>
  <si>
    <t>286.0</t>
  </si>
  <si>
    <t>71.0</t>
  </si>
  <si>
    <t>5.57</t>
  </si>
  <si>
    <t>5.09</t>
  </si>
  <si>
    <t>47.1</t>
  </si>
  <si>
    <t>474</t>
  </si>
  <si>
    <t>158.0</t>
  </si>
  <si>
    <t>62.1</t>
  </si>
  <si>
    <t>3.89</t>
  </si>
  <si>
    <t>3.38</t>
  </si>
  <si>
    <t>1-2-0</t>
  </si>
  <si>
    <t>515</t>
  </si>
  <si>
    <t>13.2</t>
  </si>
  <si>
    <t>171.7</t>
  </si>
  <si>
    <t>68.3</t>
  </si>
  <si>
    <t>4.90</t>
  </si>
  <si>
    <t>4.58</t>
  </si>
  <si>
    <t>9.7</t>
  </si>
  <si>
    <t>416</t>
  </si>
  <si>
    <t>138.7</t>
  </si>
  <si>
    <t>62.4</t>
  </si>
  <si>
    <t>3.60</t>
  </si>
  <si>
    <t>2.08</t>
  </si>
  <si>
    <t>0-1-0</t>
  </si>
  <si>
    <t>74.6</t>
  </si>
  <si>
    <t>580</t>
  </si>
  <si>
    <t>96.7</t>
  </si>
  <si>
    <t>109.0</t>
  </si>
  <si>
    <t>8.13</t>
  </si>
  <si>
    <t>8.35</t>
  </si>
  <si>
    <t>53.8</t>
  </si>
  <si>
    <t>372</t>
  </si>
  <si>
    <t>93.0</t>
  </si>
  <si>
    <t>65.7</t>
  </si>
  <si>
    <t>4.64</t>
  </si>
  <si>
    <t>3.21</t>
  </si>
  <si>
    <t>435</t>
  </si>
  <si>
    <t>145.0</t>
  </si>
  <si>
    <t>91.6</t>
  </si>
  <si>
    <t>5.45</t>
  </si>
  <si>
    <t>5.03</t>
  </si>
  <si>
    <t>9.9</t>
  </si>
  <si>
    <t>56.5</t>
  </si>
  <si>
    <t>351</t>
  </si>
  <si>
    <t>175.5</t>
  </si>
  <si>
    <t>4.67</t>
  </si>
  <si>
    <t>114.0</t>
  </si>
  <si>
    <t>33.2</t>
  </si>
  <si>
    <t>3.17</t>
  </si>
  <si>
    <t>0.07</t>
  </si>
  <si>
    <t>52.9</t>
  </si>
  <si>
    <t>359</t>
  </si>
  <si>
    <t>179.5</t>
  </si>
  <si>
    <t>6.58</t>
  </si>
  <si>
    <t>4.04</t>
  </si>
  <si>
    <t>1-0-0</t>
  </si>
  <si>
    <t>60.5</t>
  </si>
  <si>
    <t>32.1</t>
  </si>
  <si>
    <t>4.79</t>
  </si>
  <si>
    <t>3.16</t>
  </si>
  <si>
    <t>56.8</t>
  </si>
  <si>
    <t>112.5</t>
  </si>
  <si>
    <t>63.5</t>
  </si>
  <si>
    <t>4.33</t>
  </si>
  <si>
    <t>3.26</t>
  </si>
  <si>
    <t>11.9</t>
  </si>
  <si>
    <t>66.7</t>
  </si>
  <si>
    <t>122.0</t>
  </si>
  <si>
    <t>61.0</t>
  </si>
  <si>
    <t>2.36</t>
  </si>
  <si>
    <t>1.00</t>
  </si>
  <si>
    <t>42.0</t>
  </si>
  <si>
    <t>35.1</t>
  </si>
  <si>
    <t>1.71</t>
  </si>
  <si>
    <t>45.5</t>
  </si>
  <si>
    <t>16.3</t>
  </si>
  <si>
    <t>58.5</t>
  </si>
  <si>
    <t>2.92</t>
  </si>
  <si>
    <t>60.0</t>
  </si>
  <si>
    <t>28.0</t>
  </si>
  <si>
    <t>108.7</t>
  </si>
  <si>
    <t>5.60</t>
  </si>
  <si>
    <t>7.60</t>
  </si>
  <si>
    <t>50.0</t>
  </si>
  <si>
    <t>9.2</t>
  </si>
  <si>
    <t>81.9</t>
  </si>
  <si>
    <t>14.3</t>
  </si>
  <si>
    <t>-1.75</t>
  </si>
  <si>
    <t>25.0</t>
  </si>
  <si>
    <t>16.7</t>
  </si>
  <si>
    <t>120.1</t>
  </si>
  <si>
    <t>8.83</t>
  </si>
  <si>
    <t>72.1</t>
  </si>
  <si>
    <t>4.80</t>
  </si>
  <si>
    <t>7.00</t>
  </si>
  <si>
    <t>-2.00</t>
  </si>
  <si>
    <t>75.0</t>
  </si>
  <si>
    <t>80.2</t>
  </si>
  <si>
    <t>3.75</t>
  </si>
  <si>
    <t>4.50</t>
  </si>
  <si>
    <t>-7.8</t>
  </si>
  <si>
    <t>18.7</t>
  </si>
  <si>
    <t>1.40</t>
  </si>
  <si>
    <t>-7.60</t>
  </si>
  <si>
    <t>39.6</t>
  </si>
  <si>
    <t>0.00</t>
  </si>
  <si>
    <t>Johnny Hekker</t>
  </si>
  <si>
    <t>33.3</t>
  </si>
  <si>
    <t>-5.7</t>
  </si>
  <si>
    <t>9.33</t>
  </si>
  <si>
    <t>-5.67</t>
  </si>
  <si>
    <t>85.4</t>
  </si>
  <si>
    <t>10.00</t>
  </si>
  <si>
    <t>1.50</t>
  </si>
  <si>
    <t>Logan Cooke</t>
  </si>
  <si>
    <t>100.0</t>
  </si>
  <si>
    <t>-1.00</t>
  </si>
  <si>
    <t>23.5</t>
  </si>
  <si>
    <t>33.5</t>
  </si>
  <si>
    <t>158.3</t>
  </si>
  <si>
    <t>23.50</t>
  </si>
  <si>
    <t>33.50</t>
  </si>
  <si>
    <t>95.8</t>
  </si>
  <si>
    <t>0.50</t>
  </si>
  <si>
    <t>10.50</t>
  </si>
  <si>
    <t>-9.5</t>
  </si>
  <si>
    <t>3.00</t>
  </si>
  <si>
    <t>-9.50</t>
  </si>
  <si>
    <t>3.33</t>
  </si>
  <si>
    <t>39.0</t>
  </si>
  <si>
    <t>19.00</t>
  </si>
  <si>
    <t>39.00</t>
  </si>
  <si>
    <t>79.2</t>
  </si>
  <si>
    <t>91.7</t>
  </si>
  <si>
    <t>48.0</t>
  </si>
  <si>
    <t>28.00</t>
  </si>
  <si>
    <t>48.00</t>
  </si>
  <si>
    <t>Dustin Colquitt</t>
  </si>
  <si>
    <t>Jake Elliott</t>
  </si>
  <si>
    <t>-45.0</t>
  </si>
  <si>
    <t>-45.00</t>
  </si>
  <si>
    <t>26.0</t>
  </si>
  <si>
    <t>118.7</t>
  </si>
  <si>
    <t>26.00</t>
  </si>
  <si>
    <t>11.00</t>
  </si>
  <si>
    <t>13.00</t>
  </si>
  <si>
    <t>Sam Koch</t>
  </si>
  <si>
    <t>Andy Lee</t>
  </si>
  <si>
    <t>Michael Palardy</t>
  </si>
  <si>
    <t>116.7</t>
  </si>
  <si>
    <t>12.00</t>
  </si>
  <si>
    <t>16.00</t>
  </si>
  <si>
    <t>35.0</t>
  </si>
  <si>
    <t>55.0</t>
  </si>
  <si>
    <t>35.00</t>
  </si>
  <si>
    <t>55.00</t>
  </si>
  <si>
    <t>38.0</t>
  </si>
  <si>
    <t>38.00</t>
  </si>
  <si>
    <t>Targets per game</t>
  </si>
  <si>
    <t>Receptions per game</t>
  </si>
  <si>
    <t>Yards per game</t>
  </si>
  <si>
    <t>Targets per $1K</t>
  </si>
  <si>
    <t>Row Labels</t>
  </si>
  <si>
    <t>Grand Total</t>
  </si>
  <si>
    <t>(Multiple Items)</t>
  </si>
  <si>
    <t xml:space="preserve">Targets per $1K </t>
  </si>
  <si>
    <t xml:space="preserve">Targets per game </t>
  </si>
  <si>
    <t>Attempts/gm</t>
  </si>
  <si>
    <t>Yards/gm</t>
  </si>
  <si>
    <t>Algorithm Columns</t>
  </si>
  <si>
    <t>2020 Passing</t>
  </si>
  <si>
    <t>2020 Receiving</t>
  </si>
  <si>
    <t>2020 Rushing</t>
  </si>
  <si>
    <t>Targets Per Game</t>
  </si>
  <si>
    <t>Yards per completion</t>
  </si>
  <si>
    <t>.5 pt/reception</t>
  </si>
  <si>
    <t>Def Passing Yds/att</t>
  </si>
  <si>
    <t>Def Rushing yds/att</t>
  </si>
  <si>
    <t>Def Passing Yds/Reception</t>
  </si>
  <si>
    <t>Pass Yards per completion</t>
  </si>
  <si>
    <t>Projected Points</t>
  </si>
  <si>
    <t>Points Per Game</t>
  </si>
  <si>
    <t>TD Adj</t>
  </si>
  <si>
    <t>Points/gm</t>
  </si>
  <si>
    <t>Total</t>
  </si>
  <si>
    <t>Rushing yds/Game</t>
  </si>
  <si>
    <t>Rushing att per gm</t>
  </si>
  <si>
    <t>Passing att per gm</t>
  </si>
  <si>
    <t>If positive, vegas expects more points than season avg</t>
  </si>
  <si>
    <t>pro rata off of # of passes</t>
  </si>
  <si>
    <t>Team Rushes</t>
  </si>
  <si>
    <t>Lineup Position</t>
  </si>
  <si>
    <t>Opposing Team</t>
  </si>
  <si>
    <t>Nth</t>
  </si>
  <si>
    <t>Points</t>
  </si>
  <si>
    <t>RB 1</t>
  </si>
  <si>
    <t>RB 2</t>
  </si>
  <si>
    <t>WR 1</t>
  </si>
  <si>
    <t>WR 2</t>
  </si>
  <si>
    <t>WR 3</t>
  </si>
  <si>
    <t>QB 1</t>
  </si>
  <si>
    <t>TE 1</t>
  </si>
  <si>
    <t>Min</t>
  </si>
  <si>
    <t>Max</t>
  </si>
  <si>
    <t># of Players</t>
  </si>
  <si>
    <t>Total Salary</t>
  </si>
  <si>
    <t>Maximum Salary</t>
  </si>
  <si>
    <t>Total Points</t>
  </si>
  <si>
    <t>Players</t>
  </si>
  <si>
    <t>Total Players</t>
  </si>
  <si>
    <t>Desired Defense Salary</t>
  </si>
  <si>
    <t>Desired Kicker Salary</t>
  </si>
  <si>
    <t xml:space="preserve"> </t>
  </si>
  <si>
    <t>Games G</t>
  </si>
  <si>
    <t>Games GS</t>
  </si>
  <si>
    <t>% of $'s</t>
  </si>
  <si>
    <t>Moneys Entered</t>
  </si>
  <si>
    <t>Randy</t>
  </si>
  <si>
    <t>Brandt</t>
  </si>
  <si>
    <t>Winnings</t>
  </si>
  <si>
    <t>Net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</si>
</sst>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3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18" fontId="0" fillId="0" borderId="0" xfId="0" applyNumberFormat="1"/>
    <xf numFmtId="9" fontId="0" fillId="0" borderId="0" xfId="2" applyFont="1"/>
    <xf numFmtId="43" fontId="0" fillId="0" borderId="0" xfId="1" applyFont="1"/>
    <xf numFmtId="0" fontId="0" fillId="7" borderId="0" xfId="0" applyFill="1" applyAlignment="1">
      <alignment wrapText="1"/>
    </xf>
    <xf numFmtId="0" fontId="0" fillId="7" borderId="0" xfId="0" applyFill="1"/>
    <xf numFmtId="10" fontId="0" fillId="7" borderId="0" xfId="2" applyNumberFormat="1" applyFont="1" applyFill="1"/>
    <xf numFmtId="9" fontId="0" fillId="7" borderId="0" xfId="2" applyNumberFormat="1" applyFont="1" applyFill="1"/>
    <xf numFmtId="9" fontId="0" fillId="7" borderId="0" xfId="2" applyFont="1" applyFill="1"/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7" borderId="0" xfId="0" applyNumberFormat="1" applyFill="1"/>
    <xf numFmtId="43" fontId="0" fillId="0" borderId="0" xfId="1" applyNumberFormat="1" applyFont="1"/>
    <xf numFmtId="43" fontId="0" fillId="0" borderId="0" xfId="0" applyNumberFormat="1"/>
    <xf numFmtId="43" fontId="0" fillId="0" borderId="0" xfId="1" applyNumberFormat="1" applyFont="1" applyAlignment="1">
      <alignment wrapText="1"/>
    </xf>
    <xf numFmtId="43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6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5" fillId="6" borderId="0" xfId="0" applyFont="1" applyFill="1" applyAlignment="1"/>
    <xf numFmtId="43" fontId="0" fillId="7" borderId="0" xfId="1" applyFont="1" applyFill="1"/>
    <xf numFmtId="43" fontId="0" fillId="7" borderId="0" xfId="0" applyNumberFormat="1" applyFill="1"/>
    <xf numFmtId="10" fontId="0" fillId="7" borderId="0" xfId="0" applyNumberFormat="1" applyFill="1"/>
    <xf numFmtId="0" fontId="2" fillId="13" borderId="0" xfId="0" applyFont="1" applyFill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44" fontId="0" fillId="0" borderId="0" xfId="4" applyFont="1"/>
    <xf numFmtId="164" fontId="0" fillId="0" borderId="0" xfId="4" applyNumberFormat="1" applyFont="1"/>
    <xf numFmtId="44" fontId="0" fillId="14" borderId="0" xfId="4" applyFont="1" applyFill="1"/>
    <xf numFmtId="44" fontId="0" fillId="0" borderId="0" xfId="0" applyNumberFormat="1"/>
    <xf numFmtId="0" fontId="0" fillId="0" borderId="0" xfId="0" applyAlignment="1">
      <alignment horizontal="center"/>
    </xf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91"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8" tint="0.59999389629810485"/>
        </patternFill>
      </fill>
    </dxf>
    <dxf>
      <numFmt numFmtId="14" formatCode="0.00%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14" formatCode="0.00%"/>
      <fill>
        <patternFill patternType="solid">
          <fgColor indexed="64"/>
          <bgColor theme="8" tint="0.59999389629810485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" refreshedDate="44056.358929629627" createdVersion="6" refreshedVersion="6" minRefreshableVersion="3" recordCount="720" xr:uid="{9B23D8D2-BCC3-48BE-8693-AF15BD4488C2}">
  <cacheSource type="worksheet">
    <worksheetSource ref="A3:BC723" sheet="Fanduel Export"/>
  </cacheSource>
  <cacheFields count="55">
    <cacheField name="ID" numFmtId="0">
      <sharedItems/>
    </cacheField>
    <cacheField name="Position" numFmtId="0">
      <sharedItems count="5">
        <s v="RB"/>
        <s v="QB"/>
        <s v="WR"/>
        <s v="TE"/>
        <s v="D"/>
      </sharedItems>
    </cacheField>
    <cacheField name="First Name" numFmtId="0">
      <sharedItems/>
    </cacheField>
    <cacheField name="Nickname" numFmtId="0">
      <sharedItems/>
    </cacheField>
    <cacheField name="Last Name" numFmtId="0">
      <sharedItems/>
    </cacheField>
    <cacheField name="FPPG" numFmtId="0">
      <sharedItems containsSemiMixedTypes="0" containsString="0" containsNumber="1" minValue="-2" maxValue="28.1119995117187"/>
    </cacheField>
    <cacheField name="Played" numFmtId="0">
      <sharedItems containsSemiMixedTypes="0" containsString="0" containsNumber="1" containsInteger="1" minValue="0" maxValue="17"/>
    </cacheField>
    <cacheField name="Salary" numFmtId="0">
      <sharedItems containsSemiMixedTypes="0" containsString="0" containsNumber="1" containsInteger="1" minValue="3000" maxValue="10000"/>
    </cacheField>
    <cacheField name="Game" numFmtId="0">
      <sharedItems/>
    </cacheField>
    <cacheField name="Team" numFmtId="0">
      <sharedItems/>
    </cacheField>
    <cacheField name="Opponent" numFmtId="0">
      <sharedItems/>
    </cacheField>
    <cacheField name="Injury Indicator" numFmtId="0">
      <sharedItems containsBlank="1"/>
    </cacheField>
    <cacheField name="Injury Detail" numFmtId="0">
      <sharedItems containsBlank="1"/>
    </cacheField>
    <cacheField name="Tier" numFmtId="0">
      <sharedItems containsNonDate="0" containsString="0" containsBlank="1"/>
    </cacheField>
    <cacheField name="Full Name" numFmtId="0">
      <sharedItems count="717">
        <s v="Christian McCaffrey"/>
        <s v="Lamar Jackson"/>
        <s v="Michael Thomas"/>
        <s v="Dalvin Cook"/>
        <s v="Russell Wilson"/>
        <s v="Alvin Kamara"/>
        <s v="Josh Jacobs"/>
        <s v="Julio Jones"/>
        <s v="Drew Brees"/>
        <s v="Davante Adams"/>
        <s v="George Kittle"/>
        <s v="Josh Allen"/>
        <s v="DeAndre Hopkins"/>
        <s v="Matt Ryan"/>
        <s v="Aaron Jones"/>
        <s v="Austin Ekeler"/>
        <s v="Chris Godwin"/>
        <s v="Carson Wentz"/>
        <s v="Kyler Murray"/>
        <s v="Tom Brady"/>
        <s v="Nick Chubb"/>
        <s v="Mike Evans"/>
        <s v="Aaron Rodgers"/>
        <s v="Mark Andrews"/>
        <s v="Jimmy Garoppolo"/>
        <s v="Joe Mixon"/>
        <s v="Matthew Stafford"/>
        <s v="Cam Newton"/>
        <s v="Kenny Golladay"/>
        <s v="Kirk Cousins"/>
        <s v="Chris Carson"/>
        <s v="Allen Robinson II"/>
        <s v="DJ Moore"/>
        <s v="Todd Gurley II"/>
        <s v="Philip Rivers"/>
        <s v="Derek Carr"/>
        <s v="Tyrod Taylor"/>
        <s v="Baker Mayfield"/>
        <s v="Keenan Allen"/>
        <s v="Mark Ingram II"/>
        <s v="Odell Beckham Jr."/>
        <s v="Leonard Fournette"/>
        <s v="Mitchell Trubisky"/>
        <s v="Sam Darnold"/>
        <s v="Miles Sanders"/>
        <s v="Tyler Lockett"/>
        <s v="Darren Waller"/>
        <s v="Teddy Bridgewater"/>
        <s v="Adam Thielen"/>
        <s v="Gardner Minshew II"/>
        <s v="DeVante Parker"/>
        <s v="Julian Edelman"/>
        <s v="Calvin Ridley"/>
        <s v="Zach Ertz"/>
        <s v="Kenyan Drake"/>
        <s v="Stefon Diggs"/>
        <s v="DJ Chark Jr."/>
        <s v="Joe Burrow"/>
        <s v="Dwayne Haskins Jr."/>
        <s v="Le'Veon Bell"/>
        <s v="Terry McLaurin"/>
        <s v="DK Metcalf"/>
        <s v="Ryan Fitzpatrick"/>
        <s v="T.Y. Hilton"/>
        <s v="Nick Foles"/>
        <s v="Jarvis Landry"/>
        <s v="Devin Singletary"/>
        <s v="Raheem Mostert"/>
        <s v="Tua Tagovailoa"/>
        <s v="Marvin Jones Jr."/>
        <s v="A.J. Green"/>
        <s v="John Brown"/>
        <s v="Marlon Mack"/>
        <s v="Justin Herbert"/>
        <s v="Tyler Boyd"/>
        <s v="Chad Kelly"/>
        <s v="Nate Stanley"/>
        <s v="Nathan Peterman"/>
        <s v="Tyler Bray"/>
        <s v="Travis Jonsen"/>
        <s v="Will Grier"/>
        <s v="Anthony Gordon"/>
        <s v="Kurt Benkert"/>
        <s v="Brian Lewerke"/>
        <s v="Kyle Lauletta"/>
        <s v="Darius Bradwell"/>
        <s v="Manny Wilkins"/>
        <s v="Nate Sudfeld"/>
        <s v="Jamison Crowder"/>
        <s v="DeShone Kizer"/>
        <s v="Brett Hundley"/>
        <s v="Reid Sinnett"/>
        <s v="Kevin Davidson"/>
        <s v="Broc Rutter"/>
        <s v="Jameis Winston"/>
        <s v="Jalen Morton"/>
        <s v="Josh Thomas"/>
        <s v="Jake Rudock"/>
        <s v="C.J. Beathard"/>
        <s v="David Blough"/>
        <s v="Sony Michel"/>
        <s v="Easton Stick"/>
        <s v="Jordan Love"/>
        <s v="Garrett Gilbert"/>
        <s v="Tyler Huntley"/>
        <s v="Jake Browning"/>
        <s v="Robert Griffin III"/>
        <s v="Brandon Allen"/>
        <s v="Case Keenum"/>
        <s v="Josh Dobbs"/>
        <s v="Jake Fromm"/>
        <s v="Khalil Tate"/>
        <s v="Jarrett Stidham"/>
        <s v="Matt Schaub"/>
        <s v="Jacoby Brissett"/>
        <s v="Tommy Stevens"/>
        <s v="Tim Boyle"/>
        <s v="Joe Flacco"/>
        <s v="Nick Mullens"/>
        <s v="Chase Daniel"/>
        <s v="Steven Montez"/>
        <s v="Marcus Mariota"/>
        <s v="Brian Hoyer"/>
        <s v="Jake Luton"/>
        <s v="Deebo Samuel"/>
        <s v="Jacob Eason"/>
        <s v="Sean Mannion"/>
        <s v="Ryan Finley"/>
        <s v="Mike Glennon"/>
        <s v="Alex Smith"/>
        <s v="J'mar Smith"/>
        <s v="Jake Dolegala"/>
        <s v="James Morgan"/>
        <s v="P.J. Walker"/>
        <s v="Kyle Allen"/>
        <s v="Chris Streveler"/>
        <s v="Blaine Gabbert"/>
        <s v="Geno Smith"/>
        <s v="Davis Webb"/>
        <s v="Hunter Henry"/>
        <s v="Jalen Hurts"/>
        <s v="Josh Rosen"/>
        <s v="Matt Barkley"/>
        <s v="Ryan Griffin"/>
        <s v="David Fales"/>
        <s v="Danny Etling"/>
        <s v="Trace McSorley"/>
        <s v="David Montgomery"/>
        <s v="Jared Cook"/>
        <s v="Marquise Brown"/>
        <s v="Mike Williams"/>
        <s v="Kareem Hunt"/>
        <s v="Christian Kirk"/>
        <s v="Breshad Perriman"/>
        <s v="Ronald Jones II"/>
        <s v="Austin Hooper"/>
        <s v="Kendrick Bourne"/>
        <s v="DeSean Jackson"/>
        <s v="Tyrell Williams"/>
        <s v="Emmanuel Sanders"/>
        <s v="Kerryon Johnson"/>
        <s v="Robby Anderson"/>
        <s v="Jordan Howard"/>
        <s v="Rob Gronkowski"/>
        <s v="Derrius Guice"/>
        <s v="Curtis Samuel"/>
        <s v="Allen Lazard"/>
        <s v="Tevin Coleman"/>
        <s v="Zach Pascal"/>
        <s v="Dede Westbrook"/>
        <s v="Jonathan Taylor"/>
        <s v="Cole Beasley"/>
        <s v="Mike Gesicki"/>
        <s v="Anthony Miller"/>
        <s v="T.J. Hockenson"/>
        <s v="James White"/>
        <s v="JJ Arcega-Whiteside"/>
        <s v="Preston Williams"/>
        <s v="LeSean McCoy"/>
        <s v="Larry Fitzgerald"/>
        <s v="Jack Doyle"/>
        <s v="Matt Breida"/>
        <s v="Tarik Cohen"/>
        <s v="Dallas Goedert"/>
        <s v="Jalen Reagor"/>
        <s v="Mohamed Sanu"/>
        <s v="John Ross III"/>
        <s v="Hayden Hurst"/>
        <s v="Michael Pittman Jr."/>
        <s v="Hunter Renfrow"/>
        <s v="J.K. Dobbins"/>
        <s v="Brandon Aiyuk"/>
        <s v="Willie Snead IV"/>
        <s v="Henry Ruggs III"/>
        <s v="D'Andre Swift"/>
        <s v="Steven Sims Jr."/>
        <s v="Latavius Murray"/>
        <s v="Adrian Peterson"/>
        <s v="N'Keal Harry"/>
        <s v="Chris Conley"/>
        <s v="Ian Thomas"/>
        <s v="Kyle Rudolph"/>
        <s v="Danny Amendola"/>
        <s v="Parris Campbell"/>
        <s v="Cordarrelle Patterson"/>
        <s v="Antonio Gandy-Golden"/>
        <s v="Chase Edmonds"/>
        <s v="Albert Wilson"/>
        <s v="Jimmy Graham"/>
        <s v="San Francisco 49ers"/>
        <s v="Jerick McKinnon"/>
        <s v="Dante Pettis"/>
        <s v="Alshon Jeffery"/>
        <s v="Taysom Hill"/>
        <s v="Ke'Shawn Vaughn"/>
        <s v="Justin Jefferson"/>
        <s v="Rex Burkhead"/>
        <s v="Carlos Hyde"/>
        <s v="Alexander Mattison"/>
        <s v="Nyheim Hines"/>
        <s v="Allen Hurns"/>
        <s v="Olabisi Johnson"/>
        <s v="Miles Boykin"/>
        <s v="Will Dissly"/>
        <s v="Rashaad Penny"/>
        <s v="Jamaal Williams"/>
        <s v="Giovani Bernard"/>
        <s v="Greg Olsen"/>
        <s v="Denzel Mims"/>
        <s v="Laquon Treadwell"/>
        <s v="Tee Higgins"/>
        <s v="Nelson Agholor"/>
        <s v="Irv Smith Jr."/>
        <s v="Chris Herndon"/>
        <s v="Phillip Dorsett II"/>
        <s v="Gus Edwards"/>
        <s v="Richie James Jr."/>
        <s v="Baltimore Ravens"/>
        <s v="Chris Thompson"/>
        <s v="Ito Smith"/>
        <s v="Tajae Sharpe"/>
        <s v="Ted Ginn Jr."/>
        <s v="Greg Ward"/>
        <s v="Russell Gage"/>
        <s v="Frank Gore"/>
        <s v="Mike Boone"/>
        <s v="Jalen Richard"/>
        <s v="KeeSean Johnson"/>
        <s v="Dawson Knox"/>
        <s v="David Moore"/>
        <s v="Cody Latimer"/>
        <s v="Justin Watson"/>
        <s v="Jakobi Meyers"/>
        <s v="Jalen Hurd"/>
        <s v="Buffalo Bills"/>
        <s v="Marvin Hall"/>
        <s v="Andre Patton"/>
        <s v="O.J. Howard"/>
        <s v="Devin Duvernay"/>
        <s v="Zack Moss"/>
        <s v="Boston Scott"/>
        <s v="Seth Roberts"/>
        <s v="Bennie Fowler III"/>
        <s v="Trey Burton"/>
        <s v="Marquez Valdes-Scantling"/>
        <s v="Brian Hill"/>
        <s v="Trent Sherfield"/>
        <s v="Bo Scarbrough"/>
        <s v="Justice Hill"/>
        <s v="Peyton Barber"/>
        <s v="Tre'Quan Smith"/>
        <s v="Ty Montgomery"/>
        <s v="Nick Boyle"/>
        <s v="Lynn Bowden Jr."/>
        <s v="Tyler Johnson"/>
        <s v="Keelan Cole"/>
        <s v="Kalen Ballage"/>
        <s v="Dare Ogunbowale"/>
        <s v="New England Patriots"/>
        <s v="Jeff Wilson Jr."/>
        <s v="Ryquell Armstead"/>
        <s v="Chris Moore"/>
        <s v="KhaDarel Hodge"/>
        <s v="T.J. Yeldon"/>
        <s v="Zay Jones"/>
        <s v="Isaiah McKenzie"/>
        <s v="Trent Taylor"/>
        <s v="C.J. Uzomah"/>
        <s v="Marcus Johnson"/>
        <s v="Travis Benjamin"/>
        <s v="Ameer Abdullah"/>
        <s v="Patrick Laird"/>
        <s v="Devontae Booker"/>
        <s v="Trey Quinn"/>
        <s v="James Proche"/>
        <s v="Rashard Higgins"/>
        <s v="Eno Benjamin"/>
        <s v="Tyler Eifert"/>
        <s v="Travis Homer"/>
        <s v="Laviska Shenault Jr."/>
        <s v="Antonio Gibson"/>
        <s v="Jordan Wilkins"/>
        <s v="AJ Dillon"/>
        <s v="Reggie Bonnafon"/>
        <s v="Andy Isabella"/>
        <s v="Damiere Byrd"/>
        <s v="Pharoh Cooper"/>
        <s v="Kemah Siverand"/>
        <s v="Duke Williams"/>
        <s v="Damion Willis"/>
        <s v="River Cracraft"/>
        <s v="Ben LeMay"/>
        <s v="Bobby Holly"/>
        <s v="Stephen Sullivan"/>
        <s v="Jake Kumerow"/>
        <s v="Isaiah Ford"/>
        <s v="Seth Dawkins"/>
        <s v="Isaiah Zuber"/>
        <s v="Damien Harris"/>
        <s v="Dalton Schoen"/>
        <s v="Qadree Ollison"/>
        <s v="DaMarkus Lodge"/>
        <s v="Aaron Fuller"/>
        <s v="Marcell Ateman"/>
        <s v="Antonio Williams"/>
        <s v="Kirk Merritt"/>
        <s v="Ryan Becker"/>
        <s v="Aca'Cedric Ware"/>
        <s v="Chad Williams"/>
        <s v="Sean Riley"/>
        <s v="Alex Armah"/>
        <s v="Jared Pinkney"/>
        <s v="Scotty Washington"/>
        <s v="Cody Thompson"/>
        <s v="Brandon Powell"/>
        <s v="Robert Foster"/>
        <s v="JoJo Ward"/>
        <s v="Ahmad Wagner"/>
        <s v="Gunner Olszewski"/>
        <s v="Darrell Stewart Jr."/>
        <s v="Chandler Cox"/>
        <s v="Vyncint Smith"/>
        <s v="Joe Reed"/>
        <s v="Darnell Mooney"/>
        <s v="Darvin Kidsy"/>
        <s v="Trenton Cannon"/>
        <s v="Jauan Jennings"/>
        <s v="Nick Easley"/>
        <s v="Lawrence Cager"/>
        <s v="George Campbell"/>
        <s v="Jacques Patrick"/>
        <s v="Deontay Burnett"/>
        <s v="Jermiah Braswell"/>
        <s v="Jakob Johnson"/>
        <s v="Josh Malone"/>
        <s v="JaMycal Hasty"/>
        <s v="Jaleel Scott"/>
        <s v="Taquan Mizzell Sr."/>
        <s v="D'Ernest Johnson"/>
        <s v="Cam Sims"/>
        <s v="Collin Johnson"/>
        <s v="Ishmael Hyman"/>
        <s v="Damarea Crockett"/>
        <s v="John Hurst"/>
        <s v="Josh Pearson"/>
        <s v="Elijah Wellman"/>
        <s v="Samaje Perine"/>
        <s v="Shelton Gibson"/>
        <s v="Terry Wright"/>
        <s v="Alec Ingold"/>
        <s v="Trayveon Williams"/>
        <s v="Matt Cole"/>
        <s v="Josh Adams"/>
        <s v="Alex Erickson"/>
        <s v="Marvelle Ross"/>
        <s v="Andre Roberts"/>
        <s v="James Robinson"/>
        <s v="Robert Davis"/>
        <s v="JoJo Natson"/>
        <s v="Rodney Adams"/>
        <s v="Shane Leatherbury"/>
        <s v="Devin Phelps"/>
        <s v="Philadelphia Eagles"/>
        <s v="Christian Blake"/>
        <s v="Siaosi Mariner"/>
        <s v="Chris Rowland"/>
        <s v="Juwan Green"/>
        <s v="Braxton Berrios"/>
        <s v="Mikey Daniel"/>
        <s v="Malik Henry"/>
        <s v="Quintez Cephus"/>
        <s v="De'Lance Turner"/>
        <s v="Michael Warren II"/>
        <s v="Manasseh Bailey"/>
        <s v="Luke Sellers"/>
        <s v="Jordan Jones"/>
        <s v="Devin Gray"/>
        <s v="Reggie Begelton"/>
        <s v="William Stanback"/>
        <s v="Tyron Johnson"/>
        <s v="Donovan Peoples-Jones"/>
        <s v="Jeff Cotton"/>
        <s v="DeAndrew White"/>
        <s v="Malcolm Perry"/>
        <s v="Napoleon Maxwell"/>
        <s v="Juwan Johnson"/>
        <s v="Michael Dereus"/>
        <s v="De'Michael Harris"/>
        <s v="Bronson Rechsteiner"/>
        <s v="Jaylon Moore"/>
        <s v="Travis Fulgham"/>
        <s v="Dontrelle Inman"/>
        <s v="Chris Finke"/>
        <s v="Dexter Williams"/>
        <s v="J.D. McKissic"/>
        <s v="Gabriel Davis"/>
        <s v="Jeremy McNichols"/>
        <s v="De'Mornay Pierson-El"/>
        <s v="Sean Modster"/>
        <s v="Equanimeous St. Brown"/>
        <s v="Jalen Guyton"/>
        <s v="Geremy Davis"/>
        <s v="Geronimo Allison"/>
        <s v="Patrick DiMarco"/>
        <s v="Brian Cole II"/>
        <s v="Rodney Smith"/>
        <s v="K.J. Osborn"/>
        <s v="Brandon Bolden"/>
        <s v="Johnnie Dixon"/>
        <s v="Lil'Jordan Humphrey"/>
        <s v="Bryce Love"/>
        <s v="Kelvin Harmon"/>
        <s v="Tavien Feaster"/>
        <s v="Trenton Irwin"/>
        <s v="Mike Thomas"/>
        <s v="Kenneth Dixon"/>
        <s v="C.J. Board"/>
        <s v="Trevor Davis"/>
        <s v="Raymond Calais"/>
        <s v="Devwah Whaley"/>
        <s v="Michael Jacquet III"/>
        <s v="Tony Jones Jr."/>
        <s v="Jehu Chesson"/>
        <s v="Patrick Ricard"/>
        <s v="Omar Bayless"/>
        <s v="Devin Funchess"/>
        <s v="Blake Lynch"/>
        <s v="Ja'Marcus Bradley"/>
        <s v="Damion Ratley"/>
        <s v="Antoine Wesley"/>
        <s v="Chris Lacy"/>
        <s v="Michael Burton"/>
        <s v="John Hightower"/>
        <s v="Jonathan Ward"/>
        <s v="Davion Davis"/>
        <s v="Alexander Hollins"/>
        <s v="Nick Bellore"/>
        <s v="Jason Witten"/>
        <s v="Marquise Goodwin"/>
        <s v="Rodney Anderson"/>
        <s v="D.J. Foster"/>
        <s v="Myles Gaskin"/>
        <s v="Kyle Juszczyk"/>
        <s v="Maurice Harris"/>
        <s v="Jordan Veasy"/>
        <s v="TreVontae Hights"/>
        <s v="Marcus Green"/>
        <s v="Ty'Son Williams"/>
        <s v="Anthony Ratliff-Williams"/>
        <s v="Emmanuel Butler"/>
        <s v="Alex Wesley"/>
        <s v="Anthony Jones"/>
        <s v="Johnathon Johnson"/>
        <s v="Marcus Murphy"/>
        <s v="Jason Huntley"/>
        <s v="Thomas Ives"/>
        <s v="Emanuel Hall"/>
        <s v="Dillon Mitchell"/>
        <s v="Dontrell Hilliard"/>
        <s v="Ty Johnson"/>
        <s v="Tra Carson"/>
        <s v="Ashton Dulin"/>
        <s v="Marquez Callaway"/>
        <s v="Gary Jennings"/>
        <s v="Jordan Reed"/>
        <s v="Chase Harrell"/>
        <s v="Artavis Scott"/>
        <s v="Noah Igbinoghene"/>
        <s v="Patrick Carr"/>
        <s v="Devine Ozigbo"/>
        <s v="Andy Janovich"/>
        <s v="Stanley Morgan"/>
        <s v="Tony Brooks-James"/>
        <s v="Bryan Edwards"/>
        <s v="Taywan Taylor"/>
        <s v="Jeremy Hill"/>
        <s v="De'Anthony Thomas"/>
        <s v="Hakeem Butler"/>
        <s v="Keelan Doss"/>
        <s v="Matthew Slater"/>
        <s v="Mack Hollins"/>
        <s v="J.J. Taylor"/>
        <s v="Freddie Swain"/>
        <s v="Elijah Holyfield"/>
        <s v="Brian Herrien"/>
        <s v="Darrius Shepherd"/>
        <s v="Javon Wims"/>
        <s v="Josh Hammond"/>
        <s v="Gabe Nabers"/>
        <s v="La'Mical Perine"/>
        <s v="Rashad Medaris"/>
        <s v="Riley Ridley"/>
        <s v="Jalen McCleskey"/>
        <s v="Nick Bawden"/>
        <s v="Jordan Glasgow"/>
        <s v="T.J. Logan"/>
        <s v="Joshua Kelley"/>
        <s v="Jester Weah"/>
        <s v="Ryan Nall"/>
        <s v="Deonte Harris"/>
        <s v="Quartney Davis"/>
        <s v="Salvon Ahmed"/>
        <s v="Sirgeo Hoffman"/>
        <s v="Dezmon Patmon"/>
        <s v="Jaylinn Hawkins"/>
        <s v="Danny Vitale"/>
        <s v="Ricky Ortiz"/>
        <s v="Reggie Gilliam"/>
        <s v="Brandon Zylstra"/>
        <s v="Austin Carr"/>
        <s v="Malik Turner"/>
        <s v="Tommylee Lewis"/>
        <s v="Sutton Smith"/>
        <s v="Josh Doctson"/>
        <s v="Corey Clement"/>
        <s v="Stantley Thomas-Oliver III"/>
        <s v="Auden Tate"/>
        <s v="K.J. Hill"/>
        <s v="Scotty Miller"/>
        <s v="Wes Hills"/>
        <s v="Roosevelt Nix"/>
        <s v="Bruce Anderson III"/>
        <s v="Jeff Smith"/>
        <s v="Malik Taylor"/>
        <s v="C.J. Ham"/>
        <s v="Michael Walker"/>
        <s v="Jason Moore"/>
        <s v="Justin Jackson"/>
        <s v="Isaiah Hodgins"/>
        <s v="Rod Smith"/>
        <s v="DeeJay Dallas"/>
        <s v="Chad Beebe"/>
        <s v="Quincy Adeboyejo"/>
        <s v="Dan Chisena"/>
        <s v="Jordan Scarlett"/>
        <s v="Marqise Lee"/>
        <s v="Artavis Pierce"/>
        <s v="J'Mon Moore"/>
        <s v="Cole Kmet"/>
        <s v="Terry Godwin"/>
        <s v="Darius Jennings"/>
        <s v="Dwayne Washington"/>
        <s v="A.J. Richardson"/>
        <s v="Mike Davis"/>
        <s v="Keith Kirkwood"/>
        <s v="Patrick Taylor Jr."/>
        <s v="Tyler Ervin"/>
        <s v="Jeff Thomas"/>
        <s v="Christian Wade"/>
        <s v="Jakeem Grant"/>
        <s v="Keith Smith"/>
        <s v="Tom Kennedy"/>
        <s v="Quez Watkins"/>
        <s v="Penny Hart"/>
        <s v="Isaiah Wright"/>
        <s v="Victor Bolden"/>
        <s v="Troymaine Pope"/>
        <s v="Craig Reynolds"/>
        <s v="Tino Ellis"/>
        <s v="John Ursua"/>
        <s v="Taiwan Jones"/>
        <s v="Olamide Zaccheaus"/>
        <s v="Paul Richardson Jr."/>
        <s v="Adrian Killins Jr."/>
        <s v="Jesse James"/>
        <s v="David Njoku"/>
        <s v="Chicago Bears"/>
        <s v="Cameron Brate"/>
        <s v="Dan Arnold"/>
        <s v="Minnesota Vikings"/>
        <s v="Tyler Kroft"/>
        <s v="Jeremy Sprinkle"/>
        <s v="Marcedes Lewis"/>
        <s v="Maxx Williams"/>
        <s v="Lee Smith"/>
        <s v="Ross Dwelley"/>
        <s v="Los Angeles Chargers"/>
        <s v="Drew Sample"/>
        <s v="Jaeden Graham"/>
        <s v="Robert Tonyan"/>
        <s v="Josh Hill"/>
        <s v="Jacob Hollister"/>
        <s v="Demetrius Harris"/>
        <s v="Hale Hentges"/>
        <s v="Virgil Green"/>
        <s v="Durham Smythe"/>
        <s v="New Orleans Saints"/>
        <s v="Luke Willson"/>
        <s v="Foster Moreau"/>
        <s v="Devin Asiasi"/>
        <s v="Jace Sternberger"/>
        <s v="Chris Manhertz"/>
        <s v="Pharaoh Brown"/>
        <s v="Tommy Sweeney"/>
        <s v="Matt LaCosse"/>
        <s v="Tyler Conklin"/>
        <s v="James O'Shaughnessy"/>
        <s v="Trevon Wesco"/>
        <s v="Jake Breeland"/>
        <s v="Jason Croom"/>
        <s v="Caleb Wilson"/>
        <s v="Farrod Green"/>
        <s v="Adam Shaheen"/>
        <s v="Eric Saubert"/>
        <s v="Antony Auclair"/>
        <s v="Khari Lee"/>
        <s v="Tanner Hudson"/>
        <s v="Sam Tecklenburg"/>
        <s v="Parker Houston"/>
        <s v="Jerome Cunningham"/>
        <s v="Adam Trautman"/>
        <s v="Ed Dickson"/>
        <s v="Nate Wieting"/>
        <s v="Daniel Helm"/>
        <s v="Ben Ellefson"/>
        <s v="Nick O'Leary"/>
        <s v="Nakia Griffin-Stewart"/>
        <s v="Danny Pinter"/>
        <s v="Daniel Brown"/>
        <s v="Joshua Perkins"/>
        <s v="Seattle Seahawks"/>
        <s v="Michael Roberts"/>
        <s v="Scottie Dill"/>
        <s v="Paul Butler"/>
        <s v="Ryan Izzo"/>
        <s v="Tyler Mabry"/>
        <s v="Noah Togiai"/>
        <s v="J.P. Holtz"/>
        <s v="Dom Wood-Anderson"/>
        <s v="Derek Carrier"/>
        <s v="Thaddeus Moss"/>
        <s v="Garrett Griffin"/>
        <s v="Josh Oliver"/>
        <s v="Mason Schreck"/>
        <s v="Brandon Dillon"/>
        <s v="Sean Culkin"/>
        <s v="Caleb Repp"/>
        <s v="Colby Parkinson"/>
        <s v="Darrell Daniels"/>
        <s v="Eli Wolf"/>
        <s v="Jake Bargas"/>
        <s v="Codey McElroy"/>
        <s v="Charles Jones"/>
        <s v="Stephen Carlson"/>
        <s v="Dylan Cantrell"/>
        <s v="Stephen Anderson"/>
        <s v="Charles Scarff"/>
        <s v="Chris Myarick"/>
        <s v="Richard Rodgers"/>
        <s v="Mitchell Wilcox"/>
        <s v="Charlie Woerner"/>
        <s v="Josiah Deguara"/>
        <s v="Seth DeValve"/>
        <s v="Moritz Bohringer"/>
        <s v="Temarrick Hemingway"/>
        <s v="Evan Baylis"/>
        <s v="Isaac Nauta"/>
        <s v="Jared Rice"/>
        <s v="Logan Thomas"/>
        <s v="Hunter Bryant"/>
        <s v="Tyler Davis"/>
        <s v="Cam Sutton"/>
        <s v="Ian Bunting"/>
        <s v="Jason Vander Laan"/>
        <s v="Ryan Roberts"/>
        <s v="Cethan Carter"/>
        <s v="Donald Parham Jr."/>
        <s v="Ben Braunecker"/>
        <s v="Rashod Berry"/>
        <s v="Jake Burt"/>
        <s v="Jack Driscoll"/>
        <s v="Jordan Leggett"/>
        <s v="Marcus Baugh"/>
        <s v="Xavier Grimble"/>
        <s v="Nick Bowers"/>
        <s v="Nate Becker"/>
        <s v="Giovanni Ricci"/>
        <s v="Harrison Bryant"/>
        <s v="Mo Alie-Cox"/>
        <s v="Matt Sokol"/>
        <s v="Jesper Horsted"/>
        <s v="Dalton Keene"/>
        <s v="Jordan Franks"/>
        <s v="Green Bay Packers"/>
        <s v="New York Jets"/>
        <s v="Tampa Bay Buccaneers"/>
        <s v="Detroit Lions"/>
        <s v="Indianapolis Colts"/>
        <s v="Atlanta Falcons"/>
        <s v="Cincinnati Bengals"/>
        <s v="Miami Dolphins"/>
        <s v="Jacksonville Jaguars"/>
        <s v="Washington Football Team"/>
        <s v="Carolina Panthers"/>
        <s v="Arizona Cardinals"/>
        <s v="Las Vegas Raiders"/>
        <s v="Cleveland Browns"/>
      </sharedItems>
    </cacheField>
    <cacheField name="Lookup Name" numFmtId="0">
      <sharedItems/>
    </cacheField>
    <cacheField name="Def Passing Yds/att" numFmtId="43">
      <sharedItems containsSemiMixedTypes="0" containsString="0" containsNumber="1" minValue="5.2157996146435455" maxValue="7.8496993987975952"/>
    </cacheField>
    <cacheField name="Def Rushing yds/att" numFmtId="43">
      <sharedItems containsSemiMixedTypes="0" containsString="0" containsNumber="1" minValue="3.2624309392265194" maxValue="5.1595505617977526"/>
    </cacheField>
    <cacheField name="Def Passing Yds/Reception" numFmtId="43">
      <sharedItems containsSemiMixedTypes="0" containsString="0" containsNumber="1" minValue="8.5125786163522008" maxValue="12.717532467532468"/>
    </cacheField>
    <cacheField name="Attempts/gm" numFmtId="43">
      <sharedItems containsSemiMixedTypes="0" containsString="0" containsNumber="1" minValue="0" maxValue="44.5"/>
    </cacheField>
    <cacheField name="Yards/gm" numFmtId="43">
      <sharedItems containsSemiMixedTypes="0" containsString="0" containsNumber="1" minValue="0" maxValue="319.3125"/>
    </cacheField>
    <cacheField name="Yards/Attempt" numFmtId="43">
      <sharedItems containsMixedTypes="1" containsNumber="1" containsInteger="1" minValue="0" maxValue="0"/>
    </cacheField>
    <cacheField name="Passing TD" numFmtId="43">
      <sharedItems containsSemiMixedTypes="0" containsString="0" containsNumber="1" minValue="0" maxValue="2.4545454545454546"/>
    </cacheField>
    <cacheField name="Targets Per Game" numFmtId="43">
      <sharedItems containsSemiMixedTypes="0" containsString="0" containsNumber="1" minValue="0" maxValue="11.5625"/>
    </cacheField>
    <cacheField name="Receptions per game" numFmtId="43">
      <sharedItems containsSemiMixedTypes="0" containsString="0" containsNumber="1" minValue="0" maxValue="9.3125"/>
    </cacheField>
    <cacheField name="Yards per game" numFmtId="43">
      <sharedItems containsSemiMixedTypes="0" containsString="0" containsNumber="1" minValue="0" maxValue="107.8125"/>
    </cacheField>
    <cacheField name="Yards/reception" numFmtId="43">
      <sharedItems containsSemiMixedTypes="0" containsString="0" containsNumber="1" minValue="0" maxValue="38.299999999999997"/>
    </cacheField>
    <cacheField name="Long" numFmtId="43">
      <sharedItems containsSemiMixedTypes="0" containsString="0" containsNumber="1" containsInteger="1" minValue="0" maxValue="93"/>
    </cacheField>
    <cacheField name="Receiving TDs" numFmtId="43">
      <sharedItems containsSemiMixedTypes="0" containsString="0" containsNumber="1" minValue="0" maxValue="30"/>
    </cacheField>
    <cacheField name="Rushes" numFmtId="43">
      <sharedItems containsSemiMixedTypes="0" containsString="0" containsNumber="1" minValue="0" maxValue="18.625"/>
    </cacheField>
    <cacheField name="Rushing Yards" numFmtId="43">
      <sharedItems containsSemiMixedTypes="0" containsString="0" containsNumber="1" minValue="-3" maxValue="93.375"/>
    </cacheField>
    <cacheField name="Yards/Att" numFmtId="43">
      <sharedItems containsMixedTypes="1" containsNumber="1" containsInteger="1" minValue="0" maxValue="0"/>
    </cacheField>
    <cacheField name="Rushing TDs" numFmtId="43">
      <sharedItems containsSemiMixedTypes="0" containsString="0" containsNumber="1" minValue="0" maxValue="2"/>
    </cacheField>
    <cacheField name="# of Passes" numFmtId="43">
      <sharedItems containsSemiMixedTypes="0" containsString="0" containsNumber="1" minValue="12.779863682432442" maxValue="44.774070299355685"/>
    </cacheField>
    <cacheField name="# of Runs" numFmtId="43">
      <sharedItems containsSemiMixedTypes="0" containsString="0" containsNumber="1" minValue="17.842163728683655" maxValue="50.520136317567555"/>
    </cacheField>
    <cacheField name="Playing?" numFmtId="0">
      <sharedItems containsSemiMixedTypes="0" containsString="0" containsNumber="1" containsInteger="1" minValue="1" maxValue="1"/>
    </cacheField>
    <cacheField name="# of Attempts" numFmtId="43">
      <sharedItems containsSemiMixedTypes="0" containsString="0" containsNumber="1" minValue="0" maxValue="44.5"/>
    </cacheField>
    <cacheField name="Adjusted Projected Attempts" numFmtId="43">
      <sharedItems containsSemiMixedTypes="0" containsString="0" containsNumber="1" minValue="0" maxValue="44.774070299355685"/>
    </cacheField>
    <cacheField name="Pass Yards per completion" numFmtId="43">
      <sharedItems containsSemiMixedTypes="0" containsString="0" containsNumber="1" minValue="0" maxValue="39.997690453767035"/>
    </cacheField>
    <cacheField name="Passing yards" numFmtId="43">
      <sharedItems containsSemiMixedTypes="0" containsString="0" containsNumber="1" minValue="0" maxValue="408.11886066069491"/>
    </cacheField>
    <cacheField name="Targets per game2" numFmtId="43">
      <sharedItems containsSemiMixedTypes="0" containsString="0" containsNumber="1" minValue="0" maxValue="11.5625"/>
    </cacheField>
    <cacheField name="Projected Team Targets" numFmtId="43">
      <sharedItems containsSemiMixedTypes="0" containsString="0" containsNumber="1" minValue="19.229761904761904" maxValue="49.607967032967032"/>
    </cacheField>
    <cacheField name="Adjusted Projected Targets" numFmtId="43">
      <sharedItems containsSemiMixedTypes="0" containsString="0" containsNumber="1" minValue="0" maxValue="12.812545257503281"/>
    </cacheField>
    <cacheField name="Receptions" numFmtId="43">
      <sharedItems containsSemiMixedTypes="0" containsString="0" containsNumber="1" minValue="0" maxValue="9.3125"/>
    </cacheField>
    <cacheField name="Adjusted Projected Receptions" numFmtId="43">
      <sharedItems containsSemiMixedTypes="0" containsString="0" containsNumber="1" minValue="0" maxValue="9.5684292492650052"/>
    </cacheField>
    <cacheField name="Yards per Reception" numFmtId="43">
      <sharedItems containsSemiMixedTypes="0" containsString="0" containsNumber="1" minValue="0" maxValue="39.770143081184216"/>
    </cacheField>
    <cacheField name="Receiving yards" numFmtId="43">
      <sharedItems containsSemiMixedTypes="0" containsString="0" containsNumber="1" minValue="0" maxValue="118.29011303100938"/>
    </cacheField>
    <cacheField name="Rushes2" numFmtId="43">
      <sharedItems containsSemiMixedTypes="0" containsString="0" containsNumber="1" minValue="0" maxValue="18.625"/>
    </cacheField>
    <cacheField name="Team Rushes" numFmtId="43">
      <sharedItems containsSemiMixedTypes="0" containsString="0" containsNumber="1" minValue="14.611309523809522" maxValue="55.169444444444444"/>
    </cacheField>
    <cacheField name="Adjusted Projected Rushes" numFmtId="43">
      <sharedItems containsSemiMixedTypes="0" containsString="0" containsNumber="1" minValue="0" maxValue="21.916290101273464"/>
    </cacheField>
    <cacheField name="Yards per Attempt" numFmtId="43">
      <sharedItems containsSemiMixedTypes="0" containsString="0" containsNumber="1" minValue="-6.8085515253423008" maxValue="32.303273082559841"/>
    </cacheField>
    <cacheField name="Rushing yards2" numFmtId="43">
      <sharedItems containsSemiMixedTypes="0" containsString="0" containsNumber="1" minValue="-3.4916299383376947" maxValue="114.12923933166324"/>
    </cacheField>
    <cacheField name="Fanduel Pts" numFmtId="43">
      <sharedItems containsSemiMixedTypes="0" containsString="0" containsNumber="1" minValue="-0.34916299383376947" maxValue="18.603762085812441"/>
    </cacheField>
    <cacheField name="Value per $1k" numFmtId="43">
      <sharedItems containsSemiMixedTypes="0" containsString="0" containsNumber="1" minValue="-5.8193832305628246E-2" maxValue="2.7143150596872627"/>
    </cacheField>
    <cacheField name="Targets per $1K" numFmtId="43">
      <sharedItems containsSemiMixedTypes="0" containsString="0" containsNumber="1" minValue="0" maxValue="1.51639344262295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s v="47691-55050"/>
    <x v="0"/>
    <s v="Christian"/>
    <s v="Christian McCaffrey"/>
    <s v="McCaffrey"/>
    <n v="25.8250007629394"/>
    <n v="16"/>
    <n v="10000"/>
    <s v="LV@CAR"/>
    <s v="CAR"/>
    <s v="LV"/>
    <m/>
    <m/>
    <m/>
    <x v="0"/>
    <s v="Christian McCaffrey"/>
    <n v="7.8079847908745244"/>
    <n v="3.8765432098765431"/>
    <n v="12.186943620178042"/>
    <n v="0.125"/>
    <n v="0"/>
    <s v="0.0"/>
    <n v="0"/>
    <n v="8.875"/>
    <n v="7.25"/>
    <n v="62.8125"/>
    <n v="8.6999999999999993"/>
    <n v="28"/>
    <n v="0.54374999999999996"/>
    <n v="17.9375"/>
    <n v="86.6875"/>
    <s v="4.8"/>
    <n v="0.9375"/>
    <n v="42.975624629062651"/>
    <n v="20.224375370937352"/>
    <n v="1"/>
    <n v="0.125"/>
    <n v="0"/>
    <n v="0"/>
    <n v="0"/>
    <n v="8.875"/>
    <n v="35.359294871794873"/>
    <n v="10.786659348435428"/>
    <n v="7.25"/>
    <n v="8.8116372142148567"/>
    <n v="9.9850473029178559"/>
    <n v="72.391592946154461"/>
    <n v="17.9375"/>
    <n v="28.778311965811962"/>
    <n v="12.605837814502728"/>
    <n v="4.3147611379495441"/>
    <n v="77.396027911969952"/>
    <n v="18.603762085812441"/>
    <n v="1.8603762085812441"/>
    <n v="0.88749999999999996"/>
  </r>
  <r>
    <s v="47691-63115"/>
    <x v="1"/>
    <s v="Lamar"/>
    <s v="Lamar Jackson"/>
    <s v="Jackson"/>
    <n v="28.1119995117187"/>
    <n v="15"/>
    <n v="9400"/>
    <s v="CLE@BAL"/>
    <s v="BAL"/>
    <s v="CLE"/>
    <m/>
    <m/>
    <m/>
    <x v="1"/>
    <s v="Lamar Jackson"/>
    <n v="6.7641325536062382"/>
    <n v="5"/>
    <n v="10.911949685534591"/>
    <n v="26.733333333333334"/>
    <n v="208.46666666666667"/>
    <s v="7.8"/>
    <n v="2.4"/>
    <n v="0"/>
    <n v="0"/>
    <n v="0"/>
    <n v="0"/>
    <n v="0"/>
    <n v="0"/>
    <n v="11.733333333333333"/>
    <n v="80.400000000000006"/>
    <s v="6.9"/>
    <n v="0.46666666666666667"/>
    <n v="12.779863682432442"/>
    <n v="50.520136317567555"/>
    <n v="1"/>
    <n v="26.733333333333334"/>
    <n v="12.779863682432442"/>
    <n v="7.8275824540017664"/>
    <n v="209.25737093698055"/>
    <n v="0"/>
    <n v="19.229761904761904"/>
    <n v="0"/>
    <n v="0"/>
    <n v="0"/>
    <n v="0"/>
    <n v="0"/>
    <n v="11.733333333333333"/>
    <n v="27.742261904761904"/>
    <n v="21.367024848024794"/>
    <n v="8"/>
    <n v="93.86666666666666"/>
    <n v="17.756961504145888"/>
    <n v="1.8890384578878603"/>
    <n v="0"/>
  </r>
  <r>
    <s v="47691-28573"/>
    <x v="2"/>
    <s v="Michael"/>
    <s v="Michael Thomas"/>
    <s v="Thomas"/>
    <n v="18.756250381469702"/>
    <n v="16"/>
    <n v="8800"/>
    <s v="TB@NO"/>
    <s v="NO"/>
    <s v="TB"/>
    <m/>
    <m/>
    <m/>
    <x v="2"/>
    <s v="Michael Thomas"/>
    <n v="6.5090361445783129"/>
    <n v="3.2624309392265194"/>
    <n v="10.593137254901961"/>
    <n v="0"/>
    <n v="0"/>
    <n v="0"/>
    <n v="0"/>
    <n v="11.5625"/>
    <n v="9.3125"/>
    <n v="107.8125"/>
    <n v="11.6"/>
    <n v="49"/>
    <n v="0.72499999999999998"/>
    <n v="6.25E-2"/>
    <n v="-0.5625"/>
    <s v="-9.0"/>
    <n v="0"/>
    <n v="41.698085765579364"/>
    <n v="21.901914234420641"/>
    <n v="1"/>
    <n v="0"/>
    <n v="0"/>
    <n v="0"/>
    <n v="0"/>
    <n v="11.5625"/>
    <n v="40.582776292335119"/>
    <n v="11.88026450412098"/>
    <n v="9.3125"/>
    <n v="9.5684292492650052"/>
    <n v="11.572272739641152"/>
    <n v="107.76678988790823"/>
    <n v="6.25E-2"/>
    <n v="30.380681818181817"/>
    <n v="4.5057238933724902E-2"/>
    <n v="-6.8085515253423008"/>
    <n v="-0.4255344703338938"/>
    <n v="15.390375541757434"/>
    <n v="1.7489063115633448"/>
    <n v="1.3139204545454544"/>
  </r>
  <r>
    <s v="47691-54140"/>
    <x v="0"/>
    <s v="Dalvin"/>
    <s v="Dalvin Cook"/>
    <s v="Cook"/>
    <n v="18.9928567068917"/>
    <n v="14"/>
    <n v="8700"/>
    <s v="GB@MIN"/>
    <s v="MIN"/>
    <s v="GB"/>
    <m/>
    <m/>
    <m/>
    <x v="3"/>
    <s v="Dalvin Cook"/>
    <n v="6.8150183150183148"/>
    <n v="4.6739659367396591"/>
    <n v="11.414110429447852"/>
    <n v="0"/>
    <n v="0"/>
    <n v="0"/>
    <n v="0"/>
    <n v="4.5"/>
    <n v="3.7857142857142856"/>
    <n v="37.071428571428569"/>
    <n v="9.8000000000000007"/>
    <n v="31"/>
    <n v="0.70000000000000007"/>
    <n v="17.857142857142858"/>
    <n v="81.071428571428569"/>
    <s v="4.5"/>
    <n v="0.9285714285714286"/>
    <n v="24.965896593176794"/>
    <n v="34.134103406823208"/>
    <n v="1"/>
    <n v="0"/>
    <n v="0"/>
    <n v="0"/>
    <n v="0"/>
    <n v="4.5"/>
    <n v="26.827243589743592"/>
    <n v="4.1877777824422902"/>
    <n v="3.7857142857142856"/>
    <n v="3.5230511503085933"/>
    <n v="10.534264476085877"/>
    <n v="39.879715516610815"/>
    <n v="17.857142857142858"/>
    <n v="37.68278388278388"/>
    <n v="16.175491777150995"/>
    <n v="4.8771818470326878"/>
    <n v="87.092532982726567"/>
    <n v="14.59008199279088"/>
    <n v="1.6770209187115956"/>
    <n v="0.51724137931034486"/>
  </r>
  <r>
    <s v="47691-22015"/>
    <x v="1"/>
    <s v="Russell"/>
    <s v="Russell Wilson"/>
    <s v="Wilson"/>
    <n v="20.850000381469702"/>
    <n v="16"/>
    <n v="8400"/>
    <s v="SEA@ATL"/>
    <s v="SEA"/>
    <s v="ATL"/>
    <m/>
    <m/>
    <m/>
    <x v="4"/>
    <s v="Russell Wilson"/>
    <n v="7.3097014925373136"/>
    <n v="4.2161520190023749"/>
    <n v="11.162393162393162"/>
    <n v="32.25"/>
    <n v="256.875"/>
    <s v="8.0"/>
    <n v="1.9375"/>
    <n v="0"/>
    <n v="0"/>
    <n v="0"/>
    <n v="0"/>
    <n v="0"/>
    <n v="0"/>
    <n v="4.6875"/>
    <n v="21.375"/>
    <s v="4.6"/>
    <n v="0.1875"/>
    <n v="34.284943948412703"/>
    <n v="30.315056051587295"/>
    <n v="1"/>
    <n v="32.25"/>
    <n v="34.284943948412703"/>
    <n v="8.6758206926471537"/>
    <n v="279.79521733787072"/>
    <n v="0"/>
    <n v="34.263041125541122"/>
    <n v="0"/>
    <n v="0"/>
    <n v="0"/>
    <n v="0"/>
    <n v="0"/>
    <n v="4.6875"/>
    <n v="46.789285714285711"/>
    <n v="3.0370590846277632"/>
    <n v="4.4972288202691999"/>
    <n v="21.080760095011875"/>
    <n v="13.299884703016017"/>
    <n v="1.5833196075019067"/>
    <n v="0"/>
  </r>
  <r>
    <s v="47691-42104"/>
    <x v="0"/>
    <s v="Alvin"/>
    <s v="Alvin Kamara"/>
    <s v="Kamara"/>
    <n v="14.858571733747199"/>
    <n v="14"/>
    <n v="8300"/>
    <s v="TB@NO"/>
    <s v="NO"/>
    <s v="TB"/>
    <m/>
    <m/>
    <m/>
    <x v="5"/>
    <s v="Alvin Kamara"/>
    <n v="6.5090361445783129"/>
    <n v="3.2624309392265194"/>
    <n v="10.593137254901961"/>
    <n v="7.1428571428571425E-2"/>
    <n v="0.9285714285714286"/>
    <s v="13.0"/>
    <n v="0"/>
    <n v="6.9285714285714288"/>
    <n v="5.7857142857142856"/>
    <n v="38.071428571428569"/>
    <n v="6.6"/>
    <n v="41"/>
    <n v="0.47142857142857142"/>
    <n v="12.214285714285714"/>
    <n v="56.928571428571431"/>
    <s v="4.7"/>
    <n v="0.35714285714285715"/>
    <n v="41.698085765579364"/>
    <n v="21.901914234420641"/>
    <n v="1"/>
    <n v="7.1428571428571425E-2"/>
    <n v="0"/>
    <n v="12.553966753800765"/>
    <n v="0.89671191098576886"/>
    <n v="6.9285714285714288"/>
    <n v="40.582776292335119"/>
    <n v="7.118984753048557"/>
    <n v="5.7857142857142856"/>
    <n v="5.9447192267725057"/>
    <n v="6.5842241449682417"/>
    <n v="38.094439695887687"/>
    <n v="12.214285714285714"/>
    <n v="30.380681818181817"/>
    <n v="8.8054718373336662"/>
    <n v="3.5555769076787573"/>
    <n v="43.42883222950482"/>
    <n v="11.081052811835823"/>
    <n v="1.3350666038356411"/>
    <n v="0.83476764199655762"/>
  </r>
  <r>
    <s v="47691-72731"/>
    <x v="0"/>
    <s v="Josh"/>
    <s v="Josh Jacobs"/>
    <s v="Jacobs"/>
    <n v="13.969231238731901"/>
    <n v="13"/>
    <n v="8200"/>
    <s v="LV@CAR"/>
    <s v="LV"/>
    <s v="CAR"/>
    <m/>
    <m/>
    <m/>
    <x v="6"/>
    <s v="Josh Jacobs"/>
    <n v="6.7941176470588234"/>
    <n v="5.1595505617977526"/>
    <n v="10.651296829971182"/>
    <n v="0"/>
    <n v="0"/>
    <n v="0"/>
    <n v="0"/>
    <n v="2.0769230769230771"/>
    <n v="1.5384615384615385"/>
    <n v="12.76923076923077"/>
    <n v="8.3000000000000007"/>
    <n v="28"/>
    <n v="0.63846153846153852"/>
    <n v="18.615384615384617"/>
    <n v="88.461538461538467"/>
    <s v="4.8"/>
    <n v="0.53846153846153844"/>
    <n v="29.094443537499998"/>
    <n v="32.205556462499999"/>
    <n v="1"/>
    <n v="0"/>
    <n v="0"/>
    <n v="0"/>
    <n v="0"/>
    <n v="2.0769230769230771"/>
    <n v="44.777285214785209"/>
    <n v="1.3494994371234592"/>
    <n v="1.5384615384615385"/>
    <n v="0.99962921268404381"/>
    <n v="8.3256212907965388"/>
    <n v="12.808648139686984"/>
    <n v="18.615384615384617"/>
    <n v="27.354940892440894"/>
    <n v="21.916290101273464"/>
    <n v="5.7428041035661943"/>
    <n v="106.90450715869378"/>
    <n v="12.740546299068846"/>
    <n v="1.5537251584230303"/>
    <n v="0.25328330206378991"/>
  </r>
  <r>
    <s v="47691-14190"/>
    <x v="2"/>
    <s v="Julio"/>
    <s v="Julio Jones"/>
    <s v="Jones"/>
    <n v="14.973333740234301"/>
    <n v="15"/>
    <n v="8200"/>
    <s v="SEA@ATL"/>
    <s v="ATL"/>
    <s v="SEA"/>
    <m/>
    <m/>
    <m/>
    <x v="7"/>
    <s v="Julio Jones"/>
    <n v="7.0618729096989963"/>
    <n v="4.8530927835051543"/>
    <n v="11.026109660574413"/>
    <n v="0"/>
    <n v="0"/>
    <n v="0"/>
    <n v="0"/>
    <n v="10.466666666666667"/>
    <n v="6.6"/>
    <n v="92.933333333333337"/>
    <n v="14.1"/>
    <n v="54"/>
    <n v="0.94"/>
    <n v="0.13333333333333333"/>
    <n v="-0.2"/>
    <s v="-1.5"/>
    <n v="0"/>
    <n v="44.774070299355685"/>
    <n v="21.325929700644309"/>
    <n v="1"/>
    <n v="0"/>
    <n v="0"/>
    <n v="0"/>
    <n v="0"/>
    <n v="10.466666666666667"/>
    <n v="36.57628205128205"/>
    <n v="12.812545257503281"/>
    <n v="6.6"/>
    <n v="8.0792482833937882"/>
    <n v="14.641227609522128"/>
    <n v="118.29011303100938"/>
    <n v="0.13333333333333333"/>
    <n v="30.875869963369961"/>
    <n v="9.2093187877543795E-2"/>
    <n v="-1.6880322725235319"/>
    <n v="-0.15545627321686684"/>
    <n v="15.113465675779249"/>
    <n v="1.8431055702169818"/>
    <n v="1.2764227642276424"/>
  </r>
  <r>
    <s v="47691-6504"/>
    <x v="1"/>
    <s v="Drew"/>
    <s v="Drew Brees"/>
    <s v="Brees"/>
    <n v="20.796363136985001"/>
    <n v="11"/>
    <n v="8100"/>
    <s v="TB@NO"/>
    <s v="NO"/>
    <s v="TB"/>
    <m/>
    <m/>
    <m/>
    <x v="8"/>
    <s v="Drew Brees"/>
    <n v="6.5090361445783129"/>
    <n v="3.2624309392265194"/>
    <n v="10.593137254901961"/>
    <n v="34.363636363636367"/>
    <n v="270.81818181818181"/>
    <s v="7.9"/>
    <n v="2.4545454545454546"/>
    <n v="0"/>
    <n v="0"/>
    <n v="0"/>
    <n v="0"/>
    <n v="0"/>
    <n v="0"/>
    <n v="0.81818181818181823"/>
    <n v="-0.36363636363636365"/>
    <s v="-0.4"/>
    <n v="9.0909090909090912E-2"/>
    <n v="41.698085765579364"/>
    <n v="21.901914234420641"/>
    <n v="1"/>
    <n v="34.363636363636367"/>
    <n v="41.698085765579364"/>
    <n v="7.6289490273096954"/>
    <n v="318.11257084199292"/>
    <n v="0"/>
    <n v="40.582776292335119"/>
    <n v="0"/>
    <n v="0"/>
    <n v="0"/>
    <n v="0"/>
    <n v="0"/>
    <n v="0.81818181818181823"/>
    <n v="30.380681818181817"/>
    <n v="0.58984021876876236"/>
    <n v="-0.30260229001521338"/>
    <n v="-0.17848700094250194"/>
    <n v="12.706654133585467"/>
    <n v="1.5687227325414157"/>
    <n v="0"/>
  </r>
  <r>
    <s v="47691-45889"/>
    <x v="2"/>
    <s v="Davante"/>
    <s v="Davante Adams"/>
    <s v="Adams"/>
    <n v="14.2666664123535"/>
    <n v="12"/>
    <n v="8000"/>
    <s v="GB@MIN"/>
    <s v="GB"/>
    <s v="MIN"/>
    <m/>
    <m/>
    <m/>
    <x v="9"/>
    <s v="Davante Adams"/>
    <n v="6.2179700499168051"/>
    <n v="4.2772277227722775"/>
    <n v="9.4847715736040605"/>
    <n v="0"/>
    <n v="0"/>
    <n v="0"/>
    <n v="0"/>
    <n v="10.583333333333334"/>
    <n v="6.916666666666667"/>
    <n v="83.083333333333329"/>
    <n v="12"/>
    <n v="58"/>
    <n v="1"/>
    <n v="0"/>
    <n v="0"/>
    <n v="0"/>
    <n v="0"/>
    <n v="37.252589426829275"/>
    <n v="23.147410573170728"/>
    <n v="1"/>
    <n v="0"/>
    <n v="0"/>
    <n v="0"/>
    <n v="0"/>
    <n v="10.583333333333334"/>
    <n v="34.582088744588752"/>
    <n v="11.400600303405174"/>
    <n v="6.916666666666667"/>
    <n v="7.4507860250600739"/>
    <n v="10.718751292671058"/>
    <n v="79.863122337528125"/>
    <n v="0"/>
    <n v="28.472023809523812"/>
    <n v="0"/>
    <n v="0"/>
    <n v="0"/>
    <n v="11.444645567086146"/>
    <n v="1.4305806958857683"/>
    <n v="1.3229166666666667"/>
  </r>
  <r>
    <s v="47691-39793"/>
    <x v="3"/>
    <s v="George"/>
    <s v="George Kittle"/>
    <s v="Kittle"/>
    <n v="12.857142857142801"/>
    <n v="14"/>
    <n v="8000"/>
    <s v="ARI@SF"/>
    <s v="SF"/>
    <s v="ARI"/>
    <m/>
    <m/>
    <m/>
    <x v="10"/>
    <s v="George Kittle"/>
    <n v="7.5041597337770387"/>
    <n v="4.3781321184510249"/>
    <n v="10.712589073634204"/>
    <n v="0"/>
    <n v="0"/>
    <n v="0"/>
    <n v="0"/>
    <n v="7.6428571428571432"/>
    <n v="6.0714285714285712"/>
    <n v="75.214285714285708"/>
    <n v="12.4"/>
    <n v="61"/>
    <n v="0.88571428571428579"/>
    <n v="0.35714285714285715"/>
    <n v="1.5714285714285714"/>
    <s v="4.4"/>
    <n v="0"/>
    <n v="26.807585091071147"/>
    <n v="33.392414908928856"/>
    <n v="1"/>
    <n v="0"/>
    <n v="0"/>
    <n v="0"/>
    <n v="0"/>
    <n v="7.6428571428571432"/>
    <n v="33.340259740259739"/>
    <n v="6.1453193464067351"/>
    <n v="6.0714285714285712"/>
    <n v="4.8817957424726401"/>
    <n v="12.509852907486859"/>
    <n v="61.070546662728326"/>
    <n v="0.35714285714285715"/>
    <n v="29.127326839826839"/>
    <n v="0.40943896201171243"/>
    <n v="4.4669637846224957"/>
    <n v="1.8289490153197452"/>
    <n v="9.3256638535190923"/>
    <n v="1.1657079816898865"/>
    <n v="0.9553571428571429"/>
  </r>
  <r>
    <s v="47691-62239"/>
    <x v="1"/>
    <s v="Josh"/>
    <s v="Josh Allen"/>
    <s v="Allen"/>
    <n v="18.597499847412099"/>
    <n v="16"/>
    <n v="7900"/>
    <s v="NYJ@BUF"/>
    <s v="BUF"/>
    <s v="NYJ"/>
    <m/>
    <m/>
    <m/>
    <x v="11"/>
    <s v="Josh Allen"/>
    <n v="6.45982905982906"/>
    <n v="3.3357314148681056"/>
    <n v="10.410468319559229"/>
    <n v="28.8125"/>
    <n v="193.0625"/>
    <s v="6.7"/>
    <n v="1.25"/>
    <n v="0"/>
    <n v="0"/>
    <n v="0"/>
    <n v="0"/>
    <n v="0"/>
    <n v="0"/>
    <n v="6.8125"/>
    <n v="31.875"/>
    <s v="4.7"/>
    <n v="0.5625"/>
    <n v="31.210567449280106"/>
    <n v="27.689432550719893"/>
    <n v="1"/>
    <n v="28.8125"/>
    <n v="31.210567449280106"/>
    <n v="6.4212084308860931"/>
    <n v="200.40955883805648"/>
    <n v="0"/>
    <n v="43.803379953379959"/>
    <n v="0"/>
    <n v="0"/>
    <n v="0"/>
    <n v="0"/>
    <n v="0"/>
    <n v="6.8125"/>
    <n v="25.532284382284381"/>
    <n v="7.3880682365681105"/>
    <n v="3.6354638028707469"/>
    <n v="26.859054647182475"/>
    <n v="10.702287818240507"/>
    <n v="1.3547199769924692"/>
    <n v="0"/>
  </r>
  <r>
    <s v="47691-16606"/>
    <x v="2"/>
    <s v="DeAndre"/>
    <s v="DeAndre Hopkins"/>
    <s v="Hopkins"/>
    <n v="14.5026662190755"/>
    <n v="15"/>
    <n v="7800"/>
    <s v="ARI@SF"/>
    <s v="ARI"/>
    <s v="SF"/>
    <m/>
    <m/>
    <m/>
    <x v="12"/>
    <s v="DeAndre Hopkins"/>
    <n v="5.2157996146435455"/>
    <n v="4.4937655860349128"/>
    <n v="8.5125786163522008"/>
    <n v="0.13333333333333333"/>
    <n v="0.4"/>
    <s v="3.0"/>
    <n v="6.6666666666666666E-2"/>
    <n v="10"/>
    <n v="6.9333333333333336"/>
    <n v="77.666666666666671"/>
    <n v="11.2"/>
    <n v="43"/>
    <n v="0.74666666666666659"/>
    <n v="0.13333333333333333"/>
    <n v="1.2"/>
    <s v="9.0"/>
    <n v="0"/>
    <n v="35.724841066015493"/>
    <n v="23.675158933984505"/>
    <n v="1"/>
    <n v="0.13333333333333333"/>
    <n v="0"/>
    <n v="2.3214700835402065"/>
    <n v="0"/>
    <n v="10"/>
    <n v="43.039806027306028"/>
    <n v="8.3004186969035931"/>
    <n v="6.9333333333333336"/>
    <n v="5.7549569631864914"/>
    <n v="8.9787365832255475"/>
    <n v="51.672242620251147"/>
    <n v="0.13333333333333333"/>
    <n v="26.173305860805861"/>
    <n v="0.12060715121935338"/>
    <n v="9.3782933969424267"/>
    <n v="1.1310892499044984"/>
    <n v="8.7469998536822313"/>
    <n v="1.1214102376515682"/>
    <n v="1.2820512820512822"/>
  </r>
  <r>
    <s v="47691-6616"/>
    <x v="1"/>
    <s v="Matt"/>
    <s v="Matt Ryan"/>
    <s v="Ryan"/>
    <n v="18.7559997558593"/>
    <n v="15"/>
    <n v="7800"/>
    <s v="SEA@ATL"/>
    <s v="ATL"/>
    <s v="SEA"/>
    <m/>
    <m/>
    <m/>
    <x v="13"/>
    <s v="Matt Ryan"/>
    <n v="7.0618729096989963"/>
    <n v="4.8530927835051543"/>
    <n v="11.026109660574413"/>
    <n v="41.06666666666667"/>
    <n v="297.73333333333335"/>
    <s v="7.3"/>
    <n v="1.7333333333333334"/>
    <n v="0"/>
    <n v="0"/>
    <n v="0"/>
    <n v="0"/>
    <n v="0"/>
    <n v="0"/>
    <n v="2.2666666666666666"/>
    <n v="9.8000000000000007"/>
    <s v="4.3"/>
    <n v="6.6666666666666666E-2"/>
    <n v="44.774070299355685"/>
    <n v="21.325929700644309"/>
    <n v="1"/>
    <n v="41.06666666666667"/>
    <n v="44.774070299355685"/>
    <n v="7.6482785450256294"/>
    <n v="342.44456124403132"/>
    <n v="0"/>
    <n v="36.57628205128205"/>
    <n v="0"/>
    <n v="0"/>
    <n v="0"/>
    <n v="0"/>
    <n v="0"/>
    <n v="2.2666666666666666"/>
    <n v="30.875869963369961"/>
    <n v="1.5655841939182444"/>
    <n v="4.8390258479007908"/>
    <n v="7.5759023814353093"/>
    <n v="14.455372687904783"/>
    <n v="1.8532529087057414"/>
    <n v="0"/>
  </r>
  <r>
    <s v="47691-40442"/>
    <x v="0"/>
    <s v="Aaron"/>
    <s v="Aaron Jones"/>
    <s v="Jones"/>
    <n v="18.143749237060501"/>
    <n v="16"/>
    <n v="7800"/>
    <s v="GB@MIN"/>
    <s v="GB"/>
    <s v="MIN"/>
    <m/>
    <m/>
    <m/>
    <x v="14"/>
    <s v="Aaron Jones"/>
    <n v="6.2179700499168051"/>
    <n v="4.2772277227722775"/>
    <n v="9.4847715736040605"/>
    <n v="0"/>
    <n v="0"/>
    <n v="0"/>
    <n v="0"/>
    <n v="4.25"/>
    <n v="3.0625"/>
    <n v="29.625"/>
    <n v="9.6999999999999993"/>
    <n v="67"/>
    <n v="0.60624999999999996"/>
    <n v="14.75"/>
    <n v="67.75"/>
    <s v="4.6"/>
    <n v="1"/>
    <n v="37.252589426829275"/>
    <n v="23.147410573170728"/>
    <n v="1"/>
    <n v="0"/>
    <n v="0"/>
    <n v="0"/>
    <n v="0"/>
    <n v="4.25"/>
    <n v="34.582088744588752"/>
    <n v="4.5781938226272745"/>
    <n v="3.0625"/>
    <n v="3.2989926074814182"/>
    <n v="8.6643239615757697"/>
    <n v="28.583540698062581"/>
    <n v="14.75"/>
    <n v="28.472023809523812"/>
    <n v="11.991571383838995"/>
    <n v="4.5623762376237629"/>
    <n v="54.710060333396136"/>
    <n v="9.8606101031458717"/>
    <n v="1.264180782454599"/>
    <n v="0.54487179487179493"/>
  </r>
  <r>
    <s v="47691-80001"/>
    <x v="0"/>
    <s v="Austin"/>
    <s v="Austin Ekeler"/>
    <s v="Ekeler"/>
    <n v="16.4375"/>
    <n v="16"/>
    <n v="7700"/>
    <s v="LAC@CIN"/>
    <s v="LAC"/>
    <s v="CIN"/>
    <m/>
    <m/>
    <m/>
    <x v="15"/>
    <s v="Austin Ekeler"/>
    <n v="7.8496993987975952"/>
    <n v="4.7261904761904763"/>
    <n v="12.717532467532468"/>
    <n v="0"/>
    <n v="0"/>
    <n v="0"/>
    <n v="0"/>
    <n v="6.75"/>
    <n v="5.75"/>
    <n v="62.0625"/>
    <n v="10.8"/>
    <n v="84"/>
    <n v="0.67500000000000004"/>
    <n v="8.25"/>
    <n v="34.8125"/>
    <s v="4.2"/>
    <n v="0.1875"/>
    <n v="34.151746652267818"/>
    <n v="26.748253347732181"/>
    <n v="1"/>
    <n v="0"/>
    <n v="0"/>
    <n v="0"/>
    <n v="0"/>
    <n v="6.75"/>
    <n v="32.673214285714288"/>
    <n v="7.0554518415900063"/>
    <n v="5.75"/>
    <n v="6.0101997169100052"/>
    <n v="12.93488829607487"/>
    <n v="77.741261975331724"/>
    <n v="8.25"/>
    <n v="14.611309523809522"/>
    <n v="15.102896133929525"/>
    <n v="4.602898550724638"/>
    <n v="69.51709872660895"/>
    <n v="17.600836070194067"/>
    <n v="2.2858228662589695"/>
    <n v="0.87662337662337664"/>
  </r>
  <r>
    <s v="47691-55635"/>
    <x v="2"/>
    <s v="Chris"/>
    <s v="Chris Godwin"/>
    <s v="Godwin"/>
    <n v="16.650000435965399"/>
    <n v="14"/>
    <n v="7700"/>
    <s v="TB@NO"/>
    <s v="TB"/>
    <s v="NO"/>
    <m/>
    <m/>
    <m/>
    <x v="16"/>
    <s v="Chris Godwin"/>
    <n v="6.4145936981757874"/>
    <n v="4.2347826086956522"/>
    <n v="10.425876010781671"/>
    <n v="0"/>
    <n v="0"/>
    <n v="0"/>
    <n v="0"/>
    <n v="8.6428571428571423"/>
    <n v="6.1428571428571432"/>
    <n v="95.214285714285708"/>
    <n v="15.5"/>
    <n v="71"/>
    <n v="1.1071428571428572"/>
    <n v="7.1428571428571425E-2"/>
    <n v="0.5714285714285714"/>
    <s v="8.0"/>
    <n v="0"/>
    <n v="44.70009236218047"/>
    <n v="20.599907637819527"/>
    <n v="1"/>
    <n v="0"/>
    <n v="0"/>
    <n v="0"/>
    <n v="0"/>
    <n v="8.6428571428571423"/>
    <n v="39.892780830280827"/>
    <n v="9.6843715709483629"/>
    <n v="6.1428571428571432"/>
    <n v="6.8831070669550352"/>
    <n v="15.218797065545429"/>
    <n v="104.7526096324103"/>
    <n v="7.1428571428571425E-2"/>
    <n v="23.153159340659339"/>
    <n v="6.3551671393112949E-2"/>
    <n v="7.8558286074354129"/>
    <n v="0.49925103818035149"/>
    <n v="13.596614638487637"/>
    <n v="1.7657941088944982"/>
    <n v="1.1224489795918366"/>
  </r>
  <r>
    <s v="47691-70324"/>
    <x v="1"/>
    <s v="Carson"/>
    <s v="Carson Wentz"/>
    <s v="Wentz"/>
    <n v="17.678749084472599"/>
    <n v="16"/>
    <n v="7700"/>
    <s v="PHI@WAS"/>
    <s v="PHI"/>
    <s v="WAS"/>
    <m/>
    <m/>
    <m/>
    <x v="17"/>
    <s v="Carson Wentz"/>
    <n v="7.0796296296296299"/>
    <n v="4.7444219066937121"/>
    <n v="10.304582210242588"/>
    <n v="37.9375"/>
    <n v="252.4375"/>
    <s v="6.7"/>
    <n v="1.6875"/>
    <n v="0"/>
    <n v="0"/>
    <n v="0"/>
    <n v="0"/>
    <n v="0"/>
    <n v="0"/>
    <n v="3.875"/>
    <n v="15.1875"/>
    <s v="3.9"/>
    <n v="6.25E-2"/>
    <n v="29.284970403171386"/>
    <n v="32.615029596828613"/>
    <n v="1"/>
    <n v="37.9375"/>
    <n v="29.284970403171386"/>
    <n v="7.0373034710815903"/>
    <n v="206.08722386875962"/>
    <n v="0"/>
    <n v="48.590422077922085"/>
    <n v="0"/>
    <n v="0"/>
    <n v="0"/>
    <n v="0"/>
    <n v="0"/>
    <n v="3.875"/>
    <n v="20.961922799422798"/>
    <n v="6.0291816212199256"/>
    <n v="4.2906076373577919"/>
    <n v="25.868852711023447"/>
    <n v="10.830374225852729"/>
    <n v="1.4065421072536013"/>
    <n v="0"/>
  </r>
  <r>
    <s v="47691-63484"/>
    <x v="1"/>
    <s v="Kyler"/>
    <s v="Kyler Murray"/>
    <s v="Murray"/>
    <n v="18.579999923706001"/>
    <n v="16"/>
    <n v="7700"/>
    <s v="ARI@SF"/>
    <s v="ARI"/>
    <s v="SF"/>
    <m/>
    <m/>
    <m/>
    <x v="18"/>
    <s v="Kyler Murray"/>
    <n v="5.2157996146435455"/>
    <n v="4.4937655860349128"/>
    <n v="8.5125786163522008"/>
    <n v="33.875"/>
    <n v="232.625"/>
    <s v="6.9"/>
    <n v="1.25"/>
    <n v="0"/>
    <n v="0"/>
    <n v="0"/>
    <n v="0"/>
    <n v="0"/>
    <n v="0"/>
    <n v="5.8125"/>
    <n v="34"/>
    <s v="5.8"/>
    <n v="0.25"/>
    <n v="35.724841066015493"/>
    <n v="23.675158933984505"/>
    <n v="1"/>
    <n v="33.875"/>
    <n v="35.724841066015493"/>
    <n v="5.3393811921424756"/>
    <n v="190.74854448016228"/>
    <n v="0"/>
    <n v="43.039806027306028"/>
    <n v="0"/>
    <n v="0"/>
    <n v="0"/>
    <n v="0"/>
    <n v="0"/>
    <n v="5.8125"/>
    <n v="26.173305860805861"/>
    <n v="5.2577179984686859"/>
    <n v="6.0437890780295636"/>
    <n v="31.776538614504503"/>
    <n v="10.807595640656942"/>
    <n v="1.4035838494359665"/>
    <n v="0"/>
  </r>
  <r>
    <s v="47691-6498"/>
    <x v="1"/>
    <s v="Tom"/>
    <s v="Tom Brady"/>
    <s v="Brady"/>
    <n v="16.9799995422363"/>
    <n v="16"/>
    <n v="7600"/>
    <s v="TB@NO"/>
    <s v="TB"/>
    <s v="NO"/>
    <m/>
    <m/>
    <m/>
    <x v="19"/>
    <s v="Tom Brady"/>
    <n v="6.4145936981757874"/>
    <n v="4.2347826086956522"/>
    <n v="10.425876010781671"/>
    <n v="38.3125"/>
    <n v="253.5625"/>
    <s v="6.6"/>
    <n v="1.5"/>
    <n v="0"/>
    <n v="0"/>
    <n v="0"/>
    <n v="0"/>
    <n v="0"/>
    <n v="0"/>
    <n v="1.625"/>
    <n v="2.125"/>
    <s v="1.3"/>
    <n v="0.1875"/>
    <n v="44.70009236218047"/>
    <n v="20.599907637819527"/>
    <n v="1"/>
    <n v="38.3125"/>
    <n v="44.70009236218047"/>
    <n v="6.2810756990088654"/>
    <n v="280.76466387954355"/>
    <n v="0"/>
    <n v="39.892780830280827"/>
    <n v="0"/>
    <n v="0"/>
    <n v="0"/>
    <n v="0"/>
    <n v="0"/>
    <n v="1.625"/>
    <n v="23.153159340659339"/>
    <n v="1.4458005241933198"/>
    <n v="1.2765721487082546"/>
    <n v="1.8456686817729873"/>
    <n v="11.41515342335904"/>
    <n v="1.5019938714946106"/>
    <n v="0"/>
  </r>
  <r>
    <s v="47691-53562"/>
    <x v="0"/>
    <s v="Nick"/>
    <s v="Nick Chubb"/>
    <s v="Chubb"/>
    <n v="14.824999809265099"/>
    <n v="16"/>
    <n v="7500"/>
    <s v="CLE@BAL"/>
    <s v="CLE"/>
    <s v="BAL"/>
    <m/>
    <m/>
    <m/>
    <x v="20"/>
    <s v="Nick Chubb"/>
    <n v="6.09375"/>
    <n v="4.3941176470588239"/>
    <n v="10.424528301886792"/>
    <n v="0"/>
    <n v="0"/>
    <n v="0"/>
    <n v="0"/>
    <n v="3.0625"/>
    <n v="2.25"/>
    <n v="17.375"/>
    <n v="7.7"/>
    <n v="32"/>
    <n v="0.48125000000000001"/>
    <n v="18.625"/>
    <n v="93.375"/>
    <s v="5.0"/>
    <n v="0.5"/>
    <n v="39.317423175965665"/>
    <n v="20.682576824034335"/>
    <n v="1"/>
    <n v="0"/>
    <n v="0"/>
    <n v="0"/>
    <n v="0"/>
    <n v="3.0625"/>
    <n v="34.054517704517707"/>
    <n v="3.5357895689834185"/>
    <n v="2.25"/>
    <n v="2.5977229486408788"/>
    <n v="7.559328350279821"/>
    <n v="19.637040731833487"/>
    <n v="18.625"/>
    <n v="28.633928571428569"/>
    <n v="13.453026272196952"/>
    <n v="5.0946291560102308"/>
    <n v="68.538179882906221"/>
    <n v="9.9425220614739711"/>
    <n v="1.3256696081965296"/>
    <n v="0.40833333333333333"/>
  </r>
  <r>
    <s v="47691-32384"/>
    <x v="2"/>
    <s v="Mike"/>
    <s v="Mike Evans"/>
    <s v="Evans"/>
    <n v="15.323076688326299"/>
    <n v="13"/>
    <n v="7500"/>
    <s v="TB@NO"/>
    <s v="TB"/>
    <s v="NO"/>
    <m/>
    <m/>
    <m/>
    <x v="21"/>
    <s v="Mike Evans"/>
    <n v="6.4145936981757874"/>
    <n v="4.2347826086956522"/>
    <n v="10.425876010781671"/>
    <n v="0"/>
    <n v="0"/>
    <n v="0"/>
    <n v="0"/>
    <n v="9.0769230769230766"/>
    <n v="5.1538461538461542"/>
    <n v="89"/>
    <n v="17.3"/>
    <n v="67"/>
    <n v="1.3307692307692309"/>
    <n v="0"/>
    <n v="0"/>
    <n v="0"/>
    <n v="0"/>
    <n v="44.70009236218047"/>
    <n v="20.599907637819527"/>
    <n v="1"/>
    <n v="0"/>
    <n v="0"/>
    <n v="0"/>
    <n v="0"/>
    <n v="9.0769230769230766"/>
    <n v="39.892780830280827"/>
    <n v="10.170744968345007"/>
    <n v="5.1538461538461542"/>
    <n v="5.7749145159247073"/>
    <n v="16.986141240899091"/>
    <n v="98.093513621615486"/>
    <n v="0"/>
    <n v="23.153159340659339"/>
    <n v="0"/>
    <n v="0"/>
    <n v="0"/>
    <n v="12.386274439084625"/>
    <n v="1.6515032585446165"/>
    <n v="1.2102564102564102"/>
  </r>
  <r>
    <s v="47691-6894"/>
    <x v="1"/>
    <s v="Aaron"/>
    <s v="Aaron Rodgers"/>
    <s v="Rodgers"/>
    <n v="17.6487503051757"/>
    <n v="16"/>
    <n v="7500"/>
    <s v="GB@MIN"/>
    <s v="GB"/>
    <s v="MIN"/>
    <m/>
    <m/>
    <m/>
    <x v="22"/>
    <s v="Aaron Rodgers"/>
    <n v="6.2179700499168051"/>
    <n v="4.2772277227722775"/>
    <n v="9.4847715736040605"/>
    <n v="35.5625"/>
    <n v="250.125"/>
    <s v="7.0"/>
    <n v="1.625"/>
    <n v="0"/>
    <n v="0"/>
    <n v="0"/>
    <n v="0"/>
    <n v="0"/>
    <n v="0"/>
    <n v="2.875"/>
    <n v="11.4375"/>
    <s v="4.0"/>
    <n v="6.25E-2"/>
    <n v="37.252589426829275"/>
    <n v="23.147410573170728"/>
    <n v="1"/>
    <n v="35.5625"/>
    <n v="37.252589426829275"/>
    <n v="6.4575474279425853"/>
    <n v="240.56036303742252"/>
    <n v="0"/>
    <n v="34.582088744588752"/>
    <n v="0"/>
    <n v="0"/>
    <n v="0"/>
    <n v="0"/>
    <n v="0"/>
    <n v="2.875"/>
    <n v="28.472023809523812"/>
    <n v="2.3373401849855666"/>
    <n v="3.9672836848902286"/>
    <n v="9.2728915819315478"/>
    <n v="10.549703679690055"/>
    <n v="1.4066271572920073"/>
    <n v="0"/>
  </r>
  <r>
    <s v="47691-52436"/>
    <x v="3"/>
    <s v="Mark"/>
    <s v="Mark Andrews"/>
    <s v="Andrews"/>
    <n v="11.679999796549399"/>
    <n v="15"/>
    <n v="7400"/>
    <s v="CLE@BAL"/>
    <s v="BAL"/>
    <s v="CLE"/>
    <m/>
    <m/>
    <m/>
    <x v="23"/>
    <s v="Mark Andrews"/>
    <n v="6.7641325536062382"/>
    <n v="5"/>
    <n v="10.911949685534591"/>
    <n v="0"/>
    <n v="0"/>
    <n v="0"/>
    <n v="0"/>
    <n v="6.5333333333333332"/>
    <n v="4.2666666666666666"/>
    <n v="56.8"/>
    <n v="13.3"/>
    <n v="51"/>
    <n v="0.88666666666666671"/>
    <n v="0"/>
    <n v="0"/>
    <n v="0"/>
    <n v="0"/>
    <n v="12.779863682432442"/>
    <n v="50.520136317567555"/>
    <n v="1"/>
    <n v="0"/>
    <n v="0"/>
    <n v="0"/>
    <n v="0"/>
    <n v="6.5333333333333332"/>
    <n v="19.229761904761904"/>
    <n v="4.3419731250658851"/>
    <n v="4.2666666666666666"/>
    <n v="2.8355742857573123"/>
    <n v="13.667531006004351"/>
    <n v="38.755299470416709"/>
    <n v="0"/>
    <n v="27.742261904761904"/>
    <n v="0"/>
    <n v="0"/>
    <n v="0"/>
    <n v="6.0088632803750048"/>
    <n v="0.81200855140202766"/>
    <n v="0.88288288288288286"/>
  </r>
  <r>
    <s v="47691-54604"/>
    <x v="1"/>
    <s v="Jimmy"/>
    <s v="Jimmy Garoppolo"/>
    <s v="Garoppolo"/>
    <n v="16.270000457763601"/>
    <n v="16"/>
    <n v="7400"/>
    <s v="ARI@SF"/>
    <s v="SF"/>
    <s v="ARI"/>
    <m/>
    <m/>
    <m/>
    <x v="24"/>
    <s v="Jimmy Garoppolo"/>
    <n v="7.5041597337770387"/>
    <n v="4.3781321184510249"/>
    <n v="10.712589073634204"/>
    <n v="29.75"/>
    <n v="248.625"/>
    <s v="8.4"/>
    <n v="1.6875"/>
    <n v="0"/>
    <n v="0"/>
    <n v="0"/>
    <n v="0"/>
    <n v="0"/>
    <n v="0"/>
    <n v="2.875"/>
    <n v="3.875"/>
    <s v="1.3"/>
    <n v="6.25E-2"/>
    <n v="26.807585091071147"/>
    <n v="33.392414908928856"/>
    <n v="1"/>
    <n v="29.75"/>
    <n v="26.807585091071147"/>
    <n v="9.3519525501807017"/>
    <n v="250.70326375662896"/>
    <n v="0"/>
    <n v="33.340259740259739"/>
    <n v="0"/>
    <n v="0"/>
    <n v="0"/>
    <n v="0"/>
    <n v="0"/>
    <n v="2.875"/>
    <n v="29.127326839826839"/>
    <n v="3.2959836441942847"/>
    <n v="1.3197847545475554"/>
    <n v="4.3499889648457115"/>
    <n v="10.463129446749729"/>
    <n v="1.4139364117229363"/>
    <n v="0"/>
  </r>
  <r>
    <s v="47691-52442"/>
    <x v="0"/>
    <s v="Joe"/>
    <s v="Joe Mixon"/>
    <s v="Mixon"/>
    <n v="12.993749618530201"/>
    <n v="16"/>
    <n v="7300"/>
    <s v="LAC@CIN"/>
    <s v="CIN"/>
    <s v="LAC"/>
    <m/>
    <m/>
    <m/>
    <x v="25"/>
    <s v="Joe Mixon"/>
    <n v="6.9051724137931032"/>
    <n v="4.2074592074592072"/>
    <n v="9.7682926829268286"/>
    <n v="0"/>
    <n v="0"/>
    <n v="0"/>
    <n v="0"/>
    <n v="2.8125"/>
    <n v="2.1875"/>
    <n v="17.9375"/>
    <n v="8.1999999999999993"/>
    <n v="33"/>
    <n v="0.51249999999999996"/>
    <n v="17.375"/>
    <n v="71.0625"/>
    <s v="4.1"/>
    <n v="0.3125"/>
    <n v="37.475043336397064"/>
    <n v="24.624956663602941"/>
    <n v="1"/>
    <n v="0"/>
    <n v="0"/>
    <n v="0"/>
    <n v="0"/>
    <n v="2.8125"/>
    <n v="31.570833333333336"/>
    <n v="3.3384788507414567"/>
    <n v="2.1875"/>
    <n v="2.5965946616877997"/>
    <n v="7.5434251972598991"/>
    <n v="19.587217598046291"/>
    <n v="17.375"/>
    <n v="28.63095238095238"/>
    <n v="14.943918607288357"/>
    <n v="4.0001351305699124"/>
    <n v="59.777693809391558"/>
    <n v="9.0302411407437848"/>
    <n v="1.2370193343484637"/>
    <n v="0.38527397260273971"/>
  </r>
  <r>
    <s v="47691-6654"/>
    <x v="1"/>
    <s v="Matthew"/>
    <s v="Matthew Stafford"/>
    <s v="Stafford"/>
    <n v="21.444999694824201"/>
    <n v="8"/>
    <n v="7300"/>
    <s v="CHI@DET"/>
    <s v="DET"/>
    <s v="CHI"/>
    <m/>
    <m/>
    <m/>
    <x v="26"/>
    <s v="Matthew Stafford"/>
    <n v="6.2241681260945709"/>
    <n v="3.9420289855072466"/>
    <n v="9.817679558011049"/>
    <n v="36.375"/>
    <n v="312.375"/>
    <s v="8.6"/>
    <n v="2.375"/>
    <n v="0"/>
    <n v="0"/>
    <n v="0"/>
    <n v="0"/>
    <n v="0"/>
    <n v="0"/>
    <n v="2.5"/>
    <n v="8.25"/>
    <s v="3.3"/>
    <n v="0"/>
    <n v="34.909659414362835"/>
    <n v="26.19034058563717"/>
    <n v="1"/>
    <n v="36.375"/>
    <n v="34.909659414362835"/>
    <n v="7.9414664441314411"/>
    <n v="277.2338888152197"/>
    <n v="0"/>
    <n v="35.950198412698413"/>
    <n v="0"/>
    <n v="0"/>
    <n v="0"/>
    <n v="0"/>
    <n v="0"/>
    <n v="2.5"/>
    <n v="55.169444444444444"/>
    <n v="1.1868136814396784"/>
    <n v="3.0165091367359795"/>
    <n v="3.580034313666054"/>
    <n v="11.447358983975393"/>
    <n v="1.5681313676678621"/>
    <n v="0"/>
  </r>
  <r>
    <s v="47691-14185"/>
    <x v="1"/>
    <s v="Cam"/>
    <s v="Cam Newton"/>
    <s v="Newton"/>
    <n v="8.8400001525878906"/>
    <n v="2"/>
    <n v="7300"/>
    <s v="MIA@NE"/>
    <s v="NE"/>
    <s v="MIA"/>
    <m/>
    <m/>
    <m/>
    <x v="27"/>
    <s v="Cam Newton"/>
    <n v="7.7027522935779817"/>
    <n v="4.4659793814432991"/>
    <n v="12.203488372093023"/>
    <n v="44.5"/>
    <n v="286"/>
    <s v="6.4"/>
    <n v="0"/>
    <n v="0"/>
    <n v="0"/>
    <n v="0"/>
    <n v="0"/>
    <n v="0"/>
    <n v="0"/>
    <n v="2.5"/>
    <n v="-1"/>
    <s v="-0.4"/>
    <n v="0"/>
    <n v="34.723204605263149"/>
    <n v="31.576795394736852"/>
    <n v="1"/>
    <n v="44.5"/>
    <n v="34.723204605263149"/>
    <n v="7.3138633972602589"/>
    <n v="253.96077519801301"/>
    <n v="0"/>
    <n v="42.773239260739253"/>
    <n v="0"/>
    <n v="0"/>
    <n v="0"/>
    <n v="0"/>
    <n v="0"/>
    <n v="2.5"/>
    <n v="34.718452380952385"/>
    <n v="2.2737761355443404"/>
    <n v="-0.41423576871358136"/>
    <n v="-0.94187940538980619"/>
    <n v="10.06424306738154"/>
    <n v="1.3786634338878823"/>
    <n v="0"/>
  </r>
  <r>
    <s v="47691-54244"/>
    <x v="2"/>
    <s v="Kenny"/>
    <s v="Kenny Golladay"/>
    <s v="Golladay"/>
    <n v="13.46875"/>
    <n v="16"/>
    <n v="7300"/>
    <s v="CHI@DET"/>
    <s v="DET"/>
    <s v="CHI"/>
    <m/>
    <m/>
    <m/>
    <x v="28"/>
    <s v="Kenny Golladay"/>
    <n v="6.2241681260945709"/>
    <n v="3.9420289855072466"/>
    <n v="9.817679558011049"/>
    <n v="0"/>
    <n v="0"/>
    <n v="0"/>
    <n v="0"/>
    <n v="7.25"/>
    <n v="4.0625"/>
    <n v="74.375"/>
    <n v="18.3"/>
    <n v="75"/>
    <n v="1.14375"/>
    <n v="0"/>
    <n v="0"/>
    <n v="0"/>
    <n v="0"/>
    <n v="34.909659414362835"/>
    <n v="26.19034058563717"/>
    <n v="1"/>
    <n v="0"/>
    <n v="0"/>
    <n v="0"/>
    <n v="0"/>
    <n v="7.25"/>
    <n v="35.950198412698413"/>
    <n v="7.0401567148161197"/>
    <n v="4.0625"/>
    <n v="3.9449154005435152"/>
    <n v="16.919830759355669"/>
    <n v="66.747300937172056"/>
    <n v="0"/>
    <n v="55.169444444444444"/>
    <n v="0"/>
    <n v="0"/>
    <n v="0"/>
    <n v="8.7059800937172049"/>
    <n v="1.1926000128379732"/>
    <n v="0.99315068493150682"/>
  </r>
  <r>
    <s v="47691-22038"/>
    <x v="1"/>
    <s v="Kirk"/>
    <s v="Kirk Cousins"/>
    <s v="Cousins"/>
    <n v="16.694666544596299"/>
    <n v="15"/>
    <n v="7200"/>
    <s v="GB@MIN"/>
    <s v="MIN"/>
    <s v="GB"/>
    <m/>
    <m/>
    <m/>
    <x v="29"/>
    <s v="Kirk Cousins"/>
    <n v="6.8150183150183148"/>
    <n v="4.6739659367396591"/>
    <n v="11.414110429447852"/>
    <n v="29.6"/>
    <n v="240.2"/>
    <s v="8.1"/>
    <n v="1.7333333333333334"/>
    <n v="0"/>
    <n v="0"/>
    <n v="0"/>
    <n v="0"/>
    <n v="0"/>
    <n v="0"/>
    <n v="2.0666666666666669"/>
    <n v="4.2"/>
    <s v="2.0"/>
    <n v="6.6666666666666666E-2"/>
    <n v="24.965896593176794"/>
    <n v="34.134103406823208"/>
    <n v="1"/>
    <n v="29.6"/>
    <n v="24.965896593176794"/>
    <n v="8.1897941305538478"/>
    <n v="204.4655533828136"/>
    <n v="0"/>
    <n v="26.827243589743592"/>
    <n v="0"/>
    <n v="0"/>
    <n v="0"/>
    <n v="0"/>
    <n v="0"/>
    <n v="2.0666666666666669"/>
    <n v="37.68278388278388"/>
    <n v="1.8720435816756087"/>
    <n v="2.1676363764589723"/>
    <n v="4.0579097659565928"/>
    <n v="8.5844131119082032"/>
    <n v="1.1922795988761392"/>
    <n v="0"/>
  </r>
  <r>
    <s v="47691-64119"/>
    <x v="0"/>
    <s v="Chris"/>
    <s v="Chris Carson"/>
    <s v="Carson"/>
    <n v="14.2733337402343"/>
    <n v="15"/>
    <n v="7200"/>
    <s v="SEA@ATL"/>
    <s v="SEA"/>
    <s v="ATL"/>
    <s v="Q"/>
    <s v="Hip"/>
    <m/>
    <x v="30"/>
    <s v="Chris Carson"/>
    <n v="7.3097014925373136"/>
    <n v="4.2161520190023749"/>
    <n v="11.162393162393162"/>
    <n v="0"/>
    <n v="0"/>
    <n v="0"/>
    <n v="0"/>
    <n v="3.1333333333333333"/>
    <n v="2.4666666666666668"/>
    <n v="17.733333333333334"/>
    <n v="7.2"/>
    <n v="21"/>
    <n v="0.48000000000000004"/>
    <n v="18.533333333333335"/>
    <n v="82"/>
    <s v="4.4"/>
    <n v="0.46666666666666667"/>
    <n v="34.284943948412703"/>
    <n v="30.315056051587295"/>
    <n v="1"/>
    <n v="0"/>
    <n v="0"/>
    <n v="0"/>
    <n v="0"/>
    <n v="3.1333333333333333"/>
    <n v="34.263041125541122"/>
    <n v="3.1353363325634995"/>
    <n v="2.4666666666666668"/>
    <n v="2.4682434958478616"/>
    <n v="7.568780030824108"/>
    <n v="18.681592082584782"/>
    <n v="18.533333333333335"/>
    <n v="46.789285714285711"/>
    <n v="12.007856718599371"/>
    <n v="4.3016971324314097"/>
    <n v="51.654162813046149"/>
    <n v="8.2669088228964256"/>
    <n v="1.148181780957837"/>
    <n v="0.43518518518518517"/>
  </r>
  <r>
    <s v="47691-28643"/>
    <x v="2"/>
    <s v="Allen"/>
    <s v="Allen Robinson II"/>
    <s v="Robinson II"/>
    <n v="12.868749618530201"/>
    <n v="16"/>
    <n v="7200"/>
    <s v="CHI@DET"/>
    <s v="CHI"/>
    <s v="DET"/>
    <m/>
    <m/>
    <m/>
    <x v="31"/>
    <s v="Allen Robinson II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63043"/>
    <x v="2"/>
    <s v="DJ"/>
    <s v="DJ Moore"/>
    <s v="Moore"/>
    <n v="12.466666666666599"/>
    <n v="15"/>
    <n v="7100"/>
    <s v="LV@CAR"/>
    <s v="CAR"/>
    <s v="LV"/>
    <m/>
    <m/>
    <m/>
    <x v="32"/>
    <s v="DJ Moore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30447"/>
    <x v="0"/>
    <s v="Todd"/>
    <s v="Todd Gurley II"/>
    <s v="Gurley II"/>
    <n v="13.5933329264322"/>
    <n v="15"/>
    <n v="7100"/>
    <s v="SEA@ATL"/>
    <s v="ATL"/>
    <s v="SEA"/>
    <m/>
    <m/>
    <m/>
    <x v="33"/>
    <s v="Todd Gurley"/>
    <n v="7.0618729096989963"/>
    <n v="4.8530927835051543"/>
    <n v="11.026109660574413"/>
    <n v="0"/>
    <n v="0"/>
    <n v="0"/>
    <n v="0"/>
    <n v="3.2666666666666666"/>
    <n v="2.0666666666666669"/>
    <n v="13.8"/>
    <n v="6.7"/>
    <n v="23"/>
    <n v="0.44666666666666666"/>
    <n v="14.866666666666667"/>
    <n v="57.133333333333333"/>
    <s v="3.8"/>
    <n v="0.8"/>
    <n v="44.774070299355685"/>
    <n v="21.325929700644309"/>
    <n v="1"/>
    <n v="0"/>
    <n v="0"/>
    <n v="0"/>
    <n v="0"/>
    <n v="3.2666666666666666"/>
    <n v="36.57628205128205"/>
    <n v="3.9988198574373293"/>
    <n v="2.0666666666666669"/>
    <n v="2.5298656240930044"/>
    <n v="6.9571790768651249"/>
    <n v="17.600728187220181"/>
    <n v="14.866666666666667"/>
    <n v="30.875869963369961"/>
    <n v="10.268390448346134"/>
    <n v="4.2763484237262812"/>
    <n v="43.911215307990993"/>
    <n v="7.1845276828544504"/>
    <n v="1.0119053074442887"/>
    <n v="0.46009389671361506"/>
  </r>
  <r>
    <s v="47691-7968"/>
    <x v="1"/>
    <s v="Philip"/>
    <s v="Philip Rivers"/>
    <s v="Rivers"/>
    <n v="15.96875"/>
    <n v="16"/>
    <n v="7100"/>
    <s v="IND@JAC"/>
    <s v="IND"/>
    <s v="JAC"/>
    <m/>
    <m/>
    <m/>
    <x v="34"/>
    <s v="Philip Rivers"/>
    <n v="7.3075435203094781"/>
    <n v="5.1241379310344826"/>
    <n v="11.553516819571865"/>
    <n v="36.9375"/>
    <n v="288.4375"/>
    <s v="7.8"/>
    <n v="1.4375"/>
    <n v="0"/>
    <n v="0"/>
    <n v="0"/>
    <n v="0"/>
    <n v="0"/>
    <n v="0"/>
    <n v="0.75"/>
    <n v="1.8125"/>
    <s v="2.4"/>
    <n v="0"/>
    <n v="24.832312195121943"/>
    <n v="36.767687804878058"/>
    <n v="1"/>
    <n v="36.9375"/>
    <n v="24.832312195121943"/>
    <n v="8.4564279289489797"/>
    <n v="209.99265838720956"/>
    <n v="0"/>
    <n v="34.886584249084251"/>
    <n v="0"/>
    <n v="0"/>
    <n v="0"/>
    <n v="0"/>
    <n v="0"/>
    <n v="0.75"/>
    <n v="29.715476190476192"/>
    <n v="0.92799340239065642"/>
    <n v="2.851694152923538"/>
    <n v="2.6463533595490549"/>
    <n v="8.664341671443287"/>
    <n v="1.2203298128793363"/>
    <n v="0"/>
  </r>
  <r>
    <s v="47691-45859"/>
    <x v="1"/>
    <s v="Derek"/>
    <s v="Derek Carr"/>
    <s v="Carr"/>
    <n v="15.7725000381469"/>
    <n v="16"/>
    <n v="7100"/>
    <s v="LV@CAR"/>
    <s v="LV"/>
    <s v="CAR"/>
    <m/>
    <m/>
    <m/>
    <x v="35"/>
    <s v="Derek Carr"/>
    <n v="6.7941176470588234"/>
    <n v="5.1595505617977526"/>
    <n v="10.651296829971182"/>
    <n v="32.0625"/>
    <n v="253.375"/>
    <s v="7.9"/>
    <n v="1.3125"/>
    <n v="0"/>
    <n v="0"/>
    <n v="0"/>
    <n v="0"/>
    <n v="0"/>
    <n v="0"/>
    <n v="1.6875"/>
    <n v="5.125"/>
    <s v="3.0"/>
    <n v="0.125"/>
    <n v="29.094443537499998"/>
    <n v="32.205556462499999"/>
    <n v="1"/>
    <n v="32.0625"/>
    <n v="29.094443537499998"/>
    <n v="7.9630802569947896"/>
    <n v="231.68138892171589"/>
    <n v="0"/>
    <n v="44.777285214785209"/>
    <n v="0"/>
    <n v="0"/>
    <n v="0"/>
    <n v="0"/>
    <n v="0"/>
    <n v="1.6875"/>
    <n v="27.354940892440894"/>
    <n v="1.9867298103168869"/>
    <n v="3.5892525647288713"/>
    <n v="7.1308750671031902"/>
    <n v="9.980343063578955"/>
    <n v="1.4056821216308388"/>
    <n v="0"/>
  </r>
  <r>
    <s v="47691-14377"/>
    <x v="1"/>
    <s v="Tyrod"/>
    <s v="Tyrod Taylor"/>
    <s v="Taylor"/>
    <n v="1.50499999523162"/>
    <n v="4"/>
    <n v="7000"/>
    <s v="LAC@CIN"/>
    <s v="LAC"/>
    <s v="CIN"/>
    <m/>
    <m/>
    <m/>
    <x v="36"/>
    <s v="Tyrod Taylor"/>
    <n v="7.8496993987975952"/>
    <n v="4.7261904761904763"/>
    <n v="12.717532467532468"/>
    <n v="0.75"/>
    <n v="4.125"/>
    <s v="5.5"/>
    <n v="0.125"/>
    <n v="0"/>
    <n v="0"/>
    <n v="0"/>
    <n v="0"/>
    <n v="0"/>
    <n v="0"/>
    <n v="1.25"/>
    <n v="0.875"/>
    <s v="0.7"/>
    <n v="0"/>
    <n v="34.151746652267818"/>
    <n v="26.748253347732181"/>
    <n v="1"/>
    <n v="0.75"/>
    <n v="34.151746652267818"/>
    <n v="6.4052583918050212"/>
    <n v="218.75076183923747"/>
    <n v="0"/>
    <n v="32.673214285714288"/>
    <n v="0"/>
    <n v="0"/>
    <n v="0"/>
    <n v="0"/>
    <n v="0"/>
    <n v="1.25"/>
    <n v="14.611309523809522"/>
    <n v="2.2883175960499282"/>
    <n v="0.76714975845410627"/>
    <n v="1.7554822910759835"/>
    <n v="8.9255787026770967"/>
    <n v="1.2750826718110138"/>
    <n v="0"/>
  </r>
  <r>
    <s v="47691-41535"/>
    <x v="1"/>
    <s v="Baker"/>
    <s v="Baker Mayfield"/>
    <s v="Mayfield"/>
    <n v="15.6362495422363"/>
    <n v="16"/>
    <n v="7000"/>
    <s v="CLE@BAL"/>
    <s v="CLE"/>
    <s v="BAL"/>
    <m/>
    <m/>
    <m/>
    <x v="37"/>
    <s v="Baker Mayfield"/>
    <n v="6.09375"/>
    <n v="4.3941176470588239"/>
    <n v="10.424528301886792"/>
    <n v="33.375"/>
    <n v="239.1875"/>
    <s v="7.2"/>
    <n v="1.375"/>
    <n v="0"/>
    <n v="0"/>
    <n v="0"/>
    <n v="0"/>
    <n v="0"/>
    <n v="0"/>
    <n v="1.75"/>
    <n v="8.8125"/>
    <s v="5.0"/>
    <n v="0.1875"/>
    <n v="39.317423175965665"/>
    <n v="20.682576824034335"/>
    <n v="1"/>
    <n v="33.375"/>
    <n v="39.317423175965665"/>
    <n v="6.5093566624866988"/>
    <n v="255.93113050228104"/>
    <n v="0"/>
    <n v="34.054517704517707"/>
    <n v="0"/>
    <n v="0"/>
    <n v="0"/>
    <n v="0"/>
    <n v="0"/>
    <n v="1.75"/>
    <n v="28.633928571428569"/>
    <n v="1.2640427369849485"/>
    <n v="5.0946291560102308"/>
    <n v="6.4398289822864907"/>
    <n v="10.881228118319889"/>
    <n v="1.5544611597599842"/>
    <n v="0"/>
  </r>
  <r>
    <s v="47691-29253"/>
    <x v="2"/>
    <s v="Keenan"/>
    <s v="Keenan Allen"/>
    <s v="Allen"/>
    <n v="13.09375"/>
    <n v="16"/>
    <n v="7000"/>
    <s v="LAC@CIN"/>
    <s v="LAC"/>
    <s v="CIN"/>
    <m/>
    <m/>
    <m/>
    <x v="38"/>
    <s v="Keenan Allen"/>
    <n v="7.8496993987975952"/>
    <n v="4.7261904761904763"/>
    <n v="12.717532467532468"/>
    <n v="0"/>
    <n v="0"/>
    <n v="0"/>
    <n v="0"/>
    <n v="9.3125"/>
    <n v="6.5"/>
    <n v="74.9375"/>
    <n v="11.5"/>
    <n v="45"/>
    <n v="0.71875"/>
    <n v="0.1875"/>
    <n v="1"/>
    <s v="5.3"/>
    <n v="0"/>
    <n v="34.151746652267818"/>
    <n v="26.748253347732181"/>
    <n v="1"/>
    <n v="0"/>
    <n v="0"/>
    <n v="0"/>
    <n v="0"/>
    <n v="9.3125"/>
    <n v="32.673214285714288"/>
    <n v="9.7339104110825083"/>
    <n v="6.5"/>
    <n v="6.794138810420006"/>
    <n v="13.773260685635279"/>
    <n v="93.577444970306715"/>
    <n v="0.1875"/>
    <n v="14.611309523809522"/>
    <n v="0.3432476394074892"/>
    <n v="5.8084195997239467"/>
    <n v="1.993726316293438"/>
    <n v="12.807117128660014"/>
    <n v="1.829588161237145"/>
    <n v="1.3303571428571428"/>
  </r>
  <r>
    <s v="47691-14211"/>
    <x v="0"/>
    <s v="Mark"/>
    <s v="Mark Ingram II"/>
    <s v="Ingram II"/>
    <n v="15.3"/>
    <n v="15"/>
    <n v="7000"/>
    <s v="CLE@BAL"/>
    <s v="BAL"/>
    <s v="CLE"/>
    <m/>
    <m/>
    <m/>
    <x v="39"/>
    <s v="Mark Ingram II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31360"/>
    <x v="2"/>
    <s v="Odell"/>
    <s v="Odell Beckham Jr."/>
    <s v="Beckham Jr."/>
    <n v="10.268750190734799"/>
    <n v="16"/>
    <n v="6900"/>
    <s v="CLE@BAL"/>
    <s v="CLE"/>
    <s v="BAL"/>
    <m/>
    <m/>
    <m/>
    <x v="40"/>
    <s v="Odell Beckham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52922"/>
    <x v="0"/>
    <s v="Leonard"/>
    <s v="Leonard Fournette"/>
    <s v="Fournette"/>
    <n v="14.7599995930989"/>
    <n v="15"/>
    <n v="6900"/>
    <s v="IND@JAC"/>
    <s v="JAC"/>
    <s v="IND"/>
    <m/>
    <m/>
    <m/>
    <x v="41"/>
    <s v="Leonard Fournette"/>
    <n v="7.0854092526690389"/>
    <n v="4.0913838120104442"/>
    <n v="10.106598984771574"/>
    <n v="0"/>
    <n v="0"/>
    <n v="0"/>
    <n v="0"/>
    <n v="6.666666666666667"/>
    <n v="5.0666666666666664"/>
    <n v="34.799999999999997"/>
    <n v="6.9"/>
    <n v="27"/>
    <n v="0.46"/>
    <n v="17.666666666666668"/>
    <n v="76.8"/>
    <s v="4.3"/>
    <n v="0.2"/>
    <n v="43.022920729712041"/>
    <n v="18.377079270287954"/>
    <n v="1"/>
    <n v="0"/>
    <n v="0"/>
    <n v="0"/>
    <n v="0"/>
    <n v="6.666666666666667"/>
    <n v="39.601298701298703"/>
    <n v="7.2426784205945136"/>
    <n v="5.0666666666666664"/>
    <n v="5.5044355996518295"/>
    <n v="6.5673505210768761"/>
    <n v="36.149558003607552"/>
    <n v="17.666666666666668"/>
    <n v="30.299350649350647"/>
    <n v="10.715138338518985"/>
    <n v="4.0795247284973701"/>
    <n v="43.712671821258425"/>
    <n v="10.519556315819932"/>
    <n v="1.5245733791043379"/>
    <n v="0.96618357487922701"/>
  </r>
  <r>
    <s v="47691-38628"/>
    <x v="1"/>
    <s v="Mitchell"/>
    <s v="Mitchell Trubisky"/>
    <s v="Trubisky"/>
    <n v="14.188000488281199"/>
    <n v="15"/>
    <n v="6900"/>
    <s v="CHI@DET"/>
    <s v="CHI"/>
    <s v="DET"/>
    <m/>
    <m/>
    <m/>
    <x v="42"/>
    <s v="Mitchell Trubisky"/>
    <n v="7.4484451718494276"/>
    <n v="4.0769230769230766"/>
    <n v="11.94488188976378"/>
    <n v="34.4"/>
    <n v="209.2"/>
    <s v="6.1"/>
    <n v="1.1333333333333333"/>
    <n v="0"/>
    <n v="0"/>
    <n v="0"/>
    <n v="0"/>
    <n v="0"/>
    <n v="0"/>
    <n v="3.2"/>
    <n v="12.866666666666667"/>
    <s v="4.0"/>
    <n v="0.13333333333333333"/>
    <n v="39.087289482995565"/>
    <n v="21.912710517004435"/>
    <n v="1"/>
    <n v="34.4"/>
    <n v="39.087289482995565"/>
    <n v="6.7408769423982733"/>
    <n v="263.48260841677131"/>
    <n v="0"/>
    <n v="29.935714285714287"/>
    <n v="0"/>
    <n v="0"/>
    <n v="0"/>
    <n v="0"/>
    <n v="0"/>
    <n v="3.2"/>
    <n v="24.985714285714284"/>
    <n v="2.8064306208170349"/>
    <n v="3.78149386845039"/>
    <n v="10.612500184851038"/>
    <n v="11.600554355155957"/>
    <n v="1.6812397616168053"/>
    <n v="0"/>
  </r>
  <r>
    <s v="47691-63589"/>
    <x v="1"/>
    <s v="Sam"/>
    <s v="Sam Darnold"/>
    <s v="Darnold"/>
    <n v="15.5507695124699"/>
    <n v="13"/>
    <n v="6800"/>
    <s v="NYJ@BUF"/>
    <s v="NYJ"/>
    <s v="BUF"/>
    <m/>
    <m/>
    <m/>
    <x v="43"/>
    <s v="Sam Darnold"/>
    <n v="5.6473779385171792"/>
    <n v="4.25"/>
    <n v="8.9741379310344822"/>
    <n v="33.92307692307692"/>
    <n v="232.61538461538461"/>
    <s v="6.9"/>
    <n v="1.4615384615384615"/>
    <n v="0"/>
    <n v="0"/>
    <n v="0"/>
    <n v="0"/>
    <n v="0"/>
    <n v="0"/>
    <n v="2.5384615384615383"/>
    <n v="4.7692307692307692"/>
    <s v="1.9"/>
    <n v="0.15384615384615385"/>
    <n v="34.445274999999995"/>
    <n v="22.054725000000001"/>
    <n v="1"/>
    <n v="33.92307692307692"/>
    <n v="34.445274999999995"/>
    <n v="5.7811852022040728"/>
    <n v="199.13451411584987"/>
    <n v="0"/>
    <n v="29.979532967032963"/>
    <n v="0"/>
    <n v="0"/>
    <n v="0"/>
    <n v="0"/>
    <n v="0"/>
    <n v="2.5384615384615383"/>
    <n v="35.912087912087905"/>
    <n v="1.558947819767442"/>
    <n v="1.872463768115942"/>
    <n v="2.9190733088978766"/>
    <n v="8.2572878955237812"/>
    <n v="1.2143070434593797"/>
    <n v="0"/>
  </r>
  <r>
    <s v="47691-71845"/>
    <x v="0"/>
    <s v="Miles"/>
    <s v="Miles Sanders"/>
    <s v="Sanders"/>
    <n v="12.106249809265099"/>
    <n v="16"/>
    <n v="6800"/>
    <s v="PHI@WAS"/>
    <s v="PHI"/>
    <s v="WAS"/>
    <m/>
    <m/>
    <m/>
    <x v="44"/>
    <s v="Miles Sanders"/>
    <n v="7.0796296296296299"/>
    <n v="4.7444219066937121"/>
    <n v="10.304582210242588"/>
    <n v="0"/>
    <n v="0"/>
    <n v="0"/>
    <n v="0"/>
    <n v="3.9375"/>
    <n v="3.125"/>
    <n v="31.8125"/>
    <n v="10.199999999999999"/>
    <n v="45"/>
    <n v="0.63749999999999996"/>
    <n v="11.1875"/>
    <n v="51.125"/>
    <s v="4.6"/>
    <n v="0.1875"/>
    <n v="29.284970403171386"/>
    <n v="32.615029596828613"/>
    <n v="1"/>
    <n v="0"/>
    <n v="0"/>
    <n v="0"/>
    <n v="0"/>
    <n v="3.9375"/>
    <n v="48.590422077922085"/>
    <n v="2.3730925979109836"/>
    <n v="3.125"/>
    <n v="1.8834068237388757"/>
    <n v="9.8984372027240504"/>
    <n v="18.642784171961225"/>
    <n v="11.1875"/>
    <n v="20.961922799422798"/>
    <n v="17.406830809651076"/>
    <n v="5.0607167004732929"/>
    <n v="88.09103938071425"/>
    <n v="12.235882355267547"/>
    <n v="1.7993944640099335"/>
    <n v="0.57904411764705888"/>
  </r>
  <r>
    <s v="47691-27050"/>
    <x v="2"/>
    <s v="Tyler"/>
    <s v="Tyler Lockett"/>
    <s v="Lockett"/>
    <n v="12.137499809265099"/>
    <n v="16"/>
    <n v="6800"/>
    <s v="SEA@ATL"/>
    <s v="SEA"/>
    <s v="ATL"/>
    <m/>
    <m/>
    <m/>
    <x v="45"/>
    <s v="Tyler Lockett"/>
    <n v="7.3097014925373136"/>
    <n v="4.2161520190023749"/>
    <n v="11.162393162393162"/>
    <n v="0"/>
    <n v="0"/>
    <n v="0"/>
    <n v="0"/>
    <n v="6.875"/>
    <n v="5.125"/>
    <n v="66.0625"/>
    <n v="12.9"/>
    <n v="44"/>
    <n v="0.80625000000000002"/>
    <n v="0.25"/>
    <n v="-0.3125"/>
    <s v="-1.3"/>
    <n v="0"/>
    <n v="34.284943948412703"/>
    <n v="30.315056051587295"/>
    <n v="1"/>
    <n v="0"/>
    <n v="0"/>
    <n v="0"/>
    <n v="0"/>
    <n v="6.875"/>
    <n v="34.263041125541122"/>
    <n v="6.8793948786300199"/>
    <n v="5.125"/>
    <n v="5.1282761822514695"/>
    <n v="13.560730888559858"/>
    <n v="69.543173229723322"/>
    <n v="0.25"/>
    <n v="46.789285714285711"/>
    <n v="0.16197648451348071"/>
    <n v="-1.2709559709456435"/>
    <n v="-0.20586498014519286"/>
    <n v="9.4962308249578129"/>
    <n v="1.3965045330820314"/>
    <n v="1.0110294117647058"/>
  </r>
  <r>
    <s v="47691-25011"/>
    <x v="3"/>
    <s v="Darren"/>
    <s v="Darren Waller"/>
    <s v="Waller"/>
    <n v="11"/>
    <n v="16"/>
    <n v="6800"/>
    <s v="LV@CAR"/>
    <s v="LV"/>
    <s v="CAR"/>
    <m/>
    <m/>
    <m/>
    <x v="46"/>
    <s v="Darren Waller"/>
    <n v="6.7941176470588234"/>
    <n v="5.1595505617977526"/>
    <n v="10.651296829971182"/>
    <n v="0"/>
    <n v="0"/>
    <n v="0"/>
    <n v="0"/>
    <n v="7.3125"/>
    <n v="5.625"/>
    <n v="71.5625"/>
    <n v="12.7"/>
    <n v="75"/>
    <n v="0.79374999999999996"/>
    <n v="0.125"/>
    <n v="0.3125"/>
    <s v="2.5"/>
    <n v="0"/>
    <n v="29.094443537499998"/>
    <n v="32.205556462499999"/>
    <n v="1"/>
    <n v="0"/>
    <n v="0"/>
    <n v="0"/>
    <n v="0"/>
    <n v="7.3125"/>
    <n v="44.777285214785209"/>
    <n v="4.7513626015388457"/>
    <n v="5.625"/>
    <n v="3.6548943088760355"/>
    <n v="12.739203661821207"/>
    <n v="46.56044296320308"/>
    <n v="0.125"/>
    <n v="27.354940892440894"/>
    <n v="0.14716517113458422"/>
    <n v="2.9910438039407263"/>
    <n v="0.44017747327797474"/>
    <n v="7.5125620436481055"/>
    <n v="1.1047885358306038"/>
    <n v="1.0753676470588236"/>
  </r>
  <r>
    <s v="47691-33259"/>
    <x v="1"/>
    <s v="Teddy"/>
    <s v="Teddy Bridgewater"/>
    <s v="Bridgewater"/>
    <n v="10.273333231607999"/>
    <n v="9"/>
    <n v="6800"/>
    <s v="LV@CAR"/>
    <s v="CAR"/>
    <s v="LV"/>
    <m/>
    <m/>
    <m/>
    <x v="47"/>
    <s v="Teddy Bridgewater"/>
    <n v="7.8079847908745244"/>
    <n v="3.8765432098765431"/>
    <n v="12.186943620178042"/>
    <n v="21.777777777777779"/>
    <n v="153.77777777777777"/>
    <s v="7.1"/>
    <n v="1"/>
    <n v="0"/>
    <n v="0"/>
    <n v="0"/>
    <n v="0"/>
    <n v="0"/>
    <n v="0"/>
    <n v="3.1111111111111112"/>
    <n v="3.4444444444444446"/>
    <s v="1.1"/>
    <n v="0"/>
    <n v="42.975624629062651"/>
    <n v="20.224375370937352"/>
    <n v="1"/>
    <n v="21.777777777777779"/>
    <n v="42.975624629062651"/>
    <n v="8.2246655388130971"/>
    <n v="353.46013889561897"/>
    <n v="0"/>
    <n v="35.359294871794873"/>
    <n v="0"/>
    <n v="0"/>
    <n v="0"/>
    <n v="0"/>
    <n v="0"/>
    <n v="3.1111111111111112"/>
    <n v="28.778311965811962"/>
    <n v="2.1863783743310967"/>
    <n v="0.98879942744677063"/>
    <n v="2.1618896847205895"/>
    <n v="14.354594524296818"/>
    <n v="2.1109697829848262"/>
    <n v="0"/>
  </r>
  <r>
    <s v="47691-39716"/>
    <x v="2"/>
    <s v="Adam"/>
    <s v="Adam Thielen"/>
    <s v="Thielen"/>
    <n v="9.9400001525878903"/>
    <n v="10"/>
    <n v="6800"/>
    <s v="GB@MIN"/>
    <s v="MIN"/>
    <s v="GB"/>
    <m/>
    <m/>
    <m/>
    <x v="48"/>
    <s v="Adam Thielen"/>
    <n v="6.8150183150183148"/>
    <n v="4.6739659367396591"/>
    <n v="11.414110429447852"/>
    <n v="0"/>
    <n v="0"/>
    <n v="0"/>
    <n v="0"/>
    <n v="4.8"/>
    <n v="3"/>
    <n v="41.8"/>
    <n v="13.9"/>
    <n v="44"/>
    <n v="1.3900000000000001"/>
    <n v="0.4"/>
    <n v="0.6"/>
    <s v="1.5"/>
    <n v="0.1"/>
    <n v="24.965896593176794"/>
    <n v="34.134103406823208"/>
    <n v="1"/>
    <n v="0"/>
    <n v="0"/>
    <n v="0"/>
    <n v="0"/>
    <n v="4.8"/>
    <n v="26.827243589743592"/>
    <n v="4.4669629679384428"/>
    <n v="3"/>
    <n v="2.7918518549615268"/>
    <n v="14.941456756897315"/>
    <n v="41.714333762571208"/>
    <n v="0.4"/>
    <n v="37.68278388278388"/>
    <n v="0.36233101580818233"/>
    <n v="1.6257272823442293"/>
    <n v="0.58905141763886026"/>
    <n v="5.7303385180210071"/>
    <n v="0.84269684088544228"/>
    <n v="0.70588235294117652"/>
  </r>
  <r>
    <s v="47691-61798"/>
    <x v="1"/>
    <s v="Gardner"/>
    <s v="Gardner Minshew II"/>
    <s v="Minshew II"/>
    <n v="16.802857535226"/>
    <n v="14"/>
    <n v="6700"/>
    <s v="IND@JAC"/>
    <s v="JAC"/>
    <s v="IND"/>
    <m/>
    <m/>
    <m/>
    <x v="49"/>
    <s v="Gardner Minshew II"/>
    <n v="7.0854092526690389"/>
    <n v="4.0913838120104442"/>
    <n v="10.106598984771574"/>
    <n v="33.571428571428569"/>
    <n v="233.64285714285714"/>
    <s v="7.0"/>
    <n v="1.5"/>
    <n v="0"/>
    <n v="0"/>
    <n v="0"/>
    <n v="0"/>
    <n v="0"/>
    <n v="0"/>
    <n v="4.7857142857142856"/>
    <n v="24.571428571428573"/>
    <s v="5.1"/>
    <n v="0"/>
    <n v="43.022920729712041"/>
    <n v="18.377079270287954"/>
    <n v="1"/>
    <n v="33.571428571428569"/>
    <n v="43.022920729712041"/>
    <n v="7.3584089225559604"/>
    <n v="316.5802437719309"/>
    <n v="0"/>
    <n v="39.601298701298703"/>
    <n v="0"/>
    <n v="0"/>
    <n v="0"/>
    <n v="0"/>
    <n v="0"/>
    <n v="4.7857142857142856"/>
    <n v="30.299350649350647"/>
    <n v="2.9026183369842529"/>
    <n v="4.8385060733340897"/>
    <n v="14.044336452069203"/>
    <n v="14.067643396084156"/>
    <n v="2.0996482680722619"/>
    <n v="0"/>
  </r>
  <r>
    <s v="47691-33260"/>
    <x v="2"/>
    <s v="DeVante"/>
    <s v="DeVante Parker"/>
    <s v="Parker"/>
    <n v="13.137499809265099"/>
    <n v="16"/>
    <n v="6700"/>
    <s v="MIA@NE"/>
    <s v="MIA"/>
    <s v="NE"/>
    <m/>
    <m/>
    <m/>
    <x v="50"/>
    <s v="DeVante Parker"/>
    <n v="5.3843283582089549"/>
    <n v="4.1863013698630134"/>
    <n v="9.5247524752475243"/>
    <n v="0"/>
    <n v="0"/>
    <n v="0"/>
    <n v="0"/>
    <n v="8"/>
    <n v="4.5"/>
    <n v="75.125"/>
    <n v="16.7"/>
    <n v="51"/>
    <n v="1.04375"/>
    <n v="0"/>
    <n v="0"/>
    <n v="0"/>
    <n v="0"/>
    <n v="42.492174647302903"/>
    <n v="20.507825352697093"/>
    <n v="1"/>
    <n v="0"/>
    <n v="0"/>
    <n v="0"/>
    <n v="0"/>
    <n v="8"/>
    <n v="49.607967032967032"/>
    <n v="6.8524758725250203"/>
    <n v="4.5"/>
    <n v="3.8545176782953239"/>
    <n v="14.979807810046747"/>
    <n v="57.739934021291546"/>
    <n v="0"/>
    <n v="42.314010989010988"/>
    <n v="0"/>
    <n v="0"/>
    <n v="0"/>
    <n v="8.0239934021291539"/>
    <n v="1.1976109555416647"/>
    <n v="1.1940298507462686"/>
  </r>
  <r>
    <s v="47691-7859"/>
    <x v="2"/>
    <s v="Julian"/>
    <s v="Julian Edelman"/>
    <s v="Edelman"/>
    <n v="12.892499923706"/>
    <n v="16"/>
    <n v="6700"/>
    <s v="MIA@NE"/>
    <s v="NE"/>
    <s v="MIA"/>
    <m/>
    <m/>
    <m/>
    <x v="51"/>
    <s v="Julian Edelman"/>
    <n v="7.7027522935779817"/>
    <n v="4.4659793814432991"/>
    <n v="12.203488372093023"/>
    <n v="0.125"/>
    <n v="2.9375"/>
    <s v="23.5"/>
    <n v="6.25E-2"/>
    <n v="9.5625"/>
    <n v="6.25"/>
    <n v="69.8125"/>
    <n v="11.2"/>
    <n v="44"/>
    <n v="0.7"/>
    <n v="0.5"/>
    <n v="1.6875"/>
    <s v="3.4"/>
    <n v="0"/>
    <n v="34.723204605263149"/>
    <n v="31.576795394736852"/>
    <n v="1"/>
    <n v="0.125"/>
    <n v="0"/>
    <n v="26.855592161815011"/>
    <n v="0"/>
    <n v="9.5625"/>
    <n v="42.773239260739253"/>
    <n v="7.7628126785946439"/>
    <n v="6.25"/>
    <n v="5.0737337768592443"/>
    <n v="12.871764529610045"/>
    <n v="65.307906461661233"/>
    <n v="0.5"/>
    <n v="34.718452380952385"/>
    <n v="0.45475522710886812"/>
    <n v="3.5210040340654412"/>
    <n v="1.6011949891626704"/>
    <n v="9.8159101450823911"/>
    <n v="1.4650612156839389"/>
    <n v="1.4272388059701493"/>
  </r>
  <r>
    <s v="47691-64555"/>
    <x v="2"/>
    <s v="Calvin"/>
    <s v="Calvin Ridley"/>
    <s v="Ridley"/>
    <n v="12.7307692307692"/>
    <n v="13"/>
    <n v="6600"/>
    <s v="SEA@ATL"/>
    <s v="ATL"/>
    <s v="SEA"/>
    <m/>
    <m/>
    <m/>
    <x v="52"/>
    <s v="Calvin Ridley"/>
    <n v="7.0618729096989963"/>
    <n v="4.8530927835051543"/>
    <n v="11.026109660574413"/>
    <n v="0"/>
    <n v="0"/>
    <n v="0"/>
    <n v="0"/>
    <n v="7.1538461538461542"/>
    <n v="4.8461538461538458"/>
    <n v="66.615384615384613"/>
    <n v="13.7"/>
    <n v="36"/>
    <n v="1.0538461538461539"/>
    <n v="0.15384615384615385"/>
    <n v="2.6153846153846154"/>
    <s v="17.0"/>
    <n v="0"/>
    <n v="44.774070299355685"/>
    <n v="21.325929700644309"/>
    <n v="1"/>
    <n v="0"/>
    <n v="0"/>
    <n v="0"/>
    <n v="0"/>
    <n v="7.1538461538461542"/>
    <n v="36.57628205128205"/>
    <n v="8.7572271603219374"/>
    <n v="4.8461538461538458"/>
    <n v="5.932315173121312"/>
    <n v="14.225873634783911"/>
    <n v="84.392366014535028"/>
    <n v="0.15384615384615385"/>
    <n v="30.875869963369961"/>
    <n v="0.10626137062793516"/>
    <n v="19.131032421933362"/>
    <n v="2.0328897266821051"/>
    <n v="11.065602497198636"/>
    <n v="1.6766064389694904"/>
    <n v="1.083916083916084"/>
  </r>
  <r>
    <s v="47691-29780"/>
    <x v="3"/>
    <s v="Zach"/>
    <s v="Zach Ertz"/>
    <s v="Ertz"/>
    <n v="11.440000406901"/>
    <n v="15"/>
    <n v="6600"/>
    <s v="PHI@WAS"/>
    <s v="PHI"/>
    <s v="WAS"/>
    <m/>
    <m/>
    <m/>
    <x v="53"/>
    <s v="Zach Ertz"/>
    <n v="7.0796296296296299"/>
    <n v="4.7444219066937121"/>
    <n v="10.304582210242588"/>
    <n v="0"/>
    <n v="0"/>
    <n v="0"/>
    <n v="0"/>
    <n v="9"/>
    <n v="5.8666666666666663"/>
    <n v="61.06666666666667"/>
    <n v="10.4"/>
    <n v="30"/>
    <n v="0.69333333333333336"/>
    <n v="0"/>
    <n v="0"/>
    <n v="0"/>
    <n v="0"/>
    <n v="29.284970403171386"/>
    <n v="32.615029596828613"/>
    <n v="1"/>
    <n v="0"/>
    <n v="0"/>
    <n v="0"/>
    <n v="0"/>
    <n v="9"/>
    <n v="48.590422077922085"/>
    <n v="5.424211652367962"/>
    <n v="5.8666666666666663"/>
    <n v="3.5357824104324491"/>
    <n v="10.092524206699032"/>
    <n v="35.684969566910148"/>
    <n v="0"/>
    <n v="20.961922799422798"/>
    <n v="0"/>
    <n v="0"/>
    <n v="0"/>
    <n v="6.5018302900243476"/>
    <n v="0.98512580151884066"/>
    <n v="1.3636363636363638"/>
  </r>
  <r>
    <s v="47691-30989"/>
    <x v="0"/>
    <s v="Kenyan"/>
    <s v="Kenyan Drake"/>
    <s v="Drake"/>
    <n v="13.514285496303"/>
    <n v="14"/>
    <n v="6600"/>
    <s v="ARI@SF"/>
    <s v="ARI"/>
    <s v="SF"/>
    <m/>
    <m/>
    <m/>
    <x v="54"/>
    <s v="Kenyan Drake"/>
    <n v="5.2157996146435455"/>
    <n v="4.4937655860349128"/>
    <n v="8.5125786163522008"/>
    <n v="0"/>
    <n v="0"/>
    <n v="0"/>
    <n v="0"/>
    <n v="4.8571428571428568"/>
    <n v="3.5714285714285716"/>
    <n v="24.642857142857142"/>
    <n v="6.9"/>
    <n v="26"/>
    <n v="0.49285714285714288"/>
    <n v="12.142857142857142"/>
    <n v="58.357142857142854"/>
    <s v="4.8"/>
    <n v="0.5714285714285714"/>
    <n v="35.724841066015493"/>
    <n v="23.675158933984505"/>
    <n v="1"/>
    <n v="0"/>
    <n v="0"/>
    <n v="0"/>
    <n v="0"/>
    <n v="4.8571428571428568"/>
    <n v="43.039806027306028"/>
    <n v="4.0316319384960311"/>
    <n v="3.5714285714285716"/>
    <n v="2.9644352488941408"/>
    <n v="5.5315430735943112"/>
    <n v="16.397901268139211"/>
    <n v="12.142857142857142"/>
    <n v="26.173305860805861"/>
    <n v="10.983865557476825"/>
    <n v="5.0017564783692947"/>
    <n v="54.938620709647076"/>
    <n v="8.9193664834929152"/>
    <n v="1.3514191641655933"/>
    <n v="0.73593073593073588"/>
  </r>
  <r>
    <s v="47691-25079"/>
    <x v="2"/>
    <s v="Stefon"/>
    <s v="Stefon Diggs"/>
    <s v="Diggs"/>
    <n v="12.040000406900999"/>
    <n v="15"/>
    <n v="6600"/>
    <s v="NYJ@BUF"/>
    <s v="BUF"/>
    <s v="NYJ"/>
    <m/>
    <m/>
    <m/>
    <x v="55"/>
    <s v="Stefon Diggs"/>
    <n v="6.45982905982906"/>
    <n v="3.3357314148681056"/>
    <n v="10.410468319559229"/>
    <n v="6.6666666666666666E-2"/>
    <n v="0"/>
    <s v="0.0"/>
    <n v="0"/>
    <n v="6.2666666666666666"/>
    <n v="4.2"/>
    <n v="75.333333333333329"/>
    <n v="17.899999999999999"/>
    <n v="66"/>
    <n v="1.1933333333333331"/>
    <n v="0.33333333333333331"/>
    <n v="4.0666666666666664"/>
    <s v="12.2"/>
    <n v="0"/>
    <n v="31.210567449280106"/>
    <n v="27.689432550719893"/>
    <n v="1"/>
    <n v="6.6666666666666666E-2"/>
    <n v="0"/>
    <n v="0"/>
    <n v="0"/>
    <n v="6.2666666666666666"/>
    <n v="43.803379953379959"/>
    <n v="4.4650943121356885"/>
    <n v="4.2"/>
    <n v="2.9925632091973231"/>
    <n v="17.549282693670392"/>
    <n v="52.517337736881309"/>
    <n v="0.33333333333333331"/>
    <n v="25.532284382284381"/>
    <n v="0.36149569353238459"/>
    <n v="9.4367358287283221"/>
    <n v="3.4113393630880466"/>
    <n v="7.6928677099969356"/>
    <n v="1.1655860166662024"/>
    <n v="0.9494949494949495"/>
  </r>
  <r>
    <s v="47691-52917"/>
    <x v="2"/>
    <s v="DJ"/>
    <s v="DJ Chark Jr."/>
    <s v="Chark Jr."/>
    <n v="12.6200002034505"/>
    <n v="15"/>
    <n v="6600"/>
    <s v="IND@JAC"/>
    <s v="JAC"/>
    <s v="IND"/>
    <m/>
    <m/>
    <m/>
    <x v="56"/>
    <s v="DJ Chark Jr.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63336"/>
    <x v="1"/>
    <s v="Joe"/>
    <s v="Joe Burrow"/>
    <s v="Burrow"/>
    <n v="0"/>
    <n v="0"/>
    <n v="6600"/>
    <s v="LAC@CIN"/>
    <s v="CIN"/>
    <s v="LAC"/>
    <m/>
    <m/>
    <m/>
    <x v="57"/>
    <s v="Joe Burrow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37.475043336397064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73183"/>
    <x v="1"/>
    <s v="Dwayne"/>
    <s v="Dwayne Haskins Jr."/>
    <s v="Haskins Jr."/>
    <n v="9.2999996609157893"/>
    <n v="9"/>
    <n v="6500"/>
    <s v="PHI@WAS"/>
    <s v="WAS"/>
    <s v="PHI"/>
    <m/>
    <m/>
    <m/>
    <x v="58"/>
    <s v="Dwayne Haskins Jr.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36.75783627131635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28181"/>
    <x v="0"/>
    <s v="Le'Veon"/>
    <s v="Le'Veon Bell"/>
    <s v="Bell"/>
    <n v="12.133333333333301"/>
    <n v="15"/>
    <n v="6500"/>
    <s v="NYJ@BUF"/>
    <s v="NYJ"/>
    <s v="BUF"/>
    <m/>
    <m/>
    <m/>
    <x v="59"/>
    <s v="Le'Veon Bell"/>
    <n v="5.6473779385171792"/>
    <n v="4.25"/>
    <n v="8.9741379310344822"/>
    <n v="0"/>
    <n v="0"/>
    <n v="0"/>
    <n v="0"/>
    <n v="5.2"/>
    <n v="4.4000000000000004"/>
    <n v="30.733333333333334"/>
    <n v="7"/>
    <n v="23"/>
    <n v="0.46666666666666667"/>
    <n v="16.333333333333332"/>
    <n v="52.6"/>
    <s v="3.2"/>
    <n v="0.2"/>
    <n v="34.445274999999995"/>
    <n v="22.054725000000001"/>
    <n v="1"/>
    <n v="0"/>
    <n v="0"/>
    <n v="0"/>
    <n v="0"/>
    <n v="5.2"/>
    <n v="29.979532967032963"/>
    <n v="5.9745904046258671"/>
    <n v="4.4000000000000004"/>
    <n v="5.0554226500680413"/>
    <n v="5.9159821142142244"/>
    <n v="29.907789977596007"/>
    <n v="16.333333333333332"/>
    <n v="35.912087912087905"/>
    <n v="10.030805668604653"/>
    <n v="3.1536231884057973"/>
    <n v="31.633381354903953"/>
    <n v="8.3541171332499964"/>
    <n v="1.2852487897307687"/>
    <n v="0.8"/>
  </r>
  <r>
    <s v="47691-56250"/>
    <x v="2"/>
    <s v="Terry"/>
    <s v="Terry McLaurin"/>
    <s v="McLaurin"/>
    <n v="11.6357138497488"/>
    <n v="14"/>
    <n v="6500"/>
    <s v="PHI@WAS"/>
    <s v="WAS"/>
    <s v="PHI"/>
    <m/>
    <m/>
    <m/>
    <x v="60"/>
    <s v="Terry McLaurin"/>
    <n v="6.7688266199649734"/>
    <n v="4.0849858356940514"/>
    <n v="11.10632183908046"/>
    <n v="0"/>
    <n v="0"/>
    <n v="0"/>
    <n v="0"/>
    <n v="6.6428571428571432"/>
    <n v="4.1428571428571432"/>
    <n v="65.642857142857139"/>
    <n v="15.8"/>
    <n v="75"/>
    <n v="1.1285714285714286"/>
    <n v="0"/>
    <n v="0"/>
    <n v="0"/>
    <n v="0"/>
    <n v="36.75783627131635"/>
    <n v="17.842163728683655"/>
    <n v="1"/>
    <n v="0"/>
    <n v="0"/>
    <n v="0"/>
    <n v="0"/>
    <n v="6.6428571428571432"/>
    <n v="32.519155844155847"/>
    <n v="7.5087144451435472"/>
    <n v="4.1428571428571432"/>
    <n v="4.6828541700895245"/>
    <n v="16.525835038137327"/>
    <n v="77.388075522552953"/>
    <n v="0"/>
    <n v="36.928205128205128"/>
    <n v="0"/>
    <n v="0"/>
    <n v="0"/>
    <n v="9.8102361236838664"/>
    <n v="1.5092670959513641"/>
    <n v="1.0219780219780221"/>
  </r>
  <r>
    <s v="47691-73048"/>
    <x v="2"/>
    <s v="DK"/>
    <s v="DK Metcalf"/>
    <s v="Metcalf"/>
    <n v="9.8812503814697195"/>
    <n v="16"/>
    <n v="6400"/>
    <s v="SEA@ATL"/>
    <s v="SEA"/>
    <s v="ATL"/>
    <m/>
    <m/>
    <m/>
    <x v="61"/>
    <s v="DK Metcalf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7659"/>
    <x v="1"/>
    <s v="Ryan"/>
    <s v="Ryan Fitzpatrick"/>
    <s v="Fitzpatrick"/>
    <n v="16.964000447591101"/>
    <n v="15"/>
    <n v="6400"/>
    <s v="MIA@NE"/>
    <s v="MIA"/>
    <s v="NE"/>
    <m/>
    <m/>
    <m/>
    <x v="62"/>
    <s v="Ryan Fitzpatrick"/>
    <n v="5.3843283582089549"/>
    <n v="4.1863013698630134"/>
    <n v="9.5247524752475243"/>
    <n v="33.466666666666669"/>
    <n v="235.26666666666668"/>
    <s v="7.0"/>
    <n v="1.3333333333333333"/>
    <n v="0"/>
    <n v="0"/>
    <n v="0"/>
    <n v="0"/>
    <n v="0"/>
    <n v="0"/>
    <n v="3.6"/>
    <n v="16.2"/>
    <s v="4.5"/>
    <n v="0.26666666666666666"/>
    <n v="42.492174647302903"/>
    <n v="20.507825352697093"/>
    <n v="1"/>
    <n v="33.466666666666669"/>
    <n v="42.492174647302903"/>
    <n v="5.5917856569952065"/>
    <n v="237.60713272732372"/>
    <n v="0"/>
    <n v="49.607967032967032"/>
    <n v="0"/>
    <n v="0"/>
    <n v="0"/>
    <n v="0"/>
    <n v="0"/>
    <n v="3.6"/>
    <n v="42.314010989010988"/>
    <n v="1.7447689203673653"/>
    <n v="4.3683144729005354"/>
    <n v="7.6216993267078035"/>
    <n v="10.266455241763728"/>
    <n v="1.6041336315255823"/>
    <n v="0"/>
  </r>
  <r>
    <s v="47691-22031"/>
    <x v="2"/>
    <s v="T.Y."/>
    <s v="T.Y. Hilton"/>
    <s v="Hilton"/>
    <n v="10.2599998474121"/>
    <n v="10"/>
    <n v="6400"/>
    <s v="IND@JAC"/>
    <s v="IND"/>
    <s v="JAC"/>
    <s v="O"/>
    <s v="Hamstring"/>
    <m/>
    <x v="63"/>
    <s v="T.Y. Hilton"/>
    <n v="7.3075435203094781"/>
    <n v="5.1241379310344826"/>
    <n v="11.553516819571865"/>
    <n v="0"/>
    <n v="0"/>
    <n v="0"/>
    <n v="0"/>
    <n v="6.8"/>
    <n v="4.5"/>
    <n v="50.1"/>
    <n v="11.1"/>
    <n v="35"/>
    <n v="1.1099999999999999"/>
    <n v="0"/>
    <n v="0"/>
    <n v="0"/>
    <n v="0"/>
    <n v="24.832312195121943"/>
    <n v="36.767687804878058"/>
    <n v="1"/>
    <n v="0"/>
    <n v="0"/>
    <n v="0"/>
    <n v="0"/>
    <n v="6.8"/>
    <n v="34.886584249084251"/>
    <n v="4.8402480942588024"/>
    <n v="4.5"/>
    <n v="3.2031053564947958"/>
    <n v="12.077394479654702"/>
    <n v="38.68516695028265"/>
    <n v="0"/>
    <n v="29.715476190476192"/>
    <n v="0"/>
    <n v="0"/>
    <n v="0"/>
    <n v="6.1185166950282648"/>
    <n v="0.95601823359816629"/>
    <n v="1.0625"/>
  </r>
  <r>
    <s v="47691-22027"/>
    <x v="1"/>
    <s v="Nick"/>
    <s v="Nick Foles"/>
    <s v="Foles"/>
    <n v="9.9350004196166992"/>
    <n v="4"/>
    <n v="6300"/>
    <s v="CHI@DET"/>
    <s v="CHI"/>
    <s v="DET"/>
    <m/>
    <m/>
    <m/>
    <x v="64"/>
    <s v="Nick Foles"/>
    <n v="7.4484451718494276"/>
    <n v="4.0769230769230766"/>
    <n v="11.94488188976378"/>
    <n v="29.25"/>
    <n v="184"/>
    <s v="6.3"/>
    <n v="0.75"/>
    <n v="0"/>
    <n v="0"/>
    <n v="0"/>
    <n v="0"/>
    <n v="0"/>
    <n v="0"/>
    <n v="1"/>
    <n v="5.75"/>
    <s v="5.8"/>
    <n v="0"/>
    <n v="39.087289482995565"/>
    <n v="21.912710517004435"/>
    <n v="1"/>
    <n v="29.25"/>
    <n v="39.087289482995565"/>
    <n v="6.9618893011654297"/>
    <n v="272.12138246322286"/>
    <n v="0"/>
    <n v="29.935714285714287"/>
    <n v="0"/>
    <n v="0"/>
    <n v="0"/>
    <n v="0"/>
    <n v="0"/>
    <n v="1"/>
    <n v="24.985714285714284"/>
    <n v="0.87700956900532334"/>
    <n v="5.483166109253065"/>
    <n v="4.8087891462606258"/>
    <n v="11.365734213154976"/>
    <n v="1.8040847957388852"/>
    <n v="0"/>
  </r>
  <r>
    <s v="47691-31394"/>
    <x v="2"/>
    <s v="Jarvis"/>
    <s v="Jarvis Landry"/>
    <s v="Landry"/>
    <n v="12.243749618530201"/>
    <n v="16"/>
    <n v="6300"/>
    <s v="CLE@BAL"/>
    <s v="CLE"/>
    <s v="BAL"/>
    <m/>
    <m/>
    <m/>
    <x v="65"/>
    <s v="Jarvis Landry"/>
    <n v="6.09375"/>
    <n v="4.3941176470588239"/>
    <n v="10.424528301886792"/>
    <n v="0"/>
    <n v="0"/>
    <n v="0"/>
    <n v="0"/>
    <n v="8.625"/>
    <n v="5.1875"/>
    <n v="73.375"/>
    <n v="14.1"/>
    <n v="65"/>
    <n v="0.88124999999999998"/>
    <n v="6.25E-2"/>
    <n v="0.625"/>
    <s v="10.0"/>
    <n v="0"/>
    <n v="39.317423175965665"/>
    <n v="20.682576824034335"/>
    <n v="1"/>
    <n v="0"/>
    <n v="0"/>
    <n v="0"/>
    <n v="0"/>
    <n v="8.625"/>
    <n v="34.054517704517707"/>
    <n v="9.9579379697900343"/>
    <n v="5.1875"/>
    <n v="5.9891945760331362"/>
    <n v="13.842406459603311"/>
    <n v="82.904865687102202"/>
    <n v="6.25E-2"/>
    <n v="28.633928571428569"/>
    <n v="4.5144383463748161E-2"/>
    <n v="10.189258312020462"/>
    <n v="0.45998778444903504"/>
    <n v="10.930235347155124"/>
    <n v="1.7349579916119244"/>
    <n v="1.3690476190476191"/>
  </r>
  <r>
    <s v="47691-70603"/>
    <x v="0"/>
    <s v="Devin"/>
    <s v="Devin Singletary"/>
    <s v="Singletary"/>
    <n v="11.116666158040299"/>
    <n v="12"/>
    <n v="6300"/>
    <s v="NYJ@BUF"/>
    <s v="BUF"/>
    <s v="NYJ"/>
    <m/>
    <m/>
    <m/>
    <x v="66"/>
    <s v="Devin Singletary"/>
    <n v="6.45982905982906"/>
    <n v="3.3357314148681056"/>
    <n v="10.410468319559229"/>
    <n v="0"/>
    <n v="0"/>
    <n v="0"/>
    <n v="0"/>
    <n v="3.4166666666666665"/>
    <n v="2.4166666666666665"/>
    <n v="16.166666666666668"/>
    <n v="6.7"/>
    <n v="49"/>
    <n v="0.55833333333333335"/>
    <n v="12.583333333333334"/>
    <n v="64.583333333333329"/>
    <s v="5.1"/>
    <n v="0.16666666666666666"/>
    <n v="31.210567449280106"/>
    <n v="27.689432550719893"/>
    <n v="1"/>
    <n v="0"/>
    <n v="0"/>
    <n v="0"/>
    <n v="0"/>
    <n v="3.4166666666666665"/>
    <n v="43.803379953379959"/>
    <n v="2.4344264201803627"/>
    <n v="2.4166666666666665"/>
    <n v="1.7219113703714759"/>
    <n v="6.5687259244464604"/>
    <n v="11.310763858158245"/>
    <n v="12.583333333333334"/>
    <n v="25.532284382284381"/>
    <n v="13.646462430847519"/>
    <n v="3.9448649775831504"/>
    <n v="53.833451711354599"/>
    <n v="7.7227548902846168"/>
    <n v="1.2258341095689869"/>
    <n v="0.54232804232804233"/>
  </r>
  <r>
    <s v="47691-28744"/>
    <x v="0"/>
    <s v="Raheem"/>
    <s v="Raheem Mostert"/>
    <s v="Mostert"/>
    <n v="10.5466664632161"/>
    <n v="15"/>
    <n v="6200"/>
    <s v="ARI@SF"/>
    <s v="SF"/>
    <s v="ARI"/>
    <m/>
    <m/>
    <m/>
    <x v="67"/>
    <s v="Raheem Mostert"/>
    <n v="7.5041597337770387"/>
    <n v="4.3781321184510249"/>
    <n v="10.712589073634204"/>
    <n v="0"/>
    <n v="0"/>
    <n v="0"/>
    <n v="0"/>
    <n v="1.375"/>
    <n v="0.875"/>
    <n v="11.25"/>
    <n v="12.9"/>
    <n v="39"/>
    <n v="0.80625000000000002"/>
    <n v="8.5625"/>
    <n v="48.25"/>
    <s v="5.6"/>
    <n v="0.5"/>
    <n v="26.807585091071147"/>
    <n v="33.392414908928856"/>
    <n v="1"/>
    <n v="0"/>
    <n v="0"/>
    <n v="0"/>
    <n v="0"/>
    <n v="1.375"/>
    <n v="33.340259740259739"/>
    <n v="1.1055831534423333"/>
    <n v="0.875"/>
    <n v="0.70355291582693935"/>
    <n v="13.014282460208104"/>
    <n v="9.1562363722748064"/>
    <n v="8.5625"/>
    <n v="29.127326839826839"/>
    <n v="9.8162991142308034"/>
    <n v="5.6852266349740841"/>
    <n v="55.807885181097475"/>
    <n v="6.9339121553372278"/>
    <n v="1.118372928280198"/>
    <n v="0.22177419354838709"/>
  </r>
  <r>
    <s v="47691-90572"/>
    <x v="1"/>
    <s v="Tua"/>
    <s v="Tua Tagovailoa"/>
    <s v="Tagovailoa"/>
    <n v="0"/>
    <n v="0"/>
    <n v="6200"/>
    <s v="MIA@NE"/>
    <s v="MIA"/>
    <s v="NE"/>
    <m/>
    <m/>
    <m/>
    <x v="68"/>
    <s v="Tua Tagovailoa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42.492174647302903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22103"/>
    <x v="2"/>
    <s v="Marvin"/>
    <s v="Marvin Jones Jr."/>
    <s v="Jones Jr."/>
    <n v="12.530768761268"/>
    <n v="13"/>
    <n v="6200"/>
    <s v="CHI@DET"/>
    <s v="DET"/>
    <s v="CHI"/>
    <m/>
    <m/>
    <m/>
    <x v="69"/>
    <s v="Marvin Jones Jr.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14187"/>
    <x v="2"/>
    <s v="A.J."/>
    <s v="A.J. Green"/>
    <s v="Green"/>
    <n v="14.044444613986499"/>
    <n v="9"/>
    <n v="6200"/>
    <s v="LAC@CIN"/>
    <s v="CIN"/>
    <s v="LAC"/>
    <m/>
    <m/>
    <m/>
    <x v="70"/>
    <s v="A.J. Green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54606"/>
    <x v="2"/>
    <s v="John"/>
    <s v="John Brown"/>
    <s v="Brown"/>
    <n v="12.254667154947899"/>
    <n v="15"/>
    <n v="6100"/>
    <s v="NYJ@BUF"/>
    <s v="BUF"/>
    <s v="NYJ"/>
    <m/>
    <m/>
    <m/>
    <x v="71"/>
    <s v="John Brown"/>
    <n v="6.45982905982906"/>
    <n v="3.3357314148681056"/>
    <n v="10.410468319559229"/>
    <n v="6.6666666666666666E-2"/>
    <n v="1.8666666666666667"/>
    <s v="28.0"/>
    <n v="6.6666666666666666E-2"/>
    <n v="7.666666666666667"/>
    <n v="4.8"/>
    <n v="70.666666666666671"/>
    <n v="14.7"/>
    <n v="53"/>
    <n v="0.98"/>
    <n v="0.13333333333333333"/>
    <n v="0.46666666666666667"/>
    <s v="3.5"/>
    <n v="0"/>
    <n v="31.210567449280106"/>
    <n v="27.689432550719893"/>
    <n v="1"/>
    <n v="6.6666666666666666E-2"/>
    <n v="0"/>
    <n v="26.83490090519561"/>
    <n v="0"/>
    <n v="7.666666666666667"/>
    <n v="43.803379953379959"/>
    <n v="5.4626153818681313"/>
    <n v="4.8"/>
    <n v="3.4200722390826557"/>
    <n v="14.41198075960641"/>
    <n v="49.290015306123244"/>
    <n v="0.13333333333333333"/>
    <n v="25.532284382284381"/>
    <n v="0.14459827741295384"/>
    <n v="2.7072602787335351"/>
    <n v="0.39146517281338244"/>
    <n v="7.3681480478936621"/>
    <n v="1.2078931226055185"/>
    <n v="1.2568306010928962"/>
  </r>
  <r>
    <s v="47691-57909"/>
    <x v="0"/>
    <s v="Marlon"/>
    <s v="Marlon Mack"/>
    <s v="Mack"/>
    <n v="12.4500002179827"/>
    <n v="14"/>
    <n v="6100"/>
    <s v="IND@JAC"/>
    <s v="IND"/>
    <s v="JAC"/>
    <m/>
    <m/>
    <m/>
    <x v="72"/>
    <s v="Marlon Mack"/>
    <n v="7.3075435203094781"/>
    <n v="5.1241379310344826"/>
    <n v="11.553516819571865"/>
    <n v="0"/>
    <n v="0"/>
    <n v="0"/>
    <n v="0"/>
    <n v="1.2142857142857142"/>
    <n v="1"/>
    <n v="5.8571428571428568"/>
    <n v="5.9"/>
    <n v="14"/>
    <n v="0.42142857142857143"/>
    <n v="17.642857142857142"/>
    <n v="77.928571428571431"/>
    <s v="4.4"/>
    <n v="0.5714285714285714"/>
    <n v="24.832312195121943"/>
    <n v="36.767687804878058"/>
    <n v="1"/>
    <n v="0"/>
    <n v="0"/>
    <n v="0"/>
    <n v="0"/>
    <n v="1.2142857142857142"/>
    <n v="34.886584249084251"/>
    <n v="0.86433001683192889"/>
    <n v="1"/>
    <n v="0.71180119033217681"/>
    <n v="6.419515984681329"/>
    <n v="4.5694191192526059"/>
    <n v="17.642857142857142"/>
    <n v="29.715476190476192"/>
    <n v="21.829940037189729"/>
    <n v="5.2281059470264877"/>
    <n v="114.12923933166324"/>
    <n v="12.369865845091585"/>
    <n v="2.0278468598510795"/>
    <n v="0.19906323185011709"/>
  </r>
  <r>
    <s v="47691-69189"/>
    <x v="1"/>
    <s v="Justin"/>
    <s v="Justin Herbert"/>
    <s v="Herbert"/>
    <n v="0"/>
    <n v="0"/>
    <n v="6100"/>
    <s v="LAC@CIN"/>
    <s v="LAC"/>
    <s v="CIN"/>
    <m/>
    <m/>
    <m/>
    <x v="73"/>
    <s v="Justin Herbert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34.151746652267818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40669"/>
    <x v="2"/>
    <s v="Tyler"/>
    <s v="Tyler Boyd"/>
    <s v="Boyd"/>
    <n v="11.118749618530201"/>
    <n v="16"/>
    <n v="6100"/>
    <s v="LAC@CIN"/>
    <s v="CIN"/>
    <s v="LAC"/>
    <m/>
    <m/>
    <m/>
    <x v="74"/>
    <s v="Tyler Boyd"/>
    <n v="6.9051724137931032"/>
    <n v="4.2074592074592072"/>
    <n v="9.7682926829268286"/>
    <n v="0"/>
    <n v="0"/>
    <n v="0"/>
    <n v="0"/>
    <n v="9.25"/>
    <n v="5.625"/>
    <n v="65.375"/>
    <n v="11.6"/>
    <n v="47"/>
    <n v="0.72499999999999998"/>
    <n v="0.25"/>
    <n v="1.4375"/>
    <s v="5.8"/>
    <n v="0"/>
    <n v="37.475043336397064"/>
    <n v="24.624956663602941"/>
    <n v="1"/>
    <n v="0"/>
    <n v="0"/>
    <n v="0"/>
    <n v="0"/>
    <n v="9.25"/>
    <n v="31.570833333333336"/>
    <n v="10.979885997994122"/>
    <n v="5.625"/>
    <n v="6.6769577014829125"/>
    <n v="10.671186864416443"/>
    <n v="71.251063318328661"/>
    <n v="0.25"/>
    <n v="28.63095238095238"/>
    <n v="0.2150204116156598"/>
    <n v="5.6587277456842671"/>
    <n v="1.2167419690979857"/>
    <n v="10.059280528742665"/>
    <n v="1.6490623817610928"/>
    <n v="1.5163934426229508"/>
  </r>
  <r>
    <s v="47691-24607"/>
    <x v="1"/>
    <s v="Chad"/>
    <s v="Chad Kelly"/>
    <s v="Kelly"/>
    <n v="-0.10000000149011599"/>
    <n v="1"/>
    <n v="6000"/>
    <s v="IND@JAC"/>
    <s v="IND"/>
    <s v="JAC"/>
    <m/>
    <m/>
    <m/>
    <x v="75"/>
    <s v="Chad Kelly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24.832312195121943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71710"/>
    <x v="1"/>
    <s v="Nate"/>
    <s v="Nate Stanley"/>
    <s v="Stanley"/>
    <n v="0"/>
    <n v="0"/>
    <n v="6000"/>
    <s v="GB@MIN"/>
    <s v="MIN"/>
    <s v="GB"/>
    <m/>
    <m/>
    <m/>
    <x v="76"/>
    <s v="Nate Stanley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24.965896593176794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30761"/>
    <x v="1"/>
    <s v="Nathan"/>
    <s v="Nathan Peterman"/>
    <s v="Peterman"/>
    <n v="4.96000003814697"/>
    <n v="4"/>
    <n v="6000"/>
    <s v="LV@CAR"/>
    <s v="LV"/>
    <s v="CAR"/>
    <m/>
    <m/>
    <m/>
    <x v="77"/>
    <s v="Nathan Peterman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29.094443537499998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30788"/>
    <x v="1"/>
    <s v="Tyler"/>
    <s v="Tyler Bray"/>
    <s v="Bray"/>
    <n v="0"/>
    <n v="0"/>
    <n v="6000"/>
    <s v="CHI@DET"/>
    <s v="CHI"/>
    <s v="DET"/>
    <m/>
    <m/>
    <m/>
    <x v="78"/>
    <s v="Tyler Bray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39.087289482995565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62566"/>
    <x v="1"/>
    <s v="Travis"/>
    <s v="Travis Jonsen"/>
    <s v="Jonsen"/>
    <n v="0"/>
    <n v="0"/>
    <n v="6000"/>
    <s v="TB@NO"/>
    <s v="TB"/>
    <s v="NO"/>
    <m/>
    <m/>
    <m/>
    <x v="79"/>
    <s v="Travis Jonsen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44.70009236218047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52342"/>
    <x v="1"/>
    <s v="Will"/>
    <s v="Will Grier"/>
    <s v="Grier"/>
    <n v="2.66000008583068"/>
    <n v="2"/>
    <n v="6000"/>
    <s v="LV@CAR"/>
    <s v="CAR"/>
    <s v="LV"/>
    <m/>
    <m/>
    <m/>
    <x v="80"/>
    <s v="Will Grier"/>
    <n v="7.8079847908745244"/>
    <n v="3.8765432098765431"/>
    <n v="12.186943620178042"/>
    <n v="26"/>
    <n v="114"/>
    <s v="4.4"/>
    <n v="0"/>
    <n v="0"/>
    <n v="0"/>
    <n v="0"/>
    <n v="0"/>
    <n v="0"/>
    <n v="0"/>
    <n v="3.5"/>
    <n v="11"/>
    <s v="3.1"/>
    <n v="0"/>
    <n v="42.975624629062651"/>
    <n v="20.224375370937352"/>
    <n v="1"/>
    <n v="26"/>
    <n v="42.975624629062651"/>
    <n v="5.0969758268700902"/>
    <n v="219.04571987897521"/>
    <n v="0"/>
    <n v="35.359294871794873"/>
    <n v="0"/>
    <n v="0"/>
    <n v="0"/>
    <n v="0"/>
    <n v="0"/>
    <n v="3.5"/>
    <n v="28.778311965811962"/>
    <n v="2.4596756711224836"/>
    <n v="2.7866165682590802"/>
    <n v="6.8541729776936853"/>
    <n v="9.4472460929283777"/>
    <n v="1.574541015488063"/>
    <n v="0"/>
  </r>
  <r>
    <s v="47691-71798"/>
    <x v="1"/>
    <s v="Anthony"/>
    <s v="Anthony Gordon"/>
    <s v="Gordon"/>
    <n v="0"/>
    <n v="0"/>
    <n v="6000"/>
    <s v="SEA@ATL"/>
    <s v="SEA"/>
    <s v="ATL"/>
    <m/>
    <m/>
    <m/>
    <x v="81"/>
    <s v="Anthony Gordon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34.284943948412703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39034"/>
    <x v="1"/>
    <s v="Kurt"/>
    <s v="Kurt Benkert"/>
    <s v="Benkert"/>
    <n v="0"/>
    <n v="0"/>
    <n v="6000"/>
    <s v="SEA@ATL"/>
    <s v="ATL"/>
    <s v="SEA"/>
    <m/>
    <m/>
    <m/>
    <x v="82"/>
    <s v="Kurt Benkert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44.774070299355685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64637"/>
    <x v="1"/>
    <s v="Brian"/>
    <s v="Brian Lewerke"/>
    <s v="Lewerke"/>
    <n v="0"/>
    <n v="0"/>
    <n v="6000"/>
    <s v="MIA@NE"/>
    <s v="NE"/>
    <s v="MIA"/>
    <m/>
    <m/>
    <m/>
    <x v="83"/>
    <s v="Brian Lewerke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34.723204605263149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83079"/>
    <x v="1"/>
    <s v="Kyle"/>
    <s v="Kyle Lauletta"/>
    <s v="Lauletta"/>
    <n v="-1.20000004768371"/>
    <n v="1"/>
    <n v="6000"/>
    <s v="PHI@WAS"/>
    <s v="PHI"/>
    <s v="WAS"/>
    <m/>
    <m/>
    <m/>
    <x v="84"/>
    <s v="Kyle Lauletta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29.284970403171386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69769"/>
    <x v="1"/>
    <s v="Darius"/>
    <s v="Darius Bradwell"/>
    <s v="Bradwell"/>
    <n v="0"/>
    <n v="0"/>
    <n v="6000"/>
    <s v="LAC@CIN"/>
    <s v="LAC"/>
    <s v="CIN"/>
    <m/>
    <m/>
    <m/>
    <x v="85"/>
    <s v="Darius Bradwell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34.151746652267818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52369"/>
    <x v="1"/>
    <s v="Manny"/>
    <s v="Manny Wilkins"/>
    <s v="Wilkins"/>
    <n v="0"/>
    <n v="0"/>
    <n v="6000"/>
    <s v="GB@MIN"/>
    <s v="GB"/>
    <s v="MIN"/>
    <m/>
    <m/>
    <m/>
    <x v="86"/>
    <s v="Manny Wilkins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37.252589426829275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27801"/>
    <x v="1"/>
    <s v="Nate"/>
    <s v="Nate Sudfeld"/>
    <s v="Sudfeld"/>
    <n v="2.3399999141693102"/>
    <n v="2"/>
    <n v="6000"/>
    <s v="PHI@WAS"/>
    <s v="PHI"/>
    <s v="WAS"/>
    <m/>
    <m/>
    <m/>
    <x v="87"/>
    <s v="Nate Sudfeld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29.284970403171386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24755"/>
    <x v="2"/>
    <s v="Jamison"/>
    <s v="Jamison Crowder"/>
    <s v="Crowder"/>
    <n v="9.9187498092651296"/>
    <n v="16"/>
    <n v="6000"/>
    <s v="NYJ@BUF"/>
    <s v="NYJ"/>
    <s v="BUF"/>
    <m/>
    <m/>
    <m/>
    <x v="88"/>
    <s v="Jamison Crowder"/>
    <n v="5.6473779385171792"/>
    <n v="4.25"/>
    <n v="8.9741379310344822"/>
    <n v="0"/>
    <n v="0"/>
    <n v="0"/>
    <n v="0"/>
    <n v="7.625"/>
    <n v="4.875"/>
    <n v="52.0625"/>
    <n v="10.7"/>
    <n v="41"/>
    <n v="0.66874999999999996"/>
    <n v="6.25E-2"/>
    <n v="0.25"/>
    <s v="4.0"/>
    <n v="0"/>
    <n v="34.445274999999995"/>
    <n v="22.054725000000001"/>
    <n v="1"/>
    <n v="0"/>
    <n v="0"/>
    <n v="0"/>
    <n v="0"/>
    <n v="7.625"/>
    <n v="29.979532967032963"/>
    <n v="8.7608176606292751"/>
    <n v="4.875"/>
    <n v="5.6011785043367501"/>
    <n v="9.0430012317274571"/>
    <n v="50.651464113842586"/>
    <n v="6.25E-2"/>
    <n v="35.912087912087905"/>
    <n v="3.8383184956395359E-2"/>
    <n v="3.9420289855072466"/>
    <n v="0.1513076276541962"/>
    <n v="7.5177771741496784"/>
    <n v="1.2529628623582798"/>
    <n v="1.2708333333333333"/>
  </r>
  <r>
    <s v="47691-57537"/>
    <x v="1"/>
    <s v="DeShone"/>
    <s v="DeShone Kizer"/>
    <s v="Kizer"/>
    <n v="2.46000003814697"/>
    <n v="3"/>
    <n v="6000"/>
    <s v="LV@CAR"/>
    <s v="LV"/>
    <s v="CAR"/>
    <m/>
    <m/>
    <m/>
    <x v="89"/>
    <s v="DeShone Kizer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29.094443537499998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29915"/>
    <x v="1"/>
    <s v="Brett"/>
    <s v="Brett Hundley"/>
    <s v="Hundley"/>
    <n v="2.0199999809265101"/>
    <n v="3"/>
    <n v="6000"/>
    <s v="ARI@SF"/>
    <s v="ARI"/>
    <s v="SF"/>
    <m/>
    <m/>
    <m/>
    <x v="90"/>
    <s v="Brett Hundley"/>
    <n v="5.2157996146435455"/>
    <n v="4.4937655860349128"/>
    <n v="8.5125786163522008"/>
    <n v="3.6666666666666665"/>
    <n v="16.333333333333332"/>
    <s v="4.5"/>
    <n v="0"/>
    <n v="0"/>
    <n v="0"/>
    <n v="0"/>
    <n v="0"/>
    <n v="0"/>
    <n v="0"/>
    <n v="2.3333333333333335"/>
    <n v="13.666666666666666"/>
    <s v="5.9"/>
    <n v="0"/>
    <n v="35.724841066015493"/>
    <n v="23.675158933984505"/>
    <n v="1"/>
    <n v="3.6666666666666665"/>
    <n v="35.724841066015493"/>
    <n v="3.4822051253103097"/>
    <n v="124.40122466097537"/>
    <n v="0"/>
    <n v="43.039806027306028"/>
    <n v="0"/>
    <n v="0"/>
    <n v="0"/>
    <n v="0"/>
    <n v="0"/>
    <n v="2.3333333333333335"/>
    <n v="26.173305860805861"/>
    <n v="2.1106251463386845"/>
    <n v="6.1479923379955919"/>
    <n v="12.976107228071058"/>
    <n v="6.2736597092461199"/>
    <n v="1.04560995154102"/>
    <n v="0"/>
  </r>
  <r>
    <s v="47691-130269"/>
    <x v="1"/>
    <s v="Reid"/>
    <s v="Reid Sinnett"/>
    <s v="Sinnett"/>
    <n v="0"/>
    <n v="0"/>
    <n v="6000"/>
    <s v="TB@NO"/>
    <s v="TB"/>
    <s v="NO"/>
    <m/>
    <m/>
    <m/>
    <x v="91"/>
    <s v="Reid Sinnett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44.70009236218047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130304"/>
    <x v="1"/>
    <s v="Kevin"/>
    <s v="Kevin Davidson"/>
    <s v="Davidson"/>
    <n v="0"/>
    <n v="0"/>
    <n v="6000"/>
    <s v="CLE@BAL"/>
    <s v="CLE"/>
    <s v="BAL"/>
    <m/>
    <m/>
    <m/>
    <x v="92"/>
    <s v="Kevin Davidson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39.317423175965665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130312"/>
    <x v="1"/>
    <s v="Broc"/>
    <s v="Broc Rutter"/>
    <s v="Rutter"/>
    <n v="0"/>
    <n v="0"/>
    <n v="6000"/>
    <s v="ARI@SF"/>
    <s v="SF"/>
    <s v="ARI"/>
    <m/>
    <m/>
    <m/>
    <x v="93"/>
    <s v="Broc Rutter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26.807585091071147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24849"/>
    <x v="1"/>
    <s v="Jameis"/>
    <s v="Jameis Winston"/>
    <s v="Winston"/>
    <n v="20.959999084472599"/>
    <n v="16"/>
    <n v="6000"/>
    <s v="TB@NO"/>
    <s v="NO"/>
    <s v="TB"/>
    <m/>
    <m/>
    <m/>
    <x v="94"/>
    <s v="Jameis Winston"/>
    <n v="6.5090361445783129"/>
    <n v="3.2624309392265194"/>
    <n v="10.593137254901961"/>
    <n v="39.125"/>
    <n v="319.3125"/>
    <s v="8.2"/>
    <n v="2.0625"/>
    <n v="0"/>
    <n v="0"/>
    <n v="0"/>
    <n v="0"/>
    <n v="0"/>
    <n v="0"/>
    <n v="3.6875"/>
    <n v="15.625"/>
    <s v="4.2"/>
    <n v="6.25E-2"/>
    <n v="41.698085765579364"/>
    <n v="21.901914234420641"/>
    <n v="1"/>
    <n v="39.125"/>
    <n v="41.698085765579364"/>
    <n v="7.9186559523974038"/>
    <n v="330.19279505118249"/>
    <n v="0"/>
    <n v="40.582776292335119"/>
    <n v="0"/>
    <n v="0"/>
    <n v="0"/>
    <n v="0"/>
    <n v="0"/>
    <n v="3.6875"/>
    <n v="30.380681818181817"/>
    <n v="2.6583770970897693"/>
    <n v="3.1773240451597409"/>
    <n v="8.4465254716852751"/>
    <n v="14.052364349215827"/>
    <n v="2.3420607248693046"/>
    <n v="0"/>
  </r>
  <r>
    <s v="47691-130334"/>
    <x v="1"/>
    <s v="Jalen"/>
    <s v="Jalen Morton"/>
    <s v="Morton"/>
    <n v="0"/>
    <n v="0"/>
    <n v="6000"/>
    <s v="GB@MIN"/>
    <s v="GB"/>
    <s v="MIN"/>
    <m/>
    <m/>
    <m/>
    <x v="95"/>
    <s v="Jalen Morton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37.252589426829275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61751"/>
    <x v="1"/>
    <s v="Josh"/>
    <s v="Josh Thomas"/>
    <s v="Thomas"/>
    <n v="0"/>
    <n v="0"/>
    <n v="6000"/>
    <s v="NYJ@BUF"/>
    <s v="BUF"/>
    <s v="NYJ"/>
    <m/>
    <m/>
    <m/>
    <x v="96"/>
    <s v="Josh Thomas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31.210567449280106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27982"/>
    <x v="1"/>
    <s v="Jake"/>
    <s v="Jake Rudock"/>
    <s v="Rudock"/>
    <n v="0"/>
    <n v="0"/>
    <n v="6000"/>
    <s v="MIA@NE"/>
    <s v="MIA"/>
    <s v="NE"/>
    <m/>
    <m/>
    <m/>
    <x v="97"/>
    <s v="Jake Rudock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42.492174647302903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27986"/>
    <x v="1"/>
    <s v="C.J."/>
    <s v="C.J. Beathard"/>
    <s v="Beathard"/>
    <n v="16.396000671386702"/>
    <n v="5"/>
    <n v="6000"/>
    <s v="ARI@SF"/>
    <s v="SF"/>
    <s v="ARI"/>
    <m/>
    <m/>
    <m/>
    <x v="98"/>
    <s v="C.J. Beathard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26.807585091071147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52606"/>
    <x v="1"/>
    <s v="David"/>
    <s v="David Blough"/>
    <s v="Blough"/>
    <n v="12.172000122070299"/>
    <n v="5"/>
    <n v="6000"/>
    <s v="CHI@DET"/>
    <s v="DET"/>
    <s v="CHI"/>
    <m/>
    <m/>
    <m/>
    <x v="99"/>
    <s v="David Blough"/>
    <n v="6.2241681260945709"/>
    <n v="3.9420289855072466"/>
    <n v="9.817679558011049"/>
    <n v="34.799999999999997"/>
    <n v="196.8"/>
    <s v="5.7"/>
    <n v="0.8"/>
    <n v="0.2"/>
    <n v="0.2"/>
    <n v="3.8"/>
    <n v="19"/>
    <n v="19"/>
    <n v="3.8"/>
    <n v="1.6"/>
    <n v="6.2"/>
    <s v="3.9"/>
    <n v="0"/>
    <n v="34.909659414362835"/>
    <n v="26.19034058563717"/>
    <n v="1"/>
    <n v="34.799999999999997"/>
    <n v="34.909659414362835"/>
    <n v="5.2635300850638629"/>
    <n v="183.7480425868317"/>
    <n v="0.2"/>
    <n v="35.950198412698413"/>
    <n v="0.19421121971906538"/>
    <n v="0.2"/>
    <n v="0.19421121971906538"/>
    <n v="17.567037400423917"/>
    <n v="3.4117157603867687"/>
    <n v="1.6"/>
    <n v="55.169444444444444"/>
    <n v="0.75956075612139418"/>
    <n v="3.5649653434152491"/>
    <n v="2.7078077717910523"/>
    <n v="8.0618740566910496"/>
    <n v="1.3436456761151749"/>
    <n v="3.3333333333333333E-2"/>
  </r>
  <r>
    <s v="47691-53640"/>
    <x v="0"/>
    <s v="Sony"/>
    <s v="Sony Michel"/>
    <s v="Michel"/>
    <n v="9.1625003814697195"/>
    <n v="16"/>
    <n v="6000"/>
    <s v="MIA@NE"/>
    <s v="NE"/>
    <s v="MIA"/>
    <s v="NA"/>
    <s v="Foot"/>
    <m/>
    <x v="100"/>
    <s v="Sony Michel"/>
    <n v="7.7027522935779817"/>
    <n v="4.4659793814432991"/>
    <n v="12.203488372093023"/>
    <n v="0"/>
    <n v="0"/>
    <n v="0"/>
    <n v="0"/>
    <n v="1.25"/>
    <n v="0.75"/>
    <n v="5.875"/>
    <n v="7.8"/>
    <n v="19"/>
    <n v="0.48749999999999999"/>
    <n v="15.4375"/>
    <n v="57"/>
    <s v="3.7"/>
    <n v="0.4375"/>
    <n v="34.723204605263149"/>
    <n v="31.576795394736852"/>
    <n v="1"/>
    <n v="0"/>
    <n v="0"/>
    <n v="0"/>
    <n v="0"/>
    <n v="1.25"/>
    <n v="42.773239260739253"/>
    <n v="1.0147467553718488"/>
    <n v="0.75"/>
    <n v="0.6088480532231092"/>
    <n v="8.964264583121281"/>
    <n v="5.4578750400102587"/>
    <n v="15.4375"/>
    <n v="34.718452380952385"/>
    <n v="14.040567636986305"/>
    <n v="3.8316808606006281"/>
    <n v="53.79897428660901"/>
    <n v="6.3006849326619268"/>
    <n v="1.0501141554436544"/>
    <n v="0.20833333333333334"/>
  </r>
  <r>
    <s v="47691-103824"/>
    <x v="1"/>
    <s v="Easton"/>
    <s v="Easton Stick"/>
    <s v="Stick"/>
    <n v="0"/>
    <n v="0"/>
    <n v="6000"/>
    <s v="LAC@CIN"/>
    <s v="LAC"/>
    <s v="CIN"/>
    <m/>
    <m/>
    <m/>
    <x v="101"/>
    <s v="Easton Stick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34.151746652267818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69017"/>
    <x v="1"/>
    <s v="Jordan"/>
    <s v="Jordan Love"/>
    <s v="Love"/>
    <n v="0"/>
    <n v="0"/>
    <n v="6000"/>
    <s v="GB@MIN"/>
    <s v="GB"/>
    <s v="MIN"/>
    <m/>
    <m/>
    <m/>
    <x v="102"/>
    <s v="Jordan Love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37.252589426829275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32158"/>
    <x v="1"/>
    <s v="Garrett"/>
    <s v="Garrett Gilbert"/>
    <s v="Gilbert"/>
    <n v="-6.0000002384185701E-2"/>
    <n v="5"/>
    <n v="6000"/>
    <s v="CLE@BAL"/>
    <s v="CLE"/>
    <s v="BAL"/>
    <m/>
    <m/>
    <m/>
    <x v="103"/>
    <s v="Garrett Gilbert"/>
    <n v="6.09375"/>
    <n v="4.3941176470588239"/>
    <n v="10.424528301886792"/>
    <n v="0.6"/>
    <n v="0"/>
    <s v="0.0"/>
    <n v="0"/>
    <n v="0"/>
    <n v="0"/>
    <n v="0"/>
    <n v="0"/>
    <n v="0"/>
    <n v="0"/>
    <n v="0.6"/>
    <n v="-0.6"/>
    <s v="-1.0"/>
    <n v="0"/>
    <n v="39.317423175965665"/>
    <n v="20.682576824034335"/>
    <n v="1"/>
    <n v="0.6"/>
    <n v="39.317423175965665"/>
    <n v="0"/>
    <n v="0"/>
    <n v="0"/>
    <n v="34.054517704517707"/>
    <n v="0"/>
    <n v="0"/>
    <n v="0"/>
    <n v="0"/>
    <n v="0"/>
    <n v="0.6"/>
    <n v="28.633928571428569"/>
    <n v="0.43338608125198236"/>
    <n v="-1.0189258312020462"/>
    <n v="-0.44158827307107362"/>
    <n v="-4.4158827307107365E-2"/>
    <n v="-7.3598045511845608E-3"/>
    <n v="0"/>
  </r>
  <r>
    <s v="47691-70051"/>
    <x v="1"/>
    <s v="Tyler"/>
    <s v="Tyler Huntley"/>
    <s v="Huntley"/>
    <n v="0"/>
    <n v="0"/>
    <n v="6000"/>
    <s v="CLE@BAL"/>
    <s v="BAL"/>
    <s v="CLE"/>
    <m/>
    <m/>
    <m/>
    <x v="104"/>
    <s v="Tyler Huntley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12.779863682432442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60840"/>
    <x v="1"/>
    <s v="Jake"/>
    <s v="Jake Browning"/>
    <s v="Browning"/>
    <n v="0"/>
    <n v="0"/>
    <n v="6000"/>
    <s v="GB@MIN"/>
    <s v="MIN"/>
    <s v="GB"/>
    <m/>
    <m/>
    <m/>
    <x v="105"/>
    <s v="Jake Browning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24.965896593176794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21941"/>
    <x v="1"/>
    <s v="Robert"/>
    <s v="Robert Griffin III"/>
    <s v="Griffin III"/>
    <n v="3"/>
    <n v="6"/>
    <n v="6000"/>
    <s v="CLE@BAL"/>
    <s v="BAL"/>
    <s v="CLE"/>
    <m/>
    <m/>
    <m/>
    <x v="106"/>
    <s v="Robert Griffin III"/>
    <n v="6.7641325536062382"/>
    <n v="5"/>
    <n v="10.911949685534591"/>
    <n v="5.4285714285714288"/>
    <n v="32.142857142857146"/>
    <s v="5.9"/>
    <n v="0.14285714285714285"/>
    <n v="0"/>
    <n v="0"/>
    <n v="0"/>
    <n v="0"/>
    <n v="0"/>
    <n v="0"/>
    <n v="2.8571428571428572"/>
    <n v="10"/>
    <s v="3.5"/>
    <n v="0"/>
    <n v="12.779863682432442"/>
    <n v="50.520136317567555"/>
    <n v="1"/>
    <n v="5.4285714285714288"/>
    <n v="12.779863682432442"/>
    <n v="5.9208636511039012"/>
    <n v="75.667830343377091"/>
    <n v="0"/>
    <n v="19.229761904761904"/>
    <n v="0"/>
    <n v="0"/>
    <n v="0"/>
    <n v="0"/>
    <n v="0"/>
    <n v="2.8571428571428572"/>
    <n v="27.742261904761904"/>
    <n v="5.2030092974086353"/>
    <n v="4.0579710144927539"/>
    <n v="21.11366091702055"/>
    <n v="5.138079305437139"/>
    <n v="0.85634655090618983"/>
    <n v="0"/>
  </r>
  <r>
    <s v="47691-31170"/>
    <x v="1"/>
    <s v="Brandon"/>
    <s v="Brandon Allen"/>
    <s v="Allen"/>
    <n v="11.5"/>
    <n v="3"/>
    <n v="6000"/>
    <s v="LAC@CIN"/>
    <s v="CIN"/>
    <s v="LAC"/>
    <m/>
    <m/>
    <m/>
    <x v="107"/>
    <s v="Brandon Allen"/>
    <n v="6.9051724137931032"/>
    <n v="4.2074592074592072"/>
    <n v="9.7682926829268286"/>
    <n v="28"/>
    <n v="171.66666666666666"/>
    <s v="6.1"/>
    <n v="1"/>
    <n v="0"/>
    <n v="0"/>
    <n v="0"/>
    <n v="0"/>
    <n v="0"/>
    <n v="0"/>
    <n v="3.3333333333333335"/>
    <n v="13"/>
    <s v="3.9"/>
    <n v="0"/>
    <n v="37.475043336397064"/>
    <n v="24.624956663602941"/>
    <n v="1"/>
    <n v="28"/>
    <n v="37.475043336397064"/>
    <n v="6.2492126119611475"/>
    <n v="234.18951345160309"/>
    <n v="0"/>
    <n v="31.570833333333336"/>
    <n v="0"/>
    <n v="0"/>
    <n v="0"/>
    <n v="0"/>
    <n v="0"/>
    <n v="3.3333333333333335"/>
    <n v="28.63095238095238"/>
    <n v="2.8669388215421305"/>
    <n v="3.8050065876152832"/>
    <n v="10.908721102257804"/>
    <n v="10.458452648289903"/>
    <n v="1.7430754413816505"/>
    <n v="0"/>
  </r>
  <r>
    <s v="47691-22994"/>
    <x v="1"/>
    <s v="Case"/>
    <s v="Case Keenum"/>
    <s v="Keenum"/>
    <n v="10.8480003356933"/>
    <n v="10"/>
    <n v="6000"/>
    <s v="CLE@BAL"/>
    <s v="CLE"/>
    <s v="BAL"/>
    <m/>
    <m/>
    <m/>
    <x v="108"/>
    <s v="Case Keenum"/>
    <n v="6.09375"/>
    <n v="4.3941176470588239"/>
    <n v="10.424528301886792"/>
    <n v="24.7"/>
    <n v="170.7"/>
    <s v="6.9"/>
    <n v="1.1000000000000001"/>
    <n v="0"/>
    <n v="0"/>
    <n v="0"/>
    <n v="0"/>
    <n v="0"/>
    <n v="0"/>
    <n v="0.9"/>
    <n v="1.2"/>
    <s v="1.3"/>
    <n v="0.1"/>
    <n v="39.317423175965665"/>
    <n v="20.682576824034335"/>
    <n v="1"/>
    <n v="24.7"/>
    <n v="39.317423175965665"/>
    <n v="6.2381334682164207"/>
    <n v="245.26733339801936"/>
    <n v="0"/>
    <n v="34.054517704517707"/>
    <n v="0"/>
    <n v="0"/>
    <n v="0"/>
    <n v="0"/>
    <n v="0"/>
    <n v="0.9"/>
    <n v="28.633928571428569"/>
    <n v="0.65007912187797356"/>
    <n v="1.3246035805626601"/>
    <n v="0.86109713248859376"/>
    <n v="9.8968030491696339"/>
    <n v="1.6494671748616057"/>
    <n v="0"/>
  </r>
  <r>
    <s v="47691-40407"/>
    <x v="1"/>
    <s v="Josh"/>
    <s v="Josh Dobbs"/>
    <s v="Dobbs"/>
    <n v="0.36400001049041703"/>
    <n v="5"/>
    <n v="6000"/>
    <s v="IND@JAC"/>
    <s v="JAC"/>
    <s v="IND"/>
    <m/>
    <m/>
    <m/>
    <x v="109"/>
    <s v="Josh Dobbs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43.022920729712041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91639"/>
    <x v="1"/>
    <s v="Jake"/>
    <s v="Jake Fromm"/>
    <s v="Fromm"/>
    <n v="0"/>
    <n v="0"/>
    <n v="6000"/>
    <s v="NYJ@BUF"/>
    <s v="BUF"/>
    <s v="NYJ"/>
    <m/>
    <m/>
    <m/>
    <x v="110"/>
    <s v="Jake Fromm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31.210567449280106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69132"/>
    <x v="1"/>
    <s v="Khalil"/>
    <s v="Khalil Tate"/>
    <s v="Tate"/>
    <n v="0"/>
    <n v="0"/>
    <n v="6000"/>
    <s v="PHI@WAS"/>
    <s v="PHI"/>
    <s v="WAS"/>
    <m/>
    <m/>
    <m/>
    <x v="111"/>
    <s v="Khalil Tate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29.284970403171386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60947"/>
    <x v="1"/>
    <s v="Jarrett"/>
    <s v="Jarrett Stidham"/>
    <s v="Stidham"/>
    <n v="-0.21333332856496101"/>
    <n v="3"/>
    <n v="6000"/>
    <s v="MIA@NE"/>
    <s v="NE"/>
    <s v="MIA"/>
    <m/>
    <m/>
    <m/>
    <x v="112"/>
    <s v="Jarrett Stidham"/>
    <n v="7.7027522935779817"/>
    <n v="4.4659793814432991"/>
    <n v="12.203488372093023"/>
    <n v="1.3333333333333333"/>
    <n v="4.666666666666667"/>
    <s v="3.5"/>
    <n v="0"/>
    <n v="0"/>
    <n v="0"/>
    <n v="0"/>
    <n v="0"/>
    <n v="0"/>
    <n v="0"/>
    <n v="0.66666666666666663"/>
    <n v="-0.66666666666666663"/>
    <s v="-1.0"/>
    <n v="0"/>
    <n v="34.723204605263149"/>
    <n v="31.576795394736852"/>
    <n v="1"/>
    <n v="1.3333333333333333"/>
    <n v="34.723204605263149"/>
    <n v="3.9997690453767034"/>
    <n v="138.88479893641335"/>
    <n v="0"/>
    <n v="42.773239260739253"/>
    <n v="0"/>
    <n v="0"/>
    <n v="0"/>
    <n v="0"/>
    <n v="0"/>
    <n v="0.66666666666666663"/>
    <n v="34.718452380952385"/>
    <n v="0.60634030281182405"/>
    <n v="-1.0355894217839534"/>
    <n v="-0.62791960359320409"/>
    <n v="5.492599997097213"/>
    <n v="0.91543333284953554"/>
    <n v="0"/>
  </r>
  <r>
    <s v="47691-6679"/>
    <x v="1"/>
    <s v="Matt"/>
    <s v="Matt Schaub"/>
    <s v="Schaub"/>
    <n v="6.78000030517578"/>
    <n v="5"/>
    <n v="6000"/>
    <s v="SEA@ATL"/>
    <s v="ATL"/>
    <s v="SEA"/>
    <m/>
    <m/>
    <m/>
    <x v="113"/>
    <s v="Matt Schaub"/>
    <n v="7.0618729096989963"/>
    <n v="4.8530927835051543"/>
    <n v="11.026109660574413"/>
    <n v="11.166666666666666"/>
    <n v="96.666666666666671"/>
    <s v="8.7"/>
    <n v="0.5"/>
    <n v="0"/>
    <n v="0"/>
    <n v="0"/>
    <n v="0"/>
    <n v="0"/>
    <n v="0"/>
    <n v="0.5"/>
    <n v="-0.5"/>
    <s v="-1.0"/>
    <n v="0"/>
    <n v="44.774070299355685"/>
    <n v="21.325929700644309"/>
    <n v="1"/>
    <n v="11.166666666666666"/>
    <n v="44.774070299355685"/>
    <n v="9.1150716906469835"/>
    <n v="408.11886066069491"/>
    <n v="0"/>
    <n v="36.57628205128205"/>
    <n v="0"/>
    <n v="0"/>
    <n v="0"/>
    <n v="0"/>
    <n v="0"/>
    <n v="0.5"/>
    <n v="30.875869963369961"/>
    <n v="0.34534945454078919"/>
    <n v="-1.1253548483490212"/>
    <n v="-0.38864068304216703"/>
    <n v="16.285890358123577"/>
    <n v="2.7143150596872627"/>
    <n v="0"/>
  </r>
  <r>
    <s v="47691-30231"/>
    <x v="1"/>
    <s v="Jacoby"/>
    <s v="Jacoby Brissett"/>
    <s v="Brissett"/>
    <n v="14.8786661783854"/>
    <n v="15"/>
    <n v="6000"/>
    <s v="IND@JAC"/>
    <s v="IND"/>
    <s v="JAC"/>
    <m/>
    <m/>
    <m/>
    <x v="114"/>
    <s v="Jacoby Brissett"/>
    <n v="7.3075435203094781"/>
    <n v="5.1241379310344826"/>
    <n v="11.553516819571865"/>
    <n v="29.8"/>
    <n v="196.13333333333333"/>
    <s v="6.6"/>
    <n v="1.2"/>
    <n v="6.6666666666666666E-2"/>
    <n v="6.6666666666666666E-2"/>
    <n v="0.13333333333333333"/>
    <n v="2"/>
    <n v="2"/>
    <n v="0.13333333333333333"/>
    <n v="3.7333333333333334"/>
    <n v="15.2"/>
    <s v="4.1"/>
    <n v="0.26666666666666666"/>
    <n v="24.832312195121943"/>
    <n v="36.767687804878058"/>
    <n v="1"/>
    <n v="29.8"/>
    <n v="24.832312195121943"/>
    <n v="7.1554390168029824"/>
    <n v="177.68609555840806"/>
    <n v="6.6666666666666666E-2"/>
    <n v="34.886584249084251"/>
    <n v="4.7453412688811793E-2"/>
    <n v="6.6666666666666666E-2"/>
    <n v="4.7453412688811793E-2"/>
    <n v="2.1761071134512977"/>
    <n v="0.10326370890966341"/>
    <n v="3.7333333333333334"/>
    <n v="29.715476190476192"/>
    <n v="4.6193449363446009"/>
    <n v="4.871644177911044"/>
    <n v="22.503804864906037"/>
    <n v="9.4014840130512258"/>
    <n v="1.5669140021752044"/>
    <n v="1.1111111111111112E-2"/>
  </r>
  <r>
    <s v="47691-61982"/>
    <x v="1"/>
    <s v="Tommy"/>
    <s v="Tommy Stevens"/>
    <s v="Stevens"/>
    <n v="0"/>
    <n v="0"/>
    <n v="6000"/>
    <s v="TB@NO"/>
    <s v="NO"/>
    <s v="TB"/>
    <m/>
    <m/>
    <m/>
    <x v="115"/>
    <s v="Tommy Stevens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41.698085765579364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40482"/>
    <x v="1"/>
    <s v="Tim"/>
    <s v="Tim Boyle"/>
    <s v="Boyle"/>
    <n v="-3.3333333830038697E-2"/>
    <n v="3"/>
    <n v="6000"/>
    <s v="GB@MIN"/>
    <s v="GB"/>
    <s v="MIN"/>
    <m/>
    <m/>
    <m/>
    <x v="116"/>
    <s v="Tim Boyle"/>
    <n v="6.2179700499168051"/>
    <n v="4.2772277227722775"/>
    <n v="9.4847715736040605"/>
    <n v="1.3333333333333333"/>
    <n v="5"/>
    <s v="3.8"/>
    <n v="0"/>
    <n v="0"/>
    <n v="0"/>
    <n v="0"/>
    <n v="0"/>
    <n v="0"/>
    <n v="0"/>
    <n v="1.6666666666666667"/>
    <n v="-2.3333333333333335"/>
    <s v="-1.4"/>
    <n v="0"/>
    <n v="37.252589426829275"/>
    <n v="23.147410573170728"/>
    <n v="1"/>
    <n v="1.3333333333333333"/>
    <n v="37.252589426829275"/>
    <n v="3.5055257465974039"/>
    <n v="130.58991136317223"/>
    <n v="0"/>
    <n v="34.582088744588752"/>
    <n v="0"/>
    <n v="0"/>
    <n v="0"/>
    <n v="0"/>
    <n v="0"/>
    <n v="1.6666666666666667"/>
    <n v="28.472023809523812"/>
    <n v="1.354979817382937"/>
    <n v="-1.3885492897115799"/>
    <n v="-1.8814562630006035"/>
    <n v="5.0354508282268293"/>
    <n v="0.83924180470447152"/>
    <n v="0"/>
  </r>
  <r>
    <s v="47691-6714"/>
    <x v="1"/>
    <s v="Joe"/>
    <s v="Joe Flacco"/>
    <s v="Flacco"/>
    <n v="11.2349996566772"/>
    <n v="8"/>
    <n v="6000"/>
    <s v="NYJ@BUF"/>
    <s v="NYJ"/>
    <s v="BUF"/>
    <s v="NA"/>
    <s v="Neck"/>
    <m/>
    <x v="117"/>
    <s v="Joe Flacco"/>
    <n v="5.6473779385171792"/>
    <n v="4.25"/>
    <n v="8.9741379310344822"/>
    <n v="32.75"/>
    <n v="227.75"/>
    <s v="7.0"/>
    <n v="0.75"/>
    <n v="0"/>
    <n v="0"/>
    <n v="0"/>
    <n v="0"/>
    <n v="0"/>
    <n v="0"/>
    <n v="1.5"/>
    <n v="2.5"/>
    <s v="1.7"/>
    <n v="0"/>
    <n v="34.445274999999995"/>
    <n v="22.054725000000001"/>
    <n v="1"/>
    <n v="32.75"/>
    <n v="34.445274999999995"/>
    <n v="5.8649704949896382"/>
    <n v="202.02052156680418"/>
    <n v="0"/>
    <n v="29.979532967032963"/>
    <n v="0"/>
    <n v="0"/>
    <n v="0"/>
    <n v="0"/>
    <n v="0"/>
    <n v="1.5"/>
    <n v="35.912087912087905"/>
    <n v="0.92119643895348857"/>
    <n v="1.6753623188405795"/>
    <n v="1.543337802072801"/>
    <n v="8.2351546428794471"/>
    <n v="1.3725257738132413"/>
    <n v="0"/>
  </r>
  <r>
    <s v="47691-41562"/>
    <x v="1"/>
    <s v="Nick"/>
    <s v="Nick Mullens"/>
    <s v="Mullens"/>
    <n v="-0.30000001192092801"/>
    <n v="1"/>
    <n v="6000"/>
    <s v="ARI@SF"/>
    <s v="SF"/>
    <s v="ARI"/>
    <m/>
    <m/>
    <m/>
    <x v="118"/>
    <s v="Nick Mullens"/>
    <n v="7.5041597337770387"/>
    <n v="4.3781321184510249"/>
    <n v="10.712589073634204"/>
    <n v="0"/>
    <n v="0"/>
    <n v="0"/>
    <n v="0"/>
    <n v="0"/>
    <n v="0"/>
    <n v="0"/>
    <n v="0"/>
    <n v="0"/>
    <n v="0"/>
    <n v="3"/>
    <n v="-3"/>
    <s v="-1.0"/>
    <n v="0"/>
    <n v="26.807585091071147"/>
    <n v="33.392414908928856"/>
    <n v="1"/>
    <n v="0"/>
    <n v="26.807585091071147"/>
    <n v="0"/>
    <n v="0"/>
    <n v="0"/>
    <n v="33.340259740259739"/>
    <n v="0"/>
    <n v="0"/>
    <n v="0"/>
    <n v="0"/>
    <n v="0"/>
    <n v="3"/>
    <n v="29.127326839826839"/>
    <n v="3.4392872808983839"/>
    <n v="-1.0152190419596581"/>
    <n v="-3.4916299383376947"/>
    <n v="-0.34916299383376947"/>
    <n v="-5.8193832305628246E-2"/>
    <n v="0"/>
  </r>
  <r>
    <s v="47691-8803"/>
    <x v="1"/>
    <s v="Chase"/>
    <s v="Chase Daniel"/>
    <s v="Daniel"/>
    <n v="9.3333333333333304"/>
    <n v="3"/>
    <n v="6000"/>
    <s v="CHI@DET"/>
    <s v="DET"/>
    <s v="CHI"/>
    <m/>
    <m/>
    <m/>
    <x v="119"/>
    <s v="Chase Daniel"/>
    <n v="6.2241681260945709"/>
    <n v="3.9420289855072466"/>
    <n v="9.817679558011049"/>
    <n v="21.333333333333332"/>
    <n v="145"/>
    <s v="6.8"/>
    <n v="1"/>
    <n v="0"/>
    <n v="0"/>
    <n v="0"/>
    <n v="0"/>
    <n v="0"/>
    <n v="0"/>
    <n v="2"/>
    <n v="2"/>
    <s v="1.0"/>
    <n v="0"/>
    <n v="34.909659414362835"/>
    <n v="26.19034058563717"/>
    <n v="1"/>
    <n v="21.333333333333332"/>
    <n v="34.909659414362835"/>
    <n v="6.2792990488481166"/>
    <n v="219.20819115622024"/>
    <n v="0"/>
    <n v="35.950198412698413"/>
    <n v="0"/>
    <n v="0"/>
    <n v="0"/>
    <n v="0"/>
    <n v="0"/>
    <n v="2"/>
    <n v="55.169444444444444"/>
    <n v="0.94945094515174266"/>
    <n v="0.91409367779878181"/>
    <n v="0.86788710634328592"/>
    <n v="8.8551163568831388"/>
    <n v="1.4758527261471899"/>
    <n v="0"/>
  </r>
  <r>
    <s v="47691-64115"/>
    <x v="1"/>
    <s v="Steven"/>
    <s v="Steven Montez"/>
    <s v="Montez"/>
    <n v="0"/>
    <n v="0"/>
    <n v="6000"/>
    <s v="PHI@WAS"/>
    <s v="WAS"/>
    <s v="PHI"/>
    <m/>
    <m/>
    <m/>
    <x v="120"/>
    <s v="Steven Montez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36.75783627131635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29358"/>
    <x v="1"/>
    <s v="Marcus"/>
    <s v="Marcus Mariota"/>
    <s v="Mariota"/>
    <n v="12.4314280918666"/>
    <n v="7"/>
    <n v="6000"/>
    <s v="LV@CAR"/>
    <s v="LV"/>
    <s v="CAR"/>
    <m/>
    <m/>
    <m/>
    <x v="121"/>
    <s v="Marcus Mariota"/>
    <n v="6.7941176470588234"/>
    <n v="5.1595505617977526"/>
    <n v="10.651296829971182"/>
    <n v="22.857142857142858"/>
    <n v="171.85714285714286"/>
    <s v="7.5"/>
    <n v="1"/>
    <n v="0"/>
    <n v="0"/>
    <n v="0"/>
    <n v="0"/>
    <n v="0"/>
    <n v="0"/>
    <n v="3.4285714285714284"/>
    <n v="18.428571428571427"/>
    <s v="5.4"/>
    <n v="0"/>
    <n v="29.094443537499998"/>
    <n v="32.205556462499999"/>
    <n v="1"/>
    <n v="22.857142857142858"/>
    <n v="29.094443537499998"/>
    <n v="7.5598863199317616"/>
    <n v="219.95068568517328"/>
    <n v="0"/>
    <n v="44.777285214785209"/>
    <n v="0"/>
    <n v="0"/>
    <n v="0"/>
    <n v="0"/>
    <n v="0"/>
    <n v="3.4285714285714284"/>
    <n v="27.354940892440894"/>
    <n v="4.0365304082628812"/>
    <n v="6.4606546165119694"/>
    <n v="26.078628816834527"/>
    <n v="11.405890309090383"/>
    <n v="1.9009817181817306"/>
    <n v="0"/>
  </r>
  <r>
    <s v="47691-7872"/>
    <x v="1"/>
    <s v="Brian"/>
    <s v="Brian Hoyer"/>
    <s v="Hoyer"/>
    <n v="6.2699999809265101"/>
    <n v="4"/>
    <n v="6000"/>
    <s v="MIA@NE"/>
    <s v="NE"/>
    <s v="MIA"/>
    <m/>
    <m/>
    <m/>
    <x v="122"/>
    <s v="Brian Hoyer"/>
    <n v="7.7027522935779817"/>
    <n v="4.4659793814432991"/>
    <n v="12.203488372093023"/>
    <n v="16.25"/>
    <n v="93"/>
    <s v="5.7"/>
    <n v="1"/>
    <n v="0"/>
    <n v="0"/>
    <n v="0"/>
    <n v="0"/>
    <n v="0"/>
    <n v="0"/>
    <n v="2"/>
    <n v="0.5"/>
    <s v="0.3"/>
    <n v="0"/>
    <n v="34.723204605263149"/>
    <n v="31.576795394736852"/>
    <n v="1"/>
    <n v="16.25"/>
    <n v="34.723204605263149"/>
    <n v="6.5139095881849185"/>
    <n v="226.18381541073035"/>
    <n v="0"/>
    <n v="42.773239260739253"/>
    <n v="0"/>
    <n v="0"/>
    <n v="0"/>
    <n v="0"/>
    <n v="0"/>
    <n v="2"/>
    <n v="34.718452380952385"/>
    <n v="1.8190209084354725"/>
    <n v="0.31067682653518602"/>
    <n v="0.56512764323388376"/>
    <n v="9.1038653807526018"/>
    <n v="1.5173108967921003"/>
    <n v="0"/>
  </r>
  <r>
    <s v="47691-52929"/>
    <x v="1"/>
    <s v="Jake"/>
    <s v="Jake Luton"/>
    <s v="Luton"/>
    <n v="0"/>
    <n v="0"/>
    <n v="6000"/>
    <s v="IND@JAC"/>
    <s v="JAC"/>
    <s v="IND"/>
    <m/>
    <m/>
    <m/>
    <x v="123"/>
    <s v="Jake Luton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43.022920729712041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56018"/>
    <x v="2"/>
    <s v="Deebo"/>
    <s v="Deebo Samuel"/>
    <s v="Samuel"/>
    <n v="10.706667073567701"/>
    <n v="15"/>
    <n v="6000"/>
    <s v="ARI@SF"/>
    <s v="SF"/>
    <s v="ARI"/>
    <s v="O"/>
    <s v="Foot"/>
    <m/>
    <x v="124"/>
    <s v="Deebo Samuel"/>
    <n v="7.5041597337770387"/>
    <n v="4.3781321184510249"/>
    <n v="10.712589073634204"/>
    <n v="0"/>
    <n v="0"/>
    <n v="0"/>
    <n v="0"/>
    <n v="5.4"/>
    <n v="3.8"/>
    <n v="53.466666666666669"/>
    <n v="14.1"/>
    <n v="42"/>
    <n v="0.94"/>
    <n v="0.93333333333333335"/>
    <n v="10.6"/>
    <s v="11.4"/>
    <n v="0.2"/>
    <n v="26.807585091071147"/>
    <n v="33.392414908928856"/>
    <n v="1"/>
    <n v="0"/>
    <n v="0"/>
    <n v="0"/>
    <n v="0"/>
    <n v="5.4"/>
    <n v="33.340259740259739"/>
    <n v="4.3419265662462543"/>
    <n v="3.8"/>
    <n v="3.0554298058769933"/>
    <n v="14.224913386739091"/>
    <n v="43.463224347861264"/>
    <n v="0.93333333333333335"/>
    <n v="29.127326839826839"/>
    <n v="1.0700004873906084"/>
    <n v="11.573497078340102"/>
    <n v="12.383647514637691"/>
    <n v="7.4846871862498947"/>
    <n v="1.2474478643749825"/>
    <n v="0.9"/>
  </r>
  <r>
    <s v="47691-69333"/>
    <x v="1"/>
    <s v="Jacob"/>
    <s v="Jacob Eason"/>
    <s v="Eason"/>
    <n v="0"/>
    <n v="0"/>
    <n v="6000"/>
    <s v="IND@JAC"/>
    <s v="IND"/>
    <s v="JAC"/>
    <m/>
    <m/>
    <m/>
    <x v="125"/>
    <s v="Jacob Eason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24.832312195121943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29445"/>
    <x v="1"/>
    <s v="Sean"/>
    <s v="Sean Mannion"/>
    <s v="Mannion"/>
    <n v="0.18000000715255701"/>
    <n v="3"/>
    <n v="6000"/>
    <s v="GB@MIN"/>
    <s v="MIN"/>
    <s v="GB"/>
    <m/>
    <m/>
    <m/>
    <x v="126"/>
    <s v="Sean Mannion"/>
    <n v="6.8150183150183148"/>
    <n v="4.6739659367396591"/>
    <n v="11.414110429447852"/>
    <n v="7"/>
    <n v="42"/>
    <s v="6.0"/>
    <n v="0"/>
    <n v="0"/>
    <n v="0"/>
    <n v="0"/>
    <n v="0"/>
    <n v="0"/>
    <n v="0"/>
    <n v="2"/>
    <n v="-1.6666666666666667"/>
    <s v="-0.8"/>
    <n v="0"/>
    <n v="24.965896593176794"/>
    <n v="34.134103406823208"/>
    <n v="1"/>
    <n v="7"/>
    <n v="24.965896593176794"/>
    <n v="6.0665141707806285"/>
    <n v="151.45596546875083"/>
    <n v="0"/>
    <n v="26.827243589743592"/>
    <n v="0"/>
    <n v="0"/>
    <n v="0"/>
    <n v="0"/>
    <n v="0"/>
    <n v="2"/>
    <n v="37.68278388278388"/>
    <n v="1.8116550790409116"/>
    <n v="-0.86705455058358893"/>
    <n v="-1.5708037803702939"/>
    <n v="5.9011582407130039"/>
    <n v="0.98352637345216731"/>
    <n v="0"/>
  </r>
  <r>
    <s v="47691-46866"/>
    <x v="1"/>
    <s v="Ryan"/>
    <s v="Ryan Finley"/>
    <s v="Finley"/>
    <n v="8.8866666158040299"/>
    <n v="3"/>
    <n v="6000"/>
    <s v="LAC@CIN"/>
    <s v="CIN"/>
    <s v="LAC"/>
    <m/>
    <m/>
    <m/>
    <x v="127"/>
    <s v="Ryan Finley"/>
    <n v="6.9051724137931032"/>
    <n v="4.2074592074592072"/>
    <n v="9.7682926829268286"/>
    <n v="29"/>
    <n v="158"/>
    <s v="5.4"/>
    <n v="0.66666666666666663"/>
    <n v="0"/>
    <n v="0"/>
    <n v="0"/>
    <n v="0"/>
    <n v="0"/>
    <n v="0"/>
    <n v="3.3333333333333335"/>
    <n v="25.666666666666668"/>
    <s v="7.7"/>
    <n v="0"/>
    <n v="37.475043336397064"/>
    <n v="24.624956663602941"/>
    <n v="1"/>
    <n v="29"/>
    <n v="37.475043336397064"/>
    <n v="5.5320898532115077"/>
    <n v="207.31530698994374"/>
    <n v="0"/>
    <n v="31.570833333333336"/>
    <n v="0"/>
    <n v="0"/>
    <n v="0"/>
    <n v="0"/>
    <n v="0"/>
    <n v="3.3333333333333335"/>
    <n v="28.63095238095238"/>
    <n v="2.8669388215421305"/>
    <n v="7.5124489037532509"/>
    <n v="21.537731407021816"/>
    <n v="10.446385420299931"/>
    <n v="1.7410642367166551"/>
    <n v="0"/>
  </r>
  <r>
    <s v="47691-25410"/>
    <x v="1"/>
    <s v="Mike"/>
    <s v="Mike Glennon"/>
    <s v="Glennon"/>
    <n v="2.1199998855590798"/>
    <n v="2"/>
    <n v="6000"/>
    <s v="IND@JAC"/>
    <s v="JAC"/>
    <s v="IND"/>
    <m/>
    <m/>
    <m/>
    <x v="128"/>
    <s v="Mike Glennon"/>
    <n v="7.0854092526690389"/>
    <n v="4.0913838120104442"/>
    <n v="10.106598984771574"/>
    <n v="5"/>
    <n v="28"/>
    <s v="5.6"/>
    <n v="0.5"/>
    <n v="0"/>
    <n v="0"/>
    <n v="0"/>
    <n v="0"/>
    <n v="0"/>
    <n v="0"/>
    <n v="1"/>
    <n v="0"/>
    <s v="0.0"/>
    <n v="0"/>
    <n v="43.022920729712041"/>
    <n v="18.377079270287954"/>
    <n v="1"/>
    <n v="5"/>
    <n v="43.022920729712041"/>
    <n v="5.8867271380447681"/>
    <n v="253.26419501754469"/>
    <n v="0"/>
    <n v="39.601298701298703"/>
    <n v="0"/>
    <n v="0"/>
    <n v="0"/>
    <n v="0"/>
    <n v="0"/>
    <n v="1"/>
    <n v="30.299350649350647"/>
    <n v="0.60651726444447085"/>
    <n v="0"/>
    <n v="0"/>
    <n v="10.130567800701789"/>
    <n v="1.6884279667836315"/>
    <n v="0"/>
  </r>
  <r>
    <s v="47691-8005"/>
    <x v="1"/>
    <s v="Alex"/>
    <s v="Alex Smith"/>
    <s v="Smith"/>
    <n v="14.3"/>
    <n v="10"/>
    <n v="6000"/>
    <s v="PHI@WAS"/>
    <s v="WAS"/>
    <s v="PHI"/>
    <s v="NA"/>
    <s v="Lower leg"/>
    <m/>
    <x v="129"/>
    <s v="Alex Smith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36.75783627131635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61253"/>
    <x v="1"/>
    <s v="J'mar"/>
    <s v="J'mar Smith"/>
    <s v="Smith"/>
    <n v="0"/>
    <n v="0"/>
    <n v="6000"/>
    <s v="MIA@NE"/>
    <s v="NE"/>
    <s v="MIA"/>
    <m/>
    <m/>
    <m/>
    <x v="130"/>
    <s v="J'mar Smith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34.723204605263149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104281"/>
    <x v="1"/>
    <s v="Jake"/>
    <s v="Jake Dolegala"/>
    <s v="Dolegala"/>
    <n v="0"/>
    <n v="0"/>
    <n v="6000"/>
    <s v="LAC@CIN"/>
    <s v="CIN"/>
    <s v="LAC"/>
    <m/>
    <m/>
    <m/>
    <x v="131"/>
    <s v="Jake Dolegala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37.475043336397064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61276"/>
    <x v="1"/>
    <s v="James"/>
    <s v="James Morgan"/>
    <s v="Morgan"/>
    <n v="0"/>
    <n v="0"/>
    <n v="6000"/>
    <s v="NYJ@BUF"/>
    <s v="NYJ"/>
    <s v="BUF"/>
    <m/>
    <m/>
    <m/>
    <x v="132"/>
    <s v="James Morgan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34.445274999999995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41827"/>
    <x v="1"/>
    <s v="P.J."/>
    <s v="P.J. Walker"/>
    <s v="Walker"/>
    <n v="0"/>
    <n v="0"/>
    <n v="6000"/>
    <s v="LV@CAR"/>
    <s v="CAR"/>
    <s v="LV"/>
    <m/>
    <m/>
    <m/>
    <x v="133"/>
    <s v="P.J. Walker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42.975624629062651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53095"/>
    <x v="1"/>
    <s v="Kyle"/>
    <s v="Kyle Allen"/>
    <s v="Allen"/>
    <n v="14.883076594426001"/>
    <n v="13"/>
    <n v="6000"/>
    <s v="PHI@WAS"/>
    <s v="WAS"/>
    <s v="PHI"/>
    <m/>
    <m/>
    <m/>
    <x v="134"/>
    <s v="Kyle Allen"/>
    <n v="6.7688266199649734"/>
    <n v="4.0849858356940514"/>
    <n v="11.10632183908046"/>
    <n v="37.615384615384613"/>
    <n v="255.53846153846155"/>
    <s v="6.8"/>
    <n v="1.3076923076923077"/>
    <n v="0"/>
    <n v="0"/>
    <n v="0"/>
    <n v="0"/>
    <n v="0"/>
    <n v="0"/>
    <n v="2.4615384615384617"/>
    <n v="8.1538461538461533"/>
    <s v="3.3"/>
    <n v="0.15384615384615385"/>
    <n v="36.75783627131635"/>
    <n v="17.842163728683655"/>
    <n v="1"/>
    <n v="37.615384615384613"/>
    <n v="36.75783627131635"/>
    <n v="6.8287818862684206"/>
    <n v="251.01124650798545"/>
    <n v="0"/>
    <n v="32.519155844155847"/>
    <n v="0"/>
    <n v="0"/>
    <n v="0"/>
    <n v="0"/>
    <n v="0"/>
    <n v="2.4615384615384617"/>
    <n v="36.928205128205128"/>
    <n v="1.1893123996345167"/>
    <n v="3.1259022047050129"/>
    <n v="3.717674252100545"/>
    <n v="10.412217285529472"/>
    <n v="1.7353695475882454"/>
    <n v="0"/>
  </r>
  <r>
    <s v="47691-38767"/>
    <x v="1"/>
    <s v="Chris"/>
    <s v="Chris Streveler"/>
    <s v="Streveler"/>
    <n v="0"/>
    <n v="0"/>
    <n v="6000"/>
    <s v="ARI@SF"/>
    <s v="ARI"/>
    <s v="SF"/>
    <m/>
    <m/>
    <m/>
    <x v="135"/>
    <s v="Chris Streveler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35.724841066015493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14194"/>
    <x v="1"/>
    <s v="Blaine"/>
    <s v="Blaine Gabbert"/>
    <s v="Gabbert"/>
    <n v="4.63000011444091"/>
    <n v="8"/>
    <n v="6000"/>
    <s v="TB@NO"/>
    <s v="TB"/>
    <s v="NO"/>
    <m/>
    <m/>
    <m/>
    <x v="136"/>
    <s v="Blaine Gabbert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44.70009236218047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26483"/>
    <x v="1"/>
    <s v="Geno"/>
    <s v="Geno Smith"/>
    <s v="Smith"/>
    <n v="-0.37000000476837103"/>
    <n v="4"/>
    <n v="6000"/>
    <s v="SEA@ATL"/>
    <s v="SEA"/>
    <s v="ATL"/>
    <m/>
    <m/>
    <m/>
    <x v="137"/>
    <s v="Geno Smith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34.284943948412703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39795"/>
    <x v="1"/>
    <s v="Davis"/>
    <s v="Davis Webb"/>
    <s v="Webb"/>
    <n v="0"/>
    <n v="0"/>
    <n v="6000"/>
    <s v="NYJ@BUF"/>
    <s v="BUF"/>
    <s v="NYJ"/>
    <m/>
    <m/>
    <m/>
    <x v="138"/>
    <s v="Davis Webb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31.210567449280106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40845"/>
    <x v="3"/>
    <s v="Hunter"/>
    <s v="Hunter Henry"/>
    <s v="Henry"/>
    <n v="10.2249997456868"/>
    <n v="12"/>
    <n v="6000"/>
    <s v="LAC@CIN"/>
    <s v="LAC"/>
    <s v="CIN"/>
    <m/>
    <m/>
    <m/>
    <x v="139"/>
    <s v="Hunter Henry"/>
    <n v="7.8496993987975952"/>
    <n v="4.7261904761904763"/>
    <n v="12.717532467532468"/>
    <n v="0"/>
    <n v="0"/>
    <n v="0"/>
    <n v="0"/>
    <n v="6.333333333333333"/>
    <n v="4.583333333333333"/>
    <n v="54.333333333333336"/>
    <n v="11.9"/>
    <n v="30"/>
    <n v="0.9916666666666667"/>
    <n v="0"/>
    <n v="0"/>
    <n v="0"/>
    <n v="0"/>
    <n v="34.151746652267818"/>
    <n v="26.748253347732181"/>
    <n v="1"/>
    <n v="0"/>
    <n v="0"/>
    <n v="0"/>
    <n v="0"/>
    <n v="6.333333333333333"/>
    <n v="32.673214285714288"/>
    <n v="6.6199301229733392"/>
    <n v="4.583333333333333"/>
    <n v="4.7907389047833373"/>
    <n v="14.252330622526941"/>
    <n v="68.279194797174739"/>
    <n v="0"/>
    <n v="14.611309523809522"/>
    <n v="0"/>
    <n v="0"/>
    <n v="0"/>
    <n v="9.1195861463841403"/>
    <n v="1.5199310243973567"/>
    <n v="1.0555555555555556"/>
  </r>
  <r>
    <s v="47691-69531"/>
    <x v="1"/>
    <s v="Jalen"/>
    <s v="Jalen Hurts"/>
    <s v="Hurts"/>
    <n v="0"/>
    <n v="0"/>
    <n v="6000"/>
    <s v="PHI@WAS"/>
    <s v="PHI"/>
    <s v="WAS"/>
    <m/>
    <m/>
    <m/>
    <x v="140"/>
    <s v="Jalen Hurts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29.284970403171386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62364"/>
    <x v="1"/>
    <s v="Josh"/>
    <s v="Josh Rosen"/>
    <s v="Rosen"/>
    <n v="4.5959999084472596"/>
    <n v="5"/>
    <n v="6000"/>
    <s v="MIA@NE"/>
    <s v="MIA"/>
    <s v="NE"/>
    <m/>
    <m/>
    <m/>
    <x v="141"/>
    <s v="Josh Rosen"/>
    <n v="5.3843283582089549"/>
    <n v="4.1863013698630134"/>
    <n v="9.5247524752475243"/>
    <n v="18.166666666666668"/>
    <n v="94.5"/>
    <s v="5.2"/>
    <n v="0.16666666666666666"/>
    <n v="0"/>
    <n v="0"/>
    <n v="0"/>
    <n v="0"/>
    <n v="0"/>
    <n v="0"/>
    <n v="0.5"/>
    <n v="2.1666666666666665"/>
    <s v="4.3"/>
    <n v="0"/>
    <n v="42.492174647302903"/>
    <n v="20.507825352697093"/>
    <n v="1"/>
    <n v="18.166666666666668"/>
    <n v="42.492174647302903"/>
    <n v="4.1538979166250112"/>
    <n v="176.50815574029764"/>
    <n v="0"/>
    <n v="49.607967032967032"/>
    <n v="0"/>
    <n v="0"/>
    <n v="0"/>
    <n v="0"/>
    <n v="0"/>
    <n v="0.5"/>
    <n v="42.314010989010988"/>
    <n v="0.24232901671768964"/>
    <n v="4.1741671629938448"/>
    <n v="1.0115218242235666"/>
    <n v="7.1614784120342616"/>
    <n v="1.1935797353390436"/>
    <n v="0"/>
  </r>
  <r>
    <s v="47691-29605"/>
    <x v="1"/>
    <s v="Matt"/>
    <s v="Matt Barkley"/>
    <s v="Barkley"/>
    <n v="4.4800000190734801"/>
    <n v="2"/>
    <n v="6000"/>
    <s v="NYJ@BUF"/>
    <s v="BUF"/>
    <s v="NYJ"/>
    <m/>
    <m/>
    <m/>
    <x v="142"/>
    <s v="Matt Barkley"/>
    <n v="6.45982905982906"/>
    <n v="3.3357314148681056"/>
    <n v="10.410468319559229"/>
    <n v="25.5"/>
    <n v="179.5"/>
    <s v="7.0"/>
    <n v="0"/>
    <n v="0"/>
    <n v="0"/>
    <n v="0"/>
    <n v="0"/>
    <n v="0"/>
    <n v="0"/>
    <n v="1"/>
    <n v="-2"/>
    <s v="-2.0"/>
    <n v="0"/>
    <n v="31.210567449280106"/>
    <n v="27.689432550719893"/>
    <n v="1"/>
    <n v="25.5"/>
    <n v="31.210567449280106"/>
    <n v="6.7087252262989026"/>
    <n v="209.38312117408884"/>
    <n v="0"/>
    <n v="43.803379953379959"/>
    <n v="0"/>
    <n v="0"/>
    <n v="0"/>
    <n v="0"/>
    <n v="0"/>
    <n v="1"/>
    <n v="25.532284382284381"/>
    <n v="1.0844870805971538"/>
    <n v="-1.54700587356202"/>
    <n v="-1.6777078834859247"/>
    <n v="8.2075540586149618"/>
    <n v="1.367925676435827"/>
    <n v="0"/>
  </r>
  <r>
    <s v="47691-33702"/>
    <x v="1"/>
    <s v="Ryan"/>
    <s v="Ryan Griffin"/>
    <s v="Griffin"/>
    <n v="0.31000000238418501"/>
    <n v="2"/>
    <n v="6000"/>
    <s v="TB@NO"/>
    <s v="TB"/>
    <s v="NO"/>
    <m/>
    <m/>
    <m/>
    <x v="143"/>
    <s v="Ryan Griffin"/>
    <n v="6.4145936981757874"/>
    <n v="4.2347826086956522"/>
    <n v="10.425876010781671"/>
    <n v="2"/>
    <n v="9"/>
    <s v="4.5"/>
    <n v="0"/>
    <n v="3.1538461538461537"/>
    <n v="2.6153846153846154"/>
    <n v="24.615384615384617"/>
    <n v="9.4"/>
    <n v="45"/>
    <n v="0.72307692307692306"/>
    <n v="2"/>
    <n v="-0.5"/>
    <s v="-0.3"/>
    <n v="0"/>
    <n v="44.70009236218047"/>
    <n v="20.599907637819527"/>
    <n v="1"/>
    <n v="2"/>
    <n v="44.70009236218047"/>
    <n v="4.2825516129605905"/>
    <n v="191.43045264514333"/>
    <n v="3.1538461538461537"/>
    <n v="39.892780830280827"/>
    <n v="3.5339029127300448"/>
    <n v="2.6153846153846154"/>
    <n v="2.9305536349468668"/>
    <n v="9.2294640268469053"/>
    <n v="27.047439352487544"/>
    <n v="2"/>
    <n v="23.153159340659339"/>
    <n v="1.7794467990071627"/>
    <n v="-0.29459357277882797"/>
    <n v="-0.52421359008936907"/>
    <n v="11.617232989737859"/>
    <n v="1.9362054982896433"/>
    <n v="0.52564102564102566"/>
  </r>
  <r>
    <s v="47691-43956"/>
    <x v="1"/>
    <s v="David"/>
    <s v="David Fales"/>
    <s v="Fales"/>
    <n v="0"/>
    <n v="1"/>
    <n v="6000"/>
    <s v="NYJ@BUF"/>
    <s v="NYJ"/>
    <s v="BUF"/>
    <m/>
    <m/>
    <m/>
    <x v="144"/>
    <s v="David Fales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34.445274999999995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38837"/>
    <x v="1"/>
    <s v="Danny"/>
    <s v="Danny Etling"/>
    <s v="Etling"/>
    <n v="0"/>
    <n v="0"/>
    <n v="6000"/>
    <s v="SEA@ATL"/>
    <s v="ATL"/>
    <s v="SEA"/>
    <m/>
    <m/>
    <m/>
    <x v="145"/>
    <s v="Danny Etling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44.774070299355685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56286"/>
    <x v="1"/>
    <s v="Trace"/>
    <s v="Trace McSorley"/>
    <s v="McSorley"/>
    <n v="0.10000000149011599"/>
    <n v="1"/>
    <n v="6000"/>
    <s v="CLE@BAL"/>
    <s v="BAL"/>
    <s v="CLE"/>
    <m/>
    <m/>
    <m/>
    <x v="146"/>
    <s v="Trace McSorley"/>
    <n v="6.7641325536062382"/>
    <n v="5"/>
    <n v="10.911949685534591"/>
    <n v="0"/>
    <n v="0"/>
    <n v="0"/>
    <n v="0"/>
    <n v="0"/>
    <n v="0"/>
    <n v="0"/>
    <n v="0"/>
    <n v="0"/>
    <n v="0"/>
    <n v="1"/>
    <n v="1"/>
    <s v="1.0"/>
    <n v="0"/>
    <n v="12.779863682432442"/>
    <n v="50.520136317567555"/>
    <n v="1"/>
    <n v="0"/>
    <n v="12.779863682432442"/>
    <n v="0"/>
    <n v="0"/>
    <n v="0"/>
    <n v="19.229761904761904"/>
    <n v="0"/>
    <n v="0"/>
    <n v="0"/>
    <n v="0"/>
    <n v="0"/>
    <n v="1"/>
    <n v="27.742261904761904"/>
    <n v="1.8210532540930224"/>
    <n v="1.1594202898550725"/>
    <n v="2.1113660917020551"/>
    <n v="0.21113660917020552"/>
    <n v="3.5189434861700918E-2"/>
    <n v="0"/>
  </r>
  <r>
    <s v="47691-73273"/>
    <x v="0"/>
    <s v="David"/>
    <s v="David Montgomery"/>
    <s v="Montgomery"/>
    <n v="9.8687496185302699"/>
    <n v="16"/>
    <n v="5900"/>
    <s v="CHI@DET"/>
    <s v="CHI"/>
    <s v="DET"/>
    <m/>
    <m/>
    <m/>
    <x v="147"/>
    <s v="David Montgomery"/>
    <n v="7.4484451718494276"/>
    <n v="4.0769230769230766"/>
    <n v="11.94488188976378"/>
    <n v="0"/>
    <n v="0"/>
    <n v="0"/>
    <n v="0"/>
    <n v="2.1875"/>
    <n v="1.5625"/>
    <n v="11.5625"/>
    <n v="7.4"/>
    <n v="30"/>
    <n v="0.46250000000000002"/>
    <n v="15.125"/>
    <n v="55.5625"/>
    <s v="3.7"/>
    <n v="0.375"/>
    <n v="39.087289482995565"/>
    <n v="21.912710517004435"/>
    <n v="1"/>
    <n v="0"/>
    <n v="0"/>
    <n v="0"/>
    <n v="0"/>
    <n v="2.1875"/>
    <n v="29.935714285714287"/>
    <n v="2.8562353624832717"/>
    <n v="1.5625"/>
    <n v="2.0401681160594798"/>
    <n v="8.3243369586638938"/>
    <n v="16.983046850401617"/>
    <n v="15.125"/>
    <n v="24.985714285714284"/>
    <n v="13.264769731205515"/>
    <n v="3.4978818283166109"/>
    <n v="46.398596999587987"/>
    <n v="7.1194143849989606"/>
    <n v="1.206680404237112"/>
    <n v="0.37076271186440674"/>
  </r>
  <r>
    <s v="47691-7761"/>
    <x v="3"/>
    <s v="Jared"/>
    <s v="Jared Cook"/>
    <s v="Cook"/>
    <n v="10.4285714285714"/>
    <n v="14"/>
    <n v="5900"/>
    <s v="TB@NO"/>
    <s v="NO"/>
    <s v="TB"/>
    <m/>
    <m/>
    <m/>
    <x v="148"/>
    <s v="Jared Cook"/>
    <n v="6.5090361445783129"/>
    <n v="3.2624309392265194"/>
    <n v="10.593137254901961"/>
    <n v="0"/>
    <n v="0"/>
    <n v="0"/>
    <n v="0"/>
    <n v="4.6428571428571432"/>
    <n v="3.0714285714285716"/>
    <n v="50.357142857142854"/>
    <n v="16.399999999999999"/>
    <n v="61"/>
    <n v="1.1714285714285713"/>
    <n v="0"/>
    <n v="0"/>
    <n v="0"/>
    <n v="0"/>
    <n v="41.698085765579364"/>
    <n v="21.901914234420641"/>
    <n v="1"/>
    <n v="0"/>
    <n v="0"/>
    <n v="0"/>
    <n v="0"/>
    <n v="4.6428571428571432"/>
    <n v="40.582776292335119"/>
    <n v="4.7704537004964562"/>
    <n v="3.0714285714285716"/>
    <n v="3.1558386018668863"/>
    <n v="16.360799390527145"/>
    <n v="51.632042274025792"/>
    <n v="0"/>
    <n v="30.380681818181817"/>
    <n v="0"/>
    <n v="0"/>
    <n v="0"/>
    <n v="6.6989185131168645"/>
    <n v="1.1354099174774346"/>
    <n v="0.78692493946731235"/>
  </r>
  <r>
    <s v="47691-86687"/>
    <x v="2"/>
    <s v="Marquise"/>
    <s v="Marquise Brown"/>
    <s v="Brown"/>
    <n v="8.8142858232770607"/>
    <n v="14"/>
    <n v="5900"/>
    <s v="CLE@BAL"/>
    <s v="BAL"/>
    <s v="CLE"/>
    <m/>
    <m/>
    <m/>
    <x v="149"/>
    <s v="Marquise Brown"/>
    <n v="6.7641325536062382"/>
    <n v="5"/>
    <n v="10.911949685534591"/>
    <n v="0"/>
    <n v="0"/>
    <n v="0"/>
    <n v="0"/>
    <n v="5.0714285714285712"/>
    <n v="3.2857142857142856"/>
    <n v="41.714285714285715"/>
    <n v="12.7"/>
    <n v="83"/>
    <n v="0.90714285714285714"/>
    <n v="0"/>
    <n v="0"/>
    <n v="0"/>
    <n v="0"/>
    <n v="12.779863682432442"/>
    <n v="50.520136317567555"/>
    <n v="1"/>
    <n v="0"/>
    <n v="0"/>
    <n v="0"/>
    <n v="0"/>
    <n v="5.0714285714285712"/>
    <n v="19.229761904761904"/>
    <n v="3.3704091677807342"/>
    <n v="3.2857142857142856"/>
    <n v="2.183645376308645"/>
    <n v="13.050950659868816"/>
    <n v="28.498648064854798"/>
    <n v="0"/>
    <n v="27.742261904761904"/>
    <n v="0"/>
    <n v="0"/>
    <n v="0"/>
    <n v="4.4927219493426227"/>
    <n v="0.76147829649874954"/>
    <n v="0.85956416464891028"/>
  </r>
  <r>
    <s v="47691-39829"/>
    <x v="2"/>
    <s v="Mike"/>
    <s v="Mike Williams"/>
    <s v="Williams"/>
    <n v="9.1200002034505196"/>
    <n v="15"/>
    <n v="5900"/>
    <s v="LAC@CIN"/>
    <s v="LAC"/>
    <s v="CIN"/>
    <m/>
    <m/>
    <m/>
    <x v="150"/>
    <s v="Mike Williams"/>
    <n v="7.8496993987975952"/>
    <n v="4.7261904761904763"/>
    <n v="12.717532467532468"/>
    <n v="0"/>
    <n v="0"/>
    <n v="0"/>
    <n v="0"/>
    <n v="6"/>
    <n v="3.2666666666666666"/>
    <n v="66.733333333333334"/>
    <n v="20.399999999999999"/>
    <n v="56"/>
    <n v="1.3599999999999999"/>
    <n v="6.6666666666666666E-2"/>
    <n v="0.13333333333333333"/>
    <s v="2.0"/>
    <n v="0"/>
    <n v="34.151746652267818"/>
    <n v="26.748253347732181"/>
    <n v="1"/>
    <n v="0"/>
    <n v="0"/>
    <n v="0"/>
    <n v="0"/>
    <n v="6"/>
    <n v="32.673214285714288"/>
    <n v="6.2715127480800055"/>
    <n v="3.2666666666666666"/>
    <n v="3.4144902739546694"/>
    <n v="24.432566781474755"/>
    <n v="83.42476164309349"/>
    <n v="6.6666666666666666E-2"/>
    <n v="14.611309523809522"/>
    <n v="0.12204360512266282"/>
    <n v="2.191856452726018"/>
    <n v="0.26750206340205462"/>
    <n v="10.002559703982888"/>
    <n v="1.6953491023699809"/>
    <n v="1.0169491525423728"/>
  </r>
  <r>
    <s v="47691-45229"/>
    <x v="0"/>
    <s v="Kareem"/>
    <s v="Kareem Hunt"/>
    <s v="Hunt"/>
    <n v="10.362500190734799"/>
    <n v="8"/>
    <n v="5800"/>
    <s v="CLE@BAL"/>
    <s v="CLE"/>
    <s v="BAL"/>
    <m/>
    <m/>
    <m/>
    <x v="151"/>
    <s v="Kareem Hunt"/>
    <n v="6.09375"/>
    <n v="4.3941176470588239"/>
    <n v="10.424528301886792"/>
    <n v="0"/>
    <n v="0"/>
    <n v="0"/>
    <n v="0"/>
    <n v="5.5"/>
    <n v="4.625"/>
    <n v="35.625"/>
    <n v="7.7"/>
    <n v="29"/>
    <n v="0.96250000000000002"/>
    <n v="5.375"/>
    <n v="22.375"/>
    <s v="4.2"/>
    <n v="0.25"/>
    <n v="39.317423175965665"/>
    <n v="20.682576824034335"/>
    <n v="1"/>
    <n v="0"/>
    <n v="0"/>
    <n v="0"/>
    <n v="0"/>
    <n v="5.5"/>
    <n v="34.054517704517707"/>
    <n v="6.3499894300110364"/>
    <n v="4.625"/>
    <n v="5.3397638388729174"/>
    <n v="7.559328350279821"/>
    <n v="40.365028170991053"/>
    <n v="5.375"/>
    <n v="28.633928571428569"/>
    <n v="3.8824169778823419"/>
    <n v="4.2794884910485935"/>
    <n v="16.614758774299144"/>
    <n v="8.0104786945290201"/>
    <n v="1.381117016298107"/>
    <n v="0.94827586206896552"/>
  </r>
  <r>
    <s v="47691-60858"/>
    <x v="2"/>
    <s v="Christian"/>
    <s v="Christian Kirk"/>
    <s v="Kirk"/>
    <n v="10.323076688326299"/>
    <n v="13"/>
    <n v="5800"/>
    <s v="ARI@SF"/>
    <s v="ARI"/>
    <s v="SF"/>
    <m/>
    <m/>
    <m/>
    <x v="152"/>
    <s v="Christian Kirk"/>
    <n v="5.2157996146435455"/>
    <n v="4.4937655860349128"/>
    <n v="8.5125786163522008"/>
    <n v="0"/>
    <n v="0"/>
    <n v="0"/>
    <n v="0"/>
    <n v="8.3076923076923084"/>
    <n v="5.2307692307692308"/>
    <n v="54.53846153846154"/>
    <n v="10.4"/>
    <n v="69"/>
    <n v="0.8"/>
    <n v="0.76923076923076927"/>
    <n v="7.1538461538461542"/>
    <s v="9.3"/>
    <n v="0"/>
    <n v="35.724841066015493"/>
    <n v="23.675158933984505"/>
    <n v="1"/>
    <n v="0"/>
    <n v="0"/>
    <n v="0"/>
    <n v="0"/>
    <n v="8.3076923076923084"/>
    <n v="43.039806027306028"/>
    <n v="6.8957324558891395"/>
    <n v="5.2307692307692308"/>
    <n v="4.3417574722264947"/>
    <n v="8.3373982558522961"/>
    <n v="36.19896117627485"/>
    <n v="0.76923076923076927"/>
    <n v="26.173305860805861"/>
    <n v="0.69581048780396182"/>
    <n v="9.6909031768405072"/>
    <n v="6.7430320667383565"/>
    <n v="6.9095839396859358"/>
    <n v="1.1913075758079199"/>
    <n v="1.4323607427055705"/>
  </r>
  <r>
    <s v="47691-34295"/>
    <x v="2"/>
    <s v="Breshad"/>
    <s v="Breshad Perriman"/>
    <s v="Perriman"/>
    <n v="8.5785713195800692"/>
    <n v="14"/>
    <n v="5800"/>
    <s v="NYJ@BUF"/>
    <s v="NYJ"/>
    <s v="BUF"/>
    <m/>
    <m/>
    <m/>
    <x v="153"/>
    <s v="Breshad Perriman"/>
    <n v="5.6473779385171792"/>
    <n v="4.25"/>
    <n v="8.9741379310344822"/>
    <n v="0"/>
    <n v="0"/>
    <n v="0"/>
    <n v="0"/>
    <n v="4.9285714285714288"/>
    <n v="2.5714285714285716"/>
    <n v="46.071428571428569"/>
    <n v="17.899999999999999"/>
    <n v="44"/>
    <n v="1.2785714285714285"/>
    <n v="0.14285714285714285"/>
    <n v="1.1428571428571428"/>
    <s v="8.0"/>
    <n v="0"/>
    <n v="34.445274999999995"/>
    <n v="22.054725000000001"/>
    <n v="1"/>
    <n v="0"/>
    <n v="0"/>
    <n v="0"/>
    <n v="0"/>
    <n v="4.9285714285714288"/>
    <n v="29.979532967032963"/>
    <n v="5.662729916472319"/>
    <n v="2.5714285714285716"/>
    <n v="2.9544677825072969"/>
    <n v="15.128011406347802"/>
    <n v="44.695222313457485"/>
    <n v="0.14285714285714285"/>
    <n v="35.912087912087905"/>
    <n v="8.7732994186046534E-2"/>
    <n v="7.8840579710144931"/>
    <n v="0.69169201213346831"/>
    <n v="5.8244057182733808"/>
    <n v="1.0042078824609277"/>
    <n v="0.84975369458128081"/>
  </r>
  <r>
    <s v="47691-63591"/>
    <x v="0"/>
    <s v="Ronald"/>
    <s v="Ronald Jones II"/>
    <s v="Jones II"/>
    <n v="9.4250001907348597"/>
    <n v="16"/>
    <n v="5700"/>
    <s v="TB@NO"/>
    <s v="TB"/>
    <s v="NO"/>
    <m/>
    <m/>
    <m/>
    <x v="154"/>
    <s v="Ronald Jones II"/>
    <n v="6.4145936981757874"/>
    <n v="4.2347826086956522"/>
    <n v="10.425876010781671"/>
    <n v="0"/>
    <n v="0"/>
    <n v="0"/>
    <n v="0"/>
    <n v="2.5"/>
    <n v="1.9375"/>
    <n v="19.3125"/>
    <n v="10"/>
    <n v="41"/>
    <n v="0.625"/>
    <n v="10.75"/>
    <n v="45.25"/>
    <s v="4.2"/>
    <n v="0.375"/>
    <n v="44.70009236218047"/>
    <n v="20.599907637819527"/>
    <n v="1"/>
    <n v="0"/>
    <n v="0"/>
    <n v="0"/>
    <n v="0"/>
    <n v="2.5"/>
    <n v="39.892780830280827"/>
    <n v="2.8012645039933286"/>
    <n v="1.9375"/>
    <n v="2.1709799905948297"/>
    <n v="9.8185787519647931"/>
    <n v="21.315938006595122"/>
    <n v="10.75"/>
    <n v="23.153159340659339"/>
    <n v="9.5645265446634991"/>
    <n v="4.1243100189035919"/>
    <n v="39.447072654225025"/>
    <n v="7.0450510660820145"/>
    <n v="1.2359738712424586"/>
    <n v="0.43859649122807015"/>
  </r>
  <r>
    <s v="47691-40126"/>
    <x v="3"/>
    <s v="Austin"/>
    <s v="Austin Hooper"/>
    <s v="Hooper"/>
    <n v="11.8615382267878"/>
    <n v="13"/>
    <n v="5700"/>
    <s v="CLE@BAL"/>
    <s v="CLE"/>
    <s v="BAL"/>
    <m/>
    <m/>
    <m/>
    <x v="155"/>
    <s v="Austin Hooper"/>
    <n v="6.09375"/>
    <n v="4.3941176470588239"/>
    <n v="10.424528301886792"/>
    <n v="0"/>
    <n v="0"/>
    <n v="0"/>
    <n v="0"/>
    <n v="7.4615384615384617"/>
    <n v="5.7692307692307692"/>
    <n v="60.53846153846154"/>
    <n v="10.5"/>
    <n v="35"/>
    <n v="0.80769230769230771"/>
    <n v="0"/>
    <n v="0"/>
    <n v="0"/>
    <n v="0"/>
    <n v="39.317423175965665"/>
    <n v="20.682576824034335"/>
    <n v="1"/>
    <n v="0"/>
    <n v="0"/>
    <n v="0"/>
    <n v="0"/>
    <n v="7.4615384615384617"/>
    <n v="34.054517704517707"/>
    <n v="8.6146709749800081"/>
    <n v="5.7692307692307692"/>
    <n v="6.6608280734381511"/>
    <n v="10.308175023108848"/>
    <n v="68.660981579837383"/>
    <n v="0"/>
    <n v="28.633928571428569"/>
    <n v="0"/>
    <n v="0"/>
    <n v="0"/>
    <n v="9.7507135425991223"/>
    <n v="1.7106514987016004"/>
    <n v="1.3090418353576248"/>
  </r>
  <r>
    <s v="47691-80289"/>
    <x v="2"/>
    <s v="Kendrick"/>
    <s v="Kendrick Bourne"/>
    <s v="Bourne"/>
    <n v="5.52000020345052"/>
    <n v="15"/>
    <n v="5700"/>
    <s v="ARI@SF"/>
    <s v="SF"/>
    <s v="ARI"/>
    <m/>
    <m/>
    <m/>
    <x v="156"/>
    <s v="Kendrick Bourne"/>
    <n v="7.5041597337770387"/>
    <n v="4.3781321184510249"/>
    <n v="10.712589073634204"/>
    <n v="0"/>
    <n v="0"/>
    <n v="0"/>
    <n v="0"/>
    <n v="2.75"/>
    <n v="1.875"/>
    <n v="22.375"/>
    <n v="11.9"/>
    <n v="30"/>
    <n v="0.74375000000000002"/>
    <n v="0"/>
    <n v="0"/>
    <n v="0"/>
    <n v="0"/>
    <n v="26.807585091071147"/>
    <n v="33.392414908928856"/>
    <n v="1"/>
    <n v="0"/>
    <n v="0"/>
    <n v="0"/>
    <n v="0"/>
    <n v="2.75"/>
    <n v="33.340259740259739"/>
    <n v="2.2111663068846665"/>
    <n v="1.875"/>
    <n v="1.507613391057727"/>
    <n v="12.005423354765616"/>
    <n v="18.099537014961822"/>
    <n v="0"/>
    <n v="29.127326839826839"/>
    <n v="0"/>
    <n v="0"/>
    <n v="0"/>
    <n v="2.7474537014961822"/>
    <n v="0.48200942131511965"/>
    <n v="0.48245614035087719"/>
  </r>
  <r>
    <s v="47691-6739"/>
    <x v="2"/>
    <s v="DeSean"/>
    <s v="DeSean Jackson"/>
    <s v="Jackson"/>
    <n v="16.2000007629394"/>
    <n v="2"/>
    <n v="5700"/>
    <s v="PHI@WAS"/>
    <s v="PHI"/>
    <s v="WAS"/>
    <m/>
    <m/>
    <m/>
    <x v="157"/>
    <s v="DeSean Jackson"/>
    <n v="7.0796296296296299"/>
    <n v="4.7444219066937121"/>
    <n v="10.304582210242588"/>
    <n v="0"/>
    <n v="0"/>
    <n v="0"/>
    <n v="0"/>
    <n v="3.3333333333333335"/>
    <n v="3"/>
    <n v="53"/>
    <n v="17.7"/>
    <n v="53"/>
    <n v="5.8999999999999995"/>
    <n v="0"/>
    <n v="0"/>
    <n v="0"/>
    <n v="0"/>
    <n v="29.284970403171386"/>
    <n v="32.615029596828613"/>
    <n v="1"/>
    <n v="0"/>
    <n v="0"/>
    <n v="0"/>
    <n v="0"/>
    <n v="3.3333333333333335"/>
    <n v="48.590422077922085"/>
    <n v="2.0089672786548012"/>
    <n v="3"/>
    <n v="1.8080705507893209"/>
    <n v="17.176699851785855"/>
    <n v="31.056685161761298"/>
    <n v="0"/>
    <n v="20.961922799422798"/>
    <n v="0"/>
    <n v="0"/>
    <n v="0"/>
    <n v="4.6056685161761299"/>
    <n v="0.80801202038177711"/>
    <n v="0.58479532163742687"/>
  </r>
  <r>
    <s v="47691-62535"/>
    <x v="2"/>
    <s v="Tyrell"/>
    <s v="Tyrell Williams"/>
    <s v="Williams"/>
    <n v="9.3923075749323903"/>
    <n v="13"/>
    <n v="5600"/>
    <s v="LV@CAR"/>
    <s v="LV"/>
    <s v="CAR"/>
    <m/>
    <m/>
    <m/>
    <x v="158"/>
    <s v="Tyrell Williams"/>
    <n v="6.7941176470588234"/>
    <n v="5.1595505617977526"/>
    <n v="10.651296829971182"/>
    <n v="0"/>
    <n v="0"/>
    <n v="0"/>
    <n v="0"/>
    <n v="4.5714285714285712"/>
    <n v="3"/>
    <n v="46.5"/>
    <n v="15.5"/>
    <n v="46"/>
    <n v="1.1071428571428572"/>
    <n v="0"/>
    <n v="0"/>
    <n v="0"/>
    <n v="0"/>
    <n v="29.094443537499998"/>
    <n v="32.205556462499999"/>
    <n v="1"/>
    <n v="0"/>
    <n v="0"/>
    <n v="0"/>
    <n v="0"/>
    <n v="4.5714285714285712"/>
    <n v="44.777285214785209"/>
    <n v="2.9703268034040158"/>
    <n v="3"/>
    <n v="1.9492769647338855"/>
    <n v="15.547846988836907"/>
    <n v="30.307059986546886"/>
    <n v="0"/>
    <n v="27.354940892440894"/>
    <n v="0"/>
    <n v="0"/>
    <n v="0"/>
    <n v="4.5307059986546889"/>
    <n v="0.80905464261690874"/>
    <n v="0.81632653061224492"/>
  </r>
  <r>
    <s v="47691-11505"/>
    <x v="2"/>
    <s v="Emmanuel"/>
    <s v="Emmanuel Sanders"/>
    <s v="Sanders"/>
    <n v="9.2529413559857492"/>
    <n v="17"/>
    <n v="5600"/>
    <s v="TB@NO"/>
    <s v="NO"/>
    <s v="TB"/>
    <m/>
    <m/>
    <m/>
    <x v="159"/>
    <s v="Emmanuel Sanders"/>
    <n v="6.5090361445783129"/>
    <n v="3.2624309392265194"/>
    <n v="10.593137254901961"/>
    <n v="5.8823529411764705E-2"/>
    <n v="2.0588235294117645"/>
    <s v="35.0"/>
    <n v="5.8823529411764705E-2"/>
    <n v="5.7058823529411766"/>
    <n v="3.8823529411764706"/>
    <n v="51.117647058823529"/>
    <n v="13.2"/>
    <n v="75"/>
    <n v="0.77647058823529402"/>
    <n v="0"/>
    <n v="0"/>
    <n v="0"/>
    <n v="0"/>
    <n v="41.698085765579364"/>
    <n v="21.901914234420641"/>
    <n v="1"/>
    <n v="5.8823529411764705E-2"/>
    <n v="0"/>
    <n v="33.799141260232823"/>
    <n v="0"/>
    <n v="5.7058823529411766"/>
    <n v="40.582776292335119"/>
    <n v="5.8626933260399881"/>
    <n v="3.8823529411764706"/>
    <n v="3.9890490672024663"/>
    <n v="13.168448289936483"/>
    <n v="52.529586367475041"/>
    <n v="0"/>
    <n v="30.380681818181817"/>
    <n v="0"/>
    <n v="0"/>
    <n v="0"/>
    <n v="7.1941351073357396"/>
    <n v="1.2846669834528108"/>
    <n v="1.0189075630252102"/>
  </r>
  <r>
    <s v="47691-63806"/>
    <x v="0"/>
    <s v="Kerryon"/>
    <s v="Kerryon Johnson"/>
    <s v="Johnson"/>
    <n v="10"/>
    <n v="8"/>
    <n v="5600"/>
    <s v="CHI@DET"/>
    <s v="DET"/>
    <s v="CHI"/>
    <m/>
    <m/>
    <m/>
    <x v="160"/>
    <s v="Kerryon Johnson"/>
    <n v="6.2241681260945709"/>
    <n v="3.9420289855072466"/>
    <n v="9.817679558011049"/>
    <n v="0"/>
    <n v="0"/>
    <n v="0"/>
    <n v="0"/>
    <n v="1.875"/>
    <n v="1.25"/>
    <n v="15.875"/>
    <n v="12.7"/>
    <n v="36"/>
    <n v="1.5874999999999999"/>
    <n v="14.125"/>
    <n v="50.375"/>
    <s v="3.6"/>
    <n v="0.375"/>
    <n v="34.909659414362835"/>
    <n v="26.19034058563717"/>
    <n v="1"/>
    <n v="0"/>
    <n v="0"/>
    <n v="0"/>
    <n v="0"/>
    <n v="1.875"/>
    <n v="35.950198412698413"/>
    <n v="1.8207301848662381"/>
    <n v="1.25"/>
    <n v="1.2138201232441586"/>
    <n v="11.742177630809671"/>
    <n v="14.252891498984196"/>
    <n v="14.125"/>
    <n v="55.169444444444444"/>
    <n v="6.7054973001341835"/>
    <n v="3.290737240075615"/>
    <n v="22.066029678778051"/>
    <n v="4.2568921177762249"/>
    <n v="0.76015930674575449"/>
    <n v="0.3348214285714286"/>
  </r>
  <r>
    <s v="47691-26251"/>
    <x v="2"/>
    <s v="Robby"/>
    <s v="Robby Anderson"/>
    <s v="Anderson"/>
    <n v="8.5187501907348597"/>
    <n v="16"/>
    <n v="5600"/>
    <s v="LV@CAR"/>
    <s v="CAR"/>
    <s v="LV"/>
    <m/>
    <m/>
    <m/>
    <x v="161"/>
    <s v="Robby Anderson"/>
    <n v="7.8079847908745244"/>
    <n v="3.8765432098765431"/>
    <n v="12.186943620178042"/>
    <n v="0"/>
    <n v="0"/>
    <n v="0"/>
    <n v="0"/>
    <n v="6"/>
    <n v="3.25"/>
    <n v="48.6875"/>
    <n v="15"/>
    <n v="92"/>
    <n v="0.9375"/>
    <n v="6.25E-2"/>
    <n v="0.25"/>
    <s v="4.0"/>
    <n v="0"/>
    <n v="42.975624629062651"/>
    <n v="20.224375370937352"/>
    <n v="1"/>
    <n v="0"/>
    <n v="0"/>
    <n v="0"/>
    <n v="0"/>
    <n v="6"/>
    <n v="35.359294871794873"/>
    <n v="7.2923894186605702"/>
    <n v="3.25"/>
    <n v="3.9500442684411419"/>
    <n v="17.215598798134238"/>
    <n v="68.002377360352355"/>
    <n v="6.25E-2"/>
    <n v="28.778311965811962"/>
    <n v="4.3922779841472914E-2"/>
    <n v="3.5956342816246196"/>
    <n v="0.1579302529422508"/>
    <n v="8.4410307613294613"/>
    <n v="1.5073269216659753"/>
    <n v="1.0714285714285714"/>
  </r>
  <r>
    <s v="47691-42142"/>
    <x v="0"/>
    <s v="Jordan"/>
    <s v="Jordan Howard"/>
    <s v="Howard"/>
    <n v="11.822222391764299"/>
    <n v="9"/>
    <n v="5500"/>
    <s v="MIA@NE"/>
    <s v="MIA"/>
    <s v="NE"/>
    <m/>
    <m/>
    <m/>
    <x v="162"/>
    <s v="Jordan Howard"/>
    <n v="5.3843283582089549"/>
    <n v="4.1863013698630134"/>
    <n v="9.5247524752475243"/>
    <n v="0"/>
    <n v="0"/>
    <n v="0"/>
    <n v="0"/>
    <n v="1.4"/>
    <n v="1"/>
    <n v="6.9"/>
    <n v="6.9"/>
    <n v="20"/>
    <n v="0.69000000000000006"/>
    <n v="11.9"/>
    <n v="52.5"/>
    <s v="4.4"/>
    <n v="0.6"/>
    <n v="42.492174647302903"/>
    <n v="20.507825352697093"/>
    <n v="1"/>
    <n v="0"/>
    <n v="0"/>
    <n v="0"/>
    <n v="0"/>
    <n v="1.4"/>
    <n v="49.607967032967032"/>
    <n v="1.1991832776918785"/>
    <n v="1"/>
    <n v="0.85655948406562754"/>
    <n v="6.1892619095402726"/>
    <n v="5.3014709879828565"/>
    <n v="11.9"/>
    <n v="42.314010989010988"/>
    <n v="5.7674305978810132"/>
    <n v="4.2712408179471915"/>
    <n v="24.634084984346959"/>
    <n v="3.4935555972329819"/>
    <n v="0.6351919267696331"/>
    <n v="0.25454545454545452"/>
  </r>
  <r>
    <s v="47691-11460"/>
    <x v="3"/>
    <s v="Rob"/>
    <s v="Rob Gronkowski"/>
    <s v="Gronkowski"/>
    <n v="8.2846151498647806"/>
    <n v="13"/>
    <n v="5500"/>
    <s v="TB@NO"/>
    <s v="TB"/>
    <s v="NO"/>
    <m/>
    <m/>
    <m/>
    <x v="163"/>
    <s v="Rob Gronkowski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60735"/>
    <x v="0"/>
    <s v="Derrius"/>
    <s v="Derrius Guice"/>
    <s v="Guice"/>
    <n v="10.780000305175699"/>
    <n v="5"/>
    <n v="5500"/>
    <s v="PHI@WAS"/>
    <s v="WAS"/>
    <s v="PHI"/>
    <m/>
    <m/>
    <m/>
    <x v="164"/>
    <s v="Derrius Guice"/>
    <n v="6.7688266199649734"/>
    <n v="4.0849858356940514"/>
    <n v="11.10632183908046"/>
    <n v="0"/>
    <n v="0"/>
    <n v="0"/>
    <n v="0"/>
    <n v="1.8"/>
    <n v="1.4"/>
    <n v="15.8"/>
    <n v="11.3"/>
    <n v="45"/>
    <n v="2.2600000000000002"/>
    <n v="8.4"/>
    <n v="49"/>
    <s v="5.8"/>
    <n v="0.4"/>
    <n v="36.75783627131635"/>
    <n v="17.842163728683655"/>
    <n v="1"/>
    <n v="0"/>
    <n v="0"/>
    <n v="0"/>
    <n v="0"/>
    <n v="1.8"/>
    <n v="32.519155844155847"/>
    <n v="2.0346193980388967"/>
    <n v="1.4"/>
    <n v="1.5824817540302527"/>
    <n v="11.81910986904758"/>
    <n v="18.703525716646684"/>
    <n v="8.4"/>
    <n v="36.928205128205128"/>
    <n v="4.0585285637527884"/>
    <n v="5.4940099355421443"/>
    <n v="22.297596252939407"/>
    <n v="4.8001121969586089"/>
    <n v="0.8727476721742925"/>
    <n v="0.32727272727272727"/>
  </r>
  <r>
    <s v="47691-52613"/>
    <x v="2"/>
    <s v="Curtis"/>
    <s v="Curtis Samuel"/>
    <s v="Samuel"/>
    <n v="9.0437498092651296"/>
    <n v="16"/>
    <n v="5500"/>
    <s v="LV@CAR"/>
    <s v="CAR"/>
    <s v="LV"/>
    <m/>
    <m/>
    <m/>
    <x v="165"/>
    <s v="Curtis Samuel"/>
    <n v="7.8079847908745244"/>
    <n v="3.8765432098765431"/>
    <n v="12.186943620178042"/>
    <n v="0"/>
    <n v="0"/>
    <n v="0"/>
    <n v="0"/>
    <n v="6.5625"/>
    <n v="3.375"/>
    <n v="39.1875"/>
    <n v="11.6"/>
    <n v="44"/>
    <n v="0.72499999999999998"/>
    <n v="1.1875"/>
    <n v="8.125"/>
    <s v="6.8"/>
    <n v="6.25E-2"/>
    <n v="42.975624629062651"/>
    <n v="20.224375370937352"/>
    <n v="1"/>
    <n v="0"/>
    <n v="0"/>
    <n v="0"/>
    <n v="0"/>
    <n v="6.5625"/>
    <n v="35.359294871794873"/>
    <n v="7.9760509266599984"/>
    <n v="3.375"/>
    <n v="4.1019690479965698"/>
    <n v="13.313396403890476"/>
    <n v="54.611139972467569"/>
    <n v="1.1875"/>
    <n v="28.778311965811962"/>
    <n v="0.83453281698798543"/>
    <n v="6.1125782787618528"/>
    <n v="5.1011471700347002"/>
    <n v="7.6587287142502269"/>
    <n v="1.3924961298636775"/>
    <n v="1.1931818181818181"/>
  </r>
  <r>
    <s v="47691-56809"/>
    <x v="2"/>
    <s v="Allen"/>
    <s v="Allen Lazard"/>
    <s v="Lazard"/>
    <n v="7.7545457319779798"/>
    <n v="11"/>
    <n v="5500"/>
    <s v="GB@MIN"/>
    <s v="GB"/>
    <s v="MIN"/>
    <m/>
    <m/>
    <m/>
    <x v="166"/>
    <s v="Allen Lazard"/>
    <n v="6.2179700499168051"/>
    <n v="4.2772277227722775"/>
    <n v="9.4847715736040605"/>
    <n v="0"/>
    <n v="0"/>
    <n v="0"/>
    <n v="0"/>
    <n v="3.25"/>
    <n v="2.1875"/>
    <n v="29.8125"/>
    <n v="13.6"/>
    <n v="43"/>
    <n v="0.85"/>
    <n v="6.25E-2"/>
    <n v="1.3125"/>
    <s v="21.0"/>
    <n v="0"/>
    <n v="37.252589426829275"/>
    <n v="23.147410573170728"/>
    <n v="1"/>
    <n v="0"/>
    <n v="0"/>
    <n v="0"/>
    <n v="0"/>
    <n v="3.25"/>
    <n v="34.582088744588752"/>
    <n v="3.5009717467149746"/>
    <n v="2.1875"/>
    <n v="2.3564232910581562"/>
    <n v="12.147918131693865"/>
    <n v="28.625637223391106"/>
    <n v="6.25E-2"/>
    <n v="28.472023809523812"/>
    <n v="5.0811743151860142E-2"/>
    <n v="20.828239345673701"/>
    <n v="1.0583191479378395"/>
    <n v="4.062145637132895"/>
    <n v="0.73857193402416277"/>
    <n v="0.59090909090909094"/>
  </r>
  <r>
    <s v="47691-27776"/>
    <x v="0"/>
    <s v="Tevin"/>
    <s v="Tevin Coleman"/>
    <s v="Coleman"/>
    <n v="8.9214286804199201"/>
    <n v="14"/>
    <n v="5400"/>
    <s v="ARI@SF"/>
    <s v="SF"/>
    <s v="ARI"/>
    <m/>
    <m/>
    <m/>
    <x v="167"/>
    <s v="Tevin Coleman"/>
    <n v="7.5041597337770387"/>
    <n v="4.3781321184510249"/>
    <n v="10.712589073634204"/>
    <n v="0"/>
    <n v="0"/>
    <n v="0"/>
    <n v="0"/>
    <n v="2.1428571428571428"/>
    <n v="1.5"/>
    <n v="12.857142857142858"/>
    <n v="8.6"/>
    <n v="37"/>
    <n v="0.61428571428571421"/>
    <n v="9.7857142857142865"/>
    <n v="38.857142857142854"/>
    <s v="4.0"/>
    <n v="0.42857142857142855"/>
    <n v="26.807585091071147"/>
    <n v="33.392414908928856"/>
    <n v="1"/>
    <n v="0"/>
    <n v="0"/>
    <n v="0"/>
    <n v="0"/>
    <n v="2.1428571428571428"/>
    <n v="33.340259740259739"/>
    <n v="1.7229867326374024"/>
    <n v="1.5"/>
    <n v="1.2060907128461817"/>
    <n v="8.6761883068054022"/>
    <n v="10.464270139742634"/>
    <n v="9.7857142857142865"/>
    <n v="29.127326839826839"/>
    <n v="11.21862755912092"/>
    <n v="4.0608761678386323"/>
    <n v="45.557457290691829"/>
    <n v="6.3521727430434467"/>
    <n v="1.1763282857487865"/>
    <n v="0.3968253968253968"/>
  </r>
  <r>
    <s v="47691-53390"/>
    <x v="2"/>
    <s v="Zach"/>
    <s v="Zach Pascal"/>
    <s v="Pascal"/>
    <n v="8.2000002179826996"/>
    <n v="14"/>
    <n v="5400"/>
    <s v="IND@JAC"/>
    <s v="IND"/>
    <s v="JAC"/>
    <m/>
    <m/>
    <m/>
    <x v="168"/>
    <s v="Zach Pascal"/>
    <n v="7.3075435203094781"/>
    <n v="5.1241379310344826"/>
    <n v="11.553516819571865"/>
    <n v="6.25E-2"/>
    <n v="0"/>
    <s v="0.0"/>
    <n v="0"/>
    <n v="4.5"/>
    <n v="2.5625"/>
    <n v="37.9375"/>
    <n v="14.8"/>
    <n v="37"/>
    <n v="0.92500000000000004"/>
    <n v="0.125"/>
    <n v="1"/>
    <s v="8.0"/>
    <n v="0"/>
    <n v="24.832312195121943"/>
    <n v="36.767687804878058"/>
    <n v="1"/>
    <n v="6.25E-2"/>
    <n v="0"/>
    <n v="0"/>
    <n v="0"/>
    <n v="4.5"/>
    <n v="34.886584249084251"/>
    <n v="3.2031053564947962"/>
    <n v="2.5625"/>
    <n v="1.8239905502262033"/>
    <n v="16.103192639539603"/>
    <n v="29.372071202992387"/>
    <n v="0.125"/>
    <n v="29.715476190476192"/>
    <n v="0.15466556706510942"/>
    <n v="9.5056471764117934"/>
    <n v="1.4701963108605862"/>
    <n v="4.3654767513852981"/>
    <n v="0.80842162062690703"/>
    <n v="0.83333333333333326"/>
  </r>
  <r>
    <s v="47691-60910"/>
    <x v="2"/>
    <s v="Dede"/>
    <s v="Dede Westbrook"/>
    <s v="Westbrook"/>
    <n v="8.2466664632161404"/>
    <n v="15"/>
    <n v="5400"/>
    <s v="IND@JAC"/>
    <s v="JAC"/>
    <s v="IND"/>
    <m/>
    <m/>
    <m/>
    <x v="169"/>
    <s v="Dede Westbrook"/>
    <n v="7.0854092526690389"/>
    <n v="4.0913838120104442"/>
    <n v="10.106598984771574"/>
    <n v="0"/>
    <n v="0"/>
    <n v="0"/>
    <n v="0"/>
    <n v="6.7333333333333334"/>
    <n v="4.4000000000000004"/>
    <n v="44"/>
    <n v="10"/>
    <n v="39"/>
    <n v="0.66666666666666663"/>
    <n v="0.33333333333333331"/>
    <n v="1.8"/>
    <s v="5.4"/>
    <n v="0"/>
    <n v="43.022920729712041"/>
    <n v="18.377079270287954"/>
    <n v="1"/>
    <n v="0"/>
    <n v="0"/>
    <n v="0"/>
    <n v="0"/>
    <n v="6.7333333333333334"/>
    <n v="39.601298701298703"/>
    <n v="7.3151052048004575"/>
    <n v="4.4000000000000004"/>
    <n v="4.7801677575923787"/>
    <n v="9.517899305908518"/>
    <n v="45.497155382114777"/>
    <n v="0.33333333333333331"/>
    <n v="30.299350649350647"/>
    <n v="0.20217242148149026"/>
    <n v="5.1231240776478613"/>
    <n v="1.0357544003281944"/>
    <n v="6.8532909782442974"/>
    <n v="1.2691279589341291"/>
    <n v="1.2469135802469136"/>
  </r>
  <r>
    <s v="47691-89675"/>
    <x v="0"/>
    <s v="Jonathan"/>
    <s v="Jonathan Taylor"/>
    <s v="Taylor"/>
    <n v="0"/>
    <n v="0"/>
    <n v="5400"/>
    <s v="IND@JAC"/>
    <s v="IND"/>
    <s v="JAC"/>
    <m/>
    <m/>
    <m/>
    <x v="170"/>
    <s v="Jonathan Taylor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22288"/>
    <x v="2"/>
    <s v="Cole"/>
    <s v="Cole Beasley"/>
    <s v="Beasley"/>
    <n v="10.086666870117099"/>
    <n v="15"/>
    <n v="5400"/>
    <s v="NYJ@BUF"/>
    <s v="BUF"/>
    <s v="NYJ"/>
    <s v="O"/>
    <s v="Back"/>
    <m/>
    <x v="171"/>
    <s v="Cole Beasley"/>
    <n v="6.45982905982906"/>
    <n v="3.3357314148681056"/>
    <n v="10.410468319559229"/>
    <n v="0"/>
    <n v="0"/>
    <n v="0"/>
    <n v="0"/>
    <n v="7.0666666666666664"/>
    <n v="4.4666666666666668"/>
    <n v="51.866666666666667"/>
    <n v="11.6"/>
    <n v="51"/>
    <n v="0.77333333333333332"/>
    <n v="0"/>
    <n v="0"/>
    <n v="0"/>
    <n v="0"/>
    <n v="31.210567449280106"/>
    <n v="27.689432550719893"/>
    <n v="1"/>
    <n v="0"/>
    <n v="0"/>
    <n v="0"/>
    <n v="0"/>
    <n v="7.0666666666666664"/>
    <n v="43.803379953379959"/>
    <n v="5.0351063519827983"/>
    <n v="4.4666666666666668"/>
    <n v="3.1825672224796935"/>
    <n v="11.372719510981931"/>
    <n v="36.19444434610638"/>
    <n v="0"/>
    <n v="25.532284382284381"/>
    <n v="0"/>
    <n v="0"/>
    <n v="0"/>
    <n v="5.8527777679439712"/>
    <n v="1.0838477348044391"/>
    <n v="1.3086419753086418"/>
  </r>
  <r>
    <s v="47691-56265"/>
    <x v="3"/>
    <s v="Mike"/>
    <s v="Mike Gesicki"/>
    <s v="Gesicki"/>
    <n v="7.36666666666666"/>
    <n v="15"/>
    <n v="5400"/>
    <s v="MIA@NE"/>
    <s v="MIA"/>
    <s v="NE"/>
    <m/>
    <m/>
    <m/>
    <x v="172"/>
    <s v="Mike Gesicki"/>
    <n v="5.3843283582089549"/>
    <n v="4.1863013698630134"/>
    <n v="9.5247524752475243"/>
    <n v="0"/>
    <n v="0"/>
    <n v="0"/>
    <n v="0"/>
    <n v="5.5625"/>
    <n v="3.1875"/>
    <n v="35.625"/>
    <n v="11.2"/>
    <n v="34"/>
    <n v="0.7"/>
    <n v="0"/>
    <n v="0"/>
    <n v="0"/>
    <n v="0"/>
    <n v="42.492174647302903"/>
    <n v="20.507825352697093"/>
    <n v="1"/>
    <n v="0"/>
    <n v="0"/>
    <n v="0"/>
    <n v="0"/>
    <n v="5.5625"/>
    <n v="49.607967032967032"/>
    <n v="4.7646121301150535"/>
    <n v="3.1875"/>
    <n v="2.7302833554591879"/>
    <n v="10.046338172007399"/>
    <n v="27.429349894346085"/>
    <n v="0"/>
    <n v="42.314010989010988"/>
    <n v="0"/>
    <n v="0"/>
    <n v="0"/>
    <n v="4.3366849894346089"/>
    <n v="0.80308981285826087"/>
    <n v="1.0300925925925926"/>
  </r>
  <r>
    <s v="47691-41936"/>
    <x v="2"/>
    <s v="Anthony"/>
    <s v="Anthony Miller"/>
    <s v="Miller"/>
    <n v="6.34375"/>
    <n v="16"/>
    <n v="5400"/>
    <s v="CHI@DET"/>
    <s v="CHI"/>
    <s v="DET"/>
    <s v="Q"/>
    <s v="Shoulder"/>
    <m/>
    <x v="173"/>
    <s v="Anthony Miller"/>
    <n v="7.4484451718494276"/>
    <n v="4.0769230769230766"/>
    <n v="11.94488188976378"/>
    <n v="0"/>
    <n v="0"/>
    <n v="0"/>
    <n v="0"/>
    <n v="5.3125"/>
    <n v="3.25"/>
    <n v="41"/>
    <n v="12.6"/>
    <n v="35"/>
    <n v="0.78749999999999998"/>
    <n v="6.25E-2"/>
    <n v="-6.25E-2"/>
    <s v="-1.0"/>
    <n v="0"/>
    <n v="39.087289482995565"/>
    <n v="21.912710517004435"/>
    <n v="1"/>
    <n v="0"/>
    <n v="0"/>
    <n v="0"/>
    <n v="0"/>
    <n v="5.3125"/>
    <n v="29.935714285714287"/>
    <n v="6.9365715946022304"/>
    <n v="3.25"/>
    <n v="4.2435496814037181"/>
    <n v="14.173871037725005"/>
    <n v="60.147525926395332"/>
    <n v="6.25E-2"/>
    <n v="24.985714285714284"/>
    <n v="5.4813098062832709E-2"/>
    <n v="-0.94537346711259751"/>
    <n v="-5.1818848558842959E-2"/>
    <n v="7.6345707077836495"/>
    <n v="1.4138093903303053"/>
    <n v="0.98379629629629628"/>
  </r>
  <r>
    <s v="47691-71706"/>
    <x v="3"/>
    <s v="T.J."/>
    <s v="T.J. Hockenson"/>
    <s v="Hockenson"/>
    <n v="5.3916664123535103"/>
    <n v="12"/>
    <n v="5300"/>
    <s v="CHI@DET"/>
    <s v="DET"/>
    <s v="CHI"/>
    <m/>
    <m/>
    <m/>
    <x v="174"/>
    <s v="T.J. Hockenson"/>
    <n v="6.2241681260945709"/>
    <n v="3.9420289855072466"/>
    <n v="9.817679558011049"/>
    <n v="0"/>
    <n v="0"/>
    <n v="0"/>
    <n v="0"/>
    <n v="4.916666666666667"/>
    <n v="2.6666666666666665"/>
    <n v="30.583333333333332"/>
    <n v="11.5"/>
    <n v="39"/>
    <n v="0.95833333333333337"/>
    <n v="0"/>
    <n v="0"/>
    <n v="0"/>
    <n v="0"/>
    <n v="34.909659414362835"/>
    <n v="26.19034058563717"/>
    <n v="1"/>
    <n v="0"/>
    <n v="0"/>
    <n v="0"/>
    <n v="0"/>
    <n v="4.916666666666667"/>
    <n v="35.950198412698413"/>
    <n v="4.7743591514270243"/>
    <n v="2.6666666666666665"/>
    <n v="2.5894829295875379"/>
    <n v="10.632680531835527"/>
    <n v="27.533144732945843"/>
    <n v="0"/>
    <n v="55.169444444444444"/>
    <n v="0"/>
    <n v="0"/>
    <n v="0"/>
    <n v="4.0866478066279175"/>
    <n v="0.7710656238920599"/>
    <n v="0.92767295597484289"/>
  </r>
  <r>
    <s v="47691-28930"/>
    <x v="0"/>
    <s v="James"/>
    <s v="James White"/>
    <s v="White"/>
    <n v="10.946666463216101"/>
    <n v="15"/>
    <n v="5300"/>
    <s v="MIA@NE"/>
    <s v="NE"/>
    <s v="MIA"/>
    <m/>
    <m/>
    <m/>
    <x v="175"/>
    <s v="James White"/>
    <n v="7.7027522935779817"/>
    <n v="4.4659793814432991"/>
    <n v="12.203488372093023"/>
    <n v="6.6666666666666666E-2"/>
    <n v="2.3333333333333335"/>
    <s v="35.0"/>
    <n v="0"/>
    <n v="6.333333333333333"/>
    <n v="4.8"/>
    <n v="43"/>
    <n v="9"/>
    <n v="59"/>
    <n v="0.6"/>
    <n v="4.4666666666666668"/>
    <n v="17.533333333333335"/>
    <s v="3.9"/>
    <n v="6.6666666666666666E-2"/>
    <n v="34.723204605263149"/>
    <n v="31.576795394736852"/>
    <n v="1"/>
    <n v="6.6666666666666666E-2"/>
    <n v="0"/>
    <n v="39.997690453767035"/>
    <n v="0"/>
    <n v="6.333333333333333"/>
    <n v="42.773239260739253"/>
    <n v="5.1413835605507003"/>
    <n v="4.8"/>
    <n v="3.8966275406278994"/>
    <n v="10.343382211293788"/>
    <n v="40.304307987768077"/>
    <n v="4.4666666666666668"/>
    <n v="34.718452380952385"/>
    <n v="4.0624800288392215"/>
    <n v="4.0387987449574183"/>
    <n v="16.407539241890426"/>
    <n v="8.0711847229658495"/>
    <n v="1.5228650420690282"/>
    <n v="1.1949685534591195"/>
  </r>
  <r>
    <s v="47691-64907"/>
    <x v="2"/>
    <s v="JJ"/>
    <s v="JJ Arcega-Whiteside"/>
    <s v="Arcega-Whiteside"/>
    <n v="3.4874999523162802"/>
    <n v="8"/>
    <n v="5300"/>
    <s v="PHI@WAS"/>
    <s v="PHI"/>
    <s v="WAS"/>
    <m/>
    <m/>
    <m/>
    <x v="176"/>
    <s v="JJ Arcega-Whiteside"/>
    <n v="7.0796296296296299"/>
    <n v="4.7444219066937121"/>
    <n v="10.304582210242588"/>
    <n v="0"/>
    <n v="0"/>
    <n v="0"/>
    <n v="0"/>
    <n v="1.375"/>
    <n v="0.625"/>
    <n v="10.5625"/>
    <n v="16.899999999999999"/>
    <n v="30"/>
    <n v="1.0562499999999999"/>
    <n v="0"/>
    <n v="0"/>
    <n v="0"/>
    <n v="0"/>
    <n v="29.284970403171386"/>
    <n v="32.615029596828613"/>
    <n v="1"/>
    <n v="0"/>
    <n v="0"/>
    <n v="0"/>
    <n v="0"/>
    <n v="1.375"/>
    <n v="48.590422077922085"/>
    <n v="0.8286990024451053"/>
    <n v="0.625"/>
    <n v="0.37668136474777514"/>
    <n v="16.400351835885925"/>
    <n v="6.1777069118851893"/>
    <n v="0"/>
    <n v="20.961922799422798"/>
    <n v="0"/>
    <n v="0"/>
    <n v="0"/>
    <n v="0.93027069118851891"/>
    <n v="0.17552277192236207"/>
    <n v="0.25943396226415094"/>
  </r>
  <r>
    <s v="47691-62967"/>
    <x v="2"/>
    <s v="Preston"/>
    <s v="Preston Williams"/>
    <s v="Williams"/>
    <n v="9.3500003814697195"/>
    <n v="8"/>
    <n v="5300"/>
    <s v="MIA@NE"/>
    <s v="MIA"/>
    <s v="NE"/>
    <s v="Q"/>
    <s v="Knee - acl"/>
    <m/>
    <x v="177"/>
    <s v="Preston Williams"/>
    <n v="5.3843283582089549"/>
    <n v="4.1863013698630134"/>
    <n v="9.5247524752475243"/>
    <n v="0"/>
    <n v="0"/>
    <n v="0"/>
    <n v="0"/>
    <n v="7.5"/>
    <n v="4"/>
    <n v="53.5"/>
    <n v="13.4"/>
    <n v="35"/>
    <n v="1.675"/>
    <n v="0"/>
    <n v="0"/>
    <n v="0"/>
    <n v="0"/>
    <n v="42.492174647302903"/>
    <n v="20.507825352697093"/>
    <n v="1"/>
    <n v="0"/>
    <n v="0"/>
    <n v="0"/>
    <n v="0"/>
    <n v="7.5"/>
    <n v="49.607967032967032"/>
    <n v="6.4241961304922075"/>
    <n v="4"/>
    <n v="3.4262379362625106"/>
    <n v="12.01972602722314"/>
    <n v="41.182441297953794"/>
    <n v="0"/>
    <n v="42.314010989010988"/>
    <n v="0"/>
    <n v="0"/>
    <n v="0"/>
    <n v="6.1182441297953796"/>
    <n v="1.1543856848670528"/>
    <n v="1.4150943396226416"/>
  </r>
  <r>
    <s v="47691-6779"/>
    <x v="0"/>
    <s v="LeSean"/>
    <s v="LeSean McCoy"/>
    <s v="McCoy"/>
    <n v="8.0461537287785401"/>
    <n v="13"/>
    <n v="5300"/>
    <s v="TB@NO"/>
    <s v="TB"/>
    <s v="NO"/>
    <m/>
    <m/>
    <m/>
    <x v="178"/>
    <s v="LeSean McCoy"/>
    <n v="6.4145936981757874"/>
    <n v="4.2347826086956522"/>
    <n v="10.425876010781671"/>
    <n v="0"/>
    <n v="0"/>
    <n v="0"/>
    <n v="0"/>
    <n v="2.6153846153846154"/>
    <n v="2.1538461538461537"/>
    <n v="13.923076923076923"/>
    <n v="6.5"/>
    <n v="23"/>
    <n v="0.5"/>
    <n v="7.7692307692307692"/>
    <n v="35.769230769230766"/>
    <s v="4.6"/>
    <n v="0.30769230769230771"/>
    <n v="44.70009236218047"/>
    <n v="20.599907637819527"/>
    <n v="1"/>
    <n v="0"/>
    <n v="0"/>
    <n v="0"/>
    <n v="0"/>
    <n v="2.6153846153846154"/>
    <n v="39.892780830280827"/>
    <n v="2.9305536349468668"/>
    <n v="2.1538461538461537"/>
    <n v="2.4133971111327139"/>
    <n v="6.3820761887771154"/>
    <n v="15.402484237023572"/>
    <n v="7.7692307692307692"/>
    <n v="23.153159340659339"/>
    <n v="6.9124664115278254"/>
    <n v="4.5171014492753621"/>
    <n v="31.224312045579602"/>
    <n v="5.739602705183394"/>
    <n v="1.0829439066383764"/>
    <n v="0.49346879535558785"/>
  </r>
  <r>
    <s v="47691-6883"/>
    <x v="2"/>
    <s v="Larry"/>
    <s v="Larry Fitzgerald"/>
    <s v="Fitzgerald"/>
    <n v="8.7437496185302699"/>
    <n v="16"/>
    <n v="5300"/>
    <s v="ARI@SF"/>
    <s v="ARI"/>
    <s v="SF"/>
    <m/>
    <m/>
    <m/>
    <x v="179"/>
    <s v="Larry Fitzgerald"/>
    <n v="5.2157996146435455"/>
    <n v="4.4937655860349128"/>
    <n v="8.5125786163522008"/>
    <n v="0"/>
    <n v="0"/>
    <n v="0"/>
    <n v="0"/>
    <n v="6.8125"/>
    <n v="4.6875"/>
    <n v="50.25"/>
    <n v="10.7"/>
    <n v="54"/>
    <n v="0.66874999999999996"/>
    <n v="0"/>
    <n v="0"/>
    <n v="0"/>
    <n v="0"/>
    <n v="35.724841066015493"/>
    <n v="23.675158933984505"/>
    <n v="1"/>
    <n v="0"/>
    <n v="0"/>
    <n v="0"/>
    <n v="0"/>
    <n v="6.8125"/>
    <n v="43.039806027306028"/>
    <n v="5.6546602372655732"/>
    <n v="4.6875"/>
    <n v="3.8908212641735593"/>
    <n v="8.5779001286172658"/>
    <n v="33.375076222381168"/>
    <n v="0"/>
    <n v="26.173305860805861"/>
    <n v="0"/>
    <n v="0"/>
    <n v="0"/>
    <n v="5.6812576222381166"/>
    <n v="1.0719354004222861"/>
    <n v="1.2853773584905661"/>
  </r>
  <r>
    <s v="47691-39859"/>
    <x v="3"/>
    <s v="Jack"/>
    <s v="Jack Doyle"/>
    <s v="Doyle"/>
    <n v="6.02000020345052"/>
    <n v="15"/>
    <n v="5300"/>
    <s v="IND@JAC"/>
    <s v="IND"/>
    <s v="JAC"/>
    <m/>
    <m/>
    <m/>
    <x v="180"/>
    <s v="Jack Doyle"/>
    <n v="7.3075435203094781"/>
    <n v="5.1241379310344826"/>
    <n v="11.553516819571865"/>
    <n v="0"/>
    <n v="0"/>
    <n v="0"/>
    <n v="0"/>
    <n v="4.5"/>
    <n v="2.6875"/>
    <n v="28"/>
    <n v="10.4"/>
    <n v="23"/>
    <n v="0.65"/>
    <n v="0"/>
    <n v="0"/>
    <n v="0"/>
    <n v="0"/>
    <n v="24.832312195121943"/>
    <n v="36.767687804878058"/>
    <n v="1"/>
    <n v="0"/>
    <n v="0"/>
    <n v="0"/>
    <n v="0"/>
    <n v="4.5"/>
    <n v="34.886584249084251"/>
    <n v="3.2031053564947962"/>
    <n v="2.6875"/>
    <n v="1.9129656990177255"/>
    <n v="11.315756989946747"/>
    <n v="21.646654980188192"/>
    <n v="0"/>
    <n v="29.715476190476192"/>
    <n v="0"/>
    <n v="0"/>
    <n v="0"/>
    <n v="3.5084154980188194"/>
    <n v="0.6619651883054376"/>
    <n v="0.84905660377358494"/>
  </r>
  <r>
    <s v="47691-53303"/>
    <x v="0"/>
    <s v="Matt"/>
    <s v="Matt Breida"/>
    <s v="Breida"/>
    <n v="7.8166669209798103"/>
    <n v="12"/>
    <n v="5200"/>
    <s v="MIA@NE"/>
    <s v="MIA"/>
    <s v="NE"/>
    <m/>
    <m/>
    <m/>
    <x v="181"/>
    <s v="Matt Breida"/>
    <n v="5.3843283582089549"/>
    <n v="4.1863013698630134"/>
    <n v="9.5247524752475243"/>
    <n v="0"/>
    <n v="0"/>
    <n v="0"/>
    <n v="0"/>
    <n v="1.6923076923076923"/>
    <n v="1.4615384615384615"/>
    <n v="9.2307692307692299"/>
    <n v="6.3"/>
    <n v="17"/>
    <n v="0.48461538461538461"/>
    <n v="9.4615384615384617"/>
    <n v="47.92307692307692"/>
    <s v="5.1"/>
    <n v="7.6923076923076927E-2"/>
    <n v="42.492174647302903"/>
    <n v="20.507825352697093"/>
    <n v="1"/>
    <n v="0"/>
    <n v="0"/>
    <n v="0"/>
    <n v="0"/>
    <n v="1.6923076923076923"/>
    <n v="49.607967032967032"/>
    <n v="1.4495622038033698"/>
    <n v="1.4615384615384615"/>
    <n v="1.2518946305574556"/>
    <n v="5.6510652217541617"/>
    <n v="7.0745382080440127"/>
    <n v="9.4615384615384617"/>
    <n v="42.314010989010988"/>
    <n v="4.5856106240424346"/>
    <n v="4.9507564026206063"/>
    <n v="22.702241156903156"/>
    <n v="3.7084471672639481"/>
    <n v="0.71316291678152843"/>
    <n v="0.32544378698224852"/>
  </r>
  <r>
    <s v="47691-79974"/>
    <x v="0"/>
    <s v="Tarik"/>
    <s v="Tarik Cohen"/>
    <s v="Cohen"/>
    <n v="7.7750000953674299"/>
    <n v="16"/>
    <n v="5200"/>
    <s v="CHI@DET"/>
    <s v="CHI"/>
    <s v="DET"/>
    <m/>
    <m/>
    <m/>
    <x v="182"/>
    <s v="Tarik Cohen"/>
    <n v="7.4484451718494276"/>
    <n v="4.0769230769230766"/>
    <n v="11.94488188976378"/>
    <n v="0"/>
    <n v="0"/>
    <n v="0"/>
    <n v="0"/>
    <n v="6.5"/>
    <n v="4.9375"/>
    <n v="28.5"/>
    <n v="5.8"/>
    <n v="31"/>
    <n v="0.36249999999999999"/>
    <n v="4"/>
    <n v="13.3125"/>
    <s v="3.3"/>
    <n v="0"/>
    <n v="39.087289482995565"/>
    <n v="21.912710517004435"/>
    <n v="1"/>
    <n v="0"/>
    <n v="0"/>
    <n v="0"/>
    <n v="0"/>
    <n v="6.5"/>
    <n v="29.935714285714287"/>
    <n v="8.4870993628074363"/>
    <n v="4.9375"/>
    <n v="6.4469312467479565"/>
    <n v="6.5244803189527811"/>
    <n v="42.06287603704876"/>
    <n v="4"/>
    <n v="24.985714285714284"/>
    <n v="3.5080382760212934"/>
    <n v="3.1197324414715712"/>
    <n v="10.944140815627632"/>
    <n v="7.7694516852676392"/>
    <n v="1.4941253240899306"/>
    <n v="1.25"/>
  </r>
  <r>
    <s v="47691-83074"/>
    <x v="3"/>
    <s v="Dallas"/>
    <s v="Dallas Goedert"/>
    <s v="Goedert"/>
    <n v="7.7133331298828098"/>
    <n v="15"/>
    <n v="5200"/>
    <s v="PHI@WAS"/>
    <s v="PHI"/>
    <s v="WAS"/>
    <m/>
    <m/>
    <m/>
    <x v="183"/>
    <s v="Dallas Goedert"/>
    <n v="7.0796296296296299"/>
    <n v="4.7444219066937121"/>
    <n v="10.304582210242588"/>
    <n v="0"/>
    <n v="0"/>
    <n v="0"/>
    <n v="0"/>
    <n v="5.8"/>
    <n v="3.8666666666666667"/>
    <n v="40.466666666666669"/>
    <n v="10.5"/>
    <n v="28"/>
    <n v="0.7"/>
    <n v="0"/>
    <n v="0"/>
    <n v="0"/>
    <n v="0"/>
    <n v="29.284970403171386"/>
    <n v="32.615029596828613"/>
    <n v="1"/>
    <n v="0"/>
    <n v="0"/>
    <n v="0"/>
    <n v="0"/>
    <n v="5.8"/>
    <n v="48.590422077922085"/>
    <n v="3.4956030648593535"/>
    <n v="3.8666666666666667"/>
    <n v="2.3304020432395691"/>
    <n v="10.189567708686523"/>
    <n v="23.745789408051007"/>
    <n v="0"/>
    <n v="20.961922799422798"/>
    <n v="0"/>
    <n v="0"/>
    <n v="0"/>
    <n v="4.3079122741384337"/>
    <n v="0.82844466810354489"/>
    <n v="1.1153846153846154"/>
  </r>
  <r>
    <s v="47691-94625"/>
    <x v="2"/>
    <s v="Jalen"/>
    <s v="Jalen Reagor"/>
    <s v="Reagor"/>
    <n v="0"/>
    <n v="0"/>
    <n v="5200"/>
    <s v="PHI@WAS"/>
    <s v="PHI"/>
    <s v="WAS"/>
    <m/>
    <m/>
    <m/>
    <x v="184"/>
    <s v="Jalen Reagor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22018"/>
    <x v="2"/>
    <s v="Mohamed"/>
    <s v="Mohamed Sanu"/>
    <s v="Sanu"/>
    <n v="6.3066665649414002"/>
    <n v="15"/>
    <n v="5200"/>
    <s v="MIA@NE"/>
    <s v="NE"/>
    <s v="MIA"/>
    <m/>
    <m/>
    <m/>
    <x v="185"/>
    <s v="Mohamed Sanu"/>
    <n v="7.7027522935779817"/>
    <n v="4.4659793814432991"/>
    <n v="12.203488372093023"/>
    <n v="0"/>
    <n v="0"/>
    <n v="0"/>
    <n v="0"/>
    <n v="5.9333333333333336"/>
    <n v="3.9333333333333331"/>
    <n v="34.666666666666664"/>
    <n v="8.8000000000000007"/>
    <n v="28"/>
    <n v="0.58666666666666667"/>
    <n v="0.2"/>
    <n v="0.73333333333333328"/>
    <s v="3.7"/>
    <n v="0"/>
    <n v="34.723204605263149"/>
    <n v="31.576795394736852"/>
    <n v="1"/>
    <n v="0"/>
    <n v="0"/>
    <n v="0"/>
    <n v="0"/>
    <n v="5.9333333333333336"/>
    <n v="42.773239260739253"/>
    <n v="4.8166645988317098"/>
    <n v="3.9333333333333331"/>
    <n v="3.1930697902367511"/>
    <n v="10.113529273265037"/>
    <n v="32.293204795137633"/>
    <n v="0.2"/>
    <n v="34.718452380952385"/>
    <n v="0.18190209084354725"/>
    <n v="3.8316808606006281"/>
    <n v="0.69699075998845672"/>
    <n v="5.2656862221792755"/>
    <n v="1.0126319658037068"/>
    <n v="1.141025641025641"/>
  </r>
  <r>
    <s v="47691-41475"/>
    <x v="2"/>
    <s v="John"/>
    <s v="John Ross III"/>
    <s v="Ross III"/>
    <n v="10.125"/>
    <n v="8"/>
    <n v="5200"/>
    <s v="LAC@CIN"/>
    <s v="CIN"/>
    <s v="LAC"/>
    <m/>
    <m/>
    <m/>
    <x v="186"/>
    <s v="John Ross III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64031"/>
    <x v="3"/>
    <s v="Hayden"/>
    <s v="Hayden Hurst"/>
    <s v="Hurst"/>
    <n v="3.8687500953674299"/>
    <n v="16"/>
    <n v="5200"/>
    <s v="SEA@ATL"/>
    <s v="ATL"/>
    <s v="SEA"/>
    <m/>
    <m/>
    <m/>
    <x v="187"/>
    <s v="Hayden Hurst"/>
    <n v="7.0618729096989963"/>
    <n v="4.8530927835051543"/>
    <n v="11.026109660574413"/>
    <n v="0"/>
    <n v="0"/>
    <n v="0"/>
    <n v="0"/>
    <n v="2.4375"/>
    <n v="1.875"/>
    <n v="21.8125"/>
    <n v="11.6"/>
    <n v="61"/>
    <n v="0.72499999999999998"/>
    <n v="0"/>
    <n v="0"/>
    <n v="0"/>
    <n v="0"/>
    <n v="44.774070299355685"/>
    <n v="21.325929700644309"/>
    <n v="1"/>
    <n v="0"/>
    <n v="0"/>
    <n v="0"/>
    <n v="0"/>
    <n v="2.4375"/>
    <n v="36.57628205128205"/>
    <n v="2.9838132864806601"/>
    <n v="1.875"/>
    <n v="2.2952409896005079"/>
    <n v="12.045265267408276"/>
    <n v="27.646786572366796"/>
    <n v="0"/>
    <n v="30.875869963369961"/>
    <n v="0"/>
    <n v="0"/>
    <n v="0"/>
    <n v="3.7021786572366797"/>
    <n v="0.71195743408397683"/>
    <n v="0.46875"/>
  </r>
  <r>
    <s v="47691-69213"/>
    <x v="2"/>
    <s v="Michael"/>
    <s v="Michael Pittman Jr."/>
    <s v="Pittman Jr."/>
    <n v="0"/>
    <n v="0"/>
    <n v="5200"/>
    <s v="IND@JAC"/>
    <s v="IND"/>
    <s v="JAC"/>
    <m/>
    <m/>
    <m/>
    <x v="188"/>
    <s v="Michael Pittman Jr.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57986"/>
    <x v="2"/>
    <s v="Hunter"/>
    <s v="Hunter Renfrow"/>
    <s v="Renfrow"/>
    <n v="8.3846153846153797"/>
    <n v="13"/>
    <n v="5200"/>
    <s v="LV@CAR"/>
    <s v="LV"/>
    <s v="CAR"/>
    <m/>
    <m/>
    <m/>
    <x v="189"/>
    <s v="Hunter Renfrow"/>
    <n v="6.7941176470588234"/>
    <n v="5.1595505617977526"/>
    <n v="10.651296829971182"/>
    <n v="0"/>
    <n v="0"/>
    <n v="0"/>
    <n v="0"/>
    <n v="5.4615384615384617"/>
    <n v="3.7692307692307692"/>
    <n v="46.53846153846154"/>
    <n v="12.3"/>
    <n v="65"/>
    <n v="0.94615384615384623"/>
    <n v="0"/>
    <n v="0"/>
    <n v="0"/>
    <n v="0"/>
    <n v="29.094443537499998"/>
    <n v="32.205556462499999"/>
    <n v="1"/>
    <n v="0"/>
    <n v="0"/>
    <n v="0"/>
    <n v="0"/>
    <n v="5.4615384615384617"/>
    <n v="44.777285214785209"/>
    <n v="3.5486837050283557"/>
    <n v="3.7692307692307692"/>
    <n v="2.4490915710759076"/>
    <n v="12.337968900818966"/>
    <n v="30.216815639192411"/>
    <n v="0"/>
    <n v="27.354940892440894"/>
    <n v="0"/>
    <n v="0"/>
    <n v="0"/>
    <n v="4.9062969485346262"/>
    <n v="0.94351864394896656"/>
    <n v="1.0502958579881656"/>
  </r>
  <r>
    <s v="47691-87787"/>
    <x v="0"/>
    <s v="J.K."/>
    <s v="J.K. Dobbins"/>
    <s v="Dobbins"/>
    <n v="0"/>
    <n v="0"/>
    <n v="5200"/>
    <s v="CLE@BAL"/>
    <s v="BAL"/>
    <s v="CLE"/>
    <m/>
    <m/>
    <m/>
    <x v="190"/>
    <s v="J.K. Dobbins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85798"/>
    <x v="2"/>
    <s v="Brandon"/>
    <s v="Brandon Aiyuk"/>
    <s v="Aiyuk"/>
    <n v="0"/>
    <n v="0"/>
    <n v="5200"/>
    <s v="ARI@SF"/>
    <s v="SF"/>
    <s v="ARI"/>
    <m/>
    <m/>
    <m/>
    <x v="191"/>
    <s v="Brandon Aiyuk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44449"/>
    <x v="2"/>
    <s v="Willie"/>
    <s v="Willie Snead IV"/>
    <s v="Snead IV"/>
    <n v="4.9749999046325604"/>
    <n v="16"/>
    <n v="5100"/>
    <s v="CLE@BAL"/>
    <s v="BAL"/>
    <s v="CLE"/>
    <m/>
    <m/>
    <m/>
    <x v="192"/>
    <s v="Willie Snead IV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90537"/>
    <x v="2"/>
    <s v="Henry"/>
    <s v="Henry Ruggs III"/>
    <s v="Ruggs III"/>
    <n v="0"/>
    <n v="0"/>
    <n v="5100"/>
    <s v="LV@CAR"/>
    <s v="LV"/>
    <s v="CAR"/>
    <m/>
    <m/>
    <m/>
    <x v="193"/>
    <s v="Henry Ruggs III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91598"/>
    <x v="0"/>
    <s v="D'Andre"/>
    <s v="D'Andre Swift"/>
    <s v="Swift"/>
    <n v="0"/>
    <n v="0"/>
    <n v="5100"/>
    <s v="CHI@DET"/>
    <s v="DET"/>
    <s v="CHI"/>
    <m/>
    <m/>
    <m/>
    <x v="194"/>
    <s v="D'Andre Swift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62994"/>
    <x v="2"/>
    <s v="Steven"/>
    <s v="Steven Sims Jr."/>
    <s v="Sims Jr."/>
    <n v="5.78125"/>
    <n v="16"/>
    <n v="5100"/>
    <s v="PHI@WAS"/>
    <s v="WAS"/>
    <s v="PHI"/>
    <m/>
    <m/>
    <m/>
    <x v="195"/>
    <s v="Steven Sims Jr.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34331"/>
    <x v="0"/>
    <s v="Latavius"/>
    <s v="Latavius Murray"/>
    <s v="Murray"/>
    <n v="8.7624998092651296"/>
    <n v="16"/>
    <n v="5100"/>
    <s v="TB@NO"/>
    <s v="NO"/>
    <s v="TB"/>
    <m/>
    <m/>
    <m/>
    <x v="196"/>
    <s v="Latavius Murray"/>
    <n v="6.5090361445783129"/>
    <n v="3.2624309392265194"/>
    <n v="10.593137254901961"/>
    <n v="0"/>
    <n v="0"/>
    <n v="0"/>
    <n v="0"/>
    <n v="2.6875"/>
    <n v="2.125"/>
    <n v="14.6875"/>
    <n v="6.9"/>
    <n v="30"/>
    <n v="0.43125000000000002"/>
    <n v="9.125"/>
    <n v="39.8125"/>
    <s v="4.4"/>
    <n v="0.3125"/>
    <n v="41.698085765579364"/>
    <n v="21.901914234420641"/>
    <n v="1"/>
    <n v="0"/>
    <n v="0"/>
    <n v="0"/>
    <n v="0"/>
    <n v="2.6875"/>
    <n v="40.582776292335119"/>
    <n v="2.761358776633525"/>
    <n v="2.125"/>
    <n v="2.1833999629195313"/>
    <n v="6.8835070606486166"/>
    <n v="15.029449060976521"/>
    <n v="9.125"/>
    <n v="30.380681818181817"/>
    <n v="6.5783568843238367"/>
    <n v="3.3286251901673478"/>
    <n v="21.896884435071112"/>
    <n v="4.7551333496047636"/>
    <n v="0.93237908815779691"/>
    <n v="0.52696078431372551"/>
  </r>
  <r>
    <s v="47691-6703"/>
    <x v="0"/>
    <s v="Adrian"/>
    <s v="Adrian Peterson"/>
    <s v="Peterson"/>
    <n v="9.2333333333333307"/>
    <n v="15"/>
    <n v="5100"/>
    <s v="PHI@WAS"/>
    <s v="WAS"/>
    <s v="PHI"/>
    <m/>
    <m/>
    <m/>
    <x v="197"/>
    <s v="Adrian Peterson"/>
    <n v="6.7688266199649734"/>
    <n v="4.0849858356940514"/>
    <n v="11.10632183908046"/>
    <n v="0"/>
    <n v="0"/>
    <n v="0"/>
    <n v="0"/>
    <n v="1.5333333333333334"/>
    <n v="1.1333333333333333"/>
    <n v="9.4666666666666668"/>
    <n v="8.4"/>
    <n v="22"/>
    <n v="0.56000000000000005"/>
    <n v="14.066666666666666"/>
    <n v="59.866666666666667"/>
    <s v="4.3"/>
    <n v="0.33333333333333331"/>
    <n v="36.75783627131635"/>
    <n v="17.842163728683655"/>
    <n v="1"/>
    <n v="0"/>
    <n v="0"/>
    <n v="0"/>
    <n v="0"/>
    <n v="1.5333333333333334"/>
    <n v="32.519155844155847"/>
    <n v="1.733194302033134"/>
    <n v="1.1333333333333333"/>
    <n v="1.2810566580244902"/>
    <n v="8.7858869823008554"/>
    <n v="11.255219015327206"/>
    <n v="14.066666666666666"/>
    <n v="36.928205128205128"/>
    <n v="6.7964248170780817"/>
    <n v="4.0731452970398658"/>
    <n v="27.68282578036662"/>
    <n v="4.4604711462360491"/>
    <n v="0.87460218553648028"/>
    <n v="0.30065359477124187"/>
  </r>
  <r>
    <s v="47691-69168"/>
    <x v="2"/>
    <s v="N'Keal"/>
    <s v="N'Keal Harry"/>
    <s v="Harry"/>
    <n v="4.7714287894112699"/>
    <n v="7"/>
    <n v="5100"/>
    <s v="MIA@NE"/>
    <s v="NE"/>
    <s v="MIA"/>
    <m/>
    <m/>
    <m/>
    <x v="198"/>
    <s v="N'Keal Harry"/>
    <n v="7.7027522935779817"/>
    <n v="4.4659793814432991"/>
    <n v="12.203488372093023"/>
    <n v="0"/>
    <n v="0"/>
    <n v="0"/>
    <n v="0"/>
    <n v="3.4285714285714284"/>
    <n v="1.7142857142857142"/>
    <n v="15"/>
    <n v="8.8000000000000007"/>
    <n v="18"/>
    <n v="1.2571428571428573"/>
    <n v="0.7142857142857143"/>
    <n v="7"/>
    <s v="9.8"/>
    <n v="0"/>
    <n v="34.723204605263149"/>
    <n v="31.576795394736852"/>
    <n v="1"/>
    <n v="0"/>
    <n v="0"/>
    <n v="0"/>
    <n v="0"/>
    <n v="3.4285714285714284"/>
    <n v="42.773239260739253"/>
    <n v="2.7833053861627852"/>
    <n v="1.7142857142857142"/>
    <n v="1.3916526930813926"/>
    <n v="10.113529273265037"/>
    <n v="14.074520249696787"/>
    <n v="0.7142857142857143"/>
    <n v="34.718452380952385"/>
    <n v="0.64965032444124016"/>
    <n v="10.148776333482743"/>
    <n v="6.5931558377286441"/>
    <n v="2.9239104658854003"/>
    <n v="0.5733157776245883"/>
    <n v="0.67226890756302526"/>
  </r>
  <r>
    <s v="47691-30403"/>
    <x v="2"/>
    <s v="Chris"/>
    <s v="Chris Conley"/>
    <s v="Conley"/>
    <n v="8.3125"/>
    <n v="16"/>
    <n v="5100"/>
    <s v="IND@JAC"/>
    <s v="JAC"/>
    <s v="IND"/>
    <m/>
    <m/>
    <m/>
    <x v="199"/>
    <s v="Chris Conley"/>
    <n v="7.0854092526690389"/>
    <n v="4.0913838120104442"/>
    <n v="10.106598984771574"/>
    <n v="0"/>
    <n v="0"/>
    <n v="0"/>
    <n v="0"/>
    <n v="5.625"/>
    <n v="2.9375"/>
    <n v="48.4375"/>
    <n v="16.5"/>
    <n v="70"/>
    <n v="1.03125"/>
    <n v="0"/>
    <n v="0"/>
    <n v="0"/>
    <n v="0"/>
    <n v="43.022920729712041"/>
    <n v="18.377079270287954"/>
    <n v="1"/>
    <n v="0"/>
    <n v="0"/>
    <n v="0"/>
    <n v="0"/>
    <n v="5.625"/>
    <n v="39.601298701298703"/>
    <n v="6.1110099173766201"/>
    <n v="2.9375"/>
    <n v="3.1913051790744573"/>
    <n v="15.704533854749052"/>
    <n v="50.117960225610801"/>
    <n v="0"/>
    <n v="30.299350649350647"/>
    <n v="0"/>
    <n v="0"/>
    <n v="0"/>
    <n v="6.4805460225610805"/>
    <n v="1.2706952985413884"/>
    <n v="1.1029411764705883"/>
  </r>
  <r>
    <s v="47691-72515"/>
    <x v="3"/>
    <s v="Ian"/>
    <s v="Ian Thomas"/>
    <s v="Thomas"/>
    <n v="3.06666670905219"/>
    <n v="9"/>
    <n v="5100"/>
    <s v="LV@CAR"/>
    <s v="CAR"/>
    <s v="LV"/>
    <m/>
    <m/>
    <m/>
    <x v="200"/>
    <s v="Ian Thomas"/>
    <n v="7.8079847908745244"/>
    <n v="3.8765432098765431"/>
    <n v="12.186943620178042"/>
    <n v="0"/>
    <n v="0"/>
    <n v="0"/>
    <n v="0"/>
    <n v="1.875"/>
    <n v="1"/>
    <n v="8.5"/>
    <n v="8.5"/>
    <n v="19"/>
    <n v="0.53125"/>
    <n v="0"/>
    <n v="0"/>
    <n v="0"/>
    <n v="0"/>
    <n v="42.975624629062651"/>
    <n v="20.224375370937352"/>
    <n v="1"/>
    <n v="0"/>
    <n v="0"/>
    <n v="0"/>
    <n v="0"/>
    <n v="1.875"/>
    <n v="35.359294871794873"/>
    <n v="2.2788716933314284"/>
    <n v="1"/>
    <n v="1.2153982364434284"/>
    <n v="9.7555059856093997"/>
    <n v="11.856824770522975"/>
    <n v="0"/>
    <n v="28.778311965811962"/>
    <n v="0"/>
    <n v="0"/>
    <n v="0"/>
    <n v="1.6856824770522976"/>
    <n v="0.3305259758926074"/>
    <n v="0.36764705882352944"/>
  </r>
  <r>
    <s v="47691-14237"/>
    <x v="3"/>
    <s v="Kyle"/>
    <s v="Kyle Rudolph"/>
    <s v="Rudolph"/>
    <n v="6.27999979654947"/>
    <n v="15"/>
    <n v="5100"/>
    <s v="GB@MIN"/>
    <s v="MIN"/>
    <s v="GB"/>
    <m/>
    <m/>
    <m/>
    <x v="201"/>
    <s v="Kyle Rudolph"/>
    <n v="6.8150183150183148"/>
    <n v="4.6739659367396591"/>
    <n v="11.414110429447852"/>
    <n v="0"/>
    <n v="0"/>
    <n v="0"/>
    <n v="0"/>
    <n v="3"/>
    <n v="2.4375"/>
    <n v="22.9375"/>
    <n v="9.4"/>
    <n v="32"/>
    <n v="0.58750000000000002"/>
    <n v="0"/>
    <n v="0"/>
    <n v="0"/>
    <n v="0"/>
    <n v="24.965896593176794"/>
    <n v="34.134103406823208"/>
    <n v="1"/>
    <n v="0"/>
    <n v="0"/>
    <n v="0"/>
    <n v="0"/>
    <n v="3"/>
    <n v="26.827243589743592"/>
    <n v="2.7918518549615268"/>
    <n v="2.4375"/>
    <n v="2.2683796321562406"/>
    <n v="10.104294497470127"/>
    <n v="22.920375835369612"/>
    <n v="0"/>
    <n v="37.68278388278388"/>
    <n v="0"/>
    <n v="0"/>
    <n v="0"/>
    <n v="3.5107875835369611"/>
    <n v="0.68838972226214923"/>
    <n v="0.58823529411764708"/>
  </r>
  <r>
    <s v="47691-8117"/>
    <x v="2"/>
    <s v="Danny"/>
    <s v="Danny Amendola"/>
    <s v="Amendola"/>
    <n v="7.30399983723958"/>
    <n v="15"/>
    <n v="5100"/>
    <s v="CHI@DET"/>
    <s v="DET"/>
    <s v="CHI"/>
    <m/>
    <m/>
    <m/>
    <x v="202"/>
    <s v="Danny Amendola"/>
    <n v="6.2241681260945709"/>
    <n v="3.9420289855072466"/>
    <n v="9.817679558011049"/>
    <n v="6.6666666666666666E-2"/>
    <n v="1.2666666666666666"/>
    <s v="19.0"/>
    <n v="6.6666666666666666E-2"/>
    <n v="6.4666666666666668"/>
    <n v="4.1333333333333337"/>
    <n v="45.2"/>
    <n v="10.9"/>
    <n v="47"/>
    <n v="0.72666666666666668"/>
    <n v="0"/>
    <n v="0"/>
    <n v="0"/>
    <n v="0"/>
    <n v="34.909659414362835"/>
    <n v="26.19034058563717"/>
    <n v="1"/>
    <n v="6.6666666666666666E-2"/>
    <n v="0"/>
    <n v="17.545100283546208"/>
    <n v="0"/>
    <n v="6.4666666666666668"/>
    <n v="35.950198412698413"/>
    <n v="6.2794961042497812"/>
    <n v="4.1333333333333337"/>
    <n v="4.0136985408606849"/>
    <n v="10.077931982348458"/>
    <n v="40.449780892445233"/>
    <n v="0"/>
    <n v="55.169444444444444"/>
    <n v="0"/>
    <n v="0"/>
    <n v="0"/>
    <n v="6.1116447559111897"/>
    <n v="1.1983617168453313"/>
    <n v="1.2679738562091505"/>
  </r>
  <r>
    <s v="47691-56262"/>
    <x v="2"/>
    <s v="Parris"/>
    <s v="Parris Campbell"/>
    <s v="Campbell"/>
    <n v="4.1571429116385303"/>
    <n v="7"/>
    <n v="5100"/>
    <s v="IND@JAC"/>
    <s v="IND"/>
    <s v="JAC"/>
    <m/>
    <m/>
    <m/>
    <x v="203"/>
    <s v="Parris Campbell"/>
    <n v="7.3075435203094781"/>
    <n v="5.1241379310344826"/>
    <n v="11.553516819571865"/>
    <n v="0"/>
    <n v="0"/>
    <n v="0"/>
    <n v="0"/>
    <n v="3.4285714285714284"/>
    <n v="2.5714285714285716"/>
    <n v="18.142857142857142"/>
    <n v="7.1"/>
    <n v="27"/>
    <n v="1.0142857142857142"/>
    <n v="0.5714285714285714"/>
    <n v="4.8571428571428568"/>
    <s v="8.5"/>
    <n v="0"/>
    <n v="24.832312195121943"/>
    <n v="36.767687804878058"/>
    <n v="1"/>
    <n v="0"/>
    <n v="0"/>
    <n v="0"/>
    <n v="0"/>
    <n v="3.4285714285714284"/>
    <n v="34.886584249084251"/>
    <n v="2.440461223996035"/>
    <n v="2.5714285714285716"/>
    <n v="1.8303459179970265"/>
    <n v="7.7251802527521054"/>
    <n v="14.139752141416054"/>
    <n v="0.5714285714285714"/>
    <n v="29.715476190476192"/>
    <n v="0.70704259229764299"/>
    <n v="10.099750124937531"/>
    <n v="7.1409535098942758"/>
    <n v="3.4137848508453184"/>
    <n v="0.66936957859712132"/>
    <n v="0.67226890756302526"/>
  </r>
  <r>
    <s v="47691-30733"/>
    <x v="2"/>
    <s v="Cordarrelle"/>
    <s v="Cordarrelle Patterson"/>
    <s v="Patterson"/>
    <n v="2.0066666920979799"/>
    <n v="15"/>
    <n v="5000"/>
    <s v="CHI@DET"/>
    <s v="CHI"/>
    <s v="DET"/>
    <m/>
    <m/>
    <m/>
    <x v="204"/>
    <s v="Cordarrelle Patterson"/>
    <n v="7.4484451718494276"/>
    <n v="4.0769230769230766"/>
    <n v="11.94488188976378"/>
    <n v="0"/>
    <n v="0"/>
    <n v="0"/>
    <n v="0"/>
    <n v="1.0625"/>
    <n v="0.6875"/>
    <n v="5.1875"/>
    <n v="7.5"/>
    <n v="33"/>
    <n v="0.46875"/>
    <n v="1.0625"/>
    <n v="6.4375"/>
    <s v="6.1"/>
    <n v="0"/>
    <n v="39.087289482995565"/>
    <n v="21.912710517004435"/>
    <n v="1"/>
    <n v="0"/>
    <n v="0"/>
    <n v="0"/>
    <n v="0"/>
    <n v="1.0625"/>
    <n v="29.935714285714287"/>
    <n v="1.3873143189204462"/>
    <n v="0.6875"/>
    <n v="0.89767397106617108"/>
    <n v="8.436827998645839"/>
    <n v="7.5735208927466671"/>
    <n v="1.0625"/>
    <n v="24.985714285714284"/>
    <n v="0.93182266706815609"/>
    <n v="5.7667781493868446"/>
    <n v="5.3736145955520147"/>
    <n v="1.638463548829868"/>
    <n v="0.32769270976597359"/>
    <n v="0.21249999999999999"/>
  </r>
  <r>
    <s v="47691-94262"/>
    <x v="2"/>
    <s v="Antonio"/>
    <s v="Antonio Gandy-Golden"/>
    <s v="Gandy-Golden"/>
    <n v="0"/>
    <n v="0"/>
    <n v="5000"/>
    <s v="PHI@WAS"/>
    <s v="WAS"/>
    <s v="PHI"/>
    <m/>
    <m/>
    <m/>
    <x v="205"/>
    <s v="Antonio Gandy-Golden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83081"/>
    <x v="0"/>
    <s v="Chase"/>
    <s v="Chase Edmonds"/>
    <s v="Edmonds"/>
    <n v="7.6800003051757804"/>
    <n v="10"/>
    <n v="5000"/>
    <s v="ARI@SF"/>
    <s v="ARI"/>
    <s v="SF"/>
    <m/>
    <m/>
    <m/>
    <x v="206"/>
    <s v="Chase Edmonds"/>
    <n v="5.2157996146435455"/>
    <n v="4.4937655860349128"/>
    <n v="8.5125786163522008"/>
    <n v="0"/>
    <n v="0"/>
    <n v="0"/>
    <n v="0"/>
    <n v="1.6153846153846154"/>
    <n v="0.92307692307692313"/>
    <n v="8.0769230769230766"/>
    <n v="8.8000000000000007"/>
    <n v="31"/>
    <n v="0.67692307692307696"/>
    <n v="4.615384615384615"/>
    <n v="23.307692307692307"/>
    <s v="5.1"/>
    <n v="0.30769230769230771"/>
    <n v="35.724841066015493"/>
    <n v="23.675158933984505"/>
    <n v="1"/>
    <n v="0"/>
    <n v="0"/>
    <n v="0"/>
    <n v="0"/>
    <n v="1.6153846153846154"/>
    <n v="43.039806027306028"/>
    <n v="1.3408368664228882"/>
    <n v="0.92307692307692313"/>
    <n v="0.76619249509879328"/>
    <n v="7.0547216011057889"/>
    <n v="5.4052747457785983"/>
    <n v="4.615384615384615"/>
    <n v="26.173305860805861"/>
    <n v="4.1748629268237707"/>
    <n v="5.3143662582673743"/>
    <n v="22.186750671203622"/>
    <n v="3.2207410032366841"/>
    <n v="0.6441482006473368"/>
    <n v="0.32307692307692309"/>
  </r>
  <r>
    <s v="47691-48344"/>
    <x v="2"/>
    <s v="Albert"/>
    <s v="Albert Wilson"/>
    <s v="Wilson"/>
    <n v="5.2230770404522202"/>
    <n v="13"/>
    <n v="5000"/>
    <s v="MIA@NE"/>
    <s v="MIA"/>
    <s v="NE"/>
    <s v="IR"/>
    <s v="Personal"/>
    <m/>
    <x v="207"/>
    <s v="Albert Wilson"/>
    <n v="5.3843283582089549"/>
    <n v="4.1863013698630134"/>
    <n v="9.5247524752475243"/>
    <n v="0.15384615384615385"/>
    <n v="1.5384615384615385"/>
    <s v="10.0"/>
    <n v="0"/>
    <n v="4.7692307692307692"/>
    <n v="3.3076923076923075"/>
    <n v="27"/>
    <n v="8.1999999999999993"/>
    <n v="35"/>
    <n v="0.63076923076923075"/>
    <n v="0.38461538461538464"/>
    <n v="3.4615384615384617"/>
    <s v="9.0"/>
    <n v="0"/>
    <n v="42.492174647302903"/>
    <n v="20.507825352697093"/>
    <n v="1"/>
    <n v="0.15384615384615385"/>
    <n v="0"/>
    <n v="7.9882652242788668"/>
    <n v="0"/>
    <n v="4.7692307692307692"/>
    <n v="49.607967032967032"/>
    <n v="4.0851298470822233"/>
    <n v="3.3076923076923075"/>
    <n v="2.8332352165247676"/>
    <n v="7.3553547330768456"/>
    <n v="20.839450059785452"/>
    <n v="0.38461538461538464"/>
    <n v="42.314010989010988"/>
    <n v="0.18640693593668434"/>
    <n v="8.7366289458010709"/>
    <n v="1.6285682322025223"/>
    <n v="3.900647983044951"/>
    <n v="0.78012959660899017"/>
    <n v="0.95384615384615379"/>
  </r>
  <r>
    <s v="47691-11512"/>
    <x v="3"/>
    <s v="Jimmy"/>
    <s v="Jimmy Graham"/>
    <s v="Graham"/>
    <n v="5.1062498092651296"/>
    <n v="16"/>
    <n v="5000"/>
    <s v="CHI@DET"/>
    <s v="CHI"/>
    <s v="DET"/>
    <m/>
    <m/>
    <m/>
    <x v="208"/>
    <s v="Jimmy Graham"/>
    <n v="7.4484451718494276"/>
    <n v="4.0769230769230766"/>
    <n v="11.94488188976378"/>
    <n v="0"/>
    <n v="0"/>
    <n v="0"/>
    <n v="0"/>
    <n v="3.75"/>
    <n v="2.375"/>
    <n v="27.9375"/>
    <n v="11.8"/>
    <n v="48"/>
    <n v="0.73750000000000004"/>
    <n v="0"/>
    <n v="0"/>
    <n v="0"/>
    <n v="0"/>
    <n v="39.087289482995565"/>
    <n v="21.912710517004435"/>
    <n v="1"/>
    <n v="0"/>
    <n v="0"/>
    <n v="0"/>
    <n v="0"/>
    <n v="3.75"/>
    <n v="29.935714285714287"/>
    <n v="4.8964034785427515"/>
    <n v="2.375"/>
    <n v="3.1010555364104091"/>
    <n v="13.273942717869453"/>
    <n v="41.1632335552437"/>
    <n v="0"/>
    <n v="24.985714285714284"/>
    <n v="0"/>
    <n v="0"/>
    <n v="0"/>
    <n v="5.3038233555243703"/>
    <n v="1.0607646711048742"/>
    <n v="0.75"/>
  </r>
  <r>
    <s v="47691-12549"/>
    <x v="4"/>
    <s v="San Francisco"/>
    <s v="San Francisco 49ers"/>
    <s v="49ers"/>
    <n v="10.1875"/>
    <n v="16"/>
    <n v="5000"/>
    <s v="ARI@SF"/>
    <s v="SF"/>
    <s v="ARI"/>
    <m/>
    <m/>
    <m/>
    <x v="209"/>
    <s v="SF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54608"/>
    <x v="0"/>
    <s v="Jerick"/>
    <s v="Jerick McKinnon"/>
    <s v="McKinnon"/>
    <n v="0"/>
    <n v="0"/>
    <n v="5000"/>
    <s v="ARI@SF"/>
    <s v="SF"/>
    <s v="ARI"/>
    <m/>
    <m/>
    <m/>
    <x v="210"/>
    <s v="Jerick McKinnon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56698"/>
    <x v="2"/>
    <s v="Dante"/>
    <s v="Dante Pettis"/>
    <s v="Pettis"/>
    <n v="3.2266667683919201"/>
    <n v="9"/>
    <n v="5000"/>
    <s v="ARI@SF"/>
    <s v="SF"/>
    <s v="ARI"/>
    <m/>
    <m/>
    <m/>
    <x v="211"/>
    <s v="Dante Pettis"/>
    <n v="7.5041597337770387"/>
    <n v="4.3781321184510249"/>
    <n v="10.712589073634204"/>
    <n v="9.0909090909090912E-2"/>
    <n v="1.4545454545454546"/>
    <s v="16.0"/>
    <n v="0"/>
    <n v="2.1818181818181817"/>
    <n v="1"/>
    <n v="9.9090909090909083"/>
    <n v="9.9"/>
    <n v="21"/>
    <n v="0.9"/>
    <n v="0"/>
    <n v="0"/>
    <n v="0"/>
    <n v="0"/>
    <n v="26.807585091071147"/>
    <n v="33.392414908928856"/>
    <n v="1"/>
    <n v="9.0909090909090912E-2"/>
    <n v="0"/>
    <n v="17.813242952725144"/>
    <n v="0"/>
    <n v="2.1818181818181817"/>
    <n v="33.340259740259739"/>
    <n v="1.7543137641399005"/>
    <n v="1"/>
    <n v="0.80406047523078783"/>
    <n v="9.987705143880639"/>
    <n v="8.0307189444536515"/>
    <n v="0"/>
    <n v="29.127326839826839"/>
    <n v="0"/>
    <n v="0"/>
    <n v="0"/>
    <n v="1.3030718944453652"/>
    <n v="0.26061437888907302"/>
    <n v="0.43636363636363634"/>
  </r>
  <r>
    <s v="47691-21980"/>
    <x v="2"/>
    <s v="Alshon"/>
    <s v="Alshon Jeffery"/>
    <s v="Jeffery"/>
    <n v="11.1888885498046"/>
    <n v="9"/>
    <n v="5000"/>
    <s v="PHI@WAS"/>
    <s v="PHI"/>
    <s v="WAS"/>
    <s v="NA"/>
    <s v="Foot"/>
    <m/>
    <x v="212"/>
    <s v="Alshon Jeffery"/>
    <n v="7.0796296296296299"/>
    <n v="4.7444219066937121"/>
    <n v="10.304582210242588"/>
    <n v="0"/>
    <n v="0"/>
    <n v="0"/>
    <n v="0"/>
    <n v="7.3"/>
    <n v="4.3"/>
    <n v="49"/>
    <n v="11.4"/>
    <n v="38"/>
    <n v="1.1400000000000001"/>
    <n v="0.1"/>
    <n v="0.2"/>
    <s v="2.0"/>
    <n v="0.1"/>
    <n v="29.284970403171386"/>
    <n v="32.615029596828613"/>
    <n v="1"/>
    <n v="0"/>
    <n v="0"/>
    <n v="0"/>
    <n v="0"/>
    <n v="7.3"/>
    <n v="48.590422077922085"/>
    <n v="4.3996383402540138"/>
    <n v="4.3"/>
    <n v="2.5915677894646931"/>
    <n v="11.062959226573939"/>
    <n v="28.670408787750254"/>
    <n v="0.1"/>
    <n v="20.961922799422798"/>
    <n v="0.15559178377341745"/>
    <n v="2.2003116089014316"/>
    <n v="0.34235040808633183"/>
    <n v="5.0512759195836585"/>
    <n v="1.0102551839167317"/>
    <n v="1.46"/>
  </r>
  <r>
    <s v="47691-45565"/>
    <x v="3"/>
    <s v="Taysom"/>
    <s v="Taysom Hill"/>
    <s v="Hill"/>
    <n v="5.7937498092651296"/>
    <n v="16"/>
    <n v="5000"/>
    <s v="TB@NO"/>
    <s v="NO"/>
    <s v="TB"/>
    <m/>
    <m/>
    <m/>
    <x v="213"/>
    <s v="Taysom Hill"/>
    <n v="6.5090361445783129"/>
    <n v="3.2624309392265194"/>
    <n v="10.593137254901961"/>
    <n v="0.375"/>
    <n v="3.4375"/>
    <s v="9.2"/>
    <n v="0"/>
    <n v="1.375"/>
    <n v="1.1875"/>
    <n v="14.625"/>
    <n v="12.3"/>
    <n v="45"/>
    <n v="0.76875000000000004"/>
    <n v="1.6875"/>
    <n v="9.75"/>
    <s v="5.8"/>
    <n v="6.25E-2"/>
    <n v="41.698085765579364"/>
    <n v="21.901914234420641"/>
    <n v="1"/>
    <n v="0.375"/>
    <n v="0"/>
    <n v="8.884345702689771"/>
    <n v="0"/>
    <n v="1.375"/>
    <n v="40.582776292335119"/>
    <n v="1.4127882113008734"/>
    <n v="1.1875"/>
    <n v="1.2201352733962088"/>
    <n v="12.270599542895361"/>
    <n v="14.971791328006026"/>
    <n v="1.6875"/>
    <n v="30.380681818181817"/>
    <n v="1.2165454512105724"/>
    <n v="4.3877332052205942"/>
    <n v="5.3378768719366994"/>
    <n v="2.6247168199942728"/>
    <n v="0.52494336399885455"/>
    <n v="0.27500000000000002"/>
  </r>
  <r>
    <s v="47691-63078"/>
    <x v="0"/>
    <s v="Ke'Shawn"/>
    <s v="Ke'Shawn Vaughn"/>
    <s v="Vaughn"/>
    <n v="0"/>
    <n v="0"/>
    <n v="5000"/>
    <s v="TB@NO"/>
    <s v="TB"/>
    <s v="NO"/>
    <m/>
    <m/>
    <m/>
    <x v="214"/>
    <s v="Ke'Shawn Vaughn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85671"/>
    <x v="2"/>
    <s v="Justin"/>
    <s v="Justin Jefferson"/>
    <s v="Jefferson"/>
    <n v="0"/>
    <n v="0"/>
    <n v="5000"/>
    <s v="GB@MIN"/>
    <s v="MIN"/>
    <s v="GB"/>
    <m/>
    <m/>
    <m/>
    <x v="215"/>
    <s v="Justin Jefferson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27338"/>
    <x v="0"/>
    <s v="Rex"/>
    <s v="Rex Burkhead"/>
    <s v="Burkhead"/>
    <n v="6.7384614210862299"/>
    <n v="13"/>
    <n v="5000"/>
    <s v="MIA@NE"/>
    <s v="NE"/>
    <s v="MIA"/>
    <m/>
    <m/>
    <m/>
    <x v="216"/>
    <s v="Rex Burkhead"/>
    <n v="7.7027522935779817"/>
    <n v="4.4659793814432991"/>
    <n v="12.203488372093023"/>
    <n v="0"/>
    <n v="0"/>
    <n v="0"/>
    <n v="0"/>
    <n v="2.9230769230769229"/>
    <n v="2.0769230769230771"/>
    <n v="21.46153846153846"/>
    <n v="10.3"/>
    <n v="32"/>
    <n v="0.79230769230769238"/>
    <n v="5"/>
    <n v="23.23076923076923"/>
    <s v="4.6"/>
    <n v="0.23076923076923078"/>
    <n v="34.723204605263149"/>
    <n v="31.576795394736852"/>
    <n v="1"/>
    <n v="0"/>
    <n v="0"/>
    <n v="0"/>
    <n v="0"/>
    <n v="2.9230769230769229"/>
    <n v="42.773239260739253"/>
    <n v="2.3729462587157082"/>
    <n v="2.0769230769230771"/>
    <n v="1.6860407627716876"/>
    <n v="11.837426308480669"/>
    <n v="19.958383282404391"/>
    <n v="5"/>
    <n v="34.718452380952385"/>
    <n v="4.5475522710886809"/>
    <n v="4.7637113402061857"/>
    <n v="21.663226323965542"/>
    <n v="5.2006224990985315"/>
    <n v="1.0401244998197063"/>
    <n v="0.58461538461538454"/>
  </r>
  <r>
    <s v="47691-28473"/>
    <x v="0"/>
    <s v="Carlos"/>
    <s v="Carlos Hyde"/>
    <s v="Hyde"/>
    <n v="9.2624998092651296"/>
    <n v="16"/>
    <n v="5000"/>
    <s v="SEA@ATL"/>
    <s v="SEA"/>
    <s v="ATL"/>
    <s v="Q"/>
    <s v="Shoulder - labrum"/>
    <m/>
    <x v="217"/>
    <s v="Carlos Hyde"/>
    <n v="7.3097014925373136"/>
    <n v="4.2161520190023749"/>
    <n v="11.162393162393162"/>
    <n v="0"/>
    <n v="0"/>
    <n v="0"/>
    <n v="0"/>
    <n v="1"/>
    <n v="0.625"/>
    <n v="2.625"/>
    <n v="4.2"/>
    <n v="14"/>
    <n v="0.26250000000000001"/>
    <n v="15.3125"/>
    <n v="66.875"/>
    <s v="4.4"/>
    <n v="0.375"/>
    <n v="34.284943948412703"/>
    <n v="30.315056051587295"/>
    <n v="1"/>
    <n v="0"/>
    <n v="0"/>
    <n v="0"/>
    <n v="0"/>
    <n v="1"/>
    <n v="34.263041125541122"/>
    <n v="1.0006392550734573"/>
    <n v="0.625"/>
    <n v="0.62539953442091079"/>
    <n v="4.4151216846473957"/>
    <n v="2.7612150459901486"/>
    <n v="15.3125"/>
    <n v="46.789285714285711"/>
    <n v="9.9210596764506942"/>
    <n v="4.3016971324314097"/>
    <n v="42.677393960868841"/>
    <n v="4.8563609006858988"/>
    <n v="0.97127218013717975"/>
    <n v="0.2"/>
  </r>
  <r>
    <s v="47691-72776"/>
    <x v="0"/>
    <s v="Alexander"/>
    <s v="Alexander Mattison"/>
    <s v="Mattison"/>
    <n v="4.87692319429837"/>
    <n v="13"/>
    <n v="4900"/>
    <s v="GB@MIN"/>
    <s v="MIN"/>
    <s v="GB"/>
    <m/>
    <m/>
    <m/>
    <x v="218"/>
    <s v="Alexander Mattison"/>
    <n v="6.8150183150183148"/>
    <n v="4.6739659367396591"/>
    <n v="11.414110429447852"/>
    <n v="0"/>
    <n v="0"/>
    <n v="0"/>
    <n v="0"/>
    <n v="0.92307692307692313"/>
    <n v="0.76923076923076927"/>
    <n v="6.3076923076923075"/>
    <n v="8.1999999999999993"/>
    <n v="17"/>
    <n v="0.63076923076923075"/>
    <n v="7.6923076923076925"/>
    <n v="35.53846153846154"/>
    <s v="4.6"/>
    <n v="7.6923076923076927E-2"/>
    <n v="24.965896593176794"/>
    <n v="34.134103406823208"/>
    <n v="1"/>
    <n v="0"/>
    <n v="0"/>
    <n v="0"/>
    <n v="0"/>
    <n v="0.92307692307692313"/>
    <n v="26.827243589743592"/>
    <n v="0.85903133998816228"/>
    <n v="0.76923076923076927"/>
    <n v="0.71585944999013529"/>
    <n v="8.8143845616228749"/>
    <n v="6.3098604842848909"/>
    <n v="7.6923076923076925"/>
    <n v="37.68278388278388"/>
    <n v="6.9679041501573522"/>
    <n v="4.9855636658556364"/>
    <n v="34.738929758189194"/>
    <n v="4.4894944088627931"/>
    <n v="0.91622334874750877"/>
    <n v="0.18838304552590265"/>
  </r>
  <r>
    <s v="47691-63625"/>
    <x v="0"/>
    <s v="Nyheim"/>
    <s v="Nyheim Hines"/>
    <s v="Hines"/>
    <n v="5.9937500953674299"/>
    <n v="16"/>
    <n v="4900"/>
    <s v="IND@JAC"/>
    <s v="IND"/>
    <s v="JAC"/>
    <m/>
    <m/>
    <m/>
    <x v="219"/>
    <s v="Nyheim Hines"/>
    <n v="7.3075435203094781"/>
    <n v="5.1241379310344826"/>
    <n v="11.553516819571865"/>
    <n v="0"/>
    <n v="0"/>
    <n v="0"/>
    <n v="0"/>
    <n v="3.625"/>
    <n v="2.75"/>
    <n v="20"/>
    <n v="7.3"/>
    <n v="21"/>
    <n v="0.45624999999999999"/>
    <n v="3.25"/>
    <n v="12.4375"/>
    <s v="3.8"/>
    <n v="0.125"/>
    <n v="24.832312195121943"/>
    <n v="36.767687804878058"/>
    <n v="1"/>
    <n v="0"/>
    <n v="0"/>
    <n v="0"/>
    <n v="0"/>
    <n v="3.625"/>
    <n v="34.886584249084251"/>
    <n v="2.580279314954141"/>
    <n v="2.75"/>
    <n v="1.9574532734134862"/>
    <n v="7.9427909640972354"/>
    <n v="15.547642172711193"/>
    <n v="3.25"/>
    <n v="29.715476190476192"/>
    <n v="4.021304743692844"/>
    <n v="4.5151824087956021"/>
    <n v="18.156924439128236"/>
    <n v="4.745456661183943"/>
    <n v="0.96846054309876384"/>
    <n v="0.73979591836734693"/>
  </r>
  <r>
    <s v="47691-25760"/>
    <x v="2"/>
    <s v="Allen"/>
    <s v="Allen Hurns"/>
    <s v="Hurns"/>
    <n v="4.8285713195800701"/>
    <n v="14"/>
    <n v="4900"/>
    <s v="MIA@NE"/>
    <s v="MIA"/>
    <s v="NE"/>
    <s v="IR"/>
    <s v="Opt out"/>
    <m/>
    <x v="220"/>
    <s v="Allen Hurns"/>
    <n v="5.3843283582089549"/>
    <n v="4.1863013698630134"/>
    <n v="9.5247524752475243"/>
    <n v="0"/>
    <n v="0"/>
    <n v="0"/>
    <n v="0"/>
    <n v="3.3571428571428572"/>
    <n v="2.2857142857142856"/>
    <n v="29.714285714285715"/>
    <n v="13"/>
    <n v="27"/>
    <n v="0.9285714285714286"/>
    <n v="0"/>
    <n v="0"/>
    <n v="0"/>
    <n v="0"/>
    <n v="42.492174647302903"/>
    <n v="20.507825352697093"/>
    <n v="1"/>
    <n v="0"/>
    <n v="0"/>
    <n v="0"/>
    <n v="0"/>
    <n v="3.3571428571428572"/>
    <n v="49.607967032967032"/>
    <n v="2.8755925536488927"/>
    <n v="2.2857142857142856"/>
    <n v="1.9578502492928631"/>
    <n v="11.660928235365732"/>
    <n v="22.830351252596987"/>
    <n v="0"/>
    <n v="42.314010989010988"/>
    <n v="0"/>
    <n v="0"/>
    <n v="0"/>
    <n v="3.4258922681168413"/>
    <n v="0.69916168737078388"/>
    <n v="0.68513119533527689"/>
  </r>
  <r>
    <s v="47691-61631"/>
    <x v="2"/>
    <s v="Olabisi"/>
    <s v="Olabisi Johnson"/>
    <s v="Johnson"/>
    <n v="4.8846153846153797"/>
    <n v="13"/>
    <n v="4900"/>
    <s v="GB@MIN"/>
    <s v="MIN"/>
    <s v="GB"/>
    <m/>
    <m/>
    <m/>
    <x v="221"/>
    <s v="Olabisi Johnson"/>
    <n v="6.8150183150183148"/>
    <n v="4.6739659367396591"/>
    <n v="11.414110429447852"/>
    <n v="0"/>
    <n v="0"/>
    <n v="0"/>
    <n v="0"/>
    <n v="2.8125"/>
    <n v="1.9375"/>
    <n v="18.375"/>
    <n v="9.5"/>
    <n v="23"/>
    <n v="0.59375"/>
    <n v="6.25E-2"/>
    <n v="0.375"/>
    <s v="6.0"/>
    <n v="0"/>
    <n v="24.965896593176794"/>
    <n v="34.134103406823208"/>
    <n v="1"/>
    <n v="0"/>
    <n v="0"/>
    <n v="0"/>
    <n v="0"/>
    <n v="2.8125"/>
    <n v="26.827243589743592"/>
    <n v="2.6173611140264312"/>
    <n v="1.9375"/>
    <n v="1.8030709896626527"/>
    <n v="10.211786992124063"/>
    <n v="18.412576878113338"/>
    <n v="6.25E-2"/>
    <n v="37.68278388278388"/>
    <n v="5.6614221220028488E-2"/>
    <n v="6.502909129376917"/>
    <n v="0.36815713602428762"/>
    <n v="2.8468234014137623"/>
    <n v="0.58098436763546168"/>
    <n v="0.57397959183673464"/>
  </r>
  <r>
    <s v="47691-64827"/>
    <x v="2"/>
    <s v="Miles"/>
    <s v="Miles Boykin"/>
    <s v="Boykin"/>
    <n v="3.69166660308837"/>
    <n v="12"/>
    <n v="4900"/>
    <s v="CLE@BAL"/>
    <s v="BAL"/>
    <s v="CLE"/>
    <m/>
    <m/>
    <m/>
    <x v="222"/>
    <s v="Miles Boykin"/>
    <n v="6.7641325536062382"/>
    <n v="5"/>
    <n v="10.911949685534591"/>
    <n v="0"/>
    <n v="0"/>
    <n v="0"/>
    <n v="0"/>
    <n v="1.375"/>
    <n v="0.8125"/>
    <n v="12.375"/>
    <n v="15.2"/>
    <n v="50"/>
    <n v="0.95"/>
    <n v="0"/>
    <n v="0"/>
    <n v="0"/>
    <n v="0"/>
    <n v="12.779863682432442"/>
    <n v="50.520136317567555"/>
    <n v="1"/>
    <n v="0"/>
    <n v="0"/>
    <n v="0"/>
    <n v="0"/>
    <n v="1.375"/>
    <n v="19.229761904761904"/>
    <n v="0.91380811943350904"/>
    <n v="0.8125"/>
    <n v="0.53997752511980079"/>
    <n v="15.620035435433545"/>
    <n v="8.4344680767089955"/>
    <n v="0"/>
    <n v="27.742261904761904"/>
    <n v="0"/>
    <n v="0"/>
    <n v="0"/>
    <n v="1.2496968076708996"/>
    <n v="0.25504016483079583"/>
    <n v="0.28061224489795916"/>
  </r>
  <r>
    <s v="47691-56708"/>
    <x v="3"/>
    <s v="Will"/>
    <s v="Will Dissly"/>
    <s v="Dissly"/>
    <n v="10.400000254313101"/>
    <n v="6"/>
    <n v="4900"/>
    <s v="SEA@ATL"/>
    <s v="SEA"/>
    <s v="ATL"/>
    <s v="Q"/>
    <s v="Achilles"/>
    <m/>
    <x v="223"/>
    <s v="Will Dissly"/>
    <n v="7.3097014925373136"/>
    <n v="4.2161520190023749"/>
    <n v="11.162393162393162"/>
    <n v="0"/>
    <n v="0"/>
    <n v="0"/>
    <n v="0"/>
    <n v="4.5"/>
    <n v="3.8333333333333335"/>
    <n v="43.666666666666664"/>
    <n v="11.4"/>
    <n v="38"/>
    <n v="1.9000000000000001"/>
    <n v="0.16666666666666666"/>
    <n v="1.1666666666666667"/>
    <s v="7.0"/>
    <n v="0"/>
    <n v="34.284943948412703"/>
    <n v="30.315056051587295"/>
    <n v="1"/>
    <n v="0"/>
    <n v="0"/>
    <n v="0"/>
    <n v="0"/>
    <n v="4.5"/>
    <n v="34.263041125541122"/>
    <n v="4.5028766478305577"/>
    <n v="3.8333333333333335"/>
    <n v="3.8357838111149194"/>
    <n v="11.983901715471504"/>
    <n v="45.967656194197907"/>
    <n v="0.16666666666666666"/>
    <n v="46.789285714285711"/>
    <n v="0.10798432300898712"/>
    <n v="6.8436090743226963"/>
    <n v="0.73900249282889741"/>
    <n v="6.587332535369347"/>
    <n v="1.3443535786468055"/>
    <n v="0.91836734693877542"/>
  </r>
  <r>
    <s v="47691-57840"/>
    <x v="0"/>
    <s v="Rashaad"/>
    <s v="Rashaad Penny"/>
    <s v="Penny"/>
    <n v="7.9222225613064197"/>
    <n v="9"/>
    <n v="4900"/>
    <s v="SEA@ATL"/>
    <s v="SEA"/>
    <s v="ATL"/>
    <s v="NA"/>
    <s v="Knee - acl"/>
    <m/>
    <x v="224"/>
    <s v="Rashaad Penny"/>
    <n v="7.3097014925373136"/>
    <n v="4.2161520190023749"/>
    <n v="11.162393162393162"/>
    <n v="0"/>
    <n v="0"/>
    <n v="0"/>
    <n v="0"/>
    <n v="1.1000000000000001"/>
    <n v="0.8"/>
    <n v="8.3000000000000007"/>
    <n v="10.4"/>
    <n v="30"/>
    <n v="1.04"/>
    <n v="6.5"/>
    <n v="37"/>
    <s v="5.7"/>
    <n v="0.3"/>
    <n v="34.284943948412703"/>
    <n v="30.315056051587295"/>
    <n v="1"/>
    <n v="0"/>
    <n v="0"/>
    <n v="0"/>
    <n v="0"/>
    <n v="1.1000000000000001"/>
    <n v="34.263041125541122"/>
    <n v="1.1007031805808032"/>
    <n v="0.8"/>
    <n v="0.80051140405876597"/>
    <n v="10.932682266745934"/>
    <n v="8.7517368314811588"/>
    <n v="6.5"/>
    <n v="46.789285714285711"/>
    <n v="4.2113885973504983"/>
    <n v="5.5726531033770526"/>
    <n v="23.468607736551988"/>
    <n v="3.6220344568033149"/>
    <n v="0.73919070547006427"/>
    <n v="0.22448979591836735"/>
  </r>
  <r>
    <s v="47691-45631"/>
    <x v="0"/>
    <s v="Jamaal"/>
    <s v="Jamaal Williams"/>
    <s v="Williams"/>
    <n v="9.0571430751255502"/>
    <n v="14"/>
    <n v="4900"/>
    <s v="GB@MIN"/>
    <s v="GB"/>
    <s v="MIN"/>
    <m/>
    <m/>
    <m/>
    <x v="225"/>
    <s v="Jamaal Williams"/>
    <n v="6.2179700499168051"/>
    <n v="4.2772277227722775"/>
    <n v="9.4847715736040605"/>
    <n v="0"/>
    <n v="0"/>
    <n v="0"/>
    <n v="0"/>
    <n v="3.2142857142857144"/>
    <n v="2.7857142857142856"/>
    <n v="18.071428571428573"/>
    <n v="6.5"/>
    <n v="17"/>
    <n v="0.4642857142857143"/>
    <n v="7.6428571428571432"/>
    <n v="32.857142857142854"/>
    <s v="4.3"/>
    <n v="7.1428571428571425E-2"/>
    <n v="37.252589426829275"/>
    <n v="23.147410573170728"/>
    <n v="1"/>
    <n v="0"/>
    <n v="0"/>
    <n v="0"/>
    <n v="0"/>
    <n v="3.2142857142857144"/>
    <n v="34.582088744588752"/>
    <n v="3.4624995297181065"/>
    <n v="2.7857142857142856"/>
    <n v="3.000832925755692"/>
    <n v="5.8059902835301553"/>
    <n v="17.422806809434917"/>
    <n v="7.6428571428571432"/>
    <n v="28.472023809523812"/>
    <n v="6.2135503054274688"/>
    <n v="4.2648299612569955"/>
    <n v="26.499735508364626"/>
    <n v="5.785111374637097"/>
    <n v="1.1806349744157341"/>
    <n v="0.65597667638483959"/>
  </r>
  <r>
    <s v="47691-25290"/>
    <x v="0"/>
    <s v="Giovani"/>
    <s v="Giovani Bernard"/>
    <s v="Bernard"/>
    <n v="3.3375000953674299"/>
    <n v="16"/>
    <n v="4900"/>
    <s v="LAC@CIN"/>
    <s v="CIN"/>
    <s v="LAC"/>
    <m/>
    <m/>
    <m/>
    <x v="226"/>
    <s v="Giovani Bernard"/>
    <n v="6.9051724137931032"/>
    <n v="4.2074592074592072"/>
    <n v="9.7682926829268286"/>
    <n v="0"/>
    <n v="0"/>
    <n v="0"/>
    <n v="0"/>
    <n v="2.6875"/>
    <n v="1.875"/>
    <n v="14.625"/>
    <n v="7.8"/>
    <n v="35"/>
    <n v="0.48749999999999999"/>
    <n v="3.3125"/>
    <n v="10.625"/>
    <s v="3.2"/>
    <n v="0"/>
    <n v="37.475043336397064"/>
    <n v="24.624956663602941"/>
    <n v="1"/>
    <n v="0"/>
    <n v="0"/>
    <n v="0"/>
    <n v="0"/>
    <n v="2.6875"/>
    <n v="31.570833333333336"/>
    <n v="3.1901020129307249"/>
    <n v="1.875"/>
    <n v="2.2256525671609708"/>
    <n v="7.1754532364179529"/>
    <n v="15.970065916177113"/>
    <n v="3.3125"/>
    <n v="28.63095238095238"/>
    <n v="2.8490204539074924"/>
    <n v="3.1220566872740783"/>
    <n v="8.8948033603025163"/>
    <n v="3.4239869276479631"/>
    <n v="0.69877284237713533"/>
    <n v="0.54846938775510201"/>
  </r>
  <r>
    <s v="47691-6914"/>
    <x v="3"/>
    <s v="Greg"/>
    <s v="Greg Olsen"/>
    <s v="Olsen"/>
    <n v="6.9785712105887203"/>
    <n v="14"/>
    <n v="4900"/>
    <s v="SEA@ATL"/>
    <s v="SEA"/>
    <s v="ATL"/>
    <m/>
    <m/>
    <m/>
    <x v="227"/>
    <s v="Greg Olsen"/>
    <n v="7.3097014925373136"/>
    <n v="4.2161520190023749"/>
    <n v="11.162393162393162"/>
    <n v="0"/>
    <n v="0"/>
    <n v="0"/>
    <n v="0"/>
    <n v="5.8571428571428568"/>
    <n v="3.7142857142857144"/>
    <n v="42.642857142857146"/>
    <n v="11.5"/>
    <n v="41"/>
    <n v="0.8214285714285714"/>
    <n v="0"/>
    <n v="0"/>
    <n v="0"/>
    <n v="0"/>
    <n v="34.284943948412703"/>
    <n v="30.315056051587295"/>
    <n v="1"/>
    <n v="0"/>
    <n v="0"/>
    <n v="0"/>
    <n v="0"/>
    <n v="5.8571428571428568"/>
    <n v="34.263041125541122"/>
    <n v="5.8608870654302496"/>
    <n v="3.7142857142857144"/>
    <n v="3.7166600902728413"/>
    <n v="12.08902366034406"/>
    <n v="44.93079176876487"/>
    <n v="0"/>
    <n v="46.789285714285711"/>
    <n v="0"/>
    <n v="0"/>
    <n v="0"/>
    <n v="6.3502220340193443"/>
    <n v="1.2959636804121111"/>
    <n v="1.19533527696793"/>
  </r>
  <r>
    <s v="47691-72453"/>
    <x v="2"/>
    <s v="Denzel"/>
    <s v="Denzel Mims"/>
    <s v="Mims"/>
    <n v="0"/>
    <n v="0"/>
    <n v="4900"/>
    <s v="NYJ@BUF"/>
    <s v="NYJ"/>
    <s v="BUF"/>
    <m/>
    <m/>
    <m/>
    <x v="228"/>
    <s v="Denzel Mims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41806"/>
    <x v="2"/>
    <s v="Laquon"/>
    <s v="Laquon Treadwell"/>
    <s v="Treadwell"/>
    <n v="3.2111110687255802"/>
    <n v="9"/>
    <n v="4900"/>
    <s v="SEA@ATL"/>
    <s v="ATL"/>
    <s v="SEA"/>
    <m/>
    <m/>
    <m/>
    <x v="229"/>
    <s v="Laquon Treadwell"/>
    <n v="7.0618729096989963"/>
    <n v="4.8530927835051543"/>
    <n v="11.026109660574413"/>
    <n v="0"/>
    <n v="0"/>
    <n v="0"/>
    <n v="0"/>
    <n v="1.2307692307692308"/>
    <n v="0.69230769230769229"/>
    <n v="14.153846153846153"/>
    <n v="20.399999999999999"/>
    <n v="58"/>
    <n v="1.5692307692307692"/>
    <n v="0"/>
    <n v="0"/>
    <n v="0"/>
    <n v="0"/>
    <n v="44.774070299355685"/>
    <n v="21.325929700644309"/>
    <n v="1"/>
    <n v="0"/>
    <n v="0"/>
    <n v="0"/>
    <n v="0"/>
    <n v="1.2307692307692308"/>
    <n v="36.57628205128205"/>
    <n v="1.5066197265070003"/>
    <n v="0.69230769230769229"/>
    <n v="0.84747359616018769"/>
    <n v="21.183052711649037"/>
    <n v="17.952077859192023"/>
    <n v="0"/>
    <n v="30.875869963369961"/>
    <n v="0"/>
    <n v="0"/>
    <n v="0"/>
    <n v="2.1413616320730484"/>
    <n v="0.43701257797409149"/>
    <n v="0.25117739403453687"/>
  </r>
  <r>
    <s v="47691-89981"/>
    <x v="2"/>
    <s v="Tee"/>
    <s v="Tee Higgins"/>
    <s v="Higgins"/>
    <n v="0"/>
    <n v="0"/>
    <n v="4900"/>
    <s v="LAC@CIN"/>
    <s v="CIN"/>
    <s v="LAC"/>
    <m/>
    <m/>
    <m/>
    <x v="230"/>
    <s v="Tee Higgins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29683"/>
    <x v="2"/>
    <s v="Nelson"/>
    <s v="Nelson Agholor"/>
    <s v="Agholor"/>
    <n v="6.7727272727272698"/>
    <n v="11"/>
    <n v="4900"/>
    <s v="LV@CAR"/>
    <s v="LV"/>
    <s v="CAR"/>
    <m/>
    <m/>
    <m/>
    <x v="231"/>
    <s v="Nelson Agholor"/>
    <n v="6.7941176470588234"/>
    <n v="5.1595505617977526"/>
    <n v="10.651296829971182"/>
    <n v="0"/>
    <n v="0"/>
    <n v="0"/>
    <n v="0"/>
    <n v="6.2727272727272725"/>
    <n v="3.5454545454545454"/>
    <n v="33"/>
    <n v="9.3000000000000007"/>
    <n v="43"/>
    <n v="0.84545454545454557"/>
    <n v="0.18181818181818182"/>
    <n v="0.63636363636363635"/>
    <s v="3.5"/>
    <n v="0"/>
    <n v="29.094443537499998"/>
    <n v="32.205556462499999"/>
    <n v="1"/>
    <n v="0"/>
    <n v="0"/>
    <n v="0"/>
    <n v="0"/>
    <n v="6.2727272727272725"/>
    <n v="44.777285214785209"/>
    <n v="4.0757609262617596"/>
    <n v="3.5454545454545454"/>
    <n v="2.3036909583218645"/>
    <n v="9.3287081933021447"/>
    <n v="21.490460717733246"/>
    <n v="0.18181818181818182"/>
    <n v="27.354940892440894"/>
    <n v="0.21405843074121339"/>
    <n v="4.1874613255170168"/>
    <n v="0.89636140012969401"/>
    <n v="4.0114094845135666"/>
    <n v="0.81865499683950338"/>
    <n v="1.2801484230055657"/>
  </r>
  <r>
    <s v="47691-72725"/>
    <x v="3"/>
    <s v="Irv"/>
    <s v="Irv Smith Jr."/>
    <s v="Smith Jr."/>
    <n v="4.3642856052943602"/>
    <n v="14"/>
    <n v="4800"/>
    <s v="GB@MIN"/>
    <s v="MIN"/>
    <s v="GB"/>
    <m/>
    <m/>
    <m/>
    <x v="232"/>
    <s v="Irv Smith Jr."/>
    <n v="6.8150183150183148"/>
    <n v="4.6739659367396591"/>
    <n v="11.414110429447852"/>
    <n v="0"/>
    <n v="0"/>
    <n v="0"/>
    <n v="0"/>
    <n v="2.9375"/>
    <n v="2.25"/>
    <n v="19.4375"/>
    <n v="8.6"/>
    <n v="29"/>
    <n v="0.53749999999999998"/>
    <n v="0"/>
    <n v="0"/>
    <n v="0"/>
    <n v="0"/>
    <n v="24.965896593176794"/>
    <n v="34.134103406823208"/>
    <n v="1"/>
    <n v="0"/>
    <n v="0"/>
    <n v="0"/>
    <n v="0"/>
    <n v="2.9375"/>
    <n v="26.827243589743592"/>
    <n v="2.7336882746498286"/>
    <n v="2.25"/>
    <n v="2.0938888912211451"/>
    <n v="9.2443545402386249"/>
    <n v="19.356651278315411"/>
    <n v="0"/>
    <n v="37.68278388278388"/>
    <n v="0"/>
    <n v="0"/>
    <n v="0"/>
    <n v="3.0606651278315411"/>
    <n v="0.63763856829823773"/>
    <n v="0.61197916666666674"/>
  </r>
  <r>
    <s v="47691-55336"/>
    <x v="3"/>
    <s v="Chris"/>
    <s v="Chris Herndon"/>
    <s v="Herndon"/>
    <n v="1.20000004768371"/>
    <n v="1"/>
    <n v="4800"/>
    <s v="NYJ@BUF"/>
    <s v="NYJ"/>
    <s v="BUF"/>
    <m/>
    <m/>
    <m/>
    <x v="233"/>
    <s v="Chris Herndon"/>
    <n v="5.6473779385171792"/>
    <n v="4.25"/>
    <n v="8.9741379310344822"/>
    <n v="0"/>
    <n v="0"/>
    <n v="0"/>
    <n v="0"/>
    <n v="2"/>
    <n v="1"/>
    <n v="7"/>
    <n v="7"/>
    <n v="7"/>
    <n v="7"/>
    <n v="0"/>
    <n v="0"/>
    <n v="0"/>
    <n v="0"/>
    <n v="34.445274999999995"/>
    <n v="22.054725000000001"/>
    <n v="1"/>
    <n v="0"/>
    <n v="0"/>
    <n v="0"/>
    <n v="0"/>
    <n v="2"/>
    <n v="29.979532967032963"/>
    <n v="2.2979193863945642"/>
    <n v="1"/>
    <n v="1.1489596931972821"/>
    <n v="5.9159821142142244"/>
    <n v="6.7972249949081833"/>
    <n v="0"/>
    <n v="35.912087912087905"/>
    <n v="0"/>
    <n v="0"/>
    <n v="0"/>
    <n v="1.1797224994908184"/>
    <n v="0.24577552072725384"/>
    <n v="0.41666666666666669"/>
  </r>
  <r>
    <s v="47691-25813"/>
    <x v="2"/>
    <s v="Phillip"/>
    <s v="Phillip Dorsett II"/>
    <s v="Dorsett II"/>
    <n v="7.8454548228870697"/>
    <n v="11"/>
    <n v="4800"/>
    <s v="SEA@ATL"/>
    <s v="SEA"/>
    <s v="ATL"/>
    <m/>
    <m/>
    <m/>
    <x v="234"/>
    <s v="Phillip Dorsett II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40167"/>
    <x v="0"/>
    <s v="Gus"/>
    <s v="Gus Edwards"/>
    <s v="Edwards"/>
    <n v="5.5687499046325604"/>
    <n v="16"/>
    <n v="4800"/>
    <s v="CLE@BAL"/>
    <s v="BAL"/>
    <s v="CLE"/>
    <m/>
    <m/>
    <m/>
    <x v="235"/>
    <s v="Gus Edwards"/>
    <n v="6.7641325536062382"/>
    <n v="5"/>
    <n v="10.911949685534591"/>
    <n v="0"/>
    <n v="0"/>
    <n v="0"/>
    <n v="0"/>
    <n v="0.4375"/>
    <n v="0.4375"/>
    <n v="2.8125"/>
    <n v="6.4"/>
    <n v="10"/>
    <n v="0.4"/>
    <n v="8.3125"/>
    <n v="44.4375"/>
    <s v="5.3"/>
    <n v="0.125"/>
    <n v="12.779863682432442"/>
    <n v="50.520136317567555"/>
    <n v="1"/>
    <n v="0"/>
    <n v="0"/>
    <n v="0"/>
    <n v="0"/>
    <n v="0.4375"/>
    <n v="19.229761904761904"/>
    <n v="0.29075712891066197"/>
    <n v="0.4375"/>
    <n v="0.29075712891066197"/>
    <n v="6.5768570254457028"/>
    <n v="1.912268065974509"/>
    <n v="8.3125"/>
    <n v="27.742261904761904"/>
    <n v="15.137505174648249"/>
    <n v="6.1449275362318829"/>
    <n v="93.018872377548647"/>
    <n v="9.7118640443523159"/>
    <n v="2.0233050092400657"/>
    <n v="9.1145833333333343E-2"/>
  </r>
  <r>
    <s v="47691-53498"/>
    <x v="2"/>
    <s v="Richie"/>
    <s v="Richie James Jr."/>
    <s v="James Jr."/>
    <n v="1.4624999761581401"/>
    <n v="16"/>
    <n v="4800"/>
    <s v="ARI@SF"/>
    <s v="SF"/>
    <s v="ARI"/>
    <s v="O"/>
    <s v="Wrist"/>
    <m/>
    <x v="236"/>
    <s v="Richie James Jr.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12555"/>
    <x v="4"/>
    <s v="Baltimore"/>
    <s v="Baltimore Ravens"/>
    <s v="Ravens"/>
    <n v="9.875"/>
    <n v="16"/>
    <n v="4800"/>
    <s v="CLE@BAL"/>
    <s v="BAL"/>
    <s v="CLE"/>
    <m/>
    <m/>
    <m/>
    <x v="237"/>
    <s v="BAL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24891"/>
    <x v="0"/>
    <s v="Chris"/>
    <s v="Chris Thompson"/>
    <s v="Thompson"/>
    <n v="6.5999998612837301"/>
    <n v="11"/>
    <n v="4800"/>
    <s v="IND@JAC"/>
    <s v="JAC"/>
    <s v="IND"/>
    <m/>
    <m/>
    <m/>
    <x v="238"/>
    <s v="Chris Thompson"/>
    <n v="7.0854092526690389"/>
    <n v="4.0913838120104442"/>
    <n v="10.106598984771574"/>
    <n v="0"/>
    <n v="0"/>
    <n v="0"/>
    <n v="0"/>
    <n v="5.2727272727272725"/>
    <n v="3.8181818181818183"/>
    <n v="34.363636363636367"/>
    <n v="9"/>
    <n v="39"/>
    <n v="0.81818181818181823"/>
    <n v="3.3636363636363638"/>
    <n v="12.545454545454545"/>
    <s v="3.7"/>
    <n v="0"/>
    <n v="43.022920729712041"/>
    <n v="18.377079270287954"/>
    <n v="1"/>
    <n v="0"/>
    <n v="0"/>
    <n v="0"/>
    <n v="0"/>
    <n v="5.2727272727272725"/>
    <n v="39.601298701298703"/>
    <n v="5.7283002053792957"/>
    <n v="3.8181818181818183"/>
    <n v="4.1480794590677661"/>
    <n v="8.5661093753176658"/>
    <n v="35.532902343883023"/>
    <n v="3.3636363636363638"/>
    <n v="30.299350649350647"/>
    <n v="2.0401035258586746"/>
    <n v="3.5102887198698309"/>
    <n v="7.1613523941883752"/>
    <n v="6.1785163828980485"/>
    <n v="1.2871909131037602"/>
    <n v="1.0984848484848484"/>
  </r>
  <r>
    <s v="47691-55689"/>
    <x v="0"/>
    <s v="Ito"/>
    <s v="Ito Smith"/>
    <s v="Smith"/>
    <n v="4.3999998910086404"/>
    <n v="7"/>
    <n v="4800"/>
    <s v="SEA@ATL"/>
    <s v="ATL"/>
    <s v="SEA"/>
    <m/>
    <m/>
    <m/>
    <x v="239"/>
    <s v="Ito Smith"/>
    <n v="7.0618729096989963"/>
    <n v="4.8530927835051543"/>
    <n v="11.026109660574413"/>
    <n v="0"/>
    <n v="0"/>
    <n v="0"/>
    <n v="0"/>
    <n v="2"/>
    <n v="1.5714285714285714"/>
    <n v="12.428571428571429"/>
    <n v="7.9"/>
    <n v="11"/>
    <n v="1.1285714285714286"/>
    <n v="3.1428571428571428"/>
    <n v="15.142857142857142"/>
    <s v="4.8"/>
    <n v="0.14285714285714285"/>
    <n v="44.774070299355685"/>
    <n v="21.325929700644309"/>
    <n v="1"/>
    <n v="0"/>
    <n v="0"/>
    <n v="0"/>
    <n v="0"/>
    <n v="2"/>
    <n v="36.57628205128205"/>
    <n v="2.4482570555738752"/>
    <n v="1.5714285714285714"/>
    <n v="1.9236305436651877"/>
    <n v="8.2032410010797729"/>
    <n v="15.780004946723642"/>
    <n v="3.1428571428571428"/>
    <n v="30.875869963369961"/>
    <n v="2.1707679999706753"/>
    <n v="5.4017032720753022"/>
    <n v="11.725844608357956"/>
    <n v="3.5362992412224452"/>
    <n v="0.73672900858800949"/>
    <n v="0.41666666666666669"/>
  </r>
  <r>
    <s v="47691-47523"/>
    <x v="2"/>
    <s v="Tajae"/>
    <s v="Tajae Sharpe"/>
    <s v="Sharpe"/>
    <n v="5.3384616558368299"/>
    <n v="13"/>
    <n v="4800"/>
    <s v="GB@MIN"/>
    <s v="MIN"/>
    <s v="GB"/>
    <m/>
    <m/>
    <m/>
    <x v="240"/>
    <s v="Tajae Sharpe"/>
    <n v="6.8150183150183148"/>
    <n v="4.6739659367396591"/>
    <n v="11.414110429447852"/>
    <n v="0"/>
    <n v="0"/>
    <n v="0"/>
    <n v="0"/>
    <n v="2.3333333333333335"/>
    <n v="1.6666666666666667"/>
    <n v="21.933333333333334"/>
    <n v="13.2"/>
    <n v="47"/>
    <n v="0.88"/>
    <n v="0"/>
    <n v="0"/>
    <n v="0"/>
    <n v="0"/>
    <n v="24.965896593176794"/>
    <n v="34.134103406823208"/>
    <n v="1"/>
    <n v="0"/>
    <n v="0"/>
    <n v="0"/>
    <n v="0"/>
    <n v="2.3333333333333335"/>
    <n v="26.827243589743592"/>
    <n v="2.1714403316367434"/>
    <n v="1.6666666666666667"/>
    <n v="1.5510288083119597"/>
    <n v="14.189009294319751"/>
    <n v="22.007562176896084"/>
    <n v="0"/>
    <n v="37.68278388278388"/>
    <n v="0"/>
    <n v="0"/>
    <n v="0"/>
    <n v="3.0340895510229418"/>
    <n v="0.63210198979644627"/>
    <n v="0.48611111111111116"/>
  </r>
  <r>
    <s v="47691-6627"/>
    <x v="2"/>
    <s v="Ted"/>
    <s v="Ted Ginn Jr."/>
    <s v="Ginn Jr."/>
    <n v="4.7266667683919197"/>
    <n v="15"/>
    <n v="4800"/>
    <s v="CHI@DET"/>
    <s v="CHI"/>
    <s v="DET"/>
    <m/>
    <m/>
    <m/>
    <x v="241"/>
    <s v="Ted Ginn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40434"/>
    <x v="2"/>
    <s v="Greg"/>
    <s v="Greg Ward"/>
    <s v="Ward"/>
    <n v="7.6500002543131496"/>
    <n v="6"/>
    <n v="4800"/>
    <s v="PHI@WAS"/>
    <s v="PHI"/>
    <s v="WAS"/>
    <m/>
    <m/>
    <m/>
    <x v="242"/>
    <s v="Greg Ward"/>
    <n v="7.0796296296296299"/>
    <n v="4.7444219066937121"/>
    <n v="10.304582210242588"/>
    <n v="0"/>
    <n v="0"/>
    <n v="0"/>
    <n v="0"/>
    <n v="5.7142857142857144"/>
    <n v="4"/>
    <n v="36.285714285714285"/>
    <n v="9.1"/>
    <n v="38"/>
    <n v="1.3"/>
    <n v="0.14285714285714285"/>
    <n v="0.7142857142857143"/>
    <s v="5.0"/>
    <n v="0"/>
    <n v="29.284970403171386"/>
    <n v="32.615029596828613"/>
    <n v="1"/>
    <n v="0"/>
    <n v="0"/>
    <n v="0"/>
    <n v="0"/>
    <n v="5.7142857142857144"/>
    <n v="48.590422077922085"/>
    <n v="3.4439439062653729"/>
    <n v="4"/>
    <n v="2.4107607343857609"/>
    <n v="8.830958680861654"/>
    <n v="21.28932843480435"/>
    <n v="0.14285714285714285"/>
    <n v="20.961922799422798"/>
    <n v="0.22227397681916777"/>
    <n v="5.5007790222535791"/>
    <n v="1.2226800288797564"/>
    <n v="4.2512008463684108"/>
    <n v="0.88566684299341891"/>
    <n v="1.1904761904761905"/>
  </r>
  <r>
    <s v="47691-52916"/>
    <x v="2"/>
    <s v="Russell"/>
    <s v="Russell Gage"/>
    <s v="Gage"/>
    <n v="5.3071430751255502"/>
    <n v="14"/>
    <n v="4800"/>
    <s v="SEA@ATL"/>
    <s v="ATL"/>
    <s v="SEA"/>
    <m/>
    <m/>
    <m/>
    <x v="243"/>
    <s v="Russell Gage"/>
    <n v="7.0618729096989963"/>
    <n v="4.8530927835051543"/>
    <n v="11.026109660574413"/>
    <n v="0"/>
    <n v="0"/>
    <n v="0"/>
    <n v="0"/>
    <n v="4.625"/>
    <n v="3.0625"/>
    <n v="27.875"/>
    <n v="9.1"/>
    <n v="19"/>
    <n v="0.56874999999999998"/>
    <n v="0.25"/>
    <n v="0.75"/>
    <s v="3.0"/>
    <n v="0"/>
    <n v="44.774070299355685"/>
    <n v="21.325929700644309"/>
    <n v="1"/>
    <n v="0"/>
    <n v="0"/>
    <n v="0"/>
    <n v="0"/>
    <n v="4.625"/>
    <n v="36.57628205128205"/>
    <n v="5.6615944410145866"/>
    <n v="3.0625"/>
    <n v="3.7488936163474964"/>
    <n v="9.4493029252944218"/>
    <n v="35.424431415569984"/>
    <n v="0.25"/>
    <n v="30.875869963369961"/>
    <n v="0.1726747272703946"/>
    <n v="3.3760645450470639"/>
    <n v="0.58296102456325061"/>
    <n v="5.1319892440133241"/>
    <n v="1.0691644258361093"/>
    <n v="0.96354166666666674"/>
  </r>
  <r>
    <s v="47691-6840"/>
    <x v="0"/>
    <s v="Frank"/>
    <s v="Frank Gore"/>
    <s v="Gore"/>
    <n v="5.8933334350585902"/>
    <n v="15"/>
    <n v="4800"/>
    <s v="NYJ@BUF"/>
    <s v="NYJ"/>
    <s v="BUF"/>
    <m/>
    <m/>
    <m/>
    <x v="244"/>
    <s v="Frank Gore"/>
    <n v="5.6473779385171792"/>
    <n v="4.25"/>
    <n v="8.9741379310344822"/>
    <n v="0"/>
    <n v="0"/>
    <n v="0"/>
    <n v="0"/>
    <n v="1"/>
    <n v="0.8125"/>
    <n v="6.25"/>
    <n v="7.7"/>
    <n v="18"/>
    <n v="0.48125000000000001"/>
    <n v="10.375"/>
    <n v="37.4375"/>
    <s v="3.6"/>
    <n v="0.125"/>
    <n v="34.445274999999995"/>
    <n v="22.054725000000001"/>
    <n v="1"/>
    <n v="0"/>
    <n v="0"/>
    <n v="0"/>
    <n v="0"/>
    <n v="1"/>
    <n v="29.979532967032963"/>
    <n v="1.1489596931972821"/>
    <n v="0.8125"/>
    <n v="0.93352975072279165"/>
    <n v="6.5075803256356464"/>
    <n v="6.0750198391991885"/>
    <n v="10.375"/>
    <n v="35.912087912087905"/>
    <n v="6.3716087027616295"/>
    <n v="3.5478260869565221"/>
    <n v="22.605359571536916"/>
    <n v="3.2742879410736103"/>
    <n v="0.68214332105700215"/>
    <n v="0.20833333333333334"/>
  </r>
  <r>
    <s v="47691-58041"/>
    <x v="0"/>
    <s v="Mike"/>
    <s v="Mike Boone"/>
    <s v="Boone"/>
    <n v="9.6999999999999993"/>
    <n v="5"/>
    <n v="4800"/>
    <s v="GB@MIN"/>
    <s v="MIN"/>
    <s v="GB"/>
    <m/>
    <m/>
    <m/>
    <x v="245"/>
    <s v="Mike Boone"/>
    <n v="6.8150183150183148"/>
    <n v="4.6739659367396591"/>
    <n v="11.414110429447852"/>
    <n v="0"/>
    <n v="0"/>
    <n v="0"/>
    <n v="0"/>
    <n v="0.25"/>
    <n v="0.1875"/>
    <n v="1.0625"/>
    <n v="5.7"/>
    <n v="7"/>
    <n v="0.35625000000000001"/>
    <n v="3.0625"/>
    <n v="17.0625"/>
    <s v="5.6"/>
    <n v="0.1875"/>
    <n v="24.965896593176794"/>
    <n v="34.134103406823208"/>
    <n v="1"/>
    <n v="0"/>
    <n v="0"/>
    <n v="0"/>
    <n v="0"/>
    <n v="0.25"/>
    <n v="26.827243589743592"/>
    <n v="0.23265432124679392"/>
    <n v="0.1875"/>
    <n v="0.17449074093509542"/>
    <n v="6.1270721952744385"/>
    <n v="1.0691173671162584"/>
    <n v="3.0625"/>
    <n v="37.68278388278388"/>
    <n v="2.7740968397813957"/>
    <n v="6.0693818540851217"/>
    <n v="16.837053020844085"/>
    <n v="1.8843670387960343"/>
    <n v="0.39257646641584049"/>
    <n v="5.2083333333333336E-2"/>
  </r>
  <r>
    <s v="47691-33578"/>
    <x v="0"/>
    <s v="Jalen"/>
    <s v="Jalen Richard"/>
    <s v="Richard"/>
    <n v="4.0500001907348597"/>
    <n v="16"/>
    <n v="4800"/>
    <s v="LV@CAR"/>
    <s v="LV"/>
    <s v="CAR"/>
    <m/>
    <m/>
    <m/>
    <x v="246"/>
    <s v="Jalen Richard"/>
    <n v="6.7941176470588234"/>
    <n v="5.1595505617977526"/>
    <n v="10.651296829971182"/>
    <n v="0"/>
    <n v="0"/>
    <n v="0"/>
    <n v="0"/>
    <n v="2.6875"/>
    <n v="2.25"/>
    <n v="20.1875"/>
    <n v="9"/>
    <n v="33"/>
    <n v="0.5625"/>
    <n v="2.4375"/>
    <n v="9.0625"/>
    <s v="3.7"/>
    <n v="0"/>
    <n v="29.094443537499998"/>
    <n v="32.205556462499999"/>
    <n v="1"/>
    <n v="0"/>
    <n v="0"/>
    <n v="0"/>
    <n v="0"/>
    <n v="2.6875"/>
    <n v="44.777285214785209"/>
    <n v="1.7462272809074388"/>
    <n v="2.25"/>
    <n v="1.461957723550414"/>
    <n v="9.0277821225504624"/>
    <n v="13.198235800592999"/>
    <n v="2.4375"/>
    <n v="27.354940892440894"/>
    <n v="2.8697208371243921"/>
    <n v="4.4267448298322751"/>
    <n v="12.70352187880235"/>
    <n v="3.715175767939535"/>
    <n v="0.77399495165406984"/>
    <n v="0.55989583333333337"/>
  </r>
  <r>
    <s v="47691-57208"/>
    <x v="2"/>
    <s v="KeeSean"/>
    <s v="KeeSean Johnson"/>
    <s v="Johnson"/>
    <n v="3.55"/>
    <n v="10"/>
    <n v="4800"/>
    <s v="ARI@SF"/>
    <s v="ARI"/>
    <s v="SF"/>
    <m/>
    <m/>
    <m/>
    <x v="247"/>
    <s v="KeeSean Johnson"/>
    <n v="5.2157996146435455"/>
    <n v="4.4937655860349128"/>
    <n v="8.5125786163522008"/>
    <n v="0"/>
    <n v="0"/>
    <n v="0"/>
    <n v="0"/>
    <n v="4.2"/>
    <n v="2.1"/>
    <n v="18.7"/>
    <n v="8.9"/>
    <n v="31"/>
    <n v="0.89"/>
    <n v="0.1"/>
    <n v="0.3"/>
    <s v="3.0"/>
    <n v="0"/>
    <n v="35.724841066015493"/>
    <n v="23.675158933984505"/>
    <n v="1"/>
    <n v="0"/>
    <n v="0"/>
    <n v="0"/>
    <n v="0"/>
    <n v="4.2"/>
    <n v="43.039806027306028"/>
    <n v="3.4861758526995095"/>
    <n v="2.1"/>
    <n v="1.7430879263497547"/>
    <n v="7.1348888920274458"/>
    <n v="12.436738683540019"/>
    <n v="0.1"/>
    <n v="26.173305860805861"/>
    <n v="9.0455363414515044E-2"/>
    <n v="3.1260977989808088"/>
    <n v="0.28277231247612467"/>
    <n v="2.3219510996016144"/>
    <n v="0.48373981241700303"/>
    <n v="0.87500000000000011"/>
  </r>
  <r>
    <s v="47691-64585"/>
    <x v="3"/>
    <s v="Dawson"/>
    <s v="Dawson Knox"/>
    <s v="Knox"/>
    <n v="4.3799997965494697"/>
    <n v="15"/>
    <n v="4700"/>
    <s v="NYJ@BUF"/>
    <s v="BUF"/>
    <s v="NYJ"/>
    <m/>
    <m/>
    <m/>
    <x v="248"/>
    <s v="Dawson Knox"/>
    <n v="6.45982905982906"/>
    <n v="3.3357314148681056"/>
    <n v="10.410468319559229"/>
    <n v="0"/>
    <n v="0"/>
    <n v="0"/>
    <n v="0"/>
    <n v="3.3333333333333335"/>
    <n v="1.8666666666666667"/>
    <n v="25.866666666666667"/>
    <n v="13.9"/>
    <n v="49"/>
    <n v="0.92666666666666664"/>
    <n v="6.6666666666666666E-2"/>
    <n v="0.6"/>
    <s v="9.0"/>
    <n v="0"/>
    <n v="31.210567449280106"/>
    <n v="27.689432550719893"/>
    <n v="1"/>
    <n v="0"/>
    <n v="0"/>
    <n v="0"/>
    <n v="0"/>
    <n v="3.3333333333333335"/>
    <n v="43.803379953379959"/>
    <n v="2.3750501660296219"/>
    <n v="1.8666666666666667"/>
    <n v="1.3300280929765882"/>
    <n v="13.627655276090417"/>
    <n v="18.125164358600877"/>
    <n v="6.6666666666666666E-2"/>
    <n v="25.532284382284381"/>
    <n v="7.2299138706476918E-2"/>
    <n v="6.9615264310290899"/>
    <n v="0.50331236504577737"/>
    <n v="2.7961810056979988"/>
    <n v="0.5949321288719146"/>
    <n v="0.70921985815602839"/>
  </r>
  <r>
    <s v="47691-79987"/>
    <x v="2"/>
    <s v="David"/>
    <s v="David Moore"/>
    <s v="Moore"/>
    <n v="3.64999989100864"/>
    <n v="14"/>
    <n v="4700"/>
    <s v="SEA@ATL"/>
    <s v="SEA"/>
    <s v="ATL"/>
    <m/>
    <m/>
    <m/>
    <x v="249"/>
    <s v="David Moore"/>
    <n v="7.3097014925373136"/>
    <n v="4.2161520190023749"/>
    <n v="11.162393162393162"/>
    <n v="0"/>
    <n v="0"/>
    <n v="0"/>
    <n v="0"/>
    <n v="2.4285714285714284"/>
    <n v="1.2142857142857142"/>
    <n v="21.5"/>
    <n v="17.7"/>
    <n v="60"/>
    <n v="1.2642857142857142"/>
    <n v="0.21428571428571427"/>
    <n v="1.7857142857142858"/>
    <s v="8.3"/>
    <n v="0"/>
    <n v="34.284943948412703"/>
    <n v="30.315056051587295"/>
    <n v="1"/>
    <n v="0"/>
    <n v="0"/>
    <n v="0"/>
    <n v="0"/>
    <n v="2.4285714285714284"/>
    <n v="34.263041125541122"/>
    <n v="2.4301239051783963"/>
    <n v="1.2142857142857142"/>
    <n v="1.2150619525891981"/>
    <n v="18.606584242442597"/>
    <n v="22.608152580637707"/>
    <n v="0.21428571428571427"/>
    <n v="46.789285714285711"/>
    <n v="0.13883698672584061"/>
    <n v="8.1145650452683391"/>
    <n v="1.1266017594758906"/>
    <n v="2.9806182911542169"/>
    <n v="0.63417410450089717"/>
    <n v="0.51671732522796343"/>
  </r>
  <r>
    <s v="47691-27771"/>
    <x v="2"/>
    <s v="Cody"/>
    <s v="Cody Latimer"/>
    <s v="Latimer"/>
    <n v="4.1538461538461497"/>
    <n v="13"/>
    <n v="4700"/>
    <s v="PHI@WAS"/>
    <s v="WAS"/>
    <s v="PHI"/>
    <s v="IR"/>
    <s v="Personal"/>
    <m/>
    <x v="250"/>
    <s v="Cody Latimer"/>
    <n v="6.7688266199649734"/>
    <n v="4.0849858356940514"/>
    <n v="11.10632183908046"/>
    <n v="0"/>
    <n v="0"/>
    <n v="0"/>
    <n v="0"/>
    <n v="2.8"/>
    <n v="1.6"/>
    <n v="20"/>
    <n v="12.5"/>
    <n v="43"/>
    <n v="0.83333333333333337"/>
    <n v="0"/>
    <n v="0"/>
    <n v="0"/>
    <n v="0"/>
    <n v="36.75783627131635"/>
    <n v="17.842163728683655"/>
    <n v="1"/>
    <n v="0"/>
    <n v="0"/>
    <n v="0"/>
    <n v="0"/>
    <n v="2.8"/>
    <n v="32.519155844155847"/>
    <n v="3.1649635080605054"/>
    <n v="1.6"/>
    <n v="1.8085505760345748"/>
    <n v="13.074236580804847"/>
    <n v="23.645418099426916"/>
    <n v="0"/>
    <n v="36.928205128205128"/>
    <n v="0"/>
    <n v="0"/>
    <n v="0"/>
    <n v="3.1645418099426914"/>
    <n v="0.67330676807291301"/>
    <n v="0.5957446808510638"/>
  </r>
  <r>
    <s v="47691-83083"/>
    <x v="2"/>
    <s v="Justin"/>
    <s v="Justin Watson"/>
    <s v="Watson"/>
    <n v="5.9000002543131496"/>
    <n v="6"/>
    <n v="4700"/>
    <s v="TB@NO"/>
    <s v="TB"/>
    <s v="NO"/>
    <m/>
    <m/>
    <m/>
    <x v="251"/>
    <s v="Justin Watson"/>
    <n v="6.4145936981757874"/>
    <n v="4.2347826086956522"/>
    <n v="10.425876010781671"/>
    <n v="0"/>
    <n v="0"/>
    <n v="0"/>
    <n v="0"/>
    <n v="1.625"/>
    <n v="0.9375"/>
    <n v="9.9375"/>
    <n v="10.6"/>
    <n v="17"/>
    <n v="0.66249999999999998"/>
    <n v="0"/>
    <n v="0"/>
    <n v="0"/>
    <n v="0"/>
    <n v="44.70009236218047"/>
    <n v="20.599907637819527"/>
    <n v="1"/>
    <n v="0"/>
    <n v="0"/>
    <n v="0"/>
    <n v="0"/>
    <n v="1.625"/>
    <n v="39.892780830280827"/>
    <n v="1.8208219275956634"/>
    <n v="0.9375"/>
    <n v="1.050474188997498"/>
    <n v="10.407693477082679"/>
    <n v="10.933013364672977"/>
    <n v="0"/>
    <n v="23.153159340659339"/>
    <n v="0"/>
    <n v="0"/>
    <n v="0"/>
    <n v="1.5620513364672977"/>
    <n v="0.33235134818453138"/>
    <n v="0.3457446808510638"/>
  </r>
  <r>
    <s v="47691-63634"/>
    <x v="2"/>
    <s v="Jakobi"/>
    <s v="Jakobi Meyers"/>
    <s v="Meyers"/>
    <n v="4.4454546841708096"/>
    <n v="11"/>
    <n v="4700"/>
    <s v="MIA@NE"/>
    <s v="NE"/>
    <s v="MIA"/>
    <m/>
    <m/>
    <m/>
    <x v="252"/>
    <s v="Jakobi Meyers"/>
    <n v="7.7027522935779817"/>
    <n v="4.4659793814432991"/>
    <n v="12.203488372093023"/>
    <n v="0"/>
    <n v="0"/>
    <n v="0"/>
    <n v="0"/>
    <n v="2.7333333333333334"/>
    <n v="1.7333333333333334"/>
    <n v="23.933333333333334"/>
    <n v="13.8"/>
    <n v="35"/>
    <n v="0.92"/>
    <n v="0"/>
    <n v="0"/>
    <n v="0"/>
    <n v="0"/>
    <n v="34.723204605263149"/>
    <n v="31.576795394736852"/>
    <n v="1"/>
    <n v="0"/>
    <n v="0"/>
    <n v="0"/>
    <n v="0"/>
    <n v="2.7333333333333334"/>
    <n v="42.773239260739253"/>
    <n v="2.218912905079776"/>
    <n v="1.7333333333333334"/>
    <n v="1.4071155007822971"/>
    <n v="15.859852723983808"/>
    <n v="22.316644608041955"/>
    <n v="0"/>
    <n v="34.718452380952385"/>
    <n v="0"/>
    <n v="0"/>
    <n v="0"/>
    <n v="3.0983311274708623"/>
    <n v="0.65921938882358766"/>
    <n v="0.58156028368794321"/>
  </r>
  <r>
    <s v="47691-52405"/>
    <x v="2"/>
    <s v="Jalen"/>
    <s v="Jalen Hurd"/>
    <s v="Hurd"/>
    <n v="0"/>
    <n v="0"/>
    <n v="4700"/>
    <s v="ARI@SF"/>
    <s v="SF"/>
    <s v="ARI"/>
    <m/>
    <m/>
    <m/>
    <x v="253"/>
    <s v="Jalen Hurd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12526"/>
    <x v="4"/>
    <s v="Buffalo"/>
    <s v="Buffalo Bills"/>
    <s v="Bills"/>
    <n v="8.5625"/>
    <n v="16"/>
    <n v="4700"/>
    <s v="NYJ@BUF"/>
    <s v="BUF"/>
    <s v="NYJ"/>
    <m/>
    <m/>
    <m/>
    <x v="254"/>
    <s v="BUF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29949"/>
    <x v="2"/>
    <s v="Marvin"/>
    <s v="Marvin Hall"/>
    <s v="Hall"/>
    <n v="5.1857141767229296"/>
    <n v="7"/>
    <n v="4700"/>
    <s v="CHI@DET"/>
    <s v="DET"/>
    <s v="CHI"/>
    <m/>
    <m/>
    <m/>
    <x v="255"/>
    <s v="Marvin Hall"/>
    <n v="6.2241681260945709"/>
    <n v="3.9420289855072466"/>
    <n v="9.817679558011049"/>
    <n v="0"/>
    <n v="0"/>
    <n v="0"/>
    <n v="0"/>
    <n v="1.2222222222222223"/>
    <n v="0.77777777777777779"/>
    <n v="29"/>
    <n v="37.299999999999997"/>
    <n v="58"/>
    <n v="4.1444444444444439"/>
    <n v="0.1111111111111111"/>
    <n v="0.77777777777777779"/>
    <s v="7.0"/>
    <n v="0"/>
    <n v="34.909659414362835"/>
    <n v="26.19034058563717"/>
    <n v="1"/>
    <n v="0"/>
    <n v="0"/>
    <n v="0"/>
    <n v="0"/>
    <n v="1.2222222222222223"/>
    <n v="35.950198412698413"/>
    <n v="1.1868463427276219"/>
    <n v="0.77777777777777779"/>
    <n v="0.75526585446303207"/>
    <n v="34.486868159779583"/>
    <n v="26.046753948449862"/>
    <n v="0.1111111111111111"/>
    <n v="55.169444444444444"/>
    <n v="5.2747274730652369E-2"/>
    <n v="6.3986557445914727"/>
    <n v="0.3375116524668334"/>
    <n v="3.0273154489805587"/>
    <n v="0.6441096699958635"/>
    <n v="0.26004728132387706"/>
  </r>
  <r>
    <s v="47691-41221"/>
    <x v="2"/>
    <s v="Andre"/>
    <s v="Andre Patton"/>
    <s v="Patton"/>
    <n v="1.2285714830671"/>
    <n v="7"/>
    <n v="4700"/>
    <s v="ARI@SF"/>
    <s v="ARI"/>
    <s v="SF"/>
    <m/>
    <m/>
    <m/>
    <x v="256"/>
    <s v="Andre Patton"/>
    <n v="5.2157996146435455"/>
    <n v="4.4937655860349128"/>
    <n v="8.5125786163522008"/>
    <n v="0"/>
    <n v="0"/>
    <n v="0"/>
    <n v="0"/>
    <n v="1.3076923076923077"/>
    <n v="0.46153846153846156"/>
    <n v="4.3076923076923075"/>
    <n v="9.3000000000000007"/>
    <n v="15"/>
    <n v="0.7153846153846154"/>
    <n v="0"/>
    <n v="0"/>
    <n v="0"/>
    <n v="0"/>
    <n v="35.724841066015493"/>
    <n v="23.675158933984505"/>
    <n v="1"/>
    <n v="0"/>
    <n v="0"/>
    <n v="0"/>
    <n v="0"/>
    <n v="1.3076923076923077"/>
    <n v="43.039806027306028"/>
    <n v="1.0854393680566237"/>
    <n v="0.46153846153846156"/>
    <n v="0.38309624754939664"/>
    <n v="7.4555580557140724"/>
    <n v="2.8561963145307367"/>
    <n v="0"/>
    <n v="26.173305860805861"/>
    <n v="0"/>
    <n v="0"/>
    <n v="0"/>
    <n v="0.51638886222230451"/>
    <n v="0.1098699706855967"/>
    <n v="0.27823240589198034"/>
  </r>
  <r>
    <s v="47691-39286"/>
    <x v="3"/>
    <s v="O.J."/>
    <s v="O.J. Howard"/>
    <s v="Howard"/>
    <n v="5.5750001271565699"/>
    <n v="12"/>
    <n v="4700"/>
    <s v="TB@NO"/>
    <s v="TB"/>
    <s v="NO"/>
    <m/>
    <m/>
    <m/>
    <x v="257"/>
    <s v="O.J. Howard"/>
    <n v="6.4145936981757874"/>
    <n v="4.2347826086956522"/>
    <n v="10.425876010781671"/>
    <n v="0"/>
    <n v="0"/>
    <n v="0"/>
    <n v="0"/>
    <n v="3.7857142857142856"/>
    <n v="2.4285714285714284"/>
    <n v="32.785714285714285"/>
    <n v="13.5"/>
    <n v="33"/>
    <n v="0.9642857142857143"/>
    <n v="0"/>
    <n v="0"/>
    <n v="0"/>
    <n v="0"/>
    <n v="44.70009236218047"/>
    <n v="20.599907637819527"/>
    <n v="1"/>
    <n v="0"/>
    <n v="0"/>
    <n v="0"/>
    <n v="0"/>
    <n v="3.7857142857142856"/>
    <n v="39.892780830280827"/>
    <n v="4.2419148203327541"/>
    <n v="2.4285714285714284"/>
    <n v="2.7212283753078044"/>
    <n v="13.25508131515247"/>
    <n v="36.070103391805191"/>
    <n v="0"/>
    <n v="23.153159340659339"/>
    <n v="0"/>
    <n v="0"/>
    <n v="0"/>
    <n v="4.8212960534662335"/>
    <n v="1.0258076709502624"/>
    <n v="0.80547112462006076"/>
  </r>
  <r>
    <s v="47691-71032"/>
    <x v="2"/>
    <s v="Devin"/>
    <s v="Devin Duvernay"/>
    <s v="Duvernay"/>
    <n v="0"/>
    <n v="0"/>
    <n v="4700"/>
    <s v="CLE@BAL"/>
    <s v="BAL"/>
    <s v="CLE"/>
    <m/>
    <m/>
    <m/>
    <x v="258"/>
    <s v="Devin Duvernay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70027"/>
    <x v="0"/>
    <s v="Zack"/>
    <s v="Zack Moss"/>
    <s v="Moss"/>
    <n v="0"/>
    <n v="0"/>
    <n v="4700"/>
    <s v="NYJ@BUF"/>
    <s v="BUF"/>
    <s v="NYJ"/>
    <m/>
    <m/>
    <m/>
    <x v="259"/>
    <s v="Zack Moss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43433"/>
    <x v="0"/>
    <s v="Boston"/>
    <s v="Boston Scott"/>
    <s v="Scott"/>
    <n v="9.4333335028754295"/>
    <n v="9"/>
    <n v="4700"/>
    <s v="PHI@WAS"/>
    <s v="PHI"/>
    <s v="WAS"/>
    <m/>
    <m/>
    <m/>
    <x v="260"/>
    <s v="Boston Scott"/>
    <n v="7.0796296296296299"/>
    <n v="4.7444219066937121"/>
    <n v="10.304582210242588"/>
    <n v="0"/>
    <n v="0"/>
    <n v="0"/>
    <n v="0"/>
    <n v="2.3636363636363638"/>
    <n v="2.1818181818181817"/>
    <n v="18.545454545454547"/>
    <n v="8.5"/>
    <n v="39"/>
    <n v="0.77272727272727271"/>
    <n v="5.5454545454545459"/>
    <n v="22.272727272727273"/>
    <s v="4.0"/>
    <n v="0.45454545454545453"/>
    <n v="29.284970403171386"/>
    <n v="32.615029596828613"/>
    <n v="1"/>
    <n v="0"/>
    <n v="0"/>
    <n v="0"/>
    <n v="0"/>
    <n v="2.3636363636363638"/>
    <n v="48.590422077922085"/>
    <n v="1.4245404339552226"/>
    <n v="2.1818181818181817"/>
    <n v="1.3149604005740514"/>
    <n v="8.2486976689367086"/>
    <n v="10.846710790959259"/>
    <n v="5.5454545454545459"/>
    <n v="20.961922799422798"/>
    <n v="8.6282716456167847"/>
    <n v="4.4006232178028633"/>
    <n v="37.969772533211341"/>
    <n v="5.9725574233261502"/>
    <n v="1.2707568985800319"/>
    <n v="0.50290135396518376"/>
  </r>
  <r>
    <s v="47691-54741"/>
    <x v="2"/>
    <s v="Seth"/>
    <s v="Seth Roberts"/>
    <s v="Roberts"/>
    <n v="3.5428570338657899"/>
    <n v="14"/>
    <n v="4700"/>
    <s v="LV@CAR"/>
    <s v="CAR"/>
    <s v="LV"/>
    <m/>
    <m/>
    <m/>
    <x v="261"/>
    <s v="Seth Roberts"/>
    <n v="7.8079847908745244"/>
    <n v="3.8765432098765431"/>
    <n v="12.186943620178042"/>
    <n v="0"/>
    <n v="0"/>
    <n v="0"/>
    <n v="0"/>
    <n v="2.1875"/>
    <n v="1.3125"/>
    <n v="16.9375"/>
    <n v="12.9"/>
    <n v="33"/>
    <n v="0.80625000000000002"/>
    <n v="0"/>
    <n v="0"/>
    <n v="0"/>
    <n v="0"/>
    <n v="42.975624629062651"/>
    <n v="20.224375370937352"/>
    <n v="1"/>
    <n v="0"/>
    <n v="0"/>
    <n v="0"/>
    <n v="0"/>
    <n v="2.1875"/>
    <n v="35.359294871794873"/>
    <n v="2.6586836422199998"/>
    <n v="1.3125"/>
    <n v="1.5952101853319998"/>
    <n v="14.805414966395443"/>
    <n v="23.617748752460837"/>
    <n v="0"/>
    <n v="28.778311965811962"/>
    <n v="0"/>
    <n v="0"/>
    <n v="0"/>
    <n v="3.0180248752460836"/>
    <n v="0.64213295218001776"/>
    <n v="0.46542553191489361"/>
  </r>
  <r>
    <s v="47691-28157"/>
    <x v="2"/>
    <s v="Bennie"/>
    <s v="Bennie Fowler III"/>
    <s v="Fowler III"/>
    <n v="4.3499999046325604"/>
    <n v="8"/>
    <n v="4700"/>
    <s v="TB@NO"/>
    <s v="NO"/>
    <s v="TB"/>
    <m/>
    <m/>
    <m/>
    <x v="262"/>
    <s v="Bennie Fowler III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30297"/>
    <x v="3"/>
    <s v="Trey"/>
    <s v="Trey Burton"/>
    <s v="Burton"/>
    <n v="1.92499995231628"/>
    <n v="8"/>
    <n v="4700"/>
    <s v="IND@JAC"/>
    <s v="IND"/>
    <s v="JAC"/>
    <s v="Q"/>
    <s v="Hip - labrum"/>
    <m/>
    <x v="263"/>
    <s v="Trey Burton"/>
    <n v="7.3075435203094781"/>
    <n v="5.1241379310344826"/>
    <n v="11.553516819571865"/>
    <n v="0"/>
    <n v="0"/>
    <n v="0"/>
    <n v="0"/>
    <n v="3"/>
    <n v="1.75"/>
    <n v="10.5"/>
    <n v="6"/>
    <n v="16"/>
    <n v="0.75"/>
    <n v="0"/>
    <n v="0"/>
    <n v="0"/>
    <n v="0"/>
    <n v="24.832312195121943"/>
    <n v="36.767687804878058"/>
    <n v="1"/>
    <n v="0"/>
    <n v="0"/>
    <n v="0"/>
    <n v="0"/>
    <n v="3"/>
    <n v="34.886584249084251"/>
    <n v="2.1354035709965307"/>
    <n v="1.75"/>
    <n v="1.2456520830813096"/>
    <n v="6.5283213403538936"/>
    <n v="8.1320170766359947"/>
    <n v="0"/>
    <n v="29.715476190476192"/>
    <n v="0"/>
    <n v="0"/>
    <n v="0"/>
    <n v="1.6882017076635996"/>
    <n v="0.35919185269438286"/>
    <n v="0.63829787234042545"/>
  </r>
  <r>
    <s v="47691-40647"/>
    <x v="2"/>
    <s v="Marquez"/>
    <s v="Marquez Valdes-Scantling"/>
    <s v="Valdes-Scantling"/>
    <n v="4.73999989827474"/>
    <n v="15"/>
    <n v="4700"/>
    <s v="GB@MIN"/>
    <s v="GB"/>
    <s v="MIN"/>
    <m/>
    <m/>
    <m/>
    <x v="264"/>
    <s v="Marquez Valdes-Scantling"/>
    <n v="6.2179700499168051"/>
    <n v="4.2772277227722775"/>
    <n v="9.4847715736040605"/>
    <n v="0"/>
    <n v="0"/>
    <n v="0"/>
    <n v="0"/>
    <n v="3.5"/>
    <n v="1.625"/>
    <n v="28.25"/>
    <n v="17.399999999999999"/>
    <n v="74"/>
    <n v="1.0874999999999999"/>
    <n v="0.125"/>
    <n v="0.5625"/>
    <s v="4.5"/>
    <n v="0"/>
    <n v="37.252589426829275"/>
    <n v="23.147410573170728"/>
    <n v="1"/>
    <n v="0"/>
    <n v="0"/>
    <n v="0"/>
    <n v="0"/>
    <n v="3.5"/>
    <n v="34.582088744588752"/>
    <n v="3.7702772656930494"/>
    <n v="1.625"/>
    <n v="1.7504858733574873"/>
    <n v="15.542189374373029"/>
    <n v="27.206382940886829"/>
    <n v="0.125"/>
    <n v="28.472023809523812"/>
    <n v="0.10162348630372028"/>
    <n v="4.4631941455015065"/>
    <n v="0.45356534911621688"/>
    <n v="3.5784948290003045"/>
    <n v="0.76138187851070305"/>
    <n v="0.74468085106382975"/>
  </r>
  <r>
    <s v="47691-54010"/>
    <x v="0"/>
    <s v="Brian"/>
    <s v="Brian Hill"/>
    <s v="Hill"/>
    <n v="6.2200000762939398"/>
    <n v="10"/>
    <n v="4700"/>
    <s v="SEA@ATL"/>
    <s v="ATL"/>
    <s v="SEA"/>
    <m/>
    <m/>
    <m/>
    <x v="265"/>
    <s v="Brian Hill"/>
    <n v="7.0618729096989963"/>
    <n v="4.8530927835051543"/>
    <n v="11.026109660574413"/>
    <n v="0"/>
    <n v="0"/>
    <n v="0"/>
    <n v="0"/>
    <n v="1.1666666666666667"/>
    <n v="0.83333333333333337"/>
    <n v="5.75"/>
    <n v="6.9"/>
    <n v="12"/>
    <n v="0.57500000000000007"/>
    <n v="6.5"/>
    <n v="26.916666666666668"/>
    <s v="4.1"/>
    <n v="0.16666666666666666"/>
    <n v="44.774070299355685"/>
    <n v="21.325929700644309"/>
    <n v="1"/>
    <n v="0"/>
    <n v="0"/>
    <n v="0"/>
    <n v="0"/>
    <n v="1.1666666666666667"/>
    <n v="36.57628205128205"/>
    <n v="1.4281499490847607"/>
    <n v="0.83333333333333337"/>
    <n v="1.0201071064891147"/>
    <n v="7.1648560642342325"/>
    <n v="7.3089205880969699"/>
    <n v="6.5"/>
    <n v="30.875869963369961"/>
    <n v="4.4895429090302601"/>
    <n v="4.6139548782309872"/>
    <n v="20.714548406147504"/>
    <n v="3.2190135660911139"/>
    <n v="0.68489650342364128"/>
    <n v="0.24822695035460993"/>
  </r>
  <r>
    <s v="47691-56059"/>
    <x v="2"/>
    <s v="Trent"/>
    <s v="Trent Sherfield"/>
    <s v="Sherfield"/>
    <n v="1.25"/>
    <n v="8"/>
    <n v="4700"/>
    <s v="ARI@SF"/>
    <s v="ARI"/>
    <s v="SF"/>
    <m/>
    <m/>
    <m/>
    <x v="266"/>
    <s v="Trent Sherfield"/>
    <n v="5.2157996146435455"/>
    <n v="4.4937655860349128"/>
    <n v="8.5125786163522008"/>
    <n v="0"/>
    <n v="0"/>
    <n v="0"/>
    <n v="0"/>
    <n v="0.8125"/>
    <n v="0.25"/>
    <n v="5"/>
    <n v="20"/>
    <n v="38"/>
    <n v="1.25"/>
    <n v="0"/>
    <n v="0"/>
    <n v="0"/>
    <n v="0"/>
    <n v="35.724841066015493"/>
    <n v="23.675158933984505"/>
    <n v="1"/>
    <n v="0"/>
    <n v="0"/>
    <n v="0"/>
    <n v="0"/>
    <n v="0.8125"/>
    <n v="43.039806027306028"/>
    <n v="0.674409019123417"/>
    <n v="0.25"/>
    <n v="0.20751046742258986"/>
    <n v="16.033458184331337"/>
    <n v="3.3271104022311446"/>
    <n v="0"/>
    <n v="26.173305860805861"/>
    <n v="0"/>
    <n v="0"/>
    <n v="0"/>
    <n v="0.45771104022311448"/>
    <n v="9.7385327707045638E-2"/>
    <n v="0.1728723404255319"/>
  </r>
  <r>
    <s v="47691-56064"/>
    <x v="0"/>
    <s v="Bo"/>
    <s v="Bo Scarbrough"/>
    <s v="Scarbrough"/>
    <n v="7.1166667938232404"/>
    <n v="6"/>
    <n v="4700"/>
    <s v="CHI@DET"/>
    <s v="DET"/>
    <s v="CHI"/>
    <m/>
    <m/>
    <m/>
    <x v="267"/>
    <s v="Bo Scarbrough"/>
    <n v="6.2241681260945709"/>
    <n v="3.9420289855072466"/>
    <n v="9.817679558011049"/>
    <n v="0"/>
    <n v="0"/>
    <n v="0"/>
    <n v="0"/>
    <n v="0.66666666666666663"/>
    <n v="0.16666666666666666"/>
    <n v="0.83333333333333337"/>
    <n v="5"/>
    <n v="5"/>
    <n v="0.83333333333333337"/>
    <n v="14.833333333333334"/>
    <n v="62.833333333333336"/>
    <s v="4.2"/>
    <n v="0.16666666666666666"/>
    <n v="34.909659414362835"/>
    <n v="26.19034058563717"/>
    <n v="1"/>
    <n v="0"/>
    <n v="0"/>
    <n v="0"/>
    <n v="0"/>
    <n v="0.66666666666666663"/>
    <n v="35.950198412698413"/>
    <n v="0.64737073239688459"/>
    <n v="0.16666666666666666"/>
    <n v="0.16184268309922115"/>
    <n v="4.6229045790589254"/>
    <n v="0.74818328078657204"/>
    <n v="14.833333333333334"/>
    <n v="55.169444444444444"/>
    <n v="7.0417611765420922"/>
    <n v="3.8391934467548836"/>
    <n v="27.034683362593359"/>
    <n v="2.8616199976713266"/>
    <n v="0.60885531865347375"/>
    <n v="0.14184397163120566"/>
  </r>
  <r>
    <s v="47691-71521"/>
    <x v="0"/>
    <s v="Justice"/>
    <s v="Justice Hill"/>
    <s v="Hill"/>
    <n v="2.84375"/>
    <n v="16"/>
    <n v="4700"/>
    <s v="CLE@BAL"/>
    <s v="BAL"/>
    <s v="CLE"/>
    <m/>
    <m/>
    <m/>
    <x v="268"/>
    <s v="Justice Hill"/>
    <n v="6.7641325536062382"/>
    <n v="5"/>
    <n v="10.911949685534591"/>
    <n v="0"/>
    <n v="0"/>
    <n v="0"/>
    <n v="0"/>
    <n v="0.9375"/>
    <n v="0.5"/>
    <n v="4.375"/>
    <n v="8.8000000000000007"/>
    <n v="14"/>
    <n v="0.55000000000000004"/>
    <n v="3.625"/>
    <n v="14.0625"/>
    <s v="3.9"/>
    <n v="0.125"/>
    <n v="12.779863682432442"/>
    <n v="50.520136317567555"/>
    <n v="1"/>
    <n v="0"/>
    <n v="0"/>
    <n v="0"/>
    <n v="0"/>
    <n v="0.9375"/>
    <n v="19.229761904761904"/>
    <n v="0.62305099052284696"/>
    <n v="0.5"/>
    <n v="0.33229386161218505"/>
    <n v="9.0431784099878421"/>
    <n v="3.0049926751027995"/>
    <n v="3.625"/>
    <n v="27.742261904761904"/>
    <n v="6.601318046087207"/>
    <n v="4.5217391304347823"/>
    <n v="29.849438121437803"/>
    <n v="3.5354430796540601"/>
    <n v="0.75222193184128938"/>
    <n v="0.19946808510638298"/>
  </r>
  <r>
    <s v="47691-40857"/>
    <x v="0"/>
    <s v="Peyton"/>
    <s v="Peyton Barber"/>
    <s v="Barber"/>
    <n v="6.78125"/>
    <n v="16"/>
    <n v="4700"/>
    <s v="PHI@WAS"/>
    <s v="WAS"/>
    <s v="PHI"/>
    <m/>
    <m/>
    <m/>
    <x v="269"/>
    <s v="Peyton Barber"/>
    <n v="6.7688266199649734"/>
    <n v="4.0849858356940514"/>
    <n v="11.10632183908046"/>
    <n v="0"/>
    <n v="0"/>
    <n v="0"/>
    <n v="0"/>
    <n v="1.5"/>
    <n v="1"/>
    <n v="7.1875"/>
    <n v="7.2"/>
    <n v="16"/>
    <n v="0.45"/>
    <n v="9.625"/>
    <n v="29.375"/>
    <s v="3.1"/>
    <n v="0.375"/>
    <n v="36.75783627131635"/>
    <n v="17.842163728683655"/>
    <n v="1"/>
    <n v="0"/>
    <n v="0"/>
    <n v="0"/>
    <n v="0"/>
    <n v="1.5"/>
    <n v="32.519155844155847"/>
    <n v="1.6955161650324135"/>
    <n v="1"/>
    <n v="1.1303441100216089"/>
    <n v="7.530760270543591"/>
    <n v="8.5123505157936865"/>
    <n v="9.625"/>
    <n v="36.928205128205128"/>
    <n v="4.6503973126334035"/>
    <n v="2.9364535862380428"/>
    <n v="13.655675866114114"/>
    <n v="2.7168026381907802"/>
    <n v="0.57804311450867663"/>
    <n v="0.31914893617021273"/>
  </r>
  <r>
    <s v="47691-57342"/>
    <x v="2"/>
    <s v="Tre'Quan"/>
    <s v="Tre'Quan Smith"/>
    <s v="Smith"/>
    <n v="6.2400001525878901"/>
    <n v="10"/>
    <n v="4700"/>
    <s v="TB@NO"/>
    <s v="NO"/>
    <s v="TB"/>
    <m/>
    <m/>
    <m/>
    <x v="270"/>
    <s v="Tre'Quan Smith"/>
    <n v="6.5090361445783129"/>
    <n v="3.2624309392265194"/>
    <n v="10.593137254901961"/>
    <n v="0"/>
    <n v="0"/>
    <n v="0"/>
    <n v="0"/>
    <n v="2.2727272727272729"/>
    <n v="1.6363636363636365"/>
    <n v="21.272727272727273"/>
    <n v="13"/>
    <n v="32"/>
    <n v="1.1818181818181819"/>
    <n v="0"/>
    <n v="0"/>
    <n v="0"/>
    <n v="0"/>
    <n v="41.698085765579364"/>
    <n v="21.901914234420641"/>
    <n v="1"/>
    <n v="0"/>
    <n v="0"/>
    <n v="0"/>
    <n v="0"/>
    <n v="2.2727272727272729"/>
    <n v="40.582776292335119"/>
    <n v="2.3351871261171464"/>
    <n v="1.6363636363636365"/>
    <n v="1.6813347308043454"/>
    <n v="12.968926346149567"/>
    <n v="21.805106287024767"/>
    <n v="0"/>
    <n v="30.380681818181817"/>
    <n v="0"/>
    <n v="0"/>
    <n v="0"/>
    <n v="2.998692446884295"/>
    <n v="0.63801966954985001"/>
    <n v="0.48355899419729209"/>
  </r>
  <r>
    <s v="47691-29734"/>
    <x v="0"/>
    <s v="Ty"/>
    <s v="Ty Montgomery"/>
    <s v="Montgomery"/>
    <n v="1.8428570883614599"/>
    <n v="14"/>
    <n v="4600"/>
    <s v="TB@NO"/>
    <s v="NO"/>
    <s v="TB"/>
    <m/>
    <m/>
    <m/>
    <x v="271"/>
    <s v="Ty Montgomery"/>
    <n v="6.5090361445783129"/>
    <n v="3.2624309392265194"/>
    <n v="10.593137254901961"/>
    <n v="0"/>
    <n v="0"/>
    <n v="0"/>
    <n v="0"/>
    <n v="1.0625"/>
    <n v="0.8125"/>
    <n v="5.625"/>
    <n v="6.9"/>
    <n v="21"/>
    <n v="0.43125000000000002"/>
    <n v="2"/>
    <n v="6.4375"/>
    <s v="3.2"/>
    <n v="0"/>
    <n v="41.698085765579364"/>
    <n v="21.901914234420641"/>
    <n v="1"/>
    <n v="0"/>
    <n v="0"/>
    <n v="0"/>
    <n v="0"/>
    <n v="1.0625"/>
    <n v="40.582776292335119"/>
    <n v="1.0916999814597659"/>
    <n v="0.8125"/>
    <n v="0.83482939758687968"/>
    <n v="6.8835070606486166"/>
    <n v="5.7465540527263173"/>
    <n v="2"/>
    <n v="30.380681818181817"/>
    <n v="1.4418316458791969"/>
    <n v="2.4208183201217071"/>
    <n v="3.4904124628755935"/>
    <n v="1.329946651560191"/>
    <n v="0.28911883729569371"/>
    <n v="0.23097826086956524"/>
  </r>
  <r>
    <s v="47691-62510"/>
    <x v="3"/>
    <s v="Nick"/>
    <s v="Nick Boyle"/>
    <s v="Boyle"/>
    <n v="3.9733332316080698"/>
    <n v="15"/>
    <n v="4600"/>
    <s v="CLE@BAL"/>
    <s v="BAL"/>
    <s v="CLE"/>
    <m/>
    <m/>
    <m/>
    <x v="272"/>
    <s v="Nick Boyle"/>
    <n v="6.7641325536062382"/>
    <n v="5"/>
    <n v="10.911949685534591"/>
    <n v="0"/>
    <n v="0"/>
    <n v="0"/>
    <n v="0"/>
    <n v="2.6875"/>
    <n v="1.9375"/>
    <n v="20.0625"/>
    <n v="10.4"/>
    <n v="35"/>
    <n v="0.65"/>
    <n v="0"/>
    <n v="0"/>
    <n v="0"/>
    <n v="0"/>
    <n v="12.779863682432442"/>
    <n v="50.520136317567555"/>
    <n v="1"/>
    <n v="0"/>
    <n v="0"/>
    <n v="0"/>
    <n v="0"/>
    <n v="2.6875"/>
    <n v="19.229761904761904"/>
    <n v="1.786079506165495"/>
    <n v="1.9375"/>
    <n v="1.2876387137472172"/>
    <n v="10.687392666349268"/>
    <n v="13.761500546209414"/>
    <n v="0"/>
    <n v="27.742261904761904"/>
    <n v="0"/>
    <n v="0"/>
    <n v="0"/>
    <n v="2.3449000546209415"/>
    <n v="0.50976088143933518"/>
    <n v="0.58423913043478271"/>
  </r>
  <r>
    <s v="47691-87122"/>
    <x v="2"/>
    <s v="Lynn"/>
    <s v="Lynn Bowden Jr."/>
    <s v="Bowden Jr."/>
    <n v="0"/>
    <n v="0"/>
    <n v="4600"/>
    <s v="LV@CAR"/>
    <s v="LV"/>
    <s v="CAR"/>
    <m/>
    <m/>
    <m/>
    <x v="273"/>
    <s v="Lynn Bowden Jr.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68712"/>
    <x v="2"/>
    <s v="Tyler"/>
    <s v="Tyler Johnson"/>
    <s v="Johnson"/>
    <n v="0"/>
    <n v="0"/>
    <n v="4600"/>
    <s v="TB@NO"/>
    <s v="TB"/>
    <s v="NO"/>
    <m/>
    <m/>
    <m/>
    <x v="274"/>
    <s v="Tyler Johnson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79998"/>
    <x v="2"/>
    <s v="Keelan"/>
    <s v="Keelan Cole"/>
    <s v="Cole"/>
    <n v="5.5583330790201799"/>
    <n v="12"/>
    <n v="4600"/>
    <s v="IND@JAC"/>
    <s v="JAC"/>
    <s v="IND"/>
    <m/>
    <m/>
    <m/>
    <x v="275"/>
    <s v="Keelan Cole"/>
    <n v="7.0854092526690389"/>
    <n v="4.0913838120104442"/>
    <n v="10.106598984771574"/>
    <n v="0"/>
    <n v="0"/>
    <n v="0"/>
    <n v="0"/>
    <n v="2.1875"/>
    <n v="1.5"/>
    <n v="22.5625"/>
    <n v="15"/>
    <n v="55"/>
    <n v="0.9375"/>
    <n v="6.25E-2"/>
    <n v="0.375"/>
    <s v="6.0"/>
    <n v="0"/>
    <n v="43.022920729712041"/>
    <n v="18.377079270287954"/>
    <n v="1"/>
    <n v="0"/>
    <n v="0"/>
    <n v="0"/>
    <n v="0"/>
    <n v="2.1875"/>
    <n v="39.601298701298703"/>
    <n v="2.3765038567575747"/>
    <n v="1.5"/>
    <n v="1.6296026446337655"/>
    <n v="14.276848958862775"/>
    <n v="23.265590820399598"/>
    <n v="6.25E-2"/>
    <n v="30.299350649350647"/>
    <n v="3.7907329027779428E-2"/>
    <n v="5.6923600862754009"/>
    <n v="0.21578216673504053"/>
    <n v="3.0981372987134637"/>
    <n v="0.67350810841597042"/>
    <n v="0.47554347826086962"/>
  </r>
  <r>
    <s v="47691-52371"/>
    <x v="0"/>
    <s v="Kalen"/>
    <s v="Kalen Ballage"/>
    <s v="Ballage"/>
    <n v="3.7333332697550401"/>
    <n v="12"/>
    <n v="4600"/>
    <s v="MIA@NE"/>
    <s v="MIA"/>
    <s v="NE"/>
    <m/>
    <m/>
    <m/>
    <x v="276"/>
    <s v="Kalen Ballage"/>
    <n v="5.3843283582089549"/>
    <n v="4.1863013698630134"/>
    <n v="9.5247524752475243"/>
    <n v="0"/>
    <n v="0"/>
    <n v="0"/>
    <n v="0"/>
    <n v="2"/>
    <n v="1.1666666666666667"/>
    <n v="5.25"/>
    <n v="4.5"/>
    <n v="13"/>
    <n v="0.375"/>
    <n v="6.166666666666667"/>
    <n v="11.25"/>
    <s v="1.8"/>
    <n v="0.25"/>
    <n v="42.492174647302903"/>
    <n v="20.507825352697093"/>
    <n v="1"/>
    <n v="0"/>
    <n v="0"/>
    <n v="0"/>
    <n v="0"/>
    <n v="2"/>
    <n v="49.607967032967032"/>
    <n v="1.7131189681312551"/>
    <n v="1.1666666666666667"/>
    <n v="0.99931939807656556"/>
    <n v="4.03647515839583"/>
    <n v="4.0337279256391305"/>
    <n v="6.166666666666667"/>
    <n v="42.314010989010988"/>
    <n v="2.9887245395181719"/>
    <n v="1.7473257891602145"/>
    <n v="5.2222754645960885"/>
    <n v="1.5089336723568554"/>
    <n v="0.32802905920801206"/>
    <n v="0.43478260869565222"/>
  </r>
  <r>
    <s v="47691-28827"/>
    <x v="0"/>
    <s v="Dare"/>
    <s v="Dare Ogunbowale"/>
    <s v="Ogunbowale"/>
    <n v="3.6124999523162802"/>
    <n v="16"/>
    <n v="4600"/>
    <s v="TB@NO"/>
    <s v="TB"/>
    <s v="NO"/>
    <m/>
    <m/>
    <m/>
    <x v="277"/>
    <s v="Dare Ogunbowale"/>
    <n v="6.4145936981757874"/>
    <n v="4.2347826086956522"/>
    <n v="10.425876010781671"/>
    <n v="0"/>
    <n v="0"/>
    <n v="0"/>
    <n v="0"/>
    <n v="2.875"/>
    <n v="2.1875"/>
    <n v="17.875"/>
    <n v="8.1999999999999993"/>
    <n v="21"/>
    <n v="0.51249999999999996"/>
    <n v="0.6875"/>
    <n v="1.0625"/>
    <s v="1.5"/>
    <n v="0.125"/>
    <n v="44.70009236218047"/>
    <n v="20.599907637819527"/>
    <n v="1"/>
    <n v="0"/>
    <n v="0"/>
    <n v="0"/>
    <n v="0"/>
    <n v="2.875"/>
    <n v="39.892780830280827"/>
    <n v="3.2214541795923277"/>
    <n v="2.1875"/>
    <n v="2.4511064409941627"/>
    <n v="8.0512345766111295"/>
    <n v="19.734432928686452"/>
    <n v="0.6875"/>
    <n v="23.153159340659339"/>
    <n v="0.61168483715871225"/>
    <n v="1.4729678638941399"/>
    <n v="0.90099210796610318"/>
    <n v="3.1572925036652553"/>
    <n v="0.68636793557940334"/>
    <n v="0.625"/>
  </r>
  <r>
    <s v="47691-12541"/>
    <x v="4"/>
    <s v="New England"/>
    <s v="New England Patriots"/>
    <s v="Patriots"/>
    <n v="14.5"/>
    <n v="16"/>
    <n v="4600"/>
    <s v="MIA@NE"/>
    <s v="NE"/>
    <s v="MIA"/>
    <m/>
    <m/>
    <m/>
    <x v="278"/>
    <s v="NE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55552"/>
    <x v="0"/>
    <s v="Jeff"/>
    <s v="Jeff Wilson Jr."/>
    <s v="Wilson Jr."/>
    <n v="5.6750001907348597"/>
    <n v="8"/>
    <n v="4600"/>
    <s v="ARI@SF"/>
    <s v="SF"/>
    <s v="ARI"/>
    <m/>
    <m/>
    <m/>
    <x v="279"/>
    <s v="Jeff Wilson Jr.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64786"/>
    <x v="0"/>
    <s v="Ryquell"/>
    <s v="Ryquell Armstead"/>
    <s v="Armstead"/>
    <n v="3.1571429116385299"/>
    <n v="14"/>
    <n v="4600"/>
    <s v="IND@JAC"/>
    <s v="JAC"/>
    <s v="IND"/>
    <s v="IR"/>
    <s v="Illness"/>
    <m/>
    <x v="280"/>
    <s v="Ryquell Armstead"/>
    <n v="7.0854092526690389"/>
    <n v="4.0913838120104442"/>
    <n v="10.106598984771574"/>
    <n v="0"/>
    <n v="0"/>
    <n v="0"/>
    <n v="0"/>
    <n v="1.5"/>
    <n v="0.875"/>
    <n v="9"/>
    <n v="10.3"/>
    <n v="31"/>
    <n v="0.64375000000000004"/>
    <n v="2.1875"/>
    <n v="6.75"/>
    <s v="3.1"/>
    <n v="0"/>
    <n v="43.022920729712041"/>
    <n v="18.377079270287954"/>
    <n v="1"/>
    <n v="0"/>
    <n v="0"/>
    <n v="0"/>
    <n v="0"/>
    <n v="1.5"/>
    <n v="39.601298701298703"/>
    <n v="1.6296026446337653"/>
    <n v="0.875"/>
    <n v="0.95060154270302977"/>
    <n v="9.8034362850857732"/>
    <n v="9.3191616563933959"/>
    <n v="2.1875"/>
    <n v="30.299350649350647"/>
    <n v="1.3267565159722801"/>
    <n v="2.9410527112422904"/>
    <n v="3.9020608484586496"/>
    <n v="1.7596222504852044"/>
    <n v="0.38252657619243574"/>
    <n v="0.32608695652173914"/>
  </r>
  <r>
    <s v="47691-33047"/>
    <x v="2"/>
    <s v="Chris"/>
    <s v="Chris Moore"/>
    <s v="Moore"/>
    <n v="0.71999998092651296"/>
    <n v="5"/>
    <n v="4600"/>
    <s v="CLE@BAL"/>
    <s v="BAL"/>
    <s v="CLE"/>
    <m/>
    <m/>
    <m/>
    <x v="281"/>
    <s v="Chris Moore"/>
    <n v="6.7641325536062382"/>
    <n v="5"/>
    <n v="10.911949685534591"/>
    <n v="0"/>
    <n v="0"/>
    <n v="0"/>
    <n v="0"/>
    <n v="0.35714285714285715"/>
    <n v="0.21428571428571427"/>
    <n v="1.5"/>
    <n v="7"/>
    <n v="13"/>
    <n v="0.5"/>
    <n v="7.1428571428571425E-2"/>
    <n v="0"/>
    <s v="0.0"/>
    <n v="0"/>
    <n v="12.779863682432442"/>
    <n v="50.520136317567555"/>
    <n v="1"/>
    <n v="0"/>
    <n v="0"/>
    <n v="0"/>
    <n v="0"/>
    <n v="0.35714285714285715"/>
    <n v="19.229761904761904"/>
    <n v="0.23735275829441793"/>
    <n v="0.21428571428571427"/>
    <n v="0.14241165497665076"/>
    <n v="7.1934373715812372"/>
    <n v="1.0244293210577726"/>
    <n v="7.1428571428571425E-2"/>
    <n v="27.742261904761904"/>
    <n v="0.13007523243521588"/>
    <n v="0"/>
    <n v="0"/>
    <n v="0.20958578924863441"/>
    <n v="4.5562128097529221E-2"/>
    <n v="7.7639751552795039E-2"/>
  </r>
  <r>
    <s v="47691-85306"/>
    <x v="2"/>
    <s v="KhaDarel"/>
    <s v="KhaDarel Hodge"/>
    <s v="Hodge"/>
    <n v="1.3714286259242401"/>
    <n v="7"/>
    <n v="4600"/>
    <s v="CLE@BAL"/>
    <s v="CLE"/>
    <s v="BAL"/>
    <m/>
    <m/>
    <m/>
    <x v="282"/>
    <s v="KhaDarel Hodge"/>
    <n v="6.09375"/>
    <n v="4.3941176470588239"/>
    <n v="10.424528301886792"/>
    <n v="0"/>
    <n v="0"/>
    <n v="0"/>
    <n v="0"/>
    <n v="0.625"/>
    <n v="0.25"/>
    <n v="4.75"/>
    <n v="19"/>
    <n v="41"/>
    <n v="1.1875"/>
    <n v="0"/>
    <n v="0"/>
    <n v="0"/>
    <n v="0"/>
    <n v="39.317423175965665"/>
    <n v="20.682576824034335"/>
    <n v="1"/>
    <n v="0"/>
    <n v="0"/>
    <n v="0"/>
    <n v="0"/>
    <n v="0.625"/>
    <n v="34.054517704517707"/>
    <n v="0.72158970795579958"/>
    <n v="0.25"/>
    <n v="0.28863588318231986"/>
    <n v="18.652888137054106"/>
    <n v="5.3838928413396285"/>
    <n v="0"/>
    <n v="28.633928571428569"/>
    <n v="0"/>
    <n v="0"/>
    <n v="0"/>
    <n v="0.66338928413396281"/>
    <n v="0.1442150617682528"/>
    <n v="0.13586956521739132"/>
  </r>
  <r>
    <s v="47691-31061"/>
    <x v="0"/>
    <s v="T.J."/>
    <s v="T.J. Yeldon"/>
    <s v="Yeldon"/>
    <n v="5.8000001907348597"/>
    <n v="4"/>
    <n v="4600"/>
    <s v="NYJ@BUF"/>
    <s v="BUF"/>
    <s v="NYJ"/>
    <m/>
    <m/>
    <m/>
    <x v="283"/>
    <s v="T.J. Yeldon"/>
    <n v="6.45982905982906"/>
    <n v="3.3357314148681056"/>
    <n v="10.410468319559229"/>
    <n v="0"/>
    <n v="0"/>
    <n v="0"/>
    <n v="0"/>
    <n v="2.5"/>
    <n v="2.1666666666666665"/>
    <n v="20.666666666666668"/>
    <n v="9.5"/>
    <n v="23"/>
    <n v="1.5833333333333333"/>
    <n v="2.8333333333333335"/>
    <n v="10.5"/>
    <s v="3.7"/>
    <n v="0"/>
    <n v="31.210567449280106"/>
    <n v="27.689432550719893"/>
    <n v="1"/>
    <n v="0"/>
    <n v="0"/>
    <n v="0"/>
    <n v="0"/>
    <n v="2.5"/>
    <n v="43.803379953379959"/>
    <n v="1.7812876245222165"/>
    <n v="2.1666666666666665"/>
    <n v="1.543782607919254"/>
    <n v="9.3138651167524422"/>
    <n v="14.378582979748252"/>
    <n v="2.8333333333333335"/>
    <n v="25.532284382284381"/>
    <n v="3.0727133950252696"/>
    <n v="2.8619608660897371"/>
    <n v="8.7939854892720568"/>
    <n v="3.4005901802353637"/>
    <n v="0.7392587348337748"/>
    <n v="0.5434782608695653"/>
  </r>
  <r>
    <s v="47691-41305"/>
    <x v="2"/>
    <s v="Zay"/>
    <s v="Zay Jones"/>
    <s v="Jones"/>
    <n v="2.5285715375627702"/>
    <n v="14"/>
    <n v="4600"/>
    <s v="LV@CAR"/>
    <s v="LV"/>
    <s v="CAR"/>
    <m/>
    <m/>
    <m/>
    <x v="284"/>
    <s v="Zay Jones"/>
    <n v="6.7941176470588234"/>
    <n v="5.1595505617977526"/>
    <n v="10.651296829971182"/>
    <n v="0"/>
    <n v="0"/>
    <n v="0"/>
    <n v="0"/>
    <n v="3"/>
    <n v="1.8"/>
    <n v="14.4"/>
    <n v="8"/>
    <n v="23"/>
    <n v="0.53333333333333333"/>
    <n v="6.6666666666666666E-2"/>
    <n v="0.2"/>
    <s v="3.0"/>
    <n v="0"/>
    <n v="29.094443537499998"/>
    <n v="32.205556462499999"/>
    <n v="1"/>
    <n v="0"/>
    <n v="0"/>
    <n v="0"/>
    <n v="0"/>
    <n v="3"/>
    <n v="44.777285214785209"/>
    <n v="1.9492769647338855"/>
    <n v="1.8"/>
    <n v="1.1695661788403313"/>
    <n v="8.0246952200448547"/>
    <n v="9.3854121248661322"/>
    <n v="6.6666666666666666E-2"/>
    <n v="27.354940892440894"/>
    <n v="7.8488091271778249E-2"/>
    <n v="3.5892525647288713"/>
    <n v="0.28171358289790382"/>
    <n v="1.8667125707764036"/>
    <n v="0.40580708060356602"/>
    <n v="0.65217391304347827"/>
  </r>
  <r>
    <s v="47691-53639"/>
    <x v="2"/>
    <s v="Isaiah"/>
    <s v="Isaiah McKenzie"/>
    <s v="McKenzie"/>
    <n v="4.1499999364217102"/>
    <n v="12"/>
    <n v="4600"/>
    <s v="NYJ@BUF"/>
    <s v="BUF"/>
    <s v="NYJ"/>
    <m/>
    <m/>
    <m/>
    <x v="285"/>
    <s v="Isaiah McKenzie"/>
    <n v="6.45982905982906"/>
    <n v="3.3357314148681056"/>
    <n v="10.410468319559229"/>
    <n v="0"/>
    <n v="0"/>
    <n v="0"/>
    <n v="0"/>
    <n v="2.6"/>
    <n v="1.8"/>
    <n v="16.933333333333334"/>
    <n v="9.4"/>
    <n v="46"/>
    <n v="0.62666666666666671"/>
    <n v="0.53333333333333333"/>
    <n v="3.2666666666666666"/>
    <s v="6.1"/>
    <n v="0"/>
    <n v="31.210567449280106"/>
    <n v="27.689432550719893"/>
    <n v="1"/>
    <n v="0"/>
    <n v="0"/>
    <n v="0"/>
    <n v="0"/>
    <n v="2.6"/>
    <n v="43.803379953379959"/>
    <n v="1.8525391295031051"/>
    <n v="1.8"/>
    <n v="1.2825270896559957"/>
    <n v="9.2158244313129423"/>
    <n v="11.81954448667241"/>
    <n v="0.53333333333333333"/>
    <n v="25.532284382284381"/>
    <n v="0.57839310965181534"/>
    <n v="4.718367914364161"/>
    <n v="2.7290714904704374"/>
    <n v="2.3548615977142844"/>
    <n v="0.51192643428571405"/>
    <n v="0.56521739130434789"/>
  </r>
  <r>
    <s v="47691-43416"/>
    <x v="2"/>
    <s v="Trent"/>
    <s v="Trent Taylor"/>
    <s v="Taylor"/>
    <n v="3.2692307692307598"/>
    <n v="13"/>
    <n v="4600"/>
    <s v="ARI@SF"/>
    <s v="SF"/>
    <s v="ARI"/>
    <m/>
    <m/>
    <m/>
    <x v="286"/>
    <s v="Trent Taylor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31207"/>
    <x v="3"/>
    <s v="C.J."/>
    <s v="C.J. Uzomah"/>
    <s v="Uzomah"/>
    <n v="3.82307698176457"/>
    <n v="13"/>
    <n v="4600"/>
    <s v="LAC@CIN"/>
    <s v="CIN"/>
    <s v="LAC"/>
    <m/>
    <m/>
    <m/>
    <x v="287"/>
    <s v="C.J. Uzomah"/>
    <n v="6.9051724137931032"/>
    <n v="4.2074592074592072"/>
    <n v="9.7682926829268286"/>
    <n v="0"/>
    <n v="0"/>
    <n v="0"/>
    <n v="0"/>
    <n v="2.5"/>
    <n v="1.6875"/>
    <n v="15.125"/>
    <n v="9"/>
    <n v="36"/>
    <n v="0.5625"/>
    <n v="0"/>
    <n v="0"/>
    <n v="0"/>
    <n v="0"/>
    <n v="37.475043336397064"/>
    <n v="24.624956663602941"/>
    <n v="1"/>
    <n v="0"/>
    <n v="0"/>
    <n v="0"/>
    <n v="0"/>
    <n v="2.5"/>
    <n v="31.570833333333336"/>
    <n v="2.9675367562146278"/>
    <n v="1.6875"/>
    <n v="2.0030873104448736"/>
    <n v="8.2793691189437926"/>
    <n v="16.584299220645466"/>
    <n v="0"/>
    <n v="28.63095238095238"/>
    <n v="0"/>
    <n v="0"/>
    <n v="0"/>
    <n v="2.5021799220645464"/>
    <n v="0.54395215697055366"/>
    <n v="0.5434782608695653"/>
  </r>
  <r>
    <s v="47691-32235"/>
    <x v="2"/>
    <s v="Marcus"/>
    <s v="Marcus Johnson"/>
    <s v="Johnson"/>
    <n v="6.0250000953674299"/>
    <n v="8"/>
    <n v="4600"/>
    <s v="IND@JAC"/>
    <s v="IND"/>
    <s v="JAC"/>
    <m/>
    <m/>
    <m/>
    <x v="288"/>
    <s v="Marcus Johnson"/>
    <n v="7.3075435203094781"/>
    <n v="5.1241379310344826"/>
    <n v="11.553516819571865"/>
    <n v="0"/>
    <n v="0"/>
    <n v="0"/>
    <n v="0"/>
    <n v="4.125"/>
    <n v="2.125"/>
    <n v="34.625"/>
    <n v="16.3"/>
    <n v="50"/>
    <n v="2.0375000000000001"/>
    <n v="0"/>
    <n v="0"/>
    <n v="0"/>
    <n v="0"/>
    <n v="24.832312195121943"/>
    <n v="36.767687804878058"/>
    <n v="1"/>
    <n v="0"/>
    <n v="0"/>
    <n v="0"/>
    <n v="0"/>
    <n v="4.125"/>
    <n v="34.886584249084251"/>
    <n v="2.9361799101202295"/>
    <n v="2.125"/>
    <n v="1.5125775294558759"/>
    <n v="17.735272974628074"/>
    <n v="26.825975380188495"/>
    <n v="0"/>
    <n v="29.715476190476192"/>
    <n v="0"/>
    <n v="0"/>
    <n v="0"/>
    <n v="3.7450975380188494"/>
    <n v="0.81415163869974994"/>
    <n v="0.89673913043478271"/>
  </r>
  <r>
    <s v="47691-22035"/>
    <x v="2"/>
    <s v="Travis"/>
    <s v="Travis Benjamin"/>
    <s v="Benjamin"/>
    <n v="1.2"/>
    <n v="5"/>
    <n v="4600"/>
    <s v="ARI@SF"/>
    <s v="SF"/>
    <s v="ARI"/>
    <s v="IR"/>
    <s v="Personal"/>
    <m/>
    <x v="289"/>
    <s v="Travis Benjamin"/>
    <n v="7.5041597337770387"/>
    <n v="4.3781321184510249"/>
    <n v="10.712589073634204"/>
    <n v="0"/>
    <n v="0"/>
    <n v="0"/>
    <n v="0"/>
    <n v="3.2"/>
    <n v="1.2"/>
    <n v="6"/>
    <n v="5"/>
    <n v="13"/>
    <n v="1"/>
    <n v="0"/>
    <n v="0"/>
    <n v="0"/>
    <n v="0"/>
    <n v="26.807585091071147"/>
    <n v="33.392414908928856"/>
    <n v="1"/>
    <n v="0"/>
    <n v="0"/>
    <n v="0"/>
    <n v="0"/>
    <n v="3.2"/>
    <n v="33.340259740259739"/>
    <n v="2.5729935207385211"/>
    <n v="1.2"/>
    <n v="0.96487257027694528"/>
    <n v="5.0442955272124435"/>
    <n v="4.8671023905779691"/>
    <n v="0"/>
    <n v="29.127326839826839"/>
    <n v="0"/>
    <n v="0"/>
    <n v="0"/>
    <n v="1.086710239057797"/>
    <n v="0.2362413563169124"/>
    <n v="0.69565217391304357"/>
  </r>
  <r>
    <s v="47691-27229"/>
    <x v="0"/>
    <s v="Ameer"/>
    <s v="Ameer Abdullah"/>
    <s v="Abdullah"/>
    <n v="2.2714285169328901"/>
    <n v="14"/>
    <n v="4600"/>
    <s v="GB@MIN"/>
    <s v="MIN"/>
    <s v="GB"/>
    <m/>
    <m/>
    <m/>
    <x v="290"/>
    <s v="Ameer Abdullah"/>
    <n v="6.8150183150183148"/>
    <n v="4.6739659367396591"/>
    <n v="11.414110429447852"/>
    <n v="0"/>
    <n v="0"/>
    <n v="0"/>
    <n v="0"/>
    <n v="1.3125"/>
    <n v="0.9375"/>
    <n v="5.5"/>
    <n v="5.9"/>
    <n v="16"/>
    <n v="0.36875000000000002"/>
    <n v="1.4375"/>
    <n v="7.1875"/>
    <s v="5.0"/>
    <n v="0"/>
    <n v="24.965896593176794"/>
    <n v="34.134103406823208"/>
    <n v="1"/>
    <n v="0"/>
    <n v="0"/>
    <n v="0"/>
    <n v="0"/>
    <n v="1.3125"/>
    <n v="26.827243589743592"/>
    <n v="1.2214351865456681"/>
    <n v="0.9375"/>
    <n v="0.87245370467547723"/>
    <n v="6.3420571845823144"/>
    <n v="5.5331512859525667"/>
    <n v="1.4375"/>
    <n v="37.68278388278388"/>
    <n v="1.302127088060655"/>
    <n v="5.4190909411474308"/>
    <n v="7.056345107132179"/>
    <n v="1.7276996393084745"/>
    <n v="0.37558687811053798"/>
    <n v="0.28532608695652178"/>
  </r>
  <r>
    <s v="47691-55941"/>
    <x v="0"/>
    <s v="Patrick"/>
    <s v="Patrick Laird"/>
    <s v="Laird"/>
    <n v="7.0875000953674299"/>
    <n v="8"/>
    <n v="4600"/>
    <s v="MIA@NE"/>
    <s v="MIA"/>
    <s v="NE"/>
    <m/>
    <m/>
    <m/>
    <x v="291"/>
    <s v="Patrick Laird"/>
    <n v="5.3843283582089549"/>
    <n v="4.1863013698630134"/>
    <n v="9.5247524752475243"/>
    <n v="0"/>
    <n v="0"/>
    <n v="0"/>
    <n v="0"/>
    <n v="2"/>
    <n v="1.5333333333333334"/>
    <n v="13.6"/>
    <n v="8.9"/>
    <n v="21"/>
    <n v="0.59333333333333338"/>
    <n v="4.1333333333333337"/>
    <n v="11.2"/>
    <s v="2.7"/>
    <n v="6.6666666666666666E-2"/>
    <n v="42.492174647302903"/>
    <n v="20.507825352697093"/>
    <n v="1"/>
    <n v="0"/>
    <n v="0"/>
    <n v="0"/>
    <n v="0"/>
    <n v="2"/>
    <n v="49.607967032967032"/>
    <n v="1.7131189681312551"/>
    <n v="1.5333333333333334"/>
    <n v="1.313391208900629"/>
    <n v="7.9832508688273087"/>
    <n v="10.485131509566095"/>
    <n v="4.1333333333333337"/>
    <n v="42.314010989010988"/>
    <n v="2.0032532048662346"/>
    <n v="2.6209886837403218"/>
    <n v="5.250503980620933"/>
    <n v="2.3402302156853696"/>
    <n v="0.50874569906203693"/>
    <n v="0.43478260869565222"/>
  </r>
  <r>
    <s v="47691-39580"/>
    <x v="0"/>
    <s v="Devontae"/>
    <s v="Devontae Booker"/>
    <s v="Booker"/>
    <n v="1.20000004768371"/>
    <n v="8"/>
    <n v="4600"/>
    <s v="LV@CAR"/>
    <s v="LV"/>
    <s v="CAR"/>
    <m/>
    <m/>
    <m/>
    <x v="292"/>
    <s v="Devontae Booker"/>
    <n v="6.7941176470588234"/>
    <n v="5.1595505617977526"/>
    <n v="10.651296829971182"/>
    <n v="0"/>
    <n v="0"/>
    <n v="0"/>
    <n v="0"/>
    <n v="0.5625"/>
    <n v="0.375"/>
    <n v="3.5625"/>
    <n v="9.5"/>
    <n v="25"/>
    <n v="0.59375"/>
    <n v="0.125"/>
    <n v="0.5625"/>
    <s v="4.5"/>
    <n v="0"/>
    <n v="29.094443537499998"/>
    <n v="32.205556462499999"/>
    <n v="1"/>
    <n v="0"/>
    <n v="0"/>
    <n v="0"/>
    <n v="0"/>
    <n v="0.5625"/>
    <n v="44.777285214785209"/>
    <n v="0.36548943088760349"/>
    <n v="0.375"/>
    <n v="0.24365962059173565"/>
    <n v="9.5293255738032645"/>
    <n v="2.321911853808027"/>
    <n v="0.125"/>
    <n v="27.354940892440894"/>
    <n v="0.14716517113458422"/>
    <n v="5.3838788470933068"/>
    <n v="0.79231945190035447"/>
    <n v="0.49892313057083815"/>
    <n v="0.10846155012409525"/>
    <n v="0.12228260869565219"/>
  </r>
  <r>
    <s v="47691-52902"/>
    <x v="2"/>
    <s v="Trey"/>
    <s v="Trey Quinn"/>
    <s v="Quinn"/>
    <n v="3.2333332697550401"/>
    <n v="12"/>
    <n v="4600"/>
    <s v="PHI@WAS"/>
    <s v="WAS"/>
    <s v="PHI"/>
    <m/>
    <m/>
    <m/>
    <x v="293"/>
    <s v="Trey Quinn"/>
    <n v="6.7688266199649734"/>
    <n v="4.0849858356940514"/>
    <n v="11.10632183908046"/>
    <n v="0"/>
    <n v="0"/>
    <n v="0"/>
    <n v="0"/>
    <n v="3.9166666666666665"/>
    <n v="2.1666666666666665"/>
    <n v="16.5"/>
    <n v="7.6"/>
    <n v="19"/>
    <n v="0.6333333333333333"/>
    <n v="0"/>
    <n v="0"/>
    <n v="0"/>
    <n v="0"/>
    <n v="36.75783627131635"/>
    <n v="17.842163728683655"/>
    <n v="1"/>
    <n v="0"/>
    <n v="0"/>
    <n v="0"/>
    <n v="0"/>
    <n v="3.9166666666666665"/>
    <n v="32.519155844155847"/>
    <n v="4.4271810975846355"/>
    <n v="2.1666666666666665"/>
    <n v="2.4490789050468198"/>
    <n v="7.9491358411293467"/>
    <n v="19.468060901861492"/>
    <n v="0"/>
    <n v="36.928205128205128"/>
    <n v="0"/>
    <n v="0"/>
    <n v="0"/>
    <n v="3.0301394235194827"/>
    <n v="0.65872596163467023"/>
    <n v="0.85144927536231885"/>
  </r>
  <r>
    <s v="47691-63186"/>
    <x v="2"/>
    <s v="James"/>
    <s v="James Proche"/>
    <s v="Proche"/>
    <n v="0"/>
    <n v="0"/>
    <n v="4600"/>
    <s v="CLE@BAL"/>
    <s v="BAL"/>
    <s v="CLE"/>
    <m/>
    <m/>
    <m/>
    <x v="294"/>
    <s v="James Proche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45791"/>
    <x v="2"/>
    <s v="Rashard"/>
    <s v="Rashard Higgins"/>
    <s v="Higgins"/>
    <n v="1.9285714285714199"/>
    <n v="7"/>
    <n v="4600"/>
    <s v="CLE@BAL"/>
    <s v="CLE"/>
    <s v="BAL"/>
    <m/>
    <m/>
    <m/>
    <x v="295"/>
    <s v="Rashard Higgins"/>
    <n v="6.09375"/>
    <n v="4.3941176470588239"/>
    <n v="10.424528301886792"/>
    <n v="0"/>
    <n v="0"/>
    <n v="0"/>
    <n v="0"/>
    <n v="1.1000000000000001"/>
    <n v="0.4"/>
    <n v="5.5"/>
    <n v="13.8"/>
    <n v="35"/>
    <n v="1.3800000000000001"/>
    <n v="0"/>
    <n v="0"/>
    <n v="0"/>
    <n v="0"/>
    <n v="39.317423175965665"/>
    <n v="20.682576824034335"/>
    <n v="1"/>
    <n v="0"/>
    <n v="0"/>
    <n v="0"/>
    <n v="0"/>
    <n v="1.1000000000000001"/>
    <n v="34.054517704517707"/>
    <n v="1.2699978860022076"/>
    <n v="0.4"/>
    <n v="0.46181741309171187"/>
    <n v="13.547887173228771"/>
    <n v="6.2566502071988959"/>
    <n v="0"/>
    <n v="28.633928571428569"/>
    <n v="0"/>
    <n v="0"/>
    <n v="0"/>
    <n v="0.82566502071988968"/>
    <n v="0.17949239580867168"/>
    <n v="0.23913043478260873"/>
  </r>
  <r>
    <s v="47691-85762"/>
    <x v="0"/>
    <s v="Eno"/>
    <s v="Eno Benjamin"/>
    <s v="Benjamin"/>
    <n v="0"/>
    <n v="0"/>
    <n v="4600"/>
    <s v="ARI@SF"/>
    <s v="ARI"/>
    <s v="SF"/>
    <m/>
    <m/>
    <m/>
    <x v="296"/>
    <s v="Eno Benjamin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33557"/>
    <x v="3"/>
    <s v="Tyler"/>
    <s v="Tyler Eifert"/>
    <s v="Eifert"/>
    <n v="5.3187499046325604"/>
    <n v="16"/>
    <n v="4600"/>
    <s v="IND@JAC"/>
    <s v="JAC"/>
    <s v="IND"/>
    <m/>
    <m/>
    <m/>
    <x v="297"/>
    <s v="Tyler Eifert"/>
    <n v="7.0854092526690389"/>
    <n v="4.0913838120104442"/>
    <n v="10.106598984771574"/>
    <n v="0"/>
    <n v="0"/>
    <n v="0"/>
    <n v="0"/>
    <n v="3.9375"/>
    <n v="2.6875"/>
    <n v="27.25"/>
    <n v="10.1"/>
    <n v="27"/>
    <n v="0.63124999999999998"/>
    <n v="0"/>
    <n v="0"/>
    <n v="0"/>
    <n v="0"/>
    <n v="43.022920729712041"/>
    <n v="18.377079270287954"/>
    <n v="1"/>
    <n v="0"/>
    <n v="0"/>
    <n v="0"/>
    <n v="0"/>
    <n v="3.9375"/>
    <n v="39.601298701298703"/>
    <n v="4.2777069421636345"/>
    <n v="2.6875"/>
    <n v="2.9197047383021633"/>
    <n v="9.6130782989676025"/>
    <n v="28.067350259165408"/>
    <n v="0"/>
    <n v="30.299350649350647"/>
    <n v="0"/>
    <n v="0"/>
    <n v="0"/>
    <n v="4.1504850259165407"/>
    <n v="0.90227935346011756"/>
    <n v="0.8559782608695653"/>
  </r>
  <r>
    <s v="47691-71444"/>
    <x v="0"/>
    <s v="Travis"/>
    <s v="Travis Homer"/>
    <s v="Homer"/>
    <n v="4.5"/>
    <n v="5"/>
    <n v="4600"/>
    <s v="SEA@ATL"/>
    <s v="SEA"/>
    <s v="ATL"/>
    <m/>
    <m/>
    <m/>
    <x v="298"/>
    <s v="Travis Homer"/>
    <n v="7.3097014925373136"/>
    <n v="4.2161520190023749"/>
    <n v="11.162393162393162"/>
    <n v="0"/>
    <n v="0"/>
    <n v="0"/>
    <n v="0"/>
    <n v="0.8125"/>
    <n v="0.6875"/>
    <n v="3.5"/>
    <n v="5.0999999999999996"/>
    <n v="11"/>
    <n v="0.31874999999999998"/>
    <n v="1.125"/>
    <n v="7.125"/>
    <s v="6.3"/>
    <n v="0"/>
    <n v="34.284943948412703"/>
    <n v="30.315056051587295"/>
    <n v="1"/>
    <n v="0"/>
    <n v="0"/>
    <n v="0"/>
    <n v="0"/>
    <n v="0.8125"/>
    <n v="34.263041125541122"/>
    <n v="0.81301939474718421"/>
    <n v="0.6875"/>
    <n v="0.68793948786300196"/>
    <n v="5.3612191885004092"/>
    <n v="3.6881943828582706"/>
    <n v="1.125"/>
    <n v="46.789285714285711"/>
    <n v="0.72889418031066311"/>
    <n v="6.1592481668904258"/>
    <n v="4.4894401439355516"/>
    <n v="1.1615134526793822"/>
    <n v="0.25250292449551787"/>
    <n v="0.1766304347826087"/>
  </r>
  <r>
    <s v="47691-87859"/>
    <x v="2"/>
    <s v="Laviska"/>
    <s v="Laviska Shenault Jr."/>
    <s v="Shenault Jr."/>
    <n v="0"/>
    <n v="0"/>
    <n v="4600"/>
    <s v="IND@JAC"/>
    <s v="JAC"/>
    <s v="IND"/>
    <m/>
    <m/>
    <m/>
    <x v="299"/>
    <s v="Laviska Shenault Jr.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90933"/>
    <x v="0"/>
    <s v="Antonio"/>
    <s v="Antonio Gibson"/>
    <s v="Gibson"/>
    <n v="0"/>
    <n v="0"/>
    <n v="4600"/>
    <s v="PHI@WAS"/>
    <s v="WAS"/>
    <s v="PHI"/>
    <m/>
    <m/>
    <m/>
    <x v="300"/>
    <s v="Antonio Gibson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41867"/>
    <x v="0"/>
    <s v="Jordan"/>
    <s v="Jordan Wilkins"/>
    <s v="Wilkins"/>
    <n v="4.2083333333333304"/>
    <n v="12"/>
    <n v="4600"/>
    <s v="IND@JAC"/>
    <s v="IND"/>
    <s v="JAC"/>
    <m/>
    <m/>
    <m/>
    <x v="301"/>
    <s v="Jordan Wilkins"/>
    <n v="7.3075435203094781"/>
    <n v="5.1241379310344826"/>
    <n v="11.553516819571865"/>
    <n v="0"/>
    <n v="0"/>
    <n v="0"/>
    <n v="0"/>
    <n v="0.7857142857142857"/>
    <n v="0.5"/>
    <n v="3.0714285714285716"/>
    <n v="6.1"/>
    <n v="11"/>
    <n v="0.43571428571428567"/>
    <n v="3.6428571428571428"/>
    <n v="21.928571428571427"/>
    <s v="6.0"/>
    <n v="0.14285714285714285"/>
    <n v="24.832312195121943"/>
    <n v="36.767687804878058"/>
    <n v="1"/>
    <n v="0"/>
    <n v="0"/>
    <n v="0"/>
    <n v="0"/>
    <n v="0.7857142857142857"/>
    <n v="34.886584249084251"/>
    <n v="0.55927236383242473"/>
    <n v="0.5"/>
    <n v="0.35590059516608846"/>
    <n v="6.6371266960264581"/>
    <n v="2.3621573413085506"/>
    <n v="3.6428571428571428"/>
    <n v="29.715476190476192"/>
    <n v="4.507396525897474"/>
    <n v="7.1292353823088455"/>
    <n v="32.13429079452424"/>
    <n v="3.6996448135832791"/>
    <n v="0.80427061164853897"/>
    <n v="0.17080745341614909"/>
  </r>
  <r>
    <s v="47691-93107"/>
    <x v="0"/>
    <s v="AJ"/>
    <s v="AJ Dillon"/>
    <s v="Dillon"/>
    <n v="0"/>
    <n v="0"/>
    <n v="4600"/>
    <s v="GB@MIN"/>
    <s v="GB"/>
    <s v="MIN"/>
    <m/>
    <m/>
    <m/>
    <x v="302"/>
    <s v="AJ Dillon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55224"/>
    <x v="0"/>
    <s v="Reggie"/>
    <s v="Reggie Bonnafon"/>
    <s v="Bonnafon"/>
    <n v="2.9222221374511701"/>
    <n v="9"/>
    <n v="4600"/>
    <s v="LV@CAR"/>
    <s v="CAR"/>
    <s v="LV"/>
    <m/>
    <m/>
    <m/>
    <x v="303"/>
    <s v="Reggie Bonnafon"/>
    <n v="7.8079847908745244"/>
    <n v="3.8765432098765431"/>
    <n v="12.186943620178042"/>
    <n v="0"/>
    <n v="0"/>
    <n v="0"/>
    <n v="0"/>
    <n v="0.5625"/>
    <n v="0.375"/>
    <n v="3.5625"/>
    <n v="9.5"/>
    <n v="32"/>
    <n v="0.59375"/>
    <n v="1"/>
    <n v="7.25"/>
    <s v="7.3"/>
    <n v="6.25E-2"/>
    <n v="42.975624629062651"/>
    <n v="20.224375370937352"/>
    <n v="1"/>
    <n v="0"/>
    <n v="0"/>
    <n v="0"/>
    <n v="0"/>
    <n v="0.5625"/>
    <n v="35.359294871794873"/>
    <n v="0.68366150799942849"/>
    <n v="0.375"/>
    <n v="0.45577433866628564"/>
    <n v="10.903212572151682"/>
    <n v="4.9694044994103646"/>
    <n v="1"/>
    <n v="28.778311965811962"/>
    <n v="0.70276447746356663"/>
    <n v="6.5620325639649311"/>
    <n v="4.6115633859137235"/>
    <n v="1.1455967885324088"/>
    <n v="0.24904278011574105"/>
    <n v="0.12228260869565219"/>
  </r>
  <r>
    <s v="47691-63419"/>
    <x v="2"/>
    <s v="Andy"/>
    <s v="Andy Isabella"/>
    <s v="Isabella"/>
    <n v="2.8090908744118401"/>
    <n v="11"/>
    <n v="4600"/>
    <s v="ARI@SF"/>
    <s v="ARI"/>
    <s v="SF"/>
    <m/>
    <m/>
    <m/>
    <x v="304"/>
    <s v="Andy Isabella"/>
    <n v="5.2157996146435455"/>
    <n v="4.4937655860349128"/>
    <n v="8.5125786163522008"/>
    <n v="0"/>
    <n v="0"/>
    <n v="0"/>
    <n v="0"/>
    <n v="0.8666666666666667"/>
    <n v="0.6"/>
    <n v="12.6"/>
    <n v="21"/>
    <n v="88"/>
    <n v="1.4"/>
    <n v="0.26666666666666666"/>
    <n v="1"/>
    <s v="3.8"/>
    <n v="0"/>
    <n v="35.724841066015493"/>
    <n v="23.675158933984505"/>
    <n v="1"/>
    <n v="0"/>
    <n v="0"/>
    <n v="0"/>
    <n v="0"/>
    <n v="0.8666666666666667"/>
    <n v="43.039806027306028"/>
    <n v="0.71936962039831143"/>
    <n v="0.6"/>
    <n v="0.4980251218142156"/>
    <n v="16.835131093547904"/>
    <n v="8.3843182136224836"/>
    <n v="0.26666666666666666"/>
    <n v="26.173305860805861"/>
    <n v="0.24121430243870676"/>
    <n v="3.9597238787090245"/>
    <n v="0.95514203325268765"/>
    <n v="1.2339460246875171"/>
    <n v="0.26824913580163418"/>
    <n v="0.18840579710144931"/>
  </r>
  <r>
    <s v="47691-30678"/>
    <x v="2"/>
    <s v="Damiere"/>
    <s v="Damiere Byrd"/>
    <s v="Byrd"/>
    <n v="5.08181832053444"/>
    <n v="11"/>
    <n v="4600"/>
    <s v="MIA@NE"/>
    <s v="NE"/>
    <s v="MIA"/>
    <m/>
    <m/>
    <m/>
    <x v="305"/>
    <s v="Damiere Byrd"/>
    <n v="7.7027522935779817"/>
    <n v="4.4659793814432991"/>
    <n v="12.203488372093023"/>
    <n v="0"/>
    <n v="0"/>
    <n v="0"/>
    <n v="0"/>
    <n v="4.1818181818181817"/>
    <n v="2.9090909090909092"/>
    <n v="32.636363636363633"/>
    <n v="11.2"/>
    <n v="58"/>
    <n v="1.0181818181818181"/>
    <n v="0"/>
    <n v="0"/>
    <n v="0"/>
    <n v="0"/>
    <n v="34.723204605263149"/>
    <n v="31.576795394736852"/>
    <n v="1"/>
    <n v="0"/>
    <n v="0"/>
    <n v="0"/>
    <n v="0"/>
    <n v="4.1818181818181817"/>
    <n v="42.773239260739253"/>
    <n v="3.3947891452440033"/>
    <n v="2.9090909090909092"/>
    <n v="2.3615924488653941"/>
    <n v="12.871764529610045"/>
    <n v="30.397861916700503"/>
    <n v="0"/>
    <n v="34.718452380952385"/>
    <n v="0"/>
    <n v="0"/>
    <n v="0"/>
    <n v="4.494331646215505"/>
    <n v="0.97702861874250113"/>
    <n v="0.90909090909090917"/>
  </r>
  <r>
    <s v="47691-40932"/>
    <x v="2"/>
    <s v="Pharoh"/>
    <s v="Pharoh Cooper"/>
    <s v="Cooper"/>
    <n v="3.5833333333333299"/>
    <n v="12"/>
    <n v="4600"/>
    <s v="LV@CAR"/>
    <s v="CAR"/>
    <s v="LV"/>
    <m/>
    <m/>
    <m/>
    <x v="306"/>
    <s v="Pharoh Cooper"/>
    <n v="7.8079847908745244"/>
    <n v="3.8765432098765431"/>
    <n v="12.186943620178042"/>
    <n v="0"/>
    <n v="0"/>
    <n v="0"/>
    <n v="0"/>
    <n v="2.5384615384615383"/>
    <n v="1.9230769230769231"/>
    <n v="18.692307692307693"/>
    <n v="9.6999999999999993"/>
    <n v="28"/>
    <n v="0.74615384615384606"/>
    <n v="7.6923076923076927E-2"/>
    <n v="0.15384615384615385"/>
    <s v="2.0"/>
    <n v="0"/>
    <n v="42.975624629062651"/>
    <n v="20.224375370937352"/>
    <n v="1"/>
    <n v="0"/>
    <n v="0"/>
    <n v="0"/>
    <n v="0"/>
    <n v="2.5384615384615383"/>
    <n v="35.359294871794873"/>
    <n v="3.0852416771256261"/>
    <n v="1.9230769230769231"/>
    <n v="2.3373043008527472"/>
    <n v="11.132753889460139"/>
    <n v="26.02063354617033"/>
    <n v="7.6923076923076927E-2"/>
    <n v="28.778311965811962"/>
    <n v="5.4058805958735905E-2"/>
    <n v="1.7978171408123098"/>
    <n v="9.7187847964462046E-2"/>
    <n v="3.5733206009519409"/>
    <n v="0.77680882629390025"/>
    <n v="0.55183946488294311"/>
  </r>
  <r>
    <s v="47691-63494"/>
    <x v="2"/>
    <s v="Kemah"/>
    <s v="Kemah Siverand"/>
    <s v="Siverand"/>
    <n v="0"/>
    <n v="0"/>
    <n v="4500"/>
    <s v="SEA@ATL"/>
    <s v="SEA"/>
    <s v="ATL"/>
    <m/>
    <m/>
    <m/>
    <x v="307"/>
    <s v="Kemah Siverand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54280"/>
    <x v="2"/>
    <s v="Duke"/>
    <s v="Duke Williams"/>
    <s v="Williams"/>
    <n v="7.1500000953674299"/>
    <n v="4"/>
    <n v="4500"/>
    <s v="NYJ@BUF"/>
    <s v="BUF"/>
    <s v="NYJ"/>
    <m/>
    <m/>
    <m/>
    <x v="308"/>
    <s v="Duke Williams"/>
    <n v="6.45982905982906"/>
    <n v="3.3357314148681056"/>
    <n v="10.410468319559229"/>
    <n v="0"/>
    <n v="0"/>
    <n v="0"/>
    <n v="0"/>
    <n v="4.75"/>
    <n v="3"/>
    <n v="41.5"/>
    <n v="13.8"/>
    <n v="41"/>
    <n v="3.45"/>
    <n v="0"/>
    <n v="0"/>
    <n v="0"/>
    <n v="0"/>
    <n v="31.210567449280106"/>
    <n v="27.689432550719893"/>
    <n v="1"/>
    <n v="0"/>
    <n v="0"/>
    <n v="0"/>
    <n v="0"/>
    <n v="4.75"/>
    <n v="43.803379953379959"/>
    <n v="3.3844464865922115"/>
    <n v="3"/>
    <n v="2.1375451494266597"/>
    <n v="13.529614590650917"/>
    <n v="28.920162041858031"/>
    <n v="0"/>
    <n v="25.532284382284381"/>
    <n v="0"/>
    <n v="0"/>
    <n v="0"/>
    <n v="4.3920162041858033"/>
    <n v="0.97600360093017846"/>
    <n v="1.0555555555555556"/>
  </r>
  <r>
    <s v="47691-92168"/>
    <x v="2"/>
    <s v="Damion"/>
    <s v="Damion Willis"/>
    <s v="Willis"/>
    <n v="1.8142856870378701"/>
    <n v="7"/>
    <n v="4500"/>
    <s v="LAC@CIN"/>
    <s v="CIN"/>
    <s v="LAC"/>
    <m/>
    <m/>
    <m/>
    <x v="309"/>
    <s v="Damion Willis"/>
    <n v="6.9051724137931032"/>
    <n v="4.2074592074592072"/>
    <n v="9.7682926829268286"/>
    <n v="0"/>
    <n v="0"/>
    <n v="0"/>
    <n v="0"/>
    <n v="1.6"/>
    <n v="0.9"/>
    <n v="8.1999999999999993"/>
    <n v="9.1"/>
    <n v="17"/>
    <n v="0.90999999999999992"/>
    <n v="0"/>
    <n v="0"/>
    <n v="0"/>
    <n v="0"/>
    <n v="37.475043336397064"/>
    <n v="24.624956663602941"/>
    <n v="1"/>
    <n v="0"/>
    <n v="0"/>
    <n v="0"/>
    <n v="0"/>
    <n v="1.6"/>
    <n v="31.570833333333336"/>
    <n v="1.899223523977362"/>
    <n v="0.9"/>
    <n v="1.0683132322372662"/>
    <n v="8.371362109154278"/>
    <n v="8.9432369130591844"/>
    <n v="0"/>
    <n v="28.63095238095238"/>
    <n v="0"/>
    <n v="0"/>
    <n v="0"/>
    <n v="1.3443236913059184"/>
    <n v="0.29873859806798186"/>
    <n v="0.35555555555555557"/>
  </r>
  <r>
    <s v="47691-41997"/>
    <x v="2"/>
    <s v="River"/>
    <s v="River Cracraft"/>
    <s v="Cracraft"/>
    <n v="0.483333349227905"/>
    <n v="6"/>
    <n v="4500"/>
    <s v="PHI@WAS"/>
    <s v="PHI"/>
    <s v="WAS"/>
    <m/>
    <m/>
    <m/>
    <x v="310"/>
    <s v="River Cracraft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72718"/>
    <x v="0"/>
    <s v="Ben"/>
    <s v="Ben LeMay"/>
    <s v="LeMay"/>
    <n v="0"/>
    <n v="0"/>
    <n v="4500"/>
    <s v="CLE@BAL"/>
    <s v="CLE"/>
    <s v="BAL"/>
    <m/>
    <m/>
    <m/>
    <x v="311"/>
    <s v="Ben LeMay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65559"/>
    <x v="0"/>
    <s v="Bobby"/>
    <s v="Bobby Holly"/>
    <s v="Holly"/>
    <n v="0"/>
    <n v="0"/>
    <n v="4500"/>
    <s v="LAC@CIN"/>
    <s v="LAC"/>
    <s v="CIN"/>
    <m/>
    <m/>
    <m/>
    <x v="312"/>
    <s v="Bobby Holly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69655"/>
    <x v="2"/>
    <s v="Stephen"/>
    <s v="Stephen Sullivan"/>
    <s v="Sullivan"/>
    <n v="0"/>
    <n v="0"/>
    <n v="4500"/>
    <s v="SEA@ATL"/>
    <s v="SEA"/>
    <s v="ATL"/>
    <m/>
    <m/>
    <m/>
    <x v="313"/>
    <s v="Stephen Sullivan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27671"/>
    <x v="2"/>
    <s v="Jake"/>
    <s v="Jake Kumerow"/>
    <s v="Kumerow"/>
    <n v="3.08181832053444"/>
    <n v="11"/>
    <n v="4500"/>
    <s v="GB@MIN"/>
    <s v="GB"/>
    <s v="MIN"/>
    <m/>
    <m/>
    <m/>
    <x v="314"/>
    <s v="Jake Kumerow"/>
    <n v="6.2179700499168051"/>
    <n v="4.2772277227722775"/>
    <n v="9.4847715736040605"/>
    <n v="0"/>
    <n v="0"/>
    <n v="0"/>
    <n v="0"/>
    <n v="1.5"/>
    <n v="0.8571428571428571"/>
    <n v="15.642857142857142"/>
    <n v="18.3"/>
    <n v="49"/>
    <n v="1.3071428571428572"/>
    <n v="0"/>
    <n v="0"/>
    <n v="0"/>
    <n v="0"/>
    <n v="37.252589426829275"/>
    <n v="23.147410573170728"/>
    <n v="1"/>
    <n v="0"/>
    <n v="0"/>
    <n v="0"/>
    <n v="0"/>
    <n v="1.5"/>
    <n v="34.582088744588752"/>
    <n v="1.6158331138684499"/>
    <n v="0.8571428571428571"/>
    <n v="0.92333320792482843"/>
    <n v="16.346095721323362"/>
    <n v="15.092892999415811"/>
    <n v="0"/>
    <n v="28.472023809523812"/>
    <n v="0"/>
    <n v="0"/>
    <n v="0"/>
    <n v="1.9378607285130098"/>
    <n v="0.43063571744733553"/>
    <n v="0.33333333333333331"/>
  </r>
  <r>
    <s v="47691-56356"/>
    <x v="2"/>
    <s v="Isaiah"/>
    <s v="Isaiah Ford"/>
    <s v="Ford"/>
    <n v="4.625"/>
    <n v="8"/>
    <n v="4500"/>
    <s v="MIA@NE"/>
    <s v="MIA"/>
    <s v="NE"/>
    <m/>
    <m/>
    <m/>
    <x v="315"/>
    <s v="Isaiah Ford"/>
    <n v="5.3843283582089549"/>
    <n v="4.1863013698630134"/>
    <n v="9.5247524752475243"/>
    <n v="0"/>
    <n v="0"/>
    <n v="0"/>
    <n v="0"/>
    <n v="4.375"/>
    <n v="2.875"/>
    <n v="30.5"/>
    <n v="10.6"/>
    <n v="28"/>
    <n v="1.325"/>
    <n v="0.125"/>
    <n v="1.375"/>
    <s v="11.0"/>
    <n v="0"/>
    <n v="42.492174647302903"/>
    <n v="20.507825352697093"/>
    <n v="1"/>
    <n v="0"/>
    <n v="0"/>
    <n v="0"/>
    <n v="0"/>
    <n v="4.375"/>
    <n v="49.607967032967032"/>
    <n v="3.7474477427871205"/>
    <n v="2.875"/>
    <n v="2.4626085166886793"/>
    <n v="9.508141484221289"/>
    <n v="23.414830196924285"/>
    <n v="0.125"/>
    <n v="42.314010989010988"/>
    <n v="6.058225417942241E-2"/>
    <n v="10.678102044867975"/>
    <n v="0.64690349223600185"/>
    <n v="3.8436733689160287"/>
    <n v="0.85414963753689532"/>
    <n v="0.97222222222222221"/>
  </r>
  <r>
    <s v="47691-71732"/>
    <x v="2"/>
    <s v="Seth"/>
    <s v="Seth Dawkins"/>
    <s v="Dawkins"/>
    <n v="0"/>
    <n v="0"/>
    <n v="4500"/>
    <s v="SEA@ATL"/>
    <s v="SEA"/>
    <s v="ATL"/>
    <m/>
    <m/>
    <m/>
    <x v="316"/>
    <s v="Seth Dawkins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63550"/>
    <x v="2"/>
    <s v="Isaiah"/>
    <s v="Isaiah Zuber"/>
    <s v="Zuber"/>
    <n v="0"/>
    <n v="0"/>
    <n v="4500"/>
    <s v="MIA@NE"/>
    <s v="NE"/>
    <s v="MIA"/>
    <m/>
    <m/>
    <m/>
    <x v="317"/>
    <s v="Isaiah Zuber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64576"/>
    <x v="0"/>
    <s v="Damien"/>
    <s v="Damien Harris"/>
    <s v="Harris"/>
    <n v="1.20000004768371"/>
    <n v="1"/>
    <n v="4500"/>
    <s v="MIA@NE"/>
    <s v="NE"/>
    <s v="MIA"/>
    <m/>
    <m/>
    <m/>
    <x v="318"/>
    <s v="Damien Harris"/>
    <n v="7.7027522935779817"/>
    <n v="4.4659793814432991"/>
    <n v="12.203488372093023"/>
    <n v="0"/>
    <n v="0"/>
    <n v="0"/>
    <n v="0"/>
    <n v="0"/>
    <n v="0"/>
    <n v="0"/>
    <n v="0"/>
    <n v="0"/>
    <n v="0"/>
    <n v="2"/>
    <n v="6"/>
    <s v="3.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2"/>
    <n v="34.718452380952385"/>
    <n v="1.8190209084354725"/>
    <n v="3.1067682653518602"/>
    <n v="5.6512764323388378"/>
    <n v="0.56512764323388376"/>
    <n v="0.12558392071864083"/>
    <n v="0"/>
  </r>
  <r>
    <s v="47691-63554"/>
    <x v="2"/>
    <s v="Dalton"/>
    <s v="Dalton Schoen"/>
    <s v="Schoen"/>
    <n v="0"/>
    <n v="0"/>
    <n v="4500"/>
    <s v="LAC@CIN"/>
    <s v="LAC"/>
    <s v="CIN"/>
    <m/>
    <m/>
    <m/>
    <x v="319"/>
    <s v="Dalton Schoen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55366"/>
    <x v="0"/>
    <s v="Qadree"/>
    <s v="Qadree Ollison"/>
    <s v="Ollison"/>
    <n v="5.0333334604899003"/>
    <n v="6"/>
    <n v="4500"/>
    <s v="SEA@ATL"/>
    <s v="ATL"/>
    <s v="SEA"/>
    <m/>
    <m/>
    <m/>
    <x v="320"/>
    <s v="Qadree Ollison"/>
    <n v="7.0618729096989963"/>
    <n v="4.8530927835051543"/>
    <n v="11.026109660574413"/>
    <n v="0"/>
    <n v="0"/>
    <n v="0"/>
    <n v="0"/>
    <n v="0.25"/>
    <n v="0.125"/>
    <n v="0.875"/>
    <n v="7"/>
    <n v="7"/>
    <n v="0.875"/>
    <n v="2.75"/>
    <n v="6.25"/>
    <s v="2.3"/>
    <n v="0.5"/>
    <n v="44.774070299355685"/>
    <n v="21.325929700644309"/>
    <n v="1"/>
    <n v="0"/>
    <n v="0"/>
    <n v="0"/>
    <n v="0"/>
    <n v="0.25"/>
    <n v="36.57628205128205"/>
    <n v="0.3060321319467344"/>
    <n v="0.125"/>
    <n v="0.1530160659733672"/>
    <n v="7.2686945579187858"/>
    <n v="1.1122270460147561"/>
    <n v="2.75"/>
    <n v="30.875869963369961"/>
    <n v="1.8994219999743409"/>
    <n v="2.5883161512027488"/>
    <n v="4.9163046404834141"/>
    <n v="0.66535316864981708"/>
    <n v="0.14785625969995936"/>
    <n v="5.5555555555555552E-2"/>
  </r>
  <r>
    <s v="47691-64588"/>
    <x v="2"/>
    <s v="DaMarkus"/>
    <s v="DaMarkus Lodge"/>
    <s v="Lodge"/>
    <n v="0"/>
    <n v="0"/>
    <n v="4500"/>
    <s v="LAC@CIN"/>
    <s v="CIN"/>
    <s v="LAC"/>
    <m/>
    <m/>
    <m/>
    <x v="321"/>
    <s v="DaMarkus Lodge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71756"/>
    <x v="2"/>
    <s v="Aaron"/>
    <s v="Aaron Fuller"/>
    <s v="Fuller"/>
    <n v="0"/>
    <n v="0"/>
    <n v="4500"/>
    <s v="SEA@ATL"/>
    <s v="SEA"/>
    <s v="ATL"/>
    <m/>
    <m/>
    <m/>
    <x v="322"/>
    <s v="Aaron Fuller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41042"/>
    <x v="2"/>
    <s v="Marcell"/>
    <s v="Marcell Ateman"/>
    <s v="Ateman"/>
    <n v="3.0250000953674299"/>
    <n v="4"/>
    <n v="4500"/>
    <s v="LV@CAR"/>
    <s v="LV"/>
    <s v="CAR"/>
    <m/>
    <m/>
    <m/>
    <x v="323"/>
    <s v="Marcell Ateman"/>
    <n v="6.7941176470588234"/>
    <n v="5.1595505617977526"/>
    <n v="10.651296829971182"/>
    <n v="0"/>
    <n v="0"/>
    <n v="0"/>
    <n v="0"/>
    <n v="0.90909090909090906"/>
    <n v="0.45454545454545453"/>
    <n v="10.545454545454545"/>
    <n v="23.2"/>
    <n v="36"/>
    <n v="2.1090909090909089"/>
    <n v="0"/>
    <n v="0"/>
    <n v="0"/>
    <n v="0"/>
    <n v="29.094443537499998"/>
    <n v="32.205556462499999"/>
    <n v="1"/>
    <n v="0"/>
    <n v="0"/>
    <n v="0"/>
    <n v="0"/>
    <n v="0.90909090909090906"/>
    <n v="44.777285214785209"/>
    <n v="0.59068998931329852"/>
    <n v="0.45454545454545453"/>
    <n v="0.29534499465664926"/>
    <n v="23.271616138130078"/>
    <n v="6.8731553439676203"/>
    <n v="0"/>
    <n v="27.354940892440894"/>
    <n v="0"/>
    <n v="0"/>
    <n v="0"/>
    <n v="0.91458826166948937"/>
    <n v="0.2032418359265532"/>
    <n v="0.20202020202020202"/>
  </r>
  <r>
    <s v="47691-68694"/>
    <x v="0"/>
    <s v="Antonio"/>
    <s v="Antonio Williams"/>
    <s v="Williams"/>
    <n v="0"/>
    <n v="0"/>
    <n v="4500"/>
    <s v="NYJ@BUF"/>
    <s v="BUF"/>
    <s v="NYJ"/>
    <m/>
    <m/>
    <m/>
    <x v="324"/>
    <s v="Antonio Williams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63576"/>
    <x v="2"/>
    <s v="Kirk"/>
    <s v="Kirk Merritt"/>
    <s v="Merritt"/>
    <n v="0"/>
    <n v="0"/>
    <n v="4500"/>
    <s v="MIA@NE"/>
    <s v="MIA"/>
    <s v="NE"/>
    <m/>
    <m/>
    <m/>
    <x v="325"/>
    <s v="Kirk Merritt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70749"/>
    <x v="2"/>
    <s v="Ryan"/>
    <s v="Ryan Becker"/>
    <s v="Becker"/>
    <n v="0"/>
    <n v="0"/>
    <n v="4500"/>
    <s v="ARI@SF"/>
    <s v="ARI"/>
    <s v="SF"/>
    <m/>
    <m/>
    <m/>
    <x v="326"/>
    <s v="Ryan Becker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63582"/>
    <x v="0"/>
    <s v="Aca'Cedric"/>
    <s v="Aca'Cedric Ware"/>
    <s v="Ware"/>
    <n v="0"/>
    <n v="0"/>
    <n v="4500"/>
    <s v="TB@NO"/>
    <s v="TB"/>
    <s v="NO"/>
    <m/>
    <m/>
    <m/>
    <x v="327"/>
    <s v="Aca'Cedric Ware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79972"/>
    <x v="2"/>
    <s v="Chad"/>
    <s v="Chad Williams"/>
    <s v="Williams"/>
    <n v="0"/>
    <n v="1"/>
    <n v="4500"/>
    <s v="IND@JAC"/>
    <s v="IND"/>
    <s v="JAC"/>
    <m/>
    <m/>
    <m/>
    <x v="328"/>
    <s v="Chad Williams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71783"/>
    <x v="2"/>
    <s v="Sean"/>
    <s v="Sean Riley"/>
    <s v="Riley"/>
    <n v="0"/>
    <n v="0"/>
    <n v="4500"/>
    <s v="MIA@NE"/>
    <s v="NE"/>
    <s v="MIA"/>
    <m/>
    <m/>
    <m/>
    <x v="329"/>
    <s v="Sean Riley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79982"/>
    <x v="0"/>
    <s v="Alex"/>
    <s v="Alex Armah"/>
    <s v="Armah"/>
    <n v="1.44999996821085"/>
    <n v="6"/>
    <n v="4500"/>
    <s v="LV@CAR"/>
    <s v="CAR"/>
    <s v="LV"/>
    <m/>
    <m/>
    <m/>
    <x v="330"/>
    <s v="Alex Armah"/>
    <n v="7.8079847908745244"/>
    <n v="3.8765432098765431"/>
    <n v="12.186943620178042"/>
    <n v="0"/>
    <n v="0"/>
    <n v="0"/>
    <n v="0"/>
    <n v="0.125"/>
    <n v="0.125"/>
    <n v="0.375"/>
    <n v="3"/>
    <n v="4"/>
    <n v="0.1875"/>
    <n v="0.375"/>
    <n v="0.6875"/>
    <s v="1.8"/>
    <n v="6.25E-2"/>
    <n v="42.975624629062651"/>
    <n v="20.224375370937352"/>
    <n v="1"/>
    <n v="0"/>
    <n v="0"/>
    <n v="0"/>
    <n v="0"/>
    <n v="0.125"/>
    <n v="35.359294871794873"/>
    <n v="0.15192477955542855"/>
    <n v="0.125"/>
    <n v="0.15192477955542855"/>
    <n v="3.4431197596268475"/>
    <n v="0.52309521046424889"/>
    <n v="0.375"/>
    <n v="28.778311965811962"/>
    <n v="0.26353667904883754"/>
    <n v="1.618035426731079"/>
    <n v="0.42641168294407727"/>
    <n v="0.15745068934083262"/>
    <n v="3.4989042075740578E-2"/>
    <n v="2.7777777777777776E-2"/>
  </r>
  <r>
    <s v="47691-63603"/>
    <x v="2"/>
    <s v="Jared"/>
    <s v="Jared Pinkney"/>
    <s v="Pinkney"/>
    <n v="0"/>
    <n v="0"/>
    <n v="4500"/>
    <s v="SEA@ATL"/>
    <s v="ATL"/>
    <s v="SEA"/>
    <m/>
    <m/>
    <m/>
    <x v="331"/>
    <s v="Jared Pinkney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64627"/>
    <x v="2"/>
    <s v="Scotty"/>
    <s v="Scotty Washington"/>
    <s v="Washington"/>
    <n v="0"/>
    <n v="0"/>
    <n v="4500"/>
    <s v="LAC@CIN"/>
    <s v="CIN"/>
    <s v="LAC"/>
    <m/>
    <m/>
    <m/>
    <x v="332"/>
    <s v="Scotty Washington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55414"/>
    <x v="2"/>
    <s v="Cody"/>
    <s v="Cody Thompson"/>
    <s v="Thompson"/>
    <n v="0"/>
    <n v="0"/>
    <n v="4500"/>
    <s v="SEA@ATL"/>
    <s v="SEA"/>
    <s v="ATL"/>
    <m/>
    <m/>
    <m/>
    <x v="333"/>
    <s v="Cody Thompson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52345"/>
    <x v="2"/>
    <s v="Brandon"/>
    <s v="Brandon Powell"/>
    <s v="Powell"/>
    <n v="3.1333332061767498"/>
    <n v="6"/>
    <n v="4500"/>
    <s v="SEA@ATL"/>
    <s v="ATL"/>
    <s v="SEA"/>
    <m/>
    <m/>
    <m/>
    <x v="334"/>
    <s v="Brandon Powell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42107"/>
    <x v="2"/>
    <s v="Robert"/>
    <s v="Robert Foster"/>
    <s v="Foster"/>
    <n v="1.08000001907348"/>
    <n v="10"/>
    <n v="4500"/>
    <s v="NYJ@BUF"/>
    <s v="BUF"/>
    <s v="NYJ"/>
    <m/>
    <m/>
    <m/>
    <x v="335"/>
    <s v="Robert Foster"/>
    <n v="6.45982905982906"/>
    <n v="3.3357314148681056"/>
    <n v="10.410468319559229"/>
    <n v="0"/>
    <n v="0"/>
    <n v="0"/>
    <n v="0"/>
    <n v="1.3846153846153846"/>
    <n v="0.23076923076923078"/>
    <n v="4.9230769230769234"/>
    <n v="21.3"/>
    <n v="24"/>
    <n v="1.6384615384615384"/>
    <n v="0.15384615384615385"/>
    <n v="2.2307692307692308"/>
    <s v="14.5"/>
    <n v="0"/>
    <n v="31.210567449280106"/>
    <n v="27.689432550719893"/>
    <n v="1"/>
    <n v="0"/>
    <n v="0"/>
    <n v="0"/>
    <n v="0"/>
    <n v="1.3846153846153846"/>
    <n v="43.803379953379959"/>
    <n v="0.98655929973538126"/>
    <n v="0.23076923076923078"/>
    <n v="0.16442654995589689"/>
    <n v="20.882665998613373"/>
    <n v="3.4336647240333114"/>
    <n v="0.15384615384615385"/>
    <n v="25.532284382284381"/>
    <n v="0.16684416624571596"/>
    <n v="11.215792583324644"/>
    <n v="1.871289562349685"/>
    <n v="0.6458800440229151"/>
    <n v="0.14352889867175891"/>
    <n v="0.30769230769230771"/>
  </r>
  <r>
    <s v="47691-88186"/>
    <x v="2"/>
    <s v="JoJo"/>
    <s v="JoJo Ward"/>
    <s v="Ward"/>
    <n v="0"/>
    <n v="0"/>
    <n v="4500"/>
    <s v="ARI@SF"/>
    <s v="ARI"/>
    <s v="SF"/>
    <m/>
    <m/>
    <m/>
    <x v="336"/>
    <s v="JoJo Ward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87165"/>
    <x v="2"/>
    <s v="Ahmad"/>
    <s v="Ahmad Wagner"/>
    <s v="Wagner"/>
    <n v="0"/>
    <n v="0"/>
    <n v="4500"/>
    <s v="CHI@DET"/>
    <s v="CHI"/>
    <s v="DET"/>
    <m/>
    <m/>
    <m/>
    <x v="337"/>
    <s v="Ahmad Wagner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104577"/>
    <x v="2"/>
    <s v="Gunner"/>
    <s v="Gunner Olszewski"/>
    <s v="Olszewski"/>
    <n v="0.34285715648106102"/>
    <n v="7"/>
    <n v="4500"/>
    <s v="MIA@NE"/>
    <s v="NE"/>
    <s v="MIA"/>
    <m/>
    <m/>
    <m/>
    <x v="338"/>
    <s v="Gunner Olszewski"/>
    <n v="7.7027522935779817"/>
    <n v="4.4659793814432991"/>
    <n v="12.203488372093023"/>
    <n v="0"/>
    <n v="0"/>
    <n v="0"/>
    <n v="0"/>
    <n v="0.5"/>
    <n v="0.25"/>
    <n v="4.25"/>
    <n v="17"/>
    <n v="29"/>
    <n v="2.125"/>
    <n v="0"/>
    <n v="0"/>
    <n v="0"/>
    <n v="0"/>
    <n v="34.723204605263149"/>
    <n v="31.576795394736852"/>
    <n v="1"/>
    <n v="0"/>
    <n v="0"/>
    <n v="0"/>
    <n v="0"/>
    <n v="0.5"/>
    <n v="42.773239260739253"/>
    <n v="0.40589870214873958"/>
    <n v="0.25"/>
    <n v="0.20294935107436979"/>
    <n v="19.53749973244382"/>
    <n v="3.9651228923151467"/>
    <n v="0"/>
    <n v="34.718452380952385"/>
    <n v="0"/>
    <n v="0"/>
    <n v="0"/>
    <n v="0.52151228923151471"/>
    <n v="0.1158916198292255"/>
    <n v="0.1111111111111111"/>
  </r>
  <r>
    <s v="47691-64641"/>
    <x v="2"/>
    <s v="Darrell"/>
    <s v="Darrell Stewart Jr."/>
    <s v="Stewart Jr."/>
    <n v="0"/>
    <n v="0"/>
    <n v="4500"/>
    <s v="GB@MIN"/>
    <s v="GB"/>
    <s v="MIN"/>
    <m/>
    <m/>
    <m/>
    <x v="339"/>
    <s v="Darrell Stewart Jr.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61570"/>
    <x v="0"/>
    <s v="Chandler"/>
    <s v="Chandler Cox"/>
    <s v="Cox"/>
    <n v="0"/>
    <n v="0"/>
    <n v="4500"/>
    <s v="MIA@NE"/>
    <s v="MIA"/>
    <s v="NE"/>
    <m/>
    <m/>
    <m/>
    <x v="340"/>
    <s v="Chandler Cox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84101"/>
    <x v="2"/>
    <s v="Vyncint"/>
    <s v="Vyncint Smith"/>
    <s v="Smith"/>
    <n v="3.0923077509953401"/>
    <n v="13"/>
    <n v="4500"/>
    <s v="NYJ@BUF"/>
    <s v="NYJ"/>
    <s v="BUF"/>
    <m/>
    <m/>
    <m/>
    <x v="341"/>
    <s v="Vyncint Smith"/>
    <n v="5.6473779385171792"/>
    <n v="4.25"/>
    <n v="8.9741379310344822"/>
    <n v="0"/>
    <n v="0"/>
    <n v="0"/>
    <n v="0"/>
    <n v="2.3846153846153846"/>
    <n v="1.3076923076923077"/>
    <n v="17.307692307692307"/>
    <n v="13.2"/>
    <n v="37"/>
    <n v="1.0153846153846153"/>
    <n v="0.23076923076923078"/>
    <n v="4"/>
    <s v="17.3"/>
    <n v="7.6923076923076927E-2"/>
    <n v="34.445274999999995"/>
    <n v="22.054725000000001"/>
    <n v="1"/>
    <n v="0"/>
    <n v="0"/>
    <n v="0"/>
    <n v="0"/>
    <n v="2.3846153846153846"/>
    <n v="29.979532967032963"/>
    <n v="2.7398269607012109"/>
    <n v="1.3076923076923077"/>
    <n v="1.5024857526425996"/>
    <n v="11.155851986803965"/>
    <n v="16.761508668762595"/>
    <n v="0.23076923076923078"/>
    <n v="35.912087912087905"/>
    <n v="0.14172252906976748"/>
    <n v="17.049275362318841"/>
    <n v="2.4162664231547026"/>
    <n v="2.5716236630378835"/>
    <n v="0.57147192511952971"/>
    <n v="0.52991452991452992"/>
  </r>
  <r>
    <s v="47691-71821"/>
    <x v="2"/>
    <s v="Joe"/>
    <s v="Joe Reed"/>
    <s v="Reed"/>
    <n v="0"/>
    <n v="0"/>
    <n v="4500"/>
    <s v="LAC@CIN"/>
    <s v="LAC"/>
    <s v="CIN"/>
    <m/>
    <m/>
    <m/>
    <x v="342"/>
    <s v="Joe Reed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69777"/>
    <x v="2"/>
    <s v="Darnell"/>
    <s v="Darnell Mooney"/>
    <s v="Mooney"/>
    <n v="0"/>
    <n v="0"/>
    <n v="4500"/>
    <s v="CHI@DET"/>
    <s v="CHI"/>
    <s v="DET"/>
    <m/>
    <m/>
    <m/>
    <x v="343"/>
    <s v="Darnell Mooney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47249"/>
    <x v="2"/>
    <s v="Darvin"/>
    <s v="Darvin Kidsy"/>
    <s v="Kidsy"/>
    <n v="1.29999995231628"/>
    <n v="1"/>
    <n v="4500"/>
    <s v="PHI@WAS"/>
    <s v="WAS"/>
    <s v="PHI"/>
    <m/>
    <m/>
    <m/>
    <x v="344"/>
    <s v="Darvin Kidsy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83091"/>
    <x v="0"/>
    <s v="Trenton"/>
    <s v="Trenton Cannon"/>
    <s v="Cannon"/>
    <n v="0"/>
    <n v="2"/>
    <n v="4500"/>
    <s v="LV@CAR"/>
    <s v="CAR"/>
    <s v="LV"/>
    <m/>
    <m/>
    <m/>
    <x v="345"/>
    <s v="Trenton Cannon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61593"/>
    <x v="2"/>
    <s v="Jauan"/>
    <s v="Jauan Jennings"/>
    <s v="Jennings"/>
    <n v="0"/>
    <n v="0"/>
    <n v="4500"/>
    <s v="ARI@SF"/>
    <s v="SF"/>
    <s v="ARI"/>
    <m/>
    <m/>
    <m/>
    <x v="346"/>
    <s v="Jauan Jennings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86172"/>
    <x v="2"/>
    <s v="Nick"/>
    <s v="Nick Easley"/>
    <s v="Easley"/>
    <n v="0"/>
    <n v="0"/>
    <n v="4500"/>
    <s v="NYJ@BUF"/>
    <s v="BUF"/>
    <s v="NYJ"/>
    <m/>
    <m/>
    <m/>
    <x v="347"/>
    <s v="Nick Easley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63646"/>
    <x v="2"/>
    <s v="Lawrence"/>
    <s v="Lawrence Cager"/>
    <s v="Cager"/>
    <n v="0"/>
    <n v="0"/>
    <n v="4500"/>
    <s v="NYJ@BUF"/>
    <s v="NYJ"/>
    <s v="BUF"/>
    <m/>
    <m/>
    <m/>
    <x v="348"/>
    <s v="Lawrence Cager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61606"/>
    <x v="2"/>
    <s v="George"/>
    <s v="George Campbell"/>
    <s v="Campbell"/>
    <n v="0"/>
    <n v="0"/>
    <n v="4500"/>
    <s v="NYJ@BUF"/>
    <s v="NYJ"/>
    <s v="BUF"/>
    <m/>
    <m/>
    <m/>
    <x v="349"/>
    <s v="George Campbell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61610"/>
    <x v="0"/>
    <s v="Jacques"/>
    <s v="Jacques Patrick"/>
    <s v="Patrick"/>
    <n v="0"/>
    <n v="0"/>
    <n v="4500"/>
    <s v="LAC@CIN"/>
    <s v="CIN"/>
    <s v="LAC"/>
    <m/>
    <m/>
    <m/>
    <x v="350"/>
    <s v="Jacques Patrick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65706"/>
    <x v="2"/>
    <s v="Deontay"/>
    <s v="Deontay Burnett"/>
    <s v="Burnett"/>
    <n v="5.8000001907348597"/>
    <n v="1"/>
    <n v="4500"/>
    <s v="PHI@WAS"/>
    <s v="PHI"/>
    <s v="WAS"/>
    <m/>
    <m/>
    <m/>
    <x v="351"/>
    <s v="Deontay Burnett"/>
    <n v="7.0796296296296299"/>
    <n v="4.7444219066937121"/>
    <n v="10.304582210242588"/>
    <n v="0"/>
    <n v="0"/>
    <n v="0"/>
    <n v="0"/>
    <n v="4"/>
    <n v="2"/>
    <n v="48"/>
    <n v="24"/>
    <n v="41"/>
    <n v="24"/>
    <n v="0"/>
    <n v="0"/>
    <n v="0"/>
    <n v="0"/>
    <n v="29.284970403171386"/>
    <n v="32.615029596828613"/>
    <n v="1"/>
    <n v="0"/>
    <n v="0"/>
    <n v="0"/>
    <n v="0"/>
    <n v="4"/>
    <n v="48.590422077922085"/>
    <n v="2.4107607343857609"/>
    <n v="2"/>
    <n v="1.2053803671928804"/>
    <n v="23.29044047699777"/>
    <n v="28.073839694247496"/>
    <n v="0"/>
    <n v="20.961922799422798"/>
    <n v="0"/>
    <n v="0"/>
    <n v="0"/>
    <n v="3.8073839694247495"/>
    <n v="0.84608532653883328"/>
    <n v="0.88888888888888884"/>
  </r>
  <r>
    <s v="47691-96433"/>
    <x v="2"/>
    <s v="Jermiah"/>
    <s v="Jermiah Braswell"/>
    <s v="Braswell"/>
    <n v="0"/>
    <n v="0"/>
    <n v="4500"/>
    <s v="ARI@SF"/>
    <s v="ARI"/>
    <s v="SF"/>
    <m/>
    <m/>
    <m/>
    <x v="352"/>
    <s v="Jermiah Braswell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52409"/>
    <x v="0"/>
    <s v="Jakob"/>
    <s v="Jakob Johnson"/>
    <s v="Johnson"/>
    <n v="1"/>
    <n v="1"/>
    <n v="4500"/>
    <s v="MIA@NE"/>
    <s v="NE"/>
    <s v="MIA"/>
    <m/>
    <m/>
    <m/>
    <x v="353"/>
    <s v="Jakob Johnson"/>
    <n v="7.7027522935779817"/>
    <n v="4.4659793814432991"/>
    <n v="12.203488372093023"/>
    <n v="0"/>
    <n v="0"/>
    <n v="0"/>
    <n v="0"/>
    <n v="0.5"/>
    <n v="0.25"/>
    <n v="1.25"/>
    <n v="5"/>
    <n v="5"/>
    <n v="1.25"/>
    <n v="0"/>
    <n v="0"/>
    <n v="0"/>
    <n v="0"/>
    <n v="34.723204605263149"/>
    <n v="31.576795394736852"/>
    <n v="1"/>
    <n v="0"/>
    <n v="0"/>
    <n v="0"/>
    <n v="0"/>
    <n v="0.5"/>
    <n v="42.773239260739253"/>
    <n v="0.40589870214873958"/>
    <n v="0.25"/>
    <n v="0.20294935107436979"/>
    <n v="5.746323450718771"/>
    <n v="1.166212615386808"/>
    <n v="0"/>
    <n v="34.718452380952385"/>
    <n v="0"/>
    <n v="0"/>
    <n v="0"/>
    <n v="0.2416212615386808"/>
    <n v="5.3693613675262403E-2"/>
    <n v="0.1111111111111111"/>
  </r>
  <r>
    <s v="47691-52410"/>
    <x v="2"/>
    <s v="Josh"/>
    <s v="Josh Malone"/>
    <s v="Malone"/>
    <n v="0.56666668256123798"/>
    <n v="3"/>
    <n v="4500"/>
    <s v="NYJ@BUF"/>
    <s v="NYJ"/>
    <s v="BUF"/>
    <m/>
    <m/>
    <m/>
    <x v="354"/>
    <s v="Josh Malone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65724"/>
    <x v="0"/>
    <s v="JaMycal"/>
    <s v="JaMycal Hasty"/>
    <s v="Hasty"/>
    <n v="0"/>
    <n v="0"/>
    <n v="4500"/>
    <s v="ARI@SF"/>
    <s v="SF"/>
    <s v="ARI"/>
    <m/>
    <m/>
    <m/>
    <x v="355"/>
    <s v="JaMycal Hasty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68800"/>
    <x v="2"/>
    <s v="Jaleel"/>
    <s v="Jaleel Scott"/>
    <s v="Scott"/>
    <n v="1.1000000238418499"/>
    <n v="1"/>
    <n v="4500"/>
    <s v="CLE@BAL"/>
    <s v="BAL"/>
    <s v="CLE"/>
    <m/>
    <m/>
    <m/>
    <x v="356"/>
    <s v="Jaleel Scott"/>
    <n v="6.7641325536062382"/>
    <n v="5"/>
    <n v="10.911949685534591"/>
    <n v="0"/>
    <n v="0"/>
    <n v="0"/>
    <n v="0"/>
    <n v="1"/>
    <n v="0.33333333333333331"/>
    <n v="2"/>
    <n v="6"/>
    <n v="6"/>
    <n v="2"/>
    <n v="0"/>
    <n v="0"/>
    <n v="0"/>
    <n v="0"/>
    <n v="12.779863682432442"/>
    <n v="50.520136317567555"/>
    <n v="1"/>
    <n v="0"/>
    <n v="0"/>
    <n v="0"/>
    <n v="0"/>
    <n v="1"/>
    <n v="19.229761904761904"/>
    <n v="0.66458772322437021"/>
    <n v="0.33333333333333331"/>
    <n v="0.22152924107479005"/>
    <n v="6.1658034613553472"/>
    <n v="1.3659057614103636"/>
    <n v="0"/>
    <n v="27.742261904761904"/>
    <n v="0"/>
    <n v="0"/>
    <n v="0"/>
    <n v="0.30325724280770305"/>
    <n v="6.7390498401711796E-2"/>
    <n v="0.22222222222222221"/>
  </r>
  <r>
    <s v="47691-41155"/>
    <x v="2"/>
    <s v="Taquan"/>
    <s v="Taquan Mizzell Sr."/>
    <s v="Mizzell Sr."/>
    <n v="2.4249999523162802"/>
    <n v="8"/>
    <n v="4500"/>
    <s v="TB@NO"/>
    <s v="NO"/>
    <s v="TB"/>
    <m/>
    <m/>
    <m/>
    <x v="357"/>
    <s v="Taquan Mizzell Sr.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57543"/>
    <x v="0"/>
    <s v="D'Ernest"/>
    <s v="D'Ernest Johnson"/>
    <s v="Johnson"/>
    <n v="1.7428571156093"/>
    <n v="7"/>
    <n v="4500"/>
    <s v="CLE@BAL"/>
    <s v="CLE"/>
    <s v="BAL"/>
    <m/>
    <m/>
    <m/>
    <x v="358"/>
    <s v="D'Ernest Johnson"/>
    <n v="6.09375"/>
    <n v="4.3941176470588239"/>
    <n v="10.424528301886792"/>
    <n v="0"/>
    <n v="0"/>
    <n v="0"/>
    <n v="0"/>
    <n v="0.4375"/>
    <n v="0.375"/>
    <n v="4.4375"/>
    <n v="11.8"/>
    <n v="27"/>
    <n v="0.73750000000000004"/>
    <n v="0.25"/>
    <n v="1.3125"/>
    <s v="5.3"/>
    <n v="0"/>
    <n v="39.317423175965665"/>
    <n v="20.682576824034335"/>
    <n v="1"/>
    <n v="0"/>
    <n v="0"/>
    <n v="0"/>
    <n v="0"/>
    <n v="0.4375"/>
    <n v="34.054517704517707"/>
    <n v="0.50511279556905975"/>
    <n v="0.375"/>
    <n v="0.43295382477347977"/>
    <n v="11.584425264065183"/>
    <n v="5.0155212258795494"/>
    <n v="0.25"/>
    <n v="28.633928571428569"/>
    <n v="0.18057753385499264"/>
    <n v="5.4003069053708437"/>
    <n v="0.97517410303195406"/>
    <n v="0.78656953289115028"/>
    <n v="0.17479322953136672"/>
    <n v="9.7222222222222224E-2"/>
  </r>
  <r>
    <s v="47691-54472"/>
    <x v="2"/>
    <s v="Cam"/>
    <s v="Cam Sims"/>
    <s v="Sims"/>
    <n v="1.8500000238418499"/>
    <n v="2"/>
    <n v="4500"/>
    <s v="PHI@WAS"/>
    <s v="WAS"/>
    <s v="PHI"/>
    <m/>
    <m/>
    <m/>
    <x v="359"/>
    <s v="Cam Sims"/>
    <n v="6.7688266199649734"/>
    <n v="4.0849858356940514"/>
    <n v="11.10632183908046"/>
    <n v="0"/>
    <n v="0"/>
    <n v="0"/>
    <n v="0"/>
    <n v="0.42857142857142855"/>
    <n v="0.2857142857142857"/>
    <n v="3.8571428571428572"/>
    <n v="13.5"/>
    <n v="15"/>
    <n v="1.9285714285714286"/>
    <n v="0"/>
    <n v="0"/>
    <n v="0"/>
    <n v="0"/>
    <n v="36.75783627131635"/>
    <n v="17.842163728683655"/>
    <n v="1"/>
    <n v="0"/>
    <n v="0"/>
    <n v="0"/>
    <n v="0"/>
    <n v="0.42857142857142855"/>
    <n v="32.519155844155847"/>
    <n v="0.48443319000926099"/>
    <n v="0.2857142857142857"/>
    <n v="0.32295546000617398"/>
    <n v="14.120175507269233"/>
    <n v="4.5601877763180463"/>
    <n v="0"/>
    <n v="36.928205128205128"/>
    <n v="0"/>
    <n v="0"/>
    <n v="0"/>
    <n v="0.59887592048894756"/>
    <n v="0.13308353788643279"/>
    <n v="9.5238095238095233E-2"/>
  </r>
  <r>
    <s v="47691-69836"/>
    <x v="2"/>
    <s v="Collin"/>
    <s v="Collin Johnson"/>
    <s v="Johnson"/>
    <n v="0"/>
    <n v="0"/>
    <n v="4500"/>
    <s v="IND@JAC"/>
    <s v="JAC"/>
    <s v="IND"/>
    <m/>
    <m/>
    <m/>
    <x v="360"/>
    <s v="Collin Johnson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40148"/>
    <x v="2"/>
    <s v="Ishmael"/>
    <s v="Ishmael Hyman"/>
    <s v="Hyman"/>
    <n v="2.20000004768371"/>
    <n v="2"/>
    <n v="4500"/>
    <s v="LV@CAR"/>
    <s v="CAR"/>
    <s v="LV"/>
    <m/>
    <m/>
    <m/>
    <x v="361"/>
    <s v="Ishmael Hyman"/>
    <n v="7.8079847908745244"/>
    <n v="3.8765432098765431"/>
    <n v="12.186943620178042"/>
    <n v="0"/>
    <n v="0"/>
    <n v="0"/>
    <n v="0"/>
    <n v="2"/>
    <n v="1"/>
    <n v="17"/>
    <n v="17"/>
    <n v="31"/>
    <n v="8.5"/>
    <n v="0"/>
    <n v="0"/>
    <n v="0"/>
    <n v="0"/>
    <n v="42.975624629062651"/>
    <n v="20.224375370937352"/>
    <n v="1"/>
    <n v="0"/>
    <n v="0"/>
    <n v="0"/>
    <n v="0"/>
    <n v="2"/>
    <n v="35.359294871794873"/>
    <n v="2.4307964728868567"/>
    <n v="1"/>
    <n v="1.2153982364434284"/>
    <n v="19.511011971218799"/>
    <n v="23.71364954104595"/>
    <n v="0"/>
    <n v="28.778311965811962"/>
    <n v="0"/>
    <n v="0"/>
    <n v="0"/>
    <n v="2.8713649541045951"/>
    <n v="0.63808110091213222"/>
    <n v="0.44444444444444442"/>
  </r>
  <r>
    <s v="47691-70868"/>
    <x v="0"/>
    <s v="Damarea"/>
    <s v="Damarea Crockett"/>
    <s v="Crockett"/>
    <n v="0"/>
    <n v="0"/>
    <n v="4500"/>
    <s v="GB@MIN"/>
    <s v="GB"/>
    <s v="MIN"/>
    <m/>
    <m/>
    <m/>
    <x v="362"/>
    <s v="Damarea Crockett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130265"/>
    <x v="2"/>
    <s v="John"/>
    <s v="John Hurst"/>
    <s v="Hurst"/>
    <n v="0"/>
    <n v="0"/>
    <n v="4500"/>
    <s v="TB@NO"/>
    <s v="TB"/>
    <s v="NO"/>
    <m/>
    <m/>
    <m/>
    <x v="363"/>
    <s v="John Hurst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130268"/>
    <x v="2"/>
    <s v="Josh"/>
    <s v="Josh Pearson"/>
    <s v="Pearson"/>
    <n v="0"/>
    <n v="0"/>
    <n v="4500"/>
    <s v="TB@NO"/>
    <s v="TB"/>
    <s v="NO"/>
    <m/>
    <m/>
    <m/>
    <x v="364"/>
    <s v="Josh Pearson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40162"/>
    <x v="0"/>
    <s v="Elijah"/>
    <s v="Elijah Wellman"/>
    <s v="Wellman"/>
    <n v="0"/>
    <n v="0"/>
    <n v="4500"/>
    <s v="GB@MIN"/>
    <s v="GB"/>
    <s v="MIN"/>
    <m/>
    <m/>
    <m/>
    <x v="365"/>
    <s v="Elijah Wellman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52451"/>
    <x v="0"/>
    <s v="Samaje"/>
    <s v="Samaje Perine"/>
    <s v="Perine"/>
    <n v="1.6000000238418499"/>
    <n v="1"/>
    <n v="4500"/>
    <s v="LAC@CIN"/>
    <s v="CIN"/>
    <s v="LAC"/>
    <m/>
    <m/>
    <m/>
    <x v="366"/>
    <s v="Samaje Perine"/>
    <n v="6.9051724137931032"/>
    <n v="4.2074592074592072"/>
    <n v="9.7682926829268286"/>
    <n v="0"/>
    <n v="0"/>
    <n v="0"/>
    <n v="0"/>
    <n v="0"/>
    <n v="0"/>
    <n v="0"/>
    <n v="0"/>
    <n v="0"/>
    <n v="0"/>
    <n v="0.7142857142857143"/>
    <n v="2.2857142857142856"/>
    <s v="3.2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.7142857142857143"/>
    <n v="28.63095238095238"/>
    <n v="0.61434403318759934"/>
    <n v="3.1220566872740783"/>
    <n v="1.9180168971002727"/>
    <n v="0.19180168971002726"/>
    <n v="4.2622597713339393E-2"/>
    <n v="0"/>
  </r>
  <r>
    <s v="47691-40164"/>
    <x v="2"/>
    <s v="Shelton"/>
    <s v="Shelton Gibson"/>
    <s v="Gibson"/>
    <n v="1.32500004768371"/>
    <n v="4"/>
    <n v="4500"/>
    <s v="PHI@WAS"/>
    <s v="PHI"/>
    <s v="WAS"/>
    <m/>
    <m/>
    <m/>
    <x v="367"/>
    <s v="Shelton Gibson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93413"/>
    <x v="2"/>
    <s v="Terry"/>
    <s v="Terry Wright"/>
    <s v="Wright"/>
    <n v="0"/>
    <n v="0"/>
    <n v="4500"/>
    <s v="MIA@NE"/>
    <s v="MIA"/>
    <s v="NE"/>
    <m/>
    <m/>
    <m/>
    <x v="368"/>
    <s v="Terry Wright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63717"/>
    <x v="0"/>
    <s v="Alec"/>
    <s v="Alec Ingold"/>
    <s v="Ingold"/>
    <n v="1.37272730740633"/>
    <n v="11"/>
    <n v="4500"/>
    <s v="LV@CAR"/>
    <s v="LV"/>
    <s v="CAR"/>
    <m/>
    <m/>
    <m/>
    <x v="369"/>
    <s v="Alec Ingold"/>
    <n v="6.7941176470588234"/>
    <n v="5.1595505617977526"/>
    <n v="10.651296829971182"/>
    <n v="0"/>
    <n v="0"/>
    <n v="0"/>
    <n v="0"/>
    <n v="0.375"/>
    <n v="0.375"/>
    <n v="2.75"/>
    <n v="7.3"/>
    <n v="14"/>
    <n v="0.45624999999999999"/>
    <n v="0.625"/>
    <n v="1.0625"/>
    <s v="1.7"/>
    <n v="0"/>
    <n v="29.094443537499998"/>
    <n v="32.205556462499999"/>
    <n v="1"/>
    <n v="0"/>
    <n v="0"/>
    <n v="0"/>
    <n v="0"/>
    <n v="0.375"/>
    <n v="44.777285214785209"/>
    <n v="0.24365962059173568"/>
    <n v="0.375"/>
    <n v="0.24365962059173568"/>
    <n v="7.3225343882909302"/>
    <n v="1.7842059508209054"/>
    <n v="0.625"/>
    <n v="27.354940892440894"/>
    <n v="0.73582585567292103"/>
    <n v="2.0339097866796938"/>
    <n v="1.4966034091451139"/>
    <n v="0.51558093599660193"/>
    <n v="0.1145735413325782"/>
    <n v="8.3333333333333329E-2"/>
  </r>
  <r>
    <s v="47691-69860"/>
    <x v="0"/>
    <s v="Trayveon"/>
    <s v="Trayveon Williams"/>
    <s v="Williams"/>
    <n v="0"/>
    <n v="0"/>
    <n v="4500"/>
    <s v="LAC@CIN"/>
    <s v="CIN"/>
    <s v="LAC"/>
    <m/>
    <m/>
    <m/>
    <x v="370"/>
    <s v="Trayveon Williams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130279"/>
    <x v="2"/>
    <s v="Matt"/>
    <s v="Matt Cole"/>
    <s v="Cole"/>
    <n v="0"/>
    <n v="0"/>
    <n v="4500"/>
    <s v="MIA@NE"/>
    <s v="MIA"/>
    <s v="NE"/>
    <m/>
    <m/>
    <m/>
    <x v="371"/>
    <s v="Matt Cole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64744"/>
    <x v="0"/>
    <s v="Josh"/>
    <s v="Josh Adams"/>
    <s v="Adams"/>
    <n v="0.60000002384185702"/>
    <n v="2"/>
    <n v="4500"/>
    <s v="NYJ@BUF"/>
    <s v="NYJ"/>
    <s v="BUF"/>
    <m/>
    <m/>
    <m/>
    <x v="372"/>
    <s v="Josh Adams"/>
    <n v="5.6473779385171792"/>
    <n v="4.25"/>
    <n v="8.9741379310344822"/>
    <n v="0"/>
    <n v="0"/>
    <n v="0"/>
    <n v="0"/>
    <n v="0"/>
    <n v="0"/>
    <n v="0"/>
    <n v="0"/>
    <n v="0"/>
    <n v="0"/>
    <n v="2.6666666666666665"/>
    <n v="4"/>
    <s v="1.5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2.6666666666666665"/>
    <n v="35.912087912087905"/>
    <n v="1.6376825581395351"/>
    <n v="1.4782608695652173"/>
    <n v="2.4209220424671387"/>
    <n v="0.24209220424671388"/>
    <n v="5.3798267610380861E-2"/>
    <n v="0"/>
  </r>
  <r>
    <s v="47691-28907"/>
    <x v="2"/>
    <s v="Alex"/>
    <s v="Alex Erickson"/>
    <s v="Erickson"/>
    <n v="4.6712498664855904"/>
    <n v="16"/>
    <n v="4500"/>
    <s v="LAC@CIN"/>
    <s v="CIN"/>
    <s v="LAC"/>
    <m/>
    <m/>
    <m/>
    <x v="373"/>
    <s v="Alex Erickson"/>
    <n v="6.9051724137931032"/>
    <n v="4.2074592074592072"/>
    <n v="9.7682926829268286"/>
    <n v="6.25E-2"/>
    <n v="1.625"/>
    <s v="26.0"/>
    <n v="0"/>
    <n v="4.875"/>
    <n v="2.6875"/>
    <n v="33.0625"/>
    <n v="12.3"/>
    <n v="52"/>
    <n v="0.76875000000000004"/>
    <n v="0.3125"/>
    <n v="2.0625"/>
    <s v="6.6"/>
    <n v="0"/>
    <n v="37.475043336397064"/>
    <n v="24.624956663602941"/>
    <n v="1"/>
    <n v="6.25E-2"/>
    <n v="0"/>
    <n v="26.635988182129481"/>
    <n v="0"/>
    <n v="4.875"/>
    <n v="31.570833333333336"/>
    <n v="5.7866966746185247"/>
    <n v="2.6875"/>
    <n v="3.1901020129307254"/>
    <n v="11.31513779588985"/>
    <n v="36.096443859256745"/>
    <n v="0.3125"/>
    <n v="28.63095238095238"/>
    <n v="0.26877551451957471"/>
    <n v="6.4392419175027857"/>
    <n v="1.730710559492824"/>
    <n v="5.1264654418749567"/>
    <n v="1.1392145426388793"/>
    <n v="1.0833333333333333"/>
  </r>
  <r>
    <s v="47691-130284"/>
    <x v="2"/>
    <s v="Marvelle"/>
    <s v="Marvelle Ross"/>
    <s v="Ross"/>
    <n v="0"/>
    <n v="0"/>
    <n v="4500"/>
    <s v="IND@JAC"/>
    <s v="JAC"/>
    <s v="IND"/>
    <m/>
    <m/>
    <m/>
    <x v="374"/>
    <s v="Marvelle Ross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11504"/>
    <x v="2"/>
    <s v="Andre"/>
    <s v="Andre Roberts"/>
    <s v="Roberts"/>
    <n v="0.32307690840501002"/>
    <n v="13"/>
    <n v="4500"/>
    <s v="NYJ@BUF"/>
    <s v="BUF"/>
    <s v="NYJ"/>
    <m/>
    <m/>
    <m/>
    <x v="375"/>
    <s v="Andre Roberts"/>
    <n v="6.45982905982906"/>
    <n v="3.3357314148681056"/>
    <n v="10.410468319559229"/>
    <n v="0"/>
    <n v="0"/>
    <n v="0"/>
    <n v="0"/>
    <n v="0.53846153846153844"/>
    <n v="0.23076923076923078"/>
    <n v="1.5384615384615385"/>
    <n v="6.7"/>
    <n v="7"/>
    <n v="0.51538461538461544"/>
    <n v="7.6923076923076927E-2"/>
    <n v="0.53846153846153844"/>
    <s v="7.0"/>
    <n v="0"/>
    <n v="31.210567449280106"/>
    <n v="27.689432550719893"/>
    <n v="1"/>
    <n v="0"/>
    <n v="0"/>
    <n v="0"/>
    <n v="0"/>
    <n v="0.53846153846153844"/>
    <n v="43.803379953379959"/>
    <n v="0.38366194989709274"/>
    <n v="0.23076923076923078"/>
    <n v="0.16442654995589689"/>
    <n v="6.5687259244464604"/>
    <n v="1.0800729413625909"/>
    <n v="7.6923076923076927E-2"/>
    <n v="25.532284382284381"/>
    <n v="8.3422083122857982E-2"/>
    <n v="5.4145205574670703"/>
    <n v="0.45169058401544127"/>
    <n v="0.26856096792241857"/>
    <n v="5.9680215093870795E-2"/>
    <n v="0.11965811965811965"/>
  </r>
  <r>
    <s v="47691-130288"/>
    <x v="0"/>
    <s v="James"/>
    <s v="James Robinson"/>
    <s v="Robinson"/>
    <n v="0"/>
    <n v="0"/>
    <n v="4500"/>
    <s v="IND@JAC"/>
    <s v="JAC"/>
    <s v="IND"/>
    <m/>
    <m/>
    <m/>
    <x v="376"/>
    <s v="James Robinson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48371"/>
    <x v="2"/>
    <s v="Robert"/>
    <s v="Robert Davis"/>
    <s v="Davis"/>
    <n v="0.90000001589457101"/>
    <n v="3"/>
    <n v="4500"/>
    <s v="PHI@WAS"/>
    <s v="PHI"/>
    <s v="WAS"/>
    <m/>
    <m/>
    <m/>
    <x v="377"/>
    <s v="Robert Davis"/>
    <n v="7.0796296296296299"/>
    <n v="4.7444219066937121"/>
    <n v="10.304582210242588"/>
    <n v="0"/>
    <n v="0"/>
    <n v="0"/>
    <n v="0"/>
    <n v="0.83333333333333337"/>
    <n v="0.33333333333333331"/>
    <n v="2.8333333333333335"/>
    <n v="8.5"/>
    <n v="11"/>
    <n v="1.4166666666666667"/>
    <n v="0"/>
    <n v="0"/>
    <n v="0"/>
    <n v="0"/>
    <n v="29.284970403171386"/>
    <n v="32.615029596828613"/>
    <n v="1"/>
    <n v="0"/>
    <n v="0"/>
    <n v="0"/>
    <n v="0"/>
    <n v="0.83333333333333337"/>
    <n v="48.590422077922085"/>
    <n v="0.5022418196637003"/>
    <n v="0.33333333333333331"/>
    <n v="0.2008967278654801"/>
    <n v="8.2486976689367086"/>
    <n v="1.6571363708409981"/>
    <n v="0"/>
    <n v="20.961922799422798"/>
    <n v="0"/>
    <n v="0"/>
    <n v="0"/>
    <n v="0.33238030375076644"/>
    <n v="7.3862289722392546E-2"/>
    <n v="0.1851851851851852"/>
  </r>
  <r>
    <s v="47691-44280"/>
    <x v="2"/>
    <s v="JoJo"/>
    <s v="JoJo Natson"/>
    <s v="Natson"/>
    <n v="0"/>
    <n v="12"/>
    <n v="4500"/>
    <s v="CLE@BAL"/>
    <s v="CLE"/>
    <s v="BAL"/>
    <m/>
    <m/>
    <m/>
    <x v="378"/>
    <s v="JoJo Natson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45307"/>
    <x v="2"/>
    <s v="Rodney"/>
    <s v="Rodney Adams"/>
    <s v="Adams"/>
    <n v="0"/>
    <n v="0"/>
    <n v="4500"/>
    <s v="IND@JAC"/>
    <s v="IND"/>
    <s v="JAC"/>
    <m/>
    <m/>
    <m/>
    <x v="379"/>
    <s v="Rodney Adams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130303"/>
    <x v="2"/>
    <s v="Shane"/>
    <s v="Shane Leatherbury"/>
    <s v="Leatherbury"/>
    <n v="0"/>
    <n v="0"/>
    <n v="4500"/>
    <s v="ARI@SF"/>
    <s v="ARI"/>
    <s v="SF"/>
    <m/>
    <m/>
    <m/>
    <x v="380"/>
    <s v="Shane Leatherbury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130302"/>
    <x v="2"/>
    <s v="Devin"/>
    <s v="Devin Phelps"/>
    <s v="Phelps"/>
    <n v="0"/>
    <n v="0"/>
    <n v="4500"/>
    <s v="ARI@SF"/>
    <s v="ARI"/>
    <s v="SF"/>
    <m/>
    <m/>
    <m/>
    <x v="381"/>
    <s v="Devin Phelps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12545"/>
    <x v="4"/>
    <s v="Philadelphia"/>
    <s v="Philadelphia Eagles"/>
    <s v="Eagles"/>
    <n v="7.0625"/>
    <n v="16"/>
    <n v="4500"/>
    <s v="PHI@WAS"/>
    <s v="PHI"/>
    <s v="WAS"/>
    <m/>
    <m/>
    <m/>
    <x v="382"/>
    <s v="PHI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56580"/>
    <x v="2"/>
    <s v="Christian"/>
    <s v="Christian Blake"/>
    <s v="Blake"/>
    <n v="2.4333333969116202"/>
    <n v="6"/>
    <n v="4500"/>
    <s v="SEA@ATL"/>
    <s v="ATL"/>
    <s v="SEA"/>
    <m/>
    <m/>
    <m/>
    <x v="383"/>
    <s v="Christian Blake"/>
    <n v="7.0618729096989963"/>
    <n v="4.8530927835051543"/>
    <n v="11.026109660574413"/>
    <n v="0"/>
    <n v="0"/>
    <n v="0"/>
    <n v="0"/>
    <n v="2.6666666666666665"/>
    <n v="1.2222222222222223"/>
    <n v="10.111111111111111"/>
    <n v="8.3000000000000007"/>
    <n v="13"/>
    <n v="0.92222222222222228"/>
    <n v="0"/>
    <n v="0"/>
    <n v="0"/>
    <n v="0"/>
    <n v="44.774070299355685"/>
    <n v="21.325929700644309"/>
    <n v="1"/>
    <n v="0"/>
    <n v="0"/>
    <n v="0"/>
    <n v="0"/>
    <n v="2.6666666666666665"/>
    <n v="36.57628205128205"/>
    <n v="3.2643427407651666"/>
    <n v="1.2222222222222223"/>
    <n v="1.4961570895173681"/>
    <n v="8.6185949758179916"/>
    <n v="12.894771974748858"/>
    <n v="0"/>
    <n v="30.875869963369961"/>
    <n v="0"/>
    <n v="0"/>
    <n v="0"/>
    <n v="1.9005883085859969"/>
    <n v="0.42235295746355489"/>
    <n v="0.59259259259259256"/>
  </r>
  <r>
    <s v="47691-65798"/>
    <x v="2"/>
    <s v="Siaosi"/>
    <s v="Siaosi Mariner"/>
    <s v="Mariner"/>
    <n v="0"/>
    <n v="0"/>
    <n v="4500"/>
    <s v="LV@CAR"/>
    <s v="LV"/>
    <s v="CAR"/>
    <m/>
    <m/>
    <m/>
    <x v="384"/>
    <s v="Siaosi Mariner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130315"/>
    <x v="2"/>
    <s v="Chris"/>
    <s v="Chris Rowland"/>
    <s v="Rowland"/>
    <n v="0"/>
    <n v="0"/>
    <n v="4500"/>
    <s v="SEA@ATL"/>
    <s v="ATL"/>
    <s v="SEA"/>
    <m/>
    <m/>
    <m/>
    <x v="385"/>
    <s v="Chris Rowland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130317"/>
    <x v="2"/>
    <s v="Juwan"/>
    <s v="Juwan Green"/>
    <s v="Green"/>
    <n v="0"/>
    <n v="0"/>
    <n v="4500"/>
    <s v="SEA@ATL"/>
    <s v="ATL"/>
    <s v="SEA"/>
    <m/>
    <m/>
    <m/>
    <x v="386"/>
    <s v="Juwan Green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52495"/>
    <x v="2"/>
    <s v="Braxton"/>
    <s v="Braxton Berrios"/>
    <s v="Berrios"/>
    <n v="0.83333333333333304"/>
    <n v="15"/>
    <n v="4500"/>
    <s v="NYJ@BUF"/>
    <s v="NYJ"/>
    <s v="BUF"/>
    <m/>
    <m/>
    <m/>
    <x v="387"/>
    <s v="Braxton Berrios"/>
    <n v="5.6473779385171792"/>
    <n v="4.25"/>
    <n v="8.9741379310344822"/>
    <n v="0"/>
    <n v="0"/>
    <n v="0"/>
    <n v="0"/>
    <n v="0.8125"/>
    <n v="0.375"/>
    <n v="7.1875"/>
    <n v="19.2"/>
    <n v="69"/>
    <n v="1.2"/>
    <n v="0"/>
    <n v="0"/>
    <n v="0"/>
    <n v="0"/>
    <n v="34.445274999999995"/>
    <n v="22.054725000000001"/>
    <n v="1"/>
    <n v="0"/>
    <n v="0"/>
    <n v="0"/>
    <n v="0"/>
    <n v="0.8125"/>
    <n v="29.979532967032963"/>
    <n v="0.93352975072279165"/>
    <n v="0.375"/>
    <n v="0.43085988494898081"/>
    <n v="16.226693798987586"/>
    <n v="6.9914314233341317"/>
    <n v="0"/>
    <n v="35.912087912087905"/>
    <n v="0"/>
    <n v="0"/>
    <n v="0"/>
    <n v="0.88664314233341313"/>
    <n v="0.19703180940742515"/>
    <n v="0.18055555555555555"/>
  </r>
  <r>
    <s v="47691-130318"/>
    <x v="0"/>
    <s v="Mikey"/>
    <s v="Mikey Daniel"/>
    <s v="Daniel"/>
    <n v="0"/>
    <n v="0"/>
    <n v="4500"/>
    <s v="SEA@ATL"/>
    <s v="ATL"/>
    <s v="SEA"/>
    <m/>
    <m/>
    <m/>
    <x v="388"/>
    <s v="Mikey Daniel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62740"/>
    <x v="2"/>
    <s v="Malik"/>
    <s v="Malik Henry"/>
    <s v="Henry"/>
    <n v="0"/>
    <n v="0"/>
    <n v="4500"/>
    <s v="IND@JAC"/>
    <s v="IND"/>
    <s v="JAC"/>
    <s v="IR"/>
    <s v="Illness"/>
    <m/>
    <x v="389"/>
    <s v="Malik Henry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71957"/>
    <x v="2"/>
    <s v="Quintez"/>
    <s v="Quintez Cephus"/>
    <s v="Cephus"/>
    <n v="0"/>
    <n v="0"/>
    <n v="4500"/>
    <s v="CHI@DET"/>
    <s v="DET"/>
    <s v="CHI"/>
    <m/>
    <m/>
    <m/>
    <x v="390"/>
    <s v="Quintez Cephus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83221"/>
    <x v="0"/>
    <s v="De'Lance"/>
    <s v="De'Lance Turner"/>
    <s v="Turner"/>
    <n v="0.60000002384185702"/>
    <n v="1"/>
    <n v="4500"/>
    <s v="MIA@NE"/>
    <s v="MIA"/>
    <s v="NE"/>
    <m/>
    <m/>
    <m/>
    <x v="391"/>
    <s v="De'Lance Turner"/>
    <n v="5.3843283582089549"/>
    <n v="4.1863013698630134"/>
    <n v="9.5247524752475243"/>
    <n v="0"/>
    <n v="0"/>
    <n v="0"/>
    <n v="0"/>
    <n v="0"/>
    <n v="0"/>
    <n v="0"/>
    <n v="0"/>
    <n v="0"/>
    <n v="0"/>
    <n v="0.5"/>
    <n v="0.75"/>
    <s v="1.5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.5"/>
    <n v="42.314010989010988"/>
    <n v="0.24232901671768964"/>
    <n v="1.4561048243001786"/>
    <n v="0.35285645031054652"/>
    <n v="3.5285645031054649E-2"/>
    <n v="7.8412544513454772E-3"/>
    <n v="0"/>
  </r>
  <r>
    <s v="47691-86295"/>
    <x v="0"/>
    <s v="Michael"/>
    <s v="Michael Warren II"/>
    <s v="Warren II"/>
    <n v="0"/>
    <n v="0"/>
    <n v="4500"/>
    <s v="PHI@WAS"/>
    <s v="PHI"/>
    <s v="WAS"/>
    <m/>
    <m/>
    <m/>
    <x v="392"/>
    <s v="Michael Warren II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130326"/>
    <x v="2"/>
    <s v="Manasseh"/>
    <s v="Manasseh Bailey"/>
    <s v="Bailey"/>
    <n v="0"/>
    <n v="0"/>
    <n v="4500"/>
    <s v="PHI@WAS"/>
    <s v="PHI"/>
    <s v="WAS"/>
    <m/>
    <m/>
    <m/>
    <x v="393"/>
    <s v="Manasseh Bailey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130329"/>
    <x v="0"/>
    <s v="Luke"/>
    <s v="Luke Sellers"/>
    <s v="Sellers"/>
    <n v="0"/>
    <n v="0"/>
    <n v="4500"/>
    <s v="CHI@DET"/>
    <s v="DET"/>
    <s v="CHI"/>
    <m/>
    <m/>
    <m/>
    <x v="394"/>
    <s v="Luke Sellers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130331"/>
    <x v="0"/>
    <s v="Jordan"/>
    <s v="Jordan Jones"/>
    <s v="Jones"/>
    <n v="0"/>
    <n v="0"/>
    <n v="4500"/>
    <s v="GB@MIN"/>
    <s v="GB"/>
    <s v="MIN"/>
    <m/>
    <m/>
    <m/>
    <x v="395"/>
    <s v="Jordan Jones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68890"/>
    <x v="2"/>
    <s v="Devin"/>
    <s v="Devin Gray"/>
    <s v="Gray"/>
    <n v="0"/>
    <n v="0"/>
    <n v="4500"/>
    <s v="SEA@ATL"/>
    <s v="ATL"/>
    <s v="SEA"/>
    <m/>
    <m/>
    <m/>
    <x v="396"/>
    <s v="Devin Gray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130335"/>
    <x v="2"/>
    <s v="Reggie"/>
    <s v="Reggie Begelton"/>
    <s v="Begelton"/>
    <n v="0"/>
    <n v="0"/>
    <n v="4500"/>
    <s v="GB@MIN"/>
    <s v="GB"/>
    <s v="MIN"/>
    <m/>
    <m/>
    <m/>
    <x v="397"/>
    <s v="Reggie Begelton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41247"/>
    <x v="0"/>
    <s v="William"/>
    <s v="William Stanback"/>
    <s v="Stanback"/>
    <n v="0"/>
    <n v="0"/>
    <n v="4500"/>
    <s v="LV@CAR"/>
    <s v="LV"/>
    <s v="CAR"/>
    <m/>
    <m/>
    <m/>
    <x v="398"/>
    <s v="William Stanback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60705"/>
    <x v="2"/>
    <s v="Tyron"/>
    <s v="Tyron Johnson"/>
    <s v="Johnson"/>
    <n v="0"/>
    <n v="0"/>
    <n v="4500"/>
    <s v="LAC@CIN"/>
    <s v="LAC"/>
    <s v="CIN"/>
    <m/>
    <m/>
    <m/>
    <x v="399"/>
    <s v="Tyron Johnson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91426"/>
    <x v="2"/>
    <s v="Donovan"/>
    <s v="Donovan Peoples-Jones"/>
    <s v="Peoples-Jones"/>
    <n v="0"/>
    <n v="0"/>
    <n v="4500"/>
    <s v="CLE@BAL"/>
    <s v="CLE"/>
    <s v="BAL"/>
    <m/>
    <m/>
    <m/>
    <x v="400"/>
    <s v="Donovan Peoples-Jones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130343"/>
    <x v="2"/>
    <s v="Jeff"/>
    <s v="Jeff Cotton"/>
    <s v="Cotton"/>
    <n v="0"/>
    <n v="0"/>
    <n v="4500"/>
    <s v="LAC@CIN"/>
    <s v="LAC"/>
    <s v="CIN"/>
    <m/>
    <m/>
    <m/>
    <x v="401"/>
    <s v="Jeff Cotton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31015"/>
    <x v="2"/>
    <s v="DeAndrew"/>
    <s v="DeAndrew White"/>
    <s v="White"/>
    <n v="1.1833333174387599"/>
    <n v="6"/>
    <n v="4500"/>
    <s v="LV@CAR"/>
    <s v="CAR"/>
    <s v="LV"/>
    <m/>
    <m/>
    <m/>
    <x v="402"/>
    <s v="DeAndrew White"/>
    <n v="7.8079847908745244"/>
    <n v="3.8765432098765431"/>
    <n v="12.186943620178042"/>
    <n v="0"/>
    <n v="0"/>
    <n v="0"/>
    <n v="0"/>
    <n v="0.9"/>
    <n v="0.4"/>
    <n v="5.0999999999999996"/>
    <n v="12.8"/>
    <n v="18"/>
    <n v="1.28"/>
    <n v="0"/>
    <n v="0"/>
    <n v="0"/>
    <n v="0"/>
    <n v="42.975624629062651"/>
    <n v="20.224375370937352"/>
    <n v="1"/>
    <n v="0"/>
    <n v="0"/>
    <n v="0"/>
    <n v="0"/>
    <n v="0.9"/>
    <n v="35.359294871794873"/>
    <n v="1.0938584127990856"/>
    <n v="0.4"/>
    <n v="0.48615929457737139"/>
    <n v="14.690644307741216"/>
    <n v="7.1419932735385458"/>
    <n v="0"/>
    <n v="28.778311965811962"/>
    <n v="0"/>
    <n v="0"/>
    <n v="0"/>
    <n v="0.91419932735385467"/>
    <n v="0.20315540607863436"/>
    <n v="0.2"/>
  </r>
  <r>
    <s v="47691-71974"/>
    <x v="0"/>
    <s v="Malcolm"/>
    <s v="Malcolm Perry"/>
    <s v="Perry"/>
    <n v="0"/>
    <n v="0"/>
    <n v="4500"/>
    <s v="MIA@NE"/>
    <s v="MIA"/>
    <s v="NE"/>
    <m/>
    <m/>
    <m/>
    <x v="403"/>
    <s v="Malcolm Perry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57640"/>
    <x v="0"/>
    <s v="Napoleon"/>
    <s v="Napoleon Maxwell"/>
    <s v="Maxwell"/>
    <n v="0"/>
    <n v="0"/>
    <n v="4500"/>
    <s v="CHI@DET"/>
    <s v="CHI"/>
    <s v="DET"/>
    <m/>
    <m/>
    <m/>
    <x v="404"/>
    <s v="Napoleon Maxwell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64808"/>
    <x v="2"/>
    <s v="Juwan"/>
    <s v="Juwan Johnson"/>
    <s v="Johnson"/>
    <n v="0"/>
    <n v="0"/>
    <n v="4500"/>
    <s v="TB@NO"/>
    <s v="NO"/>
    <s v="TB"/>
    <m/>
    <m/>
    <m/>
    <x v="405"/>
    <s v="Juwan Johnson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130345"/>
    <x v="2"/>
    <s v="Michael"/>
    <s v="Michael Dereus"/>
    <s v="Dereus"/>
    <n v="0"/>
    <n v="0"/>
    <n v="4500"/>
    <s v="CLE@BAL"/>
    <s v="BAL"/>
    <s v="CLE"/>
    <m/>
    <m/>
    <m/>
    <x v="406"/>
    <s v="Michael Dereus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89384"/>
    <x v="2"/>
    <s v="De'Michael"/>
    <s v="De'Michael Harris"/>
    <s v="Harris"/>
    <n v="0"/>
    <n v="0"/>
    <n v="4500"/>
    <s v="IND@JAC"/>
    <s v="IND"/>
    <s v="JAC"/>
    <m/>
    <m/>
    <m/>
    <x v="407"/>
    <s v="De'Michael Harris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130351"/>
    <x v="0"/>
    <s v="Bronson"/>
    <s v="Bronson Rechsteiner"/>
    <s v="Rechsteiner"/>
    <n v="0"/>
    <n v="0"/>
    <n v="4500"/>
    <s v="CLE@BAL"/>
    <s v="BAL"/>
    <s v="CLE"/>
    <m/>
    <m/>
    <m/>
    <x v="408"/>
    <s v="Bronson Rechsteiner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130350"/>
    <x v="2"/>
    <s v="Jaylon"/>
    <s v="Jaylon Moore"/>
    <s v="Moore"/>
    <n v="0"/>
    <n v="0"/>
    <n v="4500"/>
    <s v="CLE@BAL"/>
    <s v="BAL"/>
    <s v="CLE"/>
    <m/>
    <m/>
    <m/>
    <x v="409"/>
    <s v="Jaylon Moore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57651"/>
    <x v="2"/>
    <s v="Travis"/>
    <s v="Travis Fulgham"/>
    <s v="Fulgham"/>
    <n v="0"/>
    <n v="2"/>
    <n v="4500"/>
    <s v="GB@MIN"/>
    <s v="GB"/>
    <s v="MIN"/>
    <m/>
    <m/>
    <m/>
    <x v="410"/>
    <s v="Travis Fulgham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14645"/>
    <x v="2"/>
    <s v="Dontrelle"/>
    <s v="Dontrelle Inman"/>
    <s v="Inman"/>
    <n v="3.4428571973528102"/>
    <n v="7"/>
    <n v="4500"/>
    <s v="PHI@WAS"/>
    <s v="WAS"/>
    <s v="PHI"/>
    <m/>
    <m/>
    <m/>
    <x v="411"/>
    <s v="Dontrelle Inman"/>
    <n v="6.7688266199649734"/>
    <n v="4.0849858356940514"/>
    <n v="11.10632183908046"/>
    <n v="0"/>
    <n v="0"/>
    <n v="0"/>
    <n v="0"/>
    <n v="3"/>
    <n v="1.7142857142857142"/>
    <n v="25.857142857142858"/>
    <n v="15.1"/>
    <n v="28"/>
    <n v="2.157142857142857"/>
    <n v="0"/>
    <n v="0"/>
    <n v="0"/>
    <n v="0"/>
    <n v="36.75783627131635"/>
    <n v="17.842163728683655"/>
    <n v="1"/>
    <n v="0"/>
    <n v="0"/>
    <n v="0"/>
    <n v="0"/>
    <n v="3"/>
    <n v="32.519155844155847"/>
    <n v="3.3910323300648271"/>
    <n v="1.7142857142857142"/>
    <n v="1.937732760037044"/>
    <n v="15.793677789612254"/>
    <n v="30.603926854401113"/>
    <n v="0"/>
    <n v="36.928205128205128"/>
    <n v="0"/>
    <n v="0"/>
    <n v="0"/>
    <n v="3.9175355425829683"/>
    <n v="0.87056345390732626"/>
    <n v="0.66666666666666663"/>
  </r>
  <r>
    <s v="47691-64828"/>
    <x v="2"/>
    <s v="Chris"/>
    <s v="Chris Finke"/>
    <s v="Finke"/>
    <n v="0"/>
    <n v="0"/>
    <n v="4500"/>
    <s v="ARI@SF"/>
    <s v="SF"/>
    <s v="ARI"/>
    <m/>
    <m/>
    <m/>
    <x v="412"/>
    <s v="Chris Finke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64835"/>
    <x v="0"/>
    <s v="Dexter"/>
    <s v="Dexter Williams"/>
    <s v="Williams"/>
    <n v="0.55000001192092896"/>
    <n v="2"/>
    <n v="4500"/>
    <s v="GB@MIN"/>
    <s v="GB"/>
    <s v="MIN"/>
    <m/>
    <m/>
    <m/>
    <x v="413"/>
    <s v="Dexter Williams"/>
    <n v="6.2179700499168051"/>
    <n v="4.2772277227722775"/>
    <n v="9.4847715736040605"/>
    <n v="0"/>
    <n v="0"/>
    <n v="0"/>
    <n v="0"/>
    <n v="0"/>
    <n v="0"/>
    <n v="0"/>
    <n v="0"/>
    <n v="0"/>
    <n v="0"/>
    <n v="1.25"/>
    <n v="2.75"/>
    <s v="2.2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1.25"/>
    <n v="28.472023809523812"/>
    <n v="1.0162348630372029"/>
    <n v="2.182006026689626"/>
    <n v="2.2174305956792835"/>
    <n v="0.22174305956792834"/>
    <n v="4.927623545953963E-2"/>
    <n v="0"/>
  </r>
  <r>
    <s v="47691-43334"/>
    <x v="0"/>
    <s v="J.D."/>
    <s v="J.D. McKissic"/>
    <s v="McKissic"/>
    <n v="4.45333353678385"/>
    <n v="15"/>
    <n v="4500"/>
    <s v="PHI@WAS"/>
    <s v="WAS"/>
    <s v="PHI"/>
    <m/>
    <m/>
    <m/>
    <x v="414"/>
    <s v="J.D. McKissic"/>
    <n v="6.7688266199649734"/>
    <n v="4.0849858356940514"/>
    <n v="11.10632183908046"/>
    <n v="0"/>
    <n v="0"/>
    <n v="0"/>
    <n v="0"/>
    <n v="2.625"/>
    <n v="2.125"/>
    <n v="14.5625"/>
    <n v="6.9"/>
    <n v="26"/>
    <n v="0.43125000000000002"/>
    <n v="2.375"/>
    <n v="12.8125"/>
    <s v="5.4"/>
    <n v="0"/>
    <n v="36.75783627131635"/>
    <n v="17.842163728683655"/>
    <n v="1"/>
    <n v="0"/>
    <n v="0"/>
    <n v="0"/>
    <n v="0"/>
    <n v="2.625"/>
    <n v="32.519155844155847"/>
    <n v="2.967153288806724"/>
    <n v="2.125"/>
    <n v="2.4019812337959197"/>
    <n v="7.2169785926042751"/>
    <n v="17.335047144142358"/>
    <n v="2.375"/>
    <n v="36.928205128205128"/>
    <n v="1.1475006355848658"/>
    <n v="5.1151126986082041"/>
    <n v="5.8695950727411326"/>
    <n v="3.3829642216883489"/>
    <n v="0.75176982704185535"/>
    <n v="0.58333333333333337"/>
  </r>
  <r>
    <s v="47691-94534"/>
    <x v="2"/>
    <s v="Gabriel"/>
    <s v="Gabriel Davis"/>
    <s v="Davis"/>
    <n v="0"/>
    <n v="0"/>
    <n v="4500"/>
    <s v="NYJ@BUF"/>
    <s v="BUF"/>
    <s v="NYJ"/>
    <m/>
    <m/>
    <m/>
    <x v="415"/>
    <s v="Gabriel Davis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56648"/>
    <x v="0"/>
    <s v="Jeremy"/>
    <s v="Jeremy McNichols"/>
    <s v="McNichols"/>
    <n v="0.40000000596046398"/>
    <n v="1"/>
    <n v="4500"/>
    <s v="IND@JAC"/>
    <s v="JAC"/>
    <s v="IND"/>
    <m/>
    <m/>
    <m/>
    <x v="416"/>
    <s v="Jeremy McNichols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52553"/>
    <x v="2"/>
    <s v="De'Mornay"/>
    <s v="De'Mornay Pierson-El"/>
    <s v="Pierson-El"/>
    <n v="0"/>
    <n v="0"/>
    <n v="4500"/>
    <s v="LV@CAR"/>
    <s v="LV"/>
    <s v="CAR"/>
    <m/>
    <m/>
    <m/>
    <x v="417"/>
    <s v="De'Mornay Pierson-El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56649"/>
    <x v="2"/>
    <s v="Sean"/>
    <s v="Sean Modster"/>
    <s v="Modster"/>
    <n v="0"/>
    <n v="0"/>
    <n v="4500"/>
    <s v="CLE@BAL"/>
    <s v="BAL"/>
    <s v="CLE"/>
    <m/>
    <m/>
    <m/>
    <x v="418"/>
    <s v="Sean Modster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64841"/>
    <x v="2"/>
    <s v="Equanimeous"/>
    <s v="Equanimeous St. Brown"/>
    <s v="St. Brown"/>
    <n v="3.9818181124600498"/>
    <n v="11"/>
    <n v="4500"/>
    <s v="GB@MIN"/>
    <s v="GB"/>
    <s v="MIN"/>
    <m/>
    <m/>
    <m/>
    <x v="419"/>
    <s v="Equanimeous St. Brown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64843"/>
    <x v="2"/>
    <s v="Jalen"/>
    <s v="Jalen Guyton"/>
    <s v="Guyton"/>
    <n v="0"/>
    <n v="1"/>
    <n v="4500"/>
    <s v="LAC@CIN"/>
    <s v="LAC"/>
    <s v="CIN"/>
    <m/>
    <m/>
    <m/>
    <x v="420"/>
    <s v="Jalen Guyton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34125"/>
    <x v="2"/>
    <s v="Geremy"/>
    <s v="Geremy Davis"/>
    <s v="Davis"/>
    <n v="2.6500000953674299"/>
    <n v="2"/>
    <n v="4500"/>
    <s v="CHI@DET"/>
    <s v="DET"/>
    <s v="CHI"/>
    <m/>
    <m/>
    <m/>
    <x v="421"/>
    <s v="Geremy Davis"/>
    <n v="6.2241681260945709"/>
    <n v="3.9420289855072466"/>
    <n v="9.817679558011049"/>
    <n v="0"/>
    <n v="0"/>
    <n v="0"/>
    <n v="0"/>
    <n v="0.42857142857142855"/>
    <n v="0.42857142857142855"/>
    <n v="5.4285714285714288"/>
    <n v="12.7"/>
    <n v="19"/>
    <n v="1.8142857142857143"/>
    <n v="0"/>
    <n v="0"/>
    <n v="0"/>
    <n v="0"/>
    <n v="34.909659414362835"/>
    <n v="26.19034058563717"/>
    <n v="1"/>
    <n v="0"/>
    <n v="0"/>
    <n v="0"/>
    <n v="0"/>
    <n v="0.42857142857142855"/>
    <n v="35.950198412698413"/>
    <n v="0.41616689939799723"/>
    <n v="0.42857142857142855"/>
    <n v="0.41616689939799723"/>
    <n v="11.742177630809671"/>
    <n v="4.8867056567945815"/>
    <n v="0"/>
    <n v="55.169444444444444"/>
    <n v="0"/>
    <n v="0"/>
    <n v="0"/>
    <n v="0.7029562799651724"/>
    <n v="0.15621250665892719"/>
    <n v="9.5238095238095233E-2"/>
  </r>
  <r>
    <s v="47691-52560"/>
    <x v="2"/>
    <s v="Geronimo"/>
    <s v="Geronimo Allison"/>
    <s v="Allison"/>
    <n v="3.8933334350585902"/>
    <n v="15"/>
    <n v="4500"/>
    <s v="CHI@DET"/>
    <s v="DET"/>
    <s v="CHI"/>
    <s v="IR"/>
    <s v="Opt out"/>
    <m/>
    <x v="422"/>
    <s v="Geronimo Allison"/>
    <n v="6.2241681260945709"/>
    <n v="3.9420289855072466"/>
    <n v="9.817679558011049"/>
    <n v="0"/>
    <n v="0"/>
    <n v="0"/>
    <n v="0"/>
    <n v="3.4375"/>
    <n v="2.125"/>
    <n v="17.9375"/>
    <n v="8.4"/>
    <n v="31"/>
    <n v="0.52500000000000002"/>
    <n v="6.25E-2"/>
    <n v="0.4375"/>
    <s v="7.0"/>
    <n v="0"/>
    <n v="34.909659414362835"/>
    <n v="26.19034058563717"/>
    <n v="1"/>
    <n v="0"/>
    <n v="0"/>
    <n v="0"/>
    <n v="0"/>
    <n v="3.4375"/>
    <n v="35.950198412698413"/>
    <n v="3.3380053389214366"/>
    <n v="2.125"/>
    <n v="2.0634942095150697"/>
    <n v="7.7664796928189945"/>
    <n v="16.026085874448373"/>
    <n v="6.25E-2"/>
    <n v="55.169444444444444"/>
    <n v="2.9670342035991958E-2"/>
    <n v="6.3986557445914727"/>
    <n v="0.1898503045125938"/>
    <n v="2.6840936178960968"/>
    <n v="0.59646524842135484"/>
    <n v="0.76388888888888884"/>
  </r>
  <r>
    <s v="47691-14683"/>
    <x v="0"/>
    <s v="Patrick"/>
    <s v="Patrick DiMarco"/>
    <s v="DiMarco"/>
    <n v="1.04285717010498"/>
    <n v="7"/>
    <n v="4500"/>
    <s v="NYJ@BUF"/>
    <s v="BUF"/>
    <s v="NYJ"/>
    <m/>
    <m/>
    <m/>
    <x v="423"/>
    <s v="Patrick DiMarco"/>
    <n v="6.45982905982906"/>
    <n v="3.3357314148681056"/>
    <n v="10.410468319559229"/>
    <n v="0"/>
    <n v="0"/>
    <n v="0"/>
    <n v="0"/>
    <n v="0.4375"/>
    <n v="0.3125"/>
    <n v="2.5625"/>
    <n v="8.1999999999999993"/>
    <n v="27"/>
    <n v="0.51249999999999996"/>
    <n v="0.1875"/>
    <n v="0.4375"/>
    <s v="2.3"/>
    <n v="0"/>
    <n v="31.210567449280106"/>
    <n v="27.689432550719893"/>
    <n v="1"/>
    <n v="0"/>
    <n v="0"/>
    <n v="0"/>
    <n v="0"/>
    <n v="0.4375"/>
    <n v="43.803379953379959"/>
    <n v="0.31172533429138788"/>
    <n v="0.3125"/>
    <n v="0.22266095306527706"/>
    <n v="8.0393362060389499"/>
    <n v="1.7900462616488211"/>
    <n v="0.1875"/>
    <n v="25.532284382284381"/>
    <n v="0.20334132761196633"/>
    <n v="1.779056754596323"/>
    <n v="0.36175576237665247"/>
    <n v="0.37143020240254737"/>
    <n v="8.2540044978343857E-2"/>
    <n v="9.7222222222222224E-2"/>
  </r>
  <r>
    <s v="47691-60765"/>
    <x v="2"/>
    <s v="Brian"/>
    <s v="Brian Cole II"/>
    <s v="Cole II"/>
    <n v="0"/>
    <n v="0"/>
    <n v="4500"/>
    <s v="GB@MIN"/>
    <s v="MIN"/>
    <s v="GB"/>
    <m/>
    <m/>
    <m/>
    <x v="424"/>
    <s v="Brian Cole II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52591"/>
    <x v="0"/>
    <s v="Rodney"/>
    <s v="Rodney Smith"/>
    <s v="Smith"/>
    <n v="0"/>
    <n v="0"/>
    <n v="4500"/>
    <s v="LV@CAR"/>
    <s v="CAR"/>
    <s v="LV"/>
    <m/>
    <m/>
    <m/>
    <x v="425"/>
    <s v="Rodney Smith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63855"/>
    <x v="2"/>
    <s v="K.J."/>
    <s v="K.J. Osborn"/>
    <s v="Osborn"/>
    <n v="0"/>
    <n v="0"/>
    <n v="4500"/>
    <s v="GB@MIN"/>
    <s v="MIN"/>
    <s v="GB"/>
    <m/>
    <m/>
    <m/>
    <x v="426"/>
    <s v="K.J. Osborn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22898"/>
    <x v="0"/>
    <s v="Brandon"/>
    <s v="Brandon Bolden"/>
    <s v="Bolden"/>
    <n v="3.0933334350585899"/>
    <n v="15"/>
    <n v="4500"/>
    <s v="MIA@NE"/>
    <s v="NE"/>
    <s v="MIA"/>
    <s v="IR"/>
    <s v="Opt out"/>
    <m/>
    <x v="427"/>
    <s v="Brandon Bolden"/>
    <n v="7.7027522935779817"/>
    <n v="4.4659793814432991"/>
    <n v="12.203488372093023"/>
    <n v="0"/>
    <n v="0"/>
    <n v="0"/>
    <n v="0"/>
    <n v="0.73333333333333328"/>
    <n v="0.6"/>
    <n v="7.4"/>
    <n v="12.3"/>
    <n v="29"/>
    <n v="0.82000000000000006"/>
    <n v="1"/>
    <n v="4.5333333333333332"/>
    <s v="4.5"/>
    <n v="0.2"/>
    <n v="34.723204605263149"/>
    <n v="31.576795394736852"/>
    <n v="1"/>
    <n v="0"/>
    <n v="0"/>
    <n v="0"/>
    <n v="0"/>
    <n v="0.73333333333333328"/>
    <n v="42.773239260739253"/>
    <n v="0.59531809648481793"/>
    <n v="0.6"/>
    <n v="0.48707844257848742"/>
    <n v="14.135955688768178"/>
    <n v="6.8853192812437136"/>
    <n v="1"/>
    <n v="34.718452380952385"/>
    <n v="0.90951045421773624"/>
    <n v="4.6601523980277904"/>
    <n v="4.2384573242541288"/>
    <n v="1.4123776605497842"/>
    <n v="0.31386170234439648"/>
    <n v="0.16296296296296295"/>
  </r>
  <r>
    <s v="47691-52598"/>
    <x v="2"/>
    <s v="Johnnie"/>
    <s v="Johnnie Dixon"/>
    <s v="Dixon"/>
    <n v="0"/>
    <n v="0"/>
    <n v="4500"/>
    <s v="ARI@SF"/>
    <s v="ARI"/>
    <s v="SF"/>
    <m/>
    <m/>
    <m/>
    <x v="428"/>
    <s v="Johnnie Dixon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71031"/>
    <x v="2"/>
    <s v="Lil'Jordan"/>
    <s v="Lil'Jordan Humphrey"/>
    <s v="Humphrey"/>
    <n v="0"/>
    <n v="1"/>
    <n v="4500"/>
    <s v="TB@NO"/>
    <s v="NO"/>
    <s v="TB"/>
    <m/>
    <m/>
    <m/>
    <x v="429"/>
    <s v="Lil'Jordan Humphrey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64892"/>
    <x v="0"/>
    <s v="Bryce"/>
    <s v="Bryce Love"/>
    <s v="Love"/>
    <n v="0"/>
    <n v="0"/>
    <n v="4500"/>
    <s v="PHI@WAS"/>
    <s v="WAS"/>
    <s v="PHI"/>
    <m/>
    <m/>
    <m/>
    <x v="430"/>
    <s v="Bryce Love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71039"/>
    <x v="2"/>
    <s v="Kelvin"/>
    <s v="Kelvin Harmon"/>
    <s v="Harmon"/>
    <n v="3.9953845097468399"/>
    <n v="13"/>
    <n v="4500"/>
    <s v="PHI@WAS"/>
    <s v="WAS"/>
    <s v="PHI"/>
    <s v="O"/>
    <s v="Knee - acl"/>
    <m/>
    <x v="431"/>
    <s v="Kelvin Harmon"/>
    <n v="6.7688266199649734"/>
    <n v="4.0849858356940514"/>
    <n v="11.10632183908046"/>
    <n v="6.25E-2"/>
    <n v="0.6875"/>
    <s v="11.0"/>
    <n v="0"/>
    <n v="2.75"/>
    <n v="1.875"/>
    <n v="22.8125"/>
    <n v="12.2"/>
    <n v="30"/>
    <n v="0.76249999999999996"/>
    <n v="0"/>
    <n v="0"/>
    <n v="0"/>
    <n v="0"/>
    <n v="36.75783627131635"/>
    <n v="17.842163728683655"/>
    <n v="1"/>
    <n v="6.25E-2"/>
    <n v="0"/>
    <n v="11.046558933669505"/>
    <n v="0"/>
    <n v="2.75"/>
    <n v="32.519155844155847"/>
    <n v="3.1084463025594253"/>
    <n v="1.875"/>
    <n v="2.119395206290517"/>
    <n v="12.760454902865529"/>
    <n v="27.044446951219527"/>
    <n v="0"/>
    <n v="36.928205128205128"/>
    <n v="0"/>
    <n v="0"/>
    <n v="0"/>
    <n v="3.6419446951219525"/>
    <n v="0.80932104336043387"/>
    <n v="0.61111111111111116"/>
  </r>
  <r>
    <s v="47691-70019"/>
    <x v="0"/>
    <s v="Tavien"/>
    <s v="Tavien Feaster"/>
    <s v="Feaster"/>
    <n v="0"/>
    <n v="0"/>
    <n v="4500"/>
    <s v="IND@JAC"/>
    <s v="JAC"/>
    <s v="IND"/>
    <m/>
    <m/>
    <m/>
    <x v="432"/>
    <s v="Tavien Feaster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64905"/>
    <x v="2"/>
    <s v="Trenton"/>
    <s v="Trenton Irwin"/>
    <s v="Irwin"/>
    <n v="0"/>
    <n v="0"/>
    <n v="4500"/>
    <s v="LAC@CIN"/>
    <s v="CIN"/>
    <s v="LAC"/>
    <m/>
    <m/>
    <m/>
    <x v="433"/>
    <s v="Trenton Irwin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55694"/>
    <x v="2"/>
    <s v="Mike"/>
    <s v="Mike Thomas"/>
    <s v="Thomas"/>
    <n v="0.60000002384185702"/>
    <n v="4"/>
    <n v="4500"/>
    <s v="LAC@CIN"/>
    <s v="CIN"/>
    <s v="LAC"/>
    <m/>
    <m/>
    <m/>
    <x v="434"/>
    <s v="Mike Thomas"/>
    <n v="6.9051724137931032"/>
    <n v="4.2074592074592072"/>
    <n v="9.7682926829268286"/>
    <n v="0"/>
    <n v="0"/>
    <n v="0"/>
    <n v="0"/>
    <n v="0.3125"/>
    <n v="0.125"/>
    <n v="0.875"/>
    <n v="7"/>
    <n v="9"/>
    <n v="0.4375"/>
    <n v="0"/>
    <n v="0"/>
    <n v="0"/>
    <n v="0"/>
    <n v="37.475043336397064"/>
    <n v="24.624956663602941"/>
    <n v="1"/>
    <n v="0"/>
    <n v="0"/>
    <n v="0"/>
    <n v="0"/>
    <n v="0.3125"/>
    <n v="31.570833333333336"/>
    <n v="0.37094209452682847"/>
    <n v="0.125"/>
    <n v="0.14837683781073138"/>
    <n v="6.4395093147340603"/>
    <n v="0.95547402917298963"/>
    <n v="0"/>
    <n v="28.63095238095238"/>
    <n v="0"/>
    <n v="0"/>
    <n v="0"/>
    <n v="0.15804740291729896"/>
    <n v="3.5121645092733106E-2"/>
    <n v="6.9444444444444448E-2"/>
  </r>
  <r>
    <s v="47691-43413"/>
    <x v="0"/>
    <s v="Kenneth"/>
    <s v="Kenneth Dixon"/>
    <s v="Dixon"/>
    <n v="8.5666669209798094"/>
    <n v="6"/>
    <n v="4500"/>
    <s v="NYJ@BUF"/>
    <s v="NYJ"/>
    <s v="BUF"/>
    <m/>
    <m/>
    <m/>
    <x v="435"/>
    <s v="Kenneth Dixon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80281"/>
    <x v="2"/>
    <s v="C.J."/>
    <s v="C.J. Board"/>
    <s v="Board"/>
    <n v="2.0499999523162802"/>
    <n v="2"/>
    <n v="4500"/>
    <s v="IND@JAC"/>
    <s v="JAC"/>
    <s v="IND"/>
    <m/>
    <m/>
    <m/>
    <x v="436"/>
    <s v="C.J. Board"/>
    <n v="7.0854092526690389"/>
    <n v="4.0913838120104442"/>
    <n v="10.106598984771574"/>
    <n v="0"/>
    <n v="0"/>
    <n v="0"/>
    <n v="0"/>
    <n v="1"/>
    <n v="0.5"/>
    <n v="7.75"/>
    <n v="15.5"/>
    <n v="23"/>
    <n v="3.875"/>
    <n v="0"/>
    <n v="0"/>
    <n v="0"/>
    <n v="0"/>
    <n v="43.022920729712041"/>
    <n v="18.377079270287954"/>
    <n v="1"/>
    <n v="0"/>
    <n v="0"/>
    <n v="0"/>
    <n v="0"/>
    <n v="1"/>
    <n v="39.601298701298703"/>
    <n v="1.0864017630891769"/>
    <n v="0.5"/>
    <n v="0.54320088154458845"/>
    <n v="14.752743924158201"/>
    <n v="8.0137035048043064"/>
    <n v="0"/>
    <n v="30.299350649350647"/>
    <n v="0"/>
    <n v="0"/>
    <n v="0"/>
    <n v="1.0513703504804306"/>
    <n v="0.2336378556623179"/>
    <n v="0.22222222222222221"/>
  </r>
  <r>
    <s v="47691-41370"/>
    <x v="2"/>
    <s v="Trevor"/>
    <s v="Trevor Davis"/>
    <s v="Davis"/>
    <n v="1.7428571156093"/>
    <n v="14"/>
    <n v="4500"/>
    <s v="CHI@DET"/>
    <s v="CHI"/>
    <s v="DET"/>
    <m/>
    <m/>
    <m/>
    <x v="437"/>
    <s v="Trevor Davis"/>
    <n v="7.4484451718494276"/>
    <n v="4.0769230769230766"/>
    <n v="11.94488188976378"/>
    <n v="0"/>
    <n v="0"/>
    <n v="0"/>
    <n v="0"/>
    <n v="0.7857142857142857"/>
    <n v="0.5714285714285714"/>
    <n v="7.9285714285714288"/>
    <n v="13.9"/>
    <n v="28"/>
    <n v="0.99285714285714288"/>
    <n v="0.2857142857142857"/>
    <n v="5.2142857142857144"/>
    <s v="18.3"/>
    <n v="7.1428571428571425E-2"/>
    <n v="39.087289482995565"/>
    <n v="21.912710517004435"/>
    <n v="1"/>
    <n v="0"/>
    <n v="0"/>
    <n v="0"/>
    <n v="0"/>
    <n v="0.7857142857142857"/>
    <n v="29.935714285714287"/>
    <n v="1.0259131097899099"/>
    <n v="0.5714285714285714"/>
    <n v="0.74611862530175266"/>
    <n v="15.636254557490286"/>
    <n v="11.666500755302916"/>
    <n v="0.2857142857142857"/>
    <n v="24.985714285714284"/>
    <n v="0.25057416257294951"/>
    <n v="17.300334448160534"/>
    <n v="4.3350168165797767"/>
    <n v="1.8858660429025549"/>
    <n v="0.41908134286723442"/>
    <n v="0.17460317460317459"/>
  </r>
  <r>
    <s v="47691-72091"/>
    <x v="0"/>
    <s v="Raymond"/>
    <s v="Raymond Calais"/>
    <s v="Calais"/>
    <n v="0"/>
    <n v="0"/>
    <n v="4500"/>
    <s v="TB@NO"/>
    <s v="TB"/>
    <s v="NO"/>
    <m/>
    <m/>
    <m/>
    <x v="438"/>
    <s v="Raymond Calais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71066"/>
    <x v="0"/>
    <s v="Devwah"/>
    <s v="Devwah Whaley"/>
    <s v="Whaley"/>
    <n v="0"/>
    <n v="0"/>
    <n v="4500"/>
    <s v="LAC@CIN"/>
    <s v="CIN"/>
    <s v="LAC"/>
    <m/>
    <m/>
    <m/>
    <x v="439"/>
    <s v="Devwah Whaley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64926"/>
    <x v="2"/>
    <s v="Michael"/>
    <s v="Michael Jacquet III"/>
    <s v="Jacquet III"/>
    <n v="0"/>
    <n v="0"/>
    <n v="4500"/>
    <s v="PHI@WAS"/>
    <s v="PHI"/>
    <s v="WAS"/>
    <m/>
    <m/>
    <m/>
    <x v="440"/>
    <s v="Michael Jacquet III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73121"/>
    <x v="0"/>
    <s v="Tony"/>
    <s v="Tony Jones Jr."/>
    <s v="Jones Jr."/>
    <n v="0"/>
    <n v="0"/>
    <n v="4500"/>
    <s v="TB@NO"/>
    <s v="NO"/>
    <s v="TB"/>
    <m/>
    <m/>
    <m/>
    <x v="441"/>
    <s v="Tony Jones Jr.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28065"/>
    <x v="2"/>
    <s v="Jehu"/>
    <s v="Jehu Chesson"/>
    <s v="Chesson"/>
    <n v="0.20000000298023199"/>
    <n v="4"/>
    <n v="4500"/>
    <s v="NYJ@BUF"/>
    <s v="NYJ"/>
    <s v="BUF"/>
    <m/>
    <m/>
    <m/>
    <x v="442"/>
    <s v="Jehu Chesson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80299"/>
    <x v="0"/>
    <s v="Patrick"/>
    <s v="Patrick Ricard"/>
    <s v="Ricard"/>
    <n v="2.0999999727521601"/>
    <n v="7"/>
    <n v="4500"/>
    <s v="CLE@BAL"/>
    <s v="BAL"/>
    <s v="CLE"/>
    <m/>
    <m/>
    <m/>
    <x v="443"/>
    <s v="Patrick Ricard"/>
    <n v="6.7641325536062382"/>
    <n v="5"/>
    <n v="10.911949685534591"/>
    <n v="0"/>
    <n v="0"/>
    <n v="0"/>
    <n v="0"/>
    <n v="0.6875"/>
    <n v="0.5"/>
    <n v="2.9375"/>
    <n v="5.9"/>
    <n v="10"/>
    <n v="0.36875000000000002"/>
    <n v="0"/>
    <n v="0"/>
    <n v="0"/>
    <n v="0"/>
    <n v="12.779863682432442"/>
    <n v="50.520136317567555"/>
    <n v="1"/>
    <n v="0"/>
    <n v="0"/>
    <n v="0"/>
    <n v="0"/>
    <n v="0.6875"/>
    <n v="19.229761904761904"/>
    <n v="0.45690405971675452"/>
    <n v="0.5"/>
    <n v="0.3322938616121851"/>
    <n v="6.0630400703327583"/>
    <n v="2.0147109980802864"/>
    <n v="0"/>
    <n v="27.742261904761904"/>
    <n v="0"/>
    <n v="0"/>
    <n v="0"/>
    <n v="0.45147109980802863"/>
    <n v="0.10032691106845081"/>
    <n v="0.15277777777777779"/>
  </r>
  <r>
    <s v="47691-62891"/>
    <x v="2"/>
    <s v="Omar"/>
    <s v="Omar Bayless"/>
    <s v="Bayless"/>
    <n v="0"/>
    <n v="0"/>
    <n v="4500"/>
    <s v="LV@CAR"/>
    <s v="CAR"/>
    <s v="LV"/>
    <m/>
    <m/>
    <m/>
    <x v="444"/>
    <s v="Omar Bayless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28080"/>
    <x v="2"/>
    <s v="Devin"/>
    <s v="Devin Funchess"/>
    <s v="Funchess"/>
    <n v="4.6999998092651296"/>
    <n v="1"/>
    <n v="4500"/>
    <s v="GB@MIN"/>
    <s v="GB"/>
    <s v="MIN"/>
    <s v="IR"/>
    <s v="Opt out"/>
    <m/>
    <x v="445"/>
    <s v="Devin Funchess"/>
    <n v="6.2179700499168051"/>
    <n v="4.2772277227722775"/>
    <n v="9.4847715736040605"/>
    <n v="0"/>
    <n v="0"/>
    <n v="0"/>
    <n v="0"/>
    <n v="5"/>
    <n v="3"/>
    <n v="32"/>
    <n v="10.7"/>
    <n v="16"/>
    <n v="10.7"/>
    <n v="0"/>
    <n v="0"/>
    <n v="0"/>
    <n v="0"/>
    <n v="37.252589426829275"/>
    <n v="23.147410573170728"/>
    <n v="1"/>
    <n v="0"/>
    <n v="0"/>
    <n v="0"/>
    <n v="0"/>
    <n v="5"/>
    <n v="34.582088744588752"/>
    <n v="5.3861103795615"/>
    <n v="3"/>
    <n v="3.2316662277368997"/>
    <n v="9.5575532359650257"/>
    <n v="30.886822012465693"/>
    <n v="0"/>
    <n v="28.472023809523812"/>
    <n v="0"/>
    <n v="0"/>
    <n v="0"/>
    <n v="4.5886822012465691"/>
    <n v="1.019707155832571"/>
    <n v="1.1111111111111112"/>
  </r>
  <r>
    <s v="47691-60849"/>
    <x v="2"/>
    <s v="Blake"/>
    <s v="Blake Lynch"/>
    <s v="Lynch"/>
    <n v="0"/>
    <n v="0"/>
    <n v="4500"/>
    <s v="GB@MIN"/>
    <s v="MIN"/>
    <s v="GB"/>
    <m/>
    <m/>
    <m/>
    <x v="446"/>
    <s v="Blake Lynch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64949"/>
    <x v="2"/>
    <s v="Ja'Marcus"/>
    <s v="Ja'Marcus Bradley"/>
    <s v="Bradley"/>
    <n v="0"/>
    <n v="0"/>
    <n v="4500"/>
    <s v="CLE@BAL"/>
    <s v="CLE"/>
    <s v="BAL"/>
    <m/>
    <m/>
    <m/>
    <x v="447"/>
    <s v="Ja'Marcus Bradley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60861"/>
    <x v="2"/>
    <s v="Damion"/>
    <s v="Damion Ratley"/>
    <s v="Ratley"/>
    <n v="3.55555555555555"/>
    <n v="9"/>
    <n v="4500"/>
    <s v="CLE@BAL"/>
    <s v="CLE"/>
    <s v="BAL"/>
    <m/>
    <m/>
    <m/>
    <x v="448"/>
    <s v="Damion Ratley"/>
    <n v="6.09375"/>
    <n v="4.3941176470588239"/>
    <n v="10.424528301886792"/>
    <n v="0"/>
    <n v="0"/>
    <n v="0"/>
    <n v="0"/>
    <n v="1.8461538461538463"/>
    <n v="0.92307692307692313"/>
    <n v="15.384615384615385"/>
    <n v="16.7"/>
    <n v="46"/>
    <n v="1.2846153846153845"/>
    <n v="0"/>
    <n v="0"/>
    <n v="0"/>
    <n v="0"/>
    <n v="39.317423175965665"/>
    <n v="20.682576824034335"/>
    <n v="1"/>
    <n v="0"/>
    <n v="0"/>
    <n v="0"/>
    <n v="0"/>
    <n v="1.8461538461538463"/>
    <n v="34.054517704517707"/>
    <n v="2.1314649835002086"/>
    <n v="0.92307692307692313"/>
    <n v="1.0657324917501043"/>
    <n v="16.394906941515977"/>
    <n v="17.472585026792903"/>
    <n v="0"/>
    <n v="28.633928571428569"/>
    <n v="0"/>
    <n v="0"/>
    <n v="0"/>
    <n v="2.2087969642177518"/>
    <n v="0.49084376982616706"/>
    <n v="0.4102564102564103"/>
  </r>
  <r>
    <s v="47691-72133"/>
    <x v="2"/>
    <s v="Antoine"/>
    <s v="Antoine Wesley"/>
    <s v="Wesley"/>
    <n v="0"/>
    <n v="0"/>
    <n v="4500"/>
    <s v="CLE@BAL"/>
    <s v="BAL"/>
    <s v="CLE"/>
    <m/>
    <m/>
    <m/>
    <x v="449"/>
    <s v="Antoine Wesley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55750"/>
    <x v="2"/>
    <s v="Chris"/>
    <s v="Chris Lacy"/>
    <s v="Lacy"/>
    <n v="1.875"/>
    <n v="4"/>
    <n v="4500"/>
    <s v="CHI@DET"/>
    <s v="DET"/>
    <s v="CHI"/>
    <m/>
    <m/>
    <m/>
    <x v="450"/>
    <s v="Chris Lacy"/>
    <n v="6.2241681260945709"/>
    <n v="3.9420289855072466"/>
    <n v="9.817679558011049"/>
    <n v="0"/>
    <n v="0"/>
    <n v="0"/>
    <n v="0"/>
    <n v="1.4285714285714286"/>
    <n v="0.42857142857142855"/>
    <n v="8.5714285714285712"/>
    <n v="20"/>
    <n v="48"/>
    <n v="2.8571428571428572"/>
    <n v="0"/>
    <n v="0"/>
    <n v="0"/>
    <n v="0"/>
    <n v="34.909659414362835"/>
    <n v="26.19034058563717"/>
    <n v="1"/>
    <n v="0"/>
    <n v="0"/>
    <n v="0"/>
    <n v="0"/>
    <n v="1.4285714285714286"/>
    <n v="35.950198412698413"/>
    <n v="1.3872229979933242"/>
    <n v="0.42857142857142855"/>
    <n v="0.41616689939799723"/>
    <n v="18.491618316235702"/>
    <n v="7.695599459519026"/>
    <n v="0"/>
    <n v="55.169444444444444"/>
    <n v="0"/>
    <n v="0"/>
    <n v="0"/>
    <n v="0.98384566023761688"/>
    <n v="0.21863236894169263"/>
    <n v="0.31746031746031744"/>
  </r>
  <r>
    <s v="47691-26057"/>
    <x v="0"/>
    <s v="Michael"/>
    <s v="Michael Burton"/>
    <s v="Burton"/>
    <n v="0"/>
    <n v="1"/>
    <n v="4500"/>
    <s v="TB@NO"/>
    <s v="NO"/>
    <s v="TB"/>
    <m/>
    <m/>
    <m/>
    <x v="451"/>
    <s v="Michael Burton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86472"/>
    <x v="2"/>
    <s v="John"/>
    <s v="John Hightower"/>
    <s v="Hightower"/>
    <n v="0"/>
    <n v="0"/>
    <n v="4500"/>
    <s v="PHI@WAS"/>
    <s v="PHI"/>
    <s v="WAS"/>
    <m/>
    <m/>
    <m/>
    <x v="452"/>
    <s v="John Hightower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69068"/>
    <x v="0"/>
    <s v="Jonathan"/>
    <s v="Jonathan Ward"/>
    <s v="Ward"/>
    <n v="0"/>
    <n v="0"/>
    <n v="4500"/>
    <s v="ARI@SF"/>
    <s v="ARI"/>
    <s v="SF"/>
    <m/>
    <m/>
    <m/>
    <x v="453"/>
    <s v="Jonathan Ward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103901"/>
    <x v="2"/>
    <s v="Davion"/>
    <s v="Davion Davis"/>
    <s v="Davis"/>
    <n v="0"/>
    <n v="0"/>
    <n v="4500"/>
    <s v="GB@MIN"/>
    <s v="MIN"/>
    <s v="GB"/>
    <m/>
    <m/>
    <m/>
    <x v="454"/>
    <s v="Davion Davis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103902"/>
    <x v="2"/>
    <s v="Alexander"/>
    <s v="Alexander Hollins"/>
    <s v="Hollins"/>
    <n v="2.7999999523162802"/>
    <n v="2"/>
    <n v="4500"/>
    <s v="GB@MIN"/>
    <s v="MIN"/>
    <s v="GB"/>
    <m/>
    <m/>
    <m/>
    <x v="455"/>
    <s v="Alexander Hollins"/>
    <n v="6.8150183150183148"/>
    <n v="4.6739659367396591"/>
    <n v="11.414110429447852"/>
    <n v="0"/>
    <n v="0"/>
    <n v="0"/>
    <n v="0"/>
    <n v="1"/>
    <n v="0.5"/>
    <n v="11.5"/>
    <n v="23"/>
    <n v="35"/>
    <n v="5.75"/>
    <n v="0"/>
    <n v="0"/>
    <n v="0"/>
    <n v="0"/>
    <n v="24.965896593176794"/>
    <n v="34.134103406823208"/>
    <n v="1"/>
    <n v="0"/>
    <n v="0"/>
    <n v="0"/>
    <n v="0"/>
    <n v="1"/>
    <n v="26.827243589743592"/>
    <n v="0.93061728498717566"/>
    <n v="0.5"/>
    <n v="0.46530864249358783"/>
    <n v="24.723273770405626"/>
    <n v="11.503952956104769"/>
    <n v="0"/>
    <n v="37.68278388278388"/>
    <n v="0"/>
    <n v="0"/>
    <n v="0"/>
    <n v="1.4003952956104768"/>
    <n v="0.31119895458010594"/>
    <n v="0.22222222222222221"/>
  </r>
  <r>
    <s v="47691-14820"/>
    <x v="0"/>
    <s v="Nick"/>
    <s v="Nick Bellore"/>
    <s v="Bellore"/>
    <n v="4.6500000953674299"/>
    <n v="2"/>
    <n v="4500"/>
    <s v="SEA@ATL"/>
    <s v="SEA"/>
    <s v="ATL"/>
    <m/>
    <m/>
    <m/>
    <x v="456"/>
    <s v="Nick Bellore"/>
    <n v="7.3097014925373136"/>
    <n v="4.2161520190023749"/>
    <n v="11.162393162393162"/>
    <n v="0"/>
    <n v="0"/>
    <n v="0"/>
    <n v="0"/>
    <n v="0.14285714285714285"/>
    <n v="0.14285714285714285"/>
    <n v="1.6428571428571428"/>
    <n v="11.5"/>
    <n v="20"/>
    <n v="0.8214285714285714"/>
    <n v="0"/>
    <n v="0"/>
    <n v="0"/>
    <n v="0"/>
    <n v="34.284943948412703"/>
    <n v="30.315056051587295"/>
    <n v="1"/>
    <n v="0"/>
    <n v="0"/>
    <n v="0"/>
    <n v="0"/>
    <n v="0.14285714285714285"/>
    <n v="34.263041125541122"/>
    <n v="0.14294846501049391"/>
    <n v="0.14285714285714285"/>
    <n v="0.14294846501049391"/>
    <n v="12.08902366034406"/>
    <n v="1.7281073757217258"/>
    <n v="0"/>
    <n v="46.789285714285711"/>
    <n v="0"/>
    <n v="0"/>
    <n v="0"/>
    <n v="0.244239309000744"/>
    <n v="5.4275402000165333E-2"/>
    <n v="3.1746031746031744E-2"/>
  </r>
  <r>
    <s v="47691-6641"/>
    <x v="3"/>
    <s v="Jason"/>
    <s v="Jason Witten"/>
    <s v="Witten"/>
    <n v="6.7750000953674299"/>
    <n v="16"/>
    <n v="4500"/>
    <s v="LV@CAR"/>
    <s v="LV"/>
    <s v="CAR"/>
    <m/>
    <m/>
    <m/>
    <x v="457"/>
    <s v="Jason Witten"/>
    <n v="6.7941176470588234"/>
    <n v="5.1595505617977526"/>
    <n v="10.651296829971182"/>
    <n v="0"/>
    <n v="0"/>
    <n v="0"/>
    <n v="0"/>
    <n v="5.1875"/>
    <n v="3.9375"/>
    <n v="33.0625"/>
    <n v="8.4"/>
    <n v="33"/>
    <n v="0.52500000000000002"/>
    <n v="0"/>
    <n v="0"/>
    <n v="0"/>
    <n v="0"/>
    <n v="29.094443537499998"/>
    <n v="32.205556462499999"/>
    <n v="1"/>
    <n v="0"/>
    <n v="0"/>
    <n v="0"/>
    <n v="0"/>
    <n v="5.1875"/>
    <n v="44.777285214785209"/>
    <n v="3.37062475151901"/>
    <n v="3.9375"/>
    <n v="2.5584260162132244"/>
    <n v="8.4259299810470978"/>
    <n v="21.557118474301895"/>
    <n v="0"/>
    <n v="27.354940892440894"/>
    <n v="0"/>
    <n v="0"/>
    <n v="0"/>
    <n v="4.1244618474301893"/>
    <n v="0.91654707720670869"/>
    <n v="1.1527777777777777"/>
  </r>
  <r>
    <s v="47691-32243"/>
    <x v="2"/>
    <s v="Marquise"/>
    <s v="Marquise Goodwin"/>
    <s v="Goodwin"/>
    <n v="4.0124998092651296"/>
    <n v="8"/>
    <n v="4500"/>
    <s v="PHI@WAS"/>
    <s v="PHI"/>
    <s v="WAS"/>
    <s v="IR"/>
    <s v="Opt out"/>
    <m/>
    <x v="458"/>
    <s v="Marquise Goodwin"/>
    <n v="7.0796296296296299"/>
    <n v="4.7444219066937121"/>
    <n v="10.304582210242588"/>
    <n v="0"/>
    <n v="0"/>
    <n v="0"/>
    <n v="0"/>
    <n v="2.3333333333333335"/>
    <n v="1.3333333333333333"/>
    <n v="20.666666666666668"/>
    <n v="15.5"/>
    <n v="38"/>
    <n v="1.7222222222222223"/>
    <n v="0.1111111111111111"/>
    <n v="1.6666666666666667"/>
    <s v="15.0"/>
    <n v="0"/>
    <n v="29.284970403171386"/>
    <n v="32.615029596828613"/>
    <n v="1"/>
    <n v="0"/>
    <n v="0"/>
    <n v="0"/>
    <n v="0"/>
    <n v="2.3333333333333335"/>
    <n v="48.590422077922085"/>
    <n v="1.4062770950583607"/>
    <n v="1.3333333333333333"/>
    <n v="0.80358691146192041"/>
    <n v="15.041742808061059"/>
    <n v="12.08734764613434"/>
    <n v="0.1111111111111111"/>
    <n v="20.961922799422798"/>
    <n v="0.1728797597482416"/>
    <n v="16.502337066760738"/>
    <n v="2.8529200673860986"/>
    <n v="2.1606934380187104"/>
    <n v="0.4801540973374912"/>
    <n v="0.5185185185185186"/>
  </r>
  <r>
    <s v="47691-60915"/>
    <x v="0"/>
    <s v="Rodney"/>
    <s v="Rodney Anderson"/>
    <s v="Anderson"/>
    <n v="0"/>
    <n v="0"/>
    <n v="4500"/>
    <s v="LAC@CIN"/>
    <s v="CIN"/>
    <s v="LAC"/>
    <s v="NA"/>
    <s v="Knee - acl"/>
    <m/>
    <x v="459"/>
    <s v="Rodney Anderson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29183"/>
    <x v="0"/>
    <s v="D.J."/>
    <s v="D.J. Foster"/>
    <s v="Foster"/>
    <n v="0"/>
    <n v="0"/>
    <n v="4500"/>
    <s v="ARI@SF"/>
    <s v="ARI"/>
    <s v="SF"/>
    <m/>
    <m/>
    <m/>
    <x v="460"/>
    <s v="D.J. Foster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60930"/>
    <x v="0"/>
    <s v="Myles"/>
    <s v="Myles Gaskin"/>
    <s v="Gaskin"/>
    <n v="3.9857142312186098"/>
    <n v="7"/>
    <n v="4500"/>
    <s v="MIA@NE"/>
    <s v="MIA"/>
    <s v="NE"/>
    <m/>
    <m/>
    <m/>
    <x v="461"/>
    <s v="Myles Gaskin"/>
    <n v="5.3843283582089549"/>
    <n v="4.1863013698630134"/>
    <n v="9.5247524752475243"/>
    <n v="0"/>
    <n v="0"/>
    <n v="0"/>
    <n v="0"/>
    <n v="1.7142857142857142"/>
    <n v="1"/>
    <n v="7.2857142857142856"/>
    <n v="7.3"/>
    <n v="20"/>
    <n v="1.0428571428571429"/>
    <n v="5.1428571428571432"/>
    <n v="19"/>
    <s v="3.7"/>
    <n v="0.14285714285714285"/>
    <n v="42.492174647302903"/>
    <n v="20.507825352697093"/>
    <n v="1"/>
    <n v="0"/>
    <n v="0"/>
    <n v="0"/>
    <n v="0"/>
    <n v="1.7142857142857142"/>
    <n v="49.607967032967032"/>
    <n v="1.4683876869696473"/>
    <n v="1"/>
    <n v="0.85655948406562765"/>
    <n v="6.5480597013976798"/>
    <n v="5.6088026394601247"/>
    <n v="5.1428571428571432"/>
    <n v="42.314010989010988"/>
    <n v="2.4925270290962365"/>
    <n v="3.5917252332737739"/>
    <n v="8.9524722250218662"/>
    <n v="1.956127486448199"/>
    <n v="0.43469499698848868"/>
    <n v="0.38095238095238093"/>
  </r>
  <r>
    <s v="47691-39428"/>
    <x v="0"/>
    <s v="Kyle"/>
    <s v="Kyle Juszczyk"/>
    <s v="Juszczyk"/>
    <n v="4.5111109415690098"/>
    <n v="9"/>
    <n v="4500"/>
    <s v="ARI@SF"/>
    <s v="SF"/>
    <s v="ARI"/>
    <m/>
    <m/>
    <m/>
    <x v="462"/>
    <s v="Kyle Juszczyk"/>
    <n v="7.5041597337770387"/>
    <n v="4.3781321184510249"/>
    <n v="10.712589073634204"/>
    <n v="0"/>
    <n v="0"/>
    <n v="0"/>
    <n v="0"/>
    <n v="2"/>
    <n v="1.6666666666666667"/>
    <n v="19.916666666666668"/>
    <n v="12"/>
    <n v="49"/>
    <n v="1"/>
    <n v="0.25"/>
    <n v="0.58333333333333337"/>
    <s v="2.3"/>
    <n v="0"/>
    <n v="26.807585091071147"/>
    <n v="33.392414908928856"/>
    <n v="1"/>
    <n v="0"/>
    <n v="0"/>
    <n v="0"/>
    <n v="0"/>
    <n v="2"/>
    <n v="33.340259740259739"/>
    <n v="1.6081209504615754"/>
    <n v="1.6666666666666667"/>
    <n v="1.3401007920513128"/>
    <n v="12.106309265309866"/>
    <n v="16.223674635259897"/>
    <n v="0.25"/>
    <n v="29.127326839826839"/>
    <n v="0.28660727340819864"/>
    <n v="2.3350037965072135"/>
    <n v="0.66922907151472477"/>
    <n v="2.5226237040107957"/>
    <n v="0.56058304533573233"/>
    <n v="0.44444444444444442"/>
  </r>
  <r>
    <s v="47691-29201"/>
    <x v="2"/>
    <s v="Maurice"/>
    <s v="Maurice Harris"/>
    <s v="Harris"/>
    <n v="4.1272728659889903"/>
    <n v="11"/>
    <n v="4500"/>
    <s v="TB@NO"/>
    <s v="NO"/>
    <s v="TB"/>
    <m/>
    <m/>
    <m/>
    <x v="463"/>
    <s v="Maurice Harris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69150"/>
    <x v="2"/>
    <s v="Jordan"/>
    <s v="Jordan Veasy"/>
    <s v="Veasy"/>
    <n v="0"/>
    <n v="0"/>
    <n v="4500"/>
    <s v="PHI@WAS"/>
    <s v="WAS"/>
    <s v="PHI"/>
    <m/>
    <m/>
    <m/>
    <x v="464"/>
    <s v="Jordan Veasy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60963"/>
    <x v="2"/>
    <s v="TreVontae"/>
    <s v="TreVontae Hights"/>
    <s v="Hights"/>
    <n v="0"/>
    <n v="0"/>
    <n v="4500"/>
    <s v="LV@CAR"/>
    <s v="CAR"/>
    <s v="LV"/>
    <m/>
    <m/>
    <m/>
    <x v="465"/>
    <s v="TreVontae Hights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52776"/>
    <x v="2"/>
    <s v="Marcus"/>
    <s v="Marcus Green"/>
    <s v="Green"/>
    <n v="0"/>
    <n v="0"/>
    <n v="4500"/>
    <s v="PHI@WAS"/>
    <s v="PHI"/>
    <s v="WAS"/>
    <m/>
    <m/>
    <m/>
    <x v="466"/>
    <s v="Marcus Green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60977"/>
    <x v="0"/>
    <s v="Ty'Son"/>
    <s v="Ty'Son Williams"/>
    <s v="Williams"/>
    <n v="0"/>
    <n v="0"/>
    <n v="4500"/>
    <s v="CLE@BAL"/>
    <s v="BAL"/>
    <s v="CLE"/>
    <m/>
    <m/>
    <m/>
    <x v="467"/>
    <s v="Ty'Son Williams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60983"/>
    <x v="2"/>
    <s v="Anthony"/>
    <s v="Anthony Ratliff-Williams"/>
    <s v="Ratliff-Williams"/>
    <n v="0"/>
    <n v="0"/>
    <n v="4500"/>
    <s v="LV@CAR"/>
    <s v="LV"/>
    <s v="CAR"/>
    <m/>
    <m/>
    <m/>
    <x v="468"/>
    <s v="Anthony Ratliff-Williams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103992"/>
    <x v="2"/>
    <s v="Emmanuel"/>
    <s v="Emmanuel Butler"/>
    <s v="Butler"/>
    <n v="0"/>
    <n v="0"/>
    <n v="4500"/>
    <s v="TB@NO"/>
    <s v="NO"/>
    <s v="TB"/>
    <m/>
    <m/>
    <m/>
    <x v="469"/>
    <s v="Emmanuel Butler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103995"/>
    <x v="2"/>
    <s v="Alex"/>
    <s v="Alex Wesley"/>
    <s v="Wesley"/>
    <n v="0"/>
    <n v="0"/>
    <n v="4500"/>
    <s v="CHI@DET"/>
    <s v="CHI"/>
    <s v="DET"/>
    <m/>
    <m/>
    <m/>
    <x v="470"/>
    <s v="Alex Wesley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62012"/>
    <x v="0"/>
    <s v="Anthony"/>
    <s v="Anthony Jones"/>
    <s v="Jones"/>
    <n v="0"/>
    <n v="0"/>
    <n v="4500"/>
    <s v="SEA@ATL"/>
    <s v="SEA"/>
    <s v="ATL"/>
    <m/>
    <m/>
    <m/>
    <x v="471"/>
    <s v="Anthony Jones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64061"/>
    <x v="2"/>
    <s v="Johnathon"/>
    <s v="Johnathon Johnson"/>
    <s v="Johnson"/>
    <n v="0"/>
    <n v="0"/>
    <n v="4500"/>
    <s v="PHI@WAS"/>
    <s v="WAS"/>
    <s v="PHI"/>
    <m/>
    <m/>
    <m/>
    <x v="472"/>
    <s v="Johnathon Johnson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27199"/>
    <x v="0"/>
    <s v="Marcus"/>
    <s v="Marcus Murphy"/>
    <s v="Murphy"/>
    <n v="3.3099998474121"/>
    <n v="10"/>
    <n v="4500"/>
    <s v="LV@CAR"/>
    <s v="CAR"/>
    <s v="LV"/>
    <m/>
    <m/>
    <m/>
    <x v="473"/>
    <s v="Marcus Murphy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70206"/>
    <x v="0"/>
    <s v="Jason"/>
    <s v="Jason Huntley"/>
    <s v="Huntley"/>
    <n v="0"/>
    <n v="0"/>
    <n v="4500"/>
    <s v="CHI@DET"/>
    <s v="DET"/>
    <s v="CHI"/>
    <m/>
    <m/>
    <m/>
    <x v="474"/>
    <s v="Jason Huntley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103998"/>
    <x v="2"/>
    <s v="Thomas"/>
    <s v="Thomas Ives"/>
    <s v="Ives"/>
    <n v="0"/>
    <n v="0"/>
    <n v="4500"/>
    <s v="CHI@DET"/>
    <s v="CHI"/>
    <s v="DET"/>
    <m/>
    <m/>
    <m/>
    <x v="475"/>
    <s v="Thomas Ives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64065"/>
    <x v="2"/>
    <s v="Emanuel"/>
    <s v="Emanuel Hall"/>
    <s v="Hall"/>
    <n v="0"/>
    <n v="0"/>
    <n v="4500"/>
    <s v="PHI@WAS"/>
    <s v="WAS"/>
    <s v="PHI"/>
    <s v="IR"/>
    <s v="Achilles"/>
    <m/>
    <x v="476"/>
    <s v="Emanuel Hall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69184"/>
    <x v="2"/>
    <s v="Dillon"/>
    <s v="Dillon Mitchell"/>
    <s v="Mitchell"/>
    <n v="0"/>
    <n v="0"/>
    <n v="4500"/>
    <s v="GB@MIN"/>
    <s v="MIN"/>
    <s v="GB"/>
    <m/>
    <m/>
    <m/>
    <x v="477"/>
    <s v="Dillon Mitchell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52808"/>
    <x v="0"/>
    <s v="Dontrell"/>
    <s v="Dontrell Hilliard"/>
    <s v="Hilliard"/>
    <n v="2.4692306518554599"/>
    <n v="13"/>
    <n v="4500"/>
    <s v="CLE@BAL"/>
    <s v="CLE"/>
    <s v="BAL"/>
    <m/>
    <m/>
    <m/>
    <x v="478"/>
    <s v="Dontrell Hilliard"/>
    <n v="6.09375"/>
    <n v="4.3941176470588239"/>
    <n v="10.424528301886792"/>
    <n v="0"/>
    <n v="0"/>
    <n v="0"/>
    <n v="0"/>
    <n v="1.0714285714285714"/>
    <n v="0.8571428571428571"/>
    <n v="6.5714285714285712"/>
    <n v="7.7"/>
    <n v="19"/>
    <n v="0.55000000000000004"/>
    <n v="0.9285714285714286"/>
    <n v="3.5"/>
    <s v="3.8"/>
    <n v="0.14285714285714285"/>
    <n v="39.317423175965665"/>
    <n v="20.682576824034335"/>
    <n v="1"/>
    <n v="0"/>
    <n v="0"/>
    <n v="0"/>
    <n v="0"/>
    <n v="1.0714285714285714"/>
    <n v="34.054517704517707"/>
    <n v="1.2370109279242281"/>
    <n v="0.8571428571428571"/>
    <n v="0.98960874233938234"/>
    <n v="7.559328350279821"/>
    <n v="7.4807774216508518"/>
    <n v="0.9285714285714286"/>
    <n v="28.633928571428569"/>
    <n v="0.67071655431854427"/>
    <n v="3.8719181585677753"/>
    <n v="2.5969596059179811"/>
    <n v="1.4363451313283118"/>
    <n v="0.31918780696184706"/>
    <n v="0.23809523809523808"/>
  </r>
  <r>
    <s v="47691-63050"/>
    <x v="0"/>
    <s v="Ty"/>
    <s v="Ty Johnson"/>
    <s v="Johnson"/>
    <n v="3.2133333841959599"/>
    <n v="15"/>
    <n v="4500"/>
    <s v="CHI@DET"/>
    <s v="DET"/>
    <s v="CHI"/>
    <m/>
    <m/>
    <m/>
    <x v="479"/>
    <s v="Ty Johnson"/>
    <n v="6.2241681260945709"/>
    <n v="3.9420289855072466"/>
    <n v="9.817679558011049"/>
    <n v="0"/>
    <n v="0"/>
    <n v="0"/>
    <n v="0"/>
    <n v="1.9375"/>
    <n v="1.5"/>
    <n v="6.8125"/>
    <n v="4.5"/>
    <n v="13"/>
    <n v="0.28125"/>
    <n v="3.9375"/>
    <n v="17.0625"/>
    <s v="4.3"/>
    <n v="0"/>
    <n v="34.909659414362835"/>
    <n v="26.19034058563717"/>
    <n v="1"/>
    <n v="0"/>
    <n v="0"/>
    <n v="0"/>
    <n v="0"/>
    <n v="1.9375"/>
    <n v="35.950198412698413"/>
    <n v="1.8814211910284457"/>
    <n v="1.5"/>
    <n v="1.4565841478929902"/>
    <n v="4.1606141211530332"/>
    <n v="6.0602845743712335"/>
    <n v="3.9375"/>
    <n v="55.169444444444444"/>
    <n v="1.8692315482674935"/>
    <n v="3.9306028145347613"/>
    <n v="7.3472067846373799"/>
    <n v="2.0907491359008614"/>
    <n v="0.46461091908908031"/>
    <n v="0.43055555555555558"/>
  </r>
  <r>
    <s v="47691-32331"/>
    <x v="0"/>
    <s v="Tra"/>
    <s v="Tra Carson"/>
    <s v="Carson"/>
    <n v="4.3000001907348597"/>
    <n v="2"/>
    <n v="4500"/>
    <s v="CHI@DET"/>
    <s v="DET"/>
    <s v="CHI"/>
    <m/>
    <m/>
    <m/>
    <x v="480"/>
    <s v="Tra Carson"/>
    <n v="6.2241681260945709"/>
    <n v="3.9420289855072466"/>
    <n v="9.817679558011049"/>
    <n v="0"/>
    <n v="0"/>
    <n v="0"/>
    <n v="0"/>
    <n v="1.3333333333333333"/>
    <n v="1.3333333333333333"/>
    <n v="6"/>
    <n v="4.5"/>
    <n v="8"/>
    <n v="1.5"/>
    <n v="6"/>
    <n v="16"/>
    <s v="2.7"/>
    <n v="0"/>
    <n v="34.909659414362835"/>
    <n v="26.19034058563717"/>
    <n v="1"/>
    <n v="0"/>
    <n v="0"/>
    <n v="0"/>
    <n v="0"/>
    <n v="1.3333333333333333"/>
    <n v="35.950198412698413"/>
    <n v="1.2947414647937692"/>
    <n v="1.3333333333333333"/>
    <n v="1.2947414647937692"/>
    <n v="4.1606141211530332"/>
    <n v="5.3869196216633188"/>
    <n v="6"/>
    <n v="55.169444444444444"/>
    <n v="2.8483528354552283"/>
    <n v="2.4680529300567109"/>
    <n v="7.0298855613806168"/>
    <n v="1.9083471849710603"/>
    <n v="0.42407715221579118"/>
    <n v="0.29629629629629628"/>
  </r>
  <r>
    <s v="47691-104012"/>
    <x v="2"/>
    <s v="Ashton"/>
    <s v="Ashton Dulin"/>
    <s v="Dulin"/>
    <n v="0.90000001589457101"/>
    <n v="3"/>
    <n v="4500"/>
    <s v="IND@JAC"/>
    <s v="IND"/>
    <s v="JAC"/>
    <m/>
    <m/>
    <m/>
    <x v="481"/>
    <s v="Ashton Dulin"/>
    <n v="7.3075435203094781"/>
    <n v="5.1241379310344826"/>
    <n v="11.553516819571865"/>
    <n v="0"/>
    <n v="0"/>
    <n v="0"/>
    <n v="0"/>
    <n v="0.15384615384615385"/>
    <n v="0.15384615384615385"/>
    <n v="1.3076923076923077"/>
    <n v="8.5"/>
    <n v="13"/>
    <n v="0.65384615384615385"/>
    <n v="0"/>
    <n v="0"/>
    <n v="0"/>
    <n v="0"/>
    <n v="24.832312195121943"/>
    <n v="36.767687804878058"/>
    <n v="1"/>
    <n v="0"/>
    <n v="0"/>
    <n v="0"/>
    <n v="0"/>
    <n v="0.15384615384615385"/>
    <n v="34.886584249084251"/>
    <n v="0.10950787543571952"/>
    <n v="0.15384615384615385"/>
    <n v="0.10950787543571952"/>
    <n v="9.2484552321680145"/>
    <n v="1.0127786835370833"/>
    <n v="0"/>
    <n v="29.715476190476192"/>
    <n v="0"/>
    <n v="0"/>
    <n v="0"/>
    <n v="0.17820094527678526"/>
    <n v="3.9600210061507837E-2"/>
    <n v="3.4188034188034191E-2"/>
  </r>
  <r>
    <s v="47691-71246"/>
    <x v="2"/>
    <s v="Marquez"/>
    <s v="Marquez Callaway"/>
    <s v="Callaway"/>
    <n v="0"/>
    <n v="0"/>
    <n v="4500"/>
    <s v="TB@NO"/>
    <s v="NO"/>
    <s v="TB"/>
    <m/>
    <m/>
    <m/>
    <x v="482"/>
    <s v="Marquez Callaway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63061"/>
    <x v="2"/>
    <s v="Gary"/>
    <s v="Gary Jennings"/>
    <s v="Jennings"/>
    <n v="0"/>
    <n v="0"/>
    <n v="4500"/>
    <s v="MIA@NE"/>
    <s v="MIA"/>
    <s v="NE"/>
    <m/>
    <m/>
    <m/>
    <x v="483"/>
    <s v="Gary Jennings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30298"/>
    <x v="3"/>
    <s v="Jordan"/>
    <s v="Jordan Reed"/>
    <s v="Reed"/>
    <n v="7.1384617732121303"/>
    <n v="13"/>
    <n v="4500"/>
    <s v="ARI@SF"/>
    <s v="SF"/>
    <s v="ARI"/>
    <m/>
    <m/>
    <m/>
    <x v="484"/>
    <s v="Jordan Reed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61021"/>
    <x v="2"/>
    <s v="Chase"/>
    <s v="Chase Harrell"/>
    <s v="Harrell"/>
    <n v="0"/>
    <n v="0"/>
    <n v="4500"/>
    <s v="ARI@SF"/>
    <s v="SF"/>
    <s v="ARI"/>
    <m/>
    <m/>
    <m/>
    <x v="485"/>
    <s v="Chase Harrell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54885"/>
    <x v="2"/>
    <s v="Artavis"/>
    <s v="Artavis Scott"/>
    <s v="Scott"/>
    <n v="0"/>
    <n v="0"/>
    <n v="4500"/>
    <s v="IND@JAC"/>
    <s v="IND"/>
    <s v="JAC"/>
    <m/>
    <m/>
    <m/>
    <x v="486"/>
    <s v="Artavis Scott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87654"/>
    <x v="2"/>
    <s v="Noah"/>
    <s v="Noah Igbinoghene"/>
    <s v="Igbinoghene"/>
    <n v="0"/>
    <n v="0"/>
    <n v="4500"/>
    <s v="MIA@NE"/>
    <s v="MIA"/>
    <s v="NE"/>
    <m/>
    <m/>
    <m/>
    <x v="487"/>
    <s v="Noah Igbinoghene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64105"/>
    <x v="0"/>
    <s v="Patrick"/>
    <s v="Patrick Carr"/>
    <s v="Carr"/>
    <n v="0"/>
    <n v="0"/>
    <n v="4500"/>
    <s v="SEA@ATL"/>
    <s v="SEA"/>
    <s v="ATL"/>
    <m/>
    <m/>
    <m/>
    <x v="488"/>
    <s v="Patrick Carr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61060"/>
    <x v="0"/>
    <s v="Devine"/>
    <s v="Devine Ozigbo"/>
    <s v="Ozigbo"/>
    <n v="6.5"/>
    <n v="1"/>
    <n v="4500"/>
    <s v="IND@JAC"/>
    <s v="JAC"/>
    <s v="IND"/>
    <m/>
    <m/>
    <m/>
    <x v="489"/>
    <s v="Devine Ozigbo"/>
    <n v="7.0854092526690389"/>
    <n v="4.0913838120104442"/>
    <n v="10.106598984771574"/>
    <n v="0"/>
    <n v="0"/>
    <n v="0"/>
    <n v="0"/>
    <n v="0.5"/>
    <n v="0.3"/>
    <n v="2.2999999999999998"/>
    <n v="7.7"/>
    <n v="12"/>
    <n v="0.77"/>
    <n v="0.9"/>
    <n v="2.7"/>
    <s v="3.0"/>
    <n v="0"/>
    <n v="43.022920729712041"/>
    <n v="18.377079270287954"/>
    <n v="1"/>
    <n v="0"/>
    <n v="0"/>
    <n v="0"/>
    <n v="0"/>
    <n v="0.5"/>
    <n v="39.601298701298703"/>
    <n v="0.54320088154458845"/>
    <n v="0.3"/>
    <n v="0.32592052892675305"/>
    <n v="7.3287824655495575"/>
    <n v="2.388600657561025"/>
    <n v="0.9"/>
    <n v="30.299350649350647"/>
    <n v="0.54586553800002369"/>
    <n v="2.8461800431377005"/>
    <n v="1.5536316004922914"/>
    <n v="0.54422322580533167"/>
    <n v="0.12093849462340704"/>
    <n v="0.1111111111111111"/>
  </r>
  <r>
    <s v="47691-27273"/>
    <x v="0"/>
    <s v="Andy"/>
    <s v="Andy Janovich"/>
    <s v="Janovich"/>
    <n v="3.20000004768371"/>
    <n v="4"/>
    <n v="4500"/>
    <s v="CLE@BAL"/>
    <s v="CLE"/>
    <s v="BAL"/>
    <m/>
    <m/>
    <m/>
    <x v="490"/>
    <s v="Andy Janovich"/>
    <n v="6.09375"/>
    <n v="4.3941176470588239"/>
    <n v="10.424528301886792"/>
    <n v="0"/>
    <n v="0"/>
    <n v="0"/>
    <n v="0"/>
    <n v="0.7142857142857143"/>
    <n v="0.7142857142857143"/>
    <n v="6"/>
    <n v="8.4"/>
    <n v="22"/>
    <n v="1.2"/>
    <n v="0.14285714285714285"/>
    <n v="0.14285714285714285"/>
    <s v="1.0"/>
    <n v="0.14285714285714285"/>
    <n v="39.317423175965665"/>
    <n v="20.682576824034335"/>
    <n v="1"/>
    <n v="0"/>
    <n v="0"/>
    <n v="0"/>
    <n v="0"/>
    <n v="0.7142857142857143"/>
    <n v="34.054517704517707"/>
    <n v="0.82467395194948534"/>
    <n v="0.7142857142857143"/>
    <n v="0.82467395194948534"/>
    <n v="8.2465400184870781"/>
    <n v="6.8007067469553206"/>
    <n v="0.14285714285714285"/>
    <n v="28.633928571428569"/>
    <n v="0.10318716220285293"/>
    <n v="1.0189258312020462"/>
    <n v="0.10514006501692227"/>
    <n v="1.0477275383400815"/>
    <n v="0.23282834185335144"/>
    <n v="0.15873015873015872"/>
  </r>
  <r>
    <s v="47691-61072"/>
    <x v="2"/>
    <s v="Stanley"/>
    <s v="Stanley Morgan"/>
    <s v="Morgan"/>
    <n v="0.65999999046325597"/>
    <n v="5"/>
    <n v="4500"/>
    <s v="LAC@CIN"/>
    <s v="CIN"/>
    <s v="LAC"/>
    <m/>
    <m/>
    <m/>
    <x v="491"/>
    <s v="Stanley Morgan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55964"/>
    <x v="0"/>
    <s v="Tony"/>
    <s v="Tony Brooks-James"/>
    <s v="Brooks-James"/>
    <n v="0.23333332935969001"/>
    <n v="3"/>
    <n v="4500"/>
    <s v="GB@MIN"/>
    <s v="MIN"/>
    <s v="GB"/>
    <m/>
    <m/>
    <m/>
    <x v="492"/>
    <s v="Tony Brooks-James"/>
    <n v="6.8150183150183148"/>
    <n v="4.6739659367396591"/>
    <n v="11.414110429447852"/>
    <n v="0"/>
    <n v="0"/>
    <n v="0"/>
    <n v="0"/>
    <n v="0"/>
    <n v="0"/>
    <n v="0"/>
    <n v="0"/>
    <n v="0"/>
    <n v="0"/>
    <n v="2.6666666666666665"/>
    <n v="2.3333333333333335"/>
    <s v="0.9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2.6666666666666665"/>
    <n v="37.68278388278388"/>
    <n v="2.415540105387882"/>
    <n v="0.97543636940653766"/>
    <n v="2.3562056705554411"/>
    <n v="0.2356205670555441"/>
    <n v="5.2360126012343133E-2"/>
    <n v="0"/>
  </r>
  <r>
    <s v="47691-69276"/>
    <x v="2"/>
    <s v="Bryan"/>
    <s v="Bryan Edwards"/>
    <s v="Edwards"/>
    <n v="0"/>
    <n v="0"/>
    <n v="4500"/>
    <s v="LV@CAR"/>
    <s v="LV"/>
    <s v="CAR"/>
    <m/>
    <m/>
    <m/>
    <x v="493"/>
    <s v="Bryan Edwards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47780"/>
    <x v="2"/>
    <s v="Taywan"/>
    <s v="Taywan Taylor"/>
    <s v="Taylor"/>
    <n v="0"/>
    <n v="2"/>
    <n v="4500"/>
    <s v="CLE@BAL"/>
    <s v="CLE"/>
    <s v="BAL"/>
    <m/>
    <m/>
    <m/>
    <x v="494"/>
    <s v="Taywan Taylor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31397"/>
    <x v="0"/>
    <s v="Jeremy"/>
    <s v="Jeremy Hill"/>
    <s v="Hill"/>
    <n v="3.5999999046325599"/>
    <n v="1"/>
    <n v="4500"/>
    <s v="LV@CAR"/>
    <s v="LV"/>
    <s v="CAR"/>
    <m/>
    <m/>
    <m/>
    <x v="495"/>
    <s v="Jeremy Hill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29351"/>
    <x v="2"/>
    <s v="De'Anthony"/>
    <s v="De'Anthony Thomas"/>
    <s v="Thomas"/>
    <n v="0.114285715988704"/>
    <n v="14"/>
    <n v="4500"/>
    <s v="CLE@BAL"/>
    <s v="BAL"/>
    <s v="CLE"/>
    <s v="IR"/>
    <s v="Opt out"/>
    <m/>
    <x v="496"/>
    <s v="De'Anthony Thomas"/>
    <n v="6.7641325536062382"/>
    <n v="5"/>
    <n v="10.911949685534591"/>
    <n v="0"/>
    <n v="0"/>
    <n v="0"/>
    <n v="0"/>
    <n v="0.14285714285714285"/>
    <n v="7.1428571428571425E-2"/>
    <n v="0.42857142857142855"/>
    <n v="6"/>
    <n v="6"/>
    <n v="0.42857142857142855"/>
    <n v="0.14285714285714285"/>
    <n v="0.35714285714285715"/>
    <s v="2.5"/>
    <n v="0"/>
    <n v="12.779863682432442"/>
    <n v="50.520136317567555"/>
    <n v="1"/>
    <n v="0"/>
    <n v="0"/>
    <n v="0"/>
    <n v="0"/>
    <n v="0.14285714285714285"/>
    <n v="19.229761904761904"/>
    <n v="9.4941103317767159E-2"/>
    <n v="7.1428571428571425E-2"/>
    <n v="4.7470551658883579E-2"/>
    <n v="6.1658034613553472"/>
    <n v="0.29269409173079219"/>
    <n v="0.14285714285714285"/>
    <n v="27.742261904761904"/>
    <n v="0.26015046487043175"/>
    <n v="2.8985507246376812"/>
    <n v="0.75405931846501961"/>
    <n v="0.1403896267338669"/>
    <n v="3.1197694829748199E-2"/>
    <n v="3.1746031746031744E-2"/>
  </r>
  <r>
    <s v="47691-64175"/>
    <x v="2"/>
    <s v="Hakeem"/>
    <s v="Hakeem Butler"/>
    <s v="Butler"/>
    <n v="0"/>
    <n v="0"/>
    <n v="4500"/>
    <s v="ARI@SF"/>
    <s v="ARI"/>
    <s v="SF"/>
    <m/>
    <m/>
    <m/>
    <x v="497"/>
    <s v="Hakeem Butler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96942"/>
    <x v="2"/>
    <s v="Keelan"/>
    <s v="Keelan Doss"/>
    <s v="Doss"/>
    <n v="3.1333332061767498"/>
    <n v="6"/>
    <n v="4500"/>
    <s v="LV@CAR"/>
    <s v="LV"/>
    <s v="CAR"/>
    <m/>
    <m/>
    <m/>
    <x v="498"/>
    <s v="Keelan Doss"/>
    <n v="6.7941176470588234"/>
    <n v="5.1595505617977526"/>
    <n v="10.651296829971182"/>
    <n v="0"/>
    <n v="0"/>
    <n v="0"/>
    <n v="0"/>
    <n v="1.75"/>
    <n v="1.375"/>
    <n v="16.625"/>
    <n v="12.1"/>
    <n v="31"/>
    <n v="1.5125"/>
    <n v="0"/>
    <n v="0"/>
    <n v="0"/>
    <n v="0"/>
    <n v="29.094443537499998"/>
    <n v="32.205556462499999"/>
    <n v="1"/>
    <n v="0"/>
    <n v="0"/>
    <n v="0"/>
    <n v="0"/>
    <n v="1.75"/>
    <n v="44.777285214785209"/>
    <n v="1.1370782294280997"/>
    <n v="1.375"/>
    <n v="0.89341860883636404"/>
    <n v="12.137351520317843"/>
    <n v="10.843735710240296"/>
    <n v="0"/>
    <n v="27.354940892440894"/>
    <n v="0"/>
    <n v="0"/>
    <n v="0"/>
    <n v="1.7718735710240296"/>
    <n v="0.39374968244978437"/>
    <n v="0.3888888888888889"/>
  </r>
  <r>
    <s v="47691-7856"/>
    <x v="2"/>
    <s v="Matthew"/>
    <s v="Matthew Slater"/>
    <s v="Slater"/>
    <n v="0"/>
    <n v="0"/>
    <n v="4500"/>
    <s v="MIA@NE"/>
    <s v="NE"/>
    <s v="MIA"/>
    <m/>
    <m/>
    <m/>
    <x v="499"/>
    <s v="Matthew Slater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25267"/>
    <x v="2"/>
    <s v="Mack"/>
    <s v="Mack Hollins"/>
    <s v="Hollins"/>
    <n v="2.1875"/>
    <n v="8"/>
    <n v="4500"/>
    <s v="MIA@NE"/>
    <s v="MIA"/>
    <s v="NE"/>
    <m/>
    <m/>
    <m/>
    <x v="500"/>
    <s v="Mack Hollins"/>
    <n v="5.3843283582089549"/>
    <n v="4.1863013698630134"/>
    <n v="9.5247524752475243"/>
    <n v="0"/>
    <n v="0"/>
    <n v="0"/>
    <n v="0"/>
    <n v="1.4375"/>
    <n v="0.625"/>
    <n v="7.8125"/>
    <n v="12.5"/>
    <n v="20"/>
    <n v="0.78125"/>
    <n v="0"/>
    <n v="0"/>
    <n v="0"/>
    <n v="0"/>
    <n v="42.492174647302903"/>
    <n v="20.507825352697093"/>
    <n v="1"/>
    <n v="0"/>
    <n v="0"/>
    <n v="0"/>
    <n v="0"/>
    <n v="1.4375"/>
    <n v="49.607967032967032"/>
    <n v="1.2313042583443397"/>
    <n v="0.625"/>
    <n v="0.53534967754101725"/>
    <n v="11.212430995543974"/>
    <n v="6.0025713179153737"/>
    <n v="0"/>
    <n v="42.314010989010988"/>
    <n v="0"/>
    <n v="0"/>
    <n v="0"/>
    <n v="0.91275713179153739"/>
    <n v="0.20283491817589719"/>
    <n v="0.31944444444444442"/>
  </r>
  <r>
    <s v="47691-72370"/>
    <x v="0"/>
    <s v="J.J."/>
    <s v="J.J. Taylor"/>
    <s v="Taylor"/>
    <n v="0"/>
    <n v="0"/>
    <n v="4500"/>
    <s v="MIA@NE"/>
    <s v="NE"/>
    <s v="MIA"/>
    <m/>
    <m/>
    <m/>
    <x v="501"/>
    <s v="J.J. Taylor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69303"/>
    <x v="2"/>
    <s v="Freddie"/>
    <s v="Freddie Swain"/>
    <s v="Swain"/>
    <n v="0"/>
    <n v="0"/>
    <n v="4500"/>
    <s v="SEA@ATL"/>
    <s v="SEA"/>
    <s v="ATL"/>
    <m/>
    <m/>
    <m/>
    <x v="502"/>
    <s v="Freddie Swain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71355"/>
    <x v="0"/>
    <s v="Elijah"/>
    <s v="Elijah Holyfield"/>
    <s v="Holyfield"/>
    <n v="0"/>
    <n v="0"/>
    <n v="4500"/>
    <s v="PHI@WAS"/>
    <s v="PHI"/>
    <s v="WAS"/>
    <m/>
    <m/>
    <m/>
    <x v="503"/>
    <s v="Elijah Holyfield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71357"/>
    <x v="0"/>
    <s v="Brian"/>
    <s v="Brian Herrien"/>
    <s v="Herrien"/>
    <n v="0"/>
    <n v="0"/>
    <n v="4500"/>
    <s v="CLE@BAL"/>
    <s v="CLE"/>
    <s v="BAL"/>
    <m/>
    <m/>
    <m/>
    <x v="504"/>
    <s v="Brian Herrien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104124"/>
    <x v="2"/>
    <s v="Darrius"/>
    <s v="Darrius Shepherd"/>
    <s v="Shepherd"/>
    <n v="-0.46666665871938001"/>
    <n v="3"/>
    <n v="4500"/>
    <s v="GB@MIN"/>
    <s v="GB"/>
    <s v="MIN"/>
    <m/>
    <m/>
    <m/>
    <x v="505"/>
    <s v="Darrius Shepherd"/>
    <n v="6.2179700499168051"/>
    <n v="4.2772277227722775"/>
    <n v="9.4847715736040605"/>
    <n v="0"/>
    <n v="0"/>
    <n v="0"/>
    <n v="0"/>
    <n v="0.33333333333333331"/>
    <n v="0.16666666666666666"/>
    <n v="0.16666666666666666"/>
    <n v="1"/>
    <n v="1"/>
    <n v="0.16666666666666666"/>
    <n v="0"/>
    <n v="0"/>
    <n v="0"/>
    <n v="0"/>
    <n v="37.252589426829275"/>
    <n v="23.147410573170728"/>
    <n v="1"/>
    <n v="0"/>
    <n v="0"/>
    <n v="0"/>
    <n v="0"/>
    <n v="0.33333333333333331"/>
    <n v="34.582088744588752"/>
    <n v="0.35907402530409993"/>
    <n v="0.16666666666666666"/>
    <n v="0.17953701265204997"/>
    <n v="0.8932292743892547"/>
    <n v="0.16036771553720502"/>
    <n v="0"/>
    <n v="28.472023809523812"/>
    <n v="0"/>
    <n v="0"/>
    <n v="0"/>
    <n v="9.9370104887053834E-2"/>
    <n v="2.2082245530456408E-2"/>
    <n v="7.407407407407407E-2"/>
  </r>
  <r>
    <s v="47691-71359"/>
    <x v="2"/>
    <s v="Javon"/>
    <s v="Javon Wims"/>
    <s v="Wims"/>
    <n v="3.05454531582919"/>
    <n v="11"/>
    <n v="4500"/>
    <s v="CHI@DET"/>
    <s v="CHI"/>
    <s v="DET"/>
    <m/>
    <m/>
    <m/>
    <x v="506"/>
    <s v="Javon Wims"/>
    <n v="7.4484451718494276"/>
    <n v="4.0769230769230766"/>
    <n v="11.94488188976378"/>
    <n v="0"/>
    <n v="0"/>
    <n v="0"/>
    <n v="0"/>
    <n v="2.4375"/>
    <n v="1.125"/>
    <n v="11.625"/>
    <n v="10.3"/>
    <n v="37"/>
    <n v="0.64375000000000004"/>
    <n v="0"/>
    <n v="0"/>
    <n v="0"/>
    <n v="0"/>
    <n v="39.087289482995565"/>
    <n v="21.912710517004435"/>
    <n v="1"/>
    <n v="0"/>
    <n v="0"/>
    <n v="0"/>
    <n v="0"/>
    <n v="2.4375"/>
    <n v="29.935714285714287"/>
    <n v="3.1826622610527888"/>
    <n v="1.125"/>
    <n v="1.4689210435628257"/>
    <n v="11.586577118140285"/>
    <n v="17.019766951699786"/>
    <n v="0"/>
    <n v="24.985714285714284"/>
    <n v="0"/>
    <n v="0"/>
    <n v="0"/>
    <n v="2.2644766951699786"/>
    <n v="0.5032170433711064"/>
    <n v="0.54166666666666663"/>
  </r>
  <r>
    <s v="47691-69310"/>
    <x v="2"/>
    <s v="Josh"/>
    <s v="Josh Hammond"/>
    <s v="Hammond"/>
    <n v="0"/>
    <n v="0"/>
    <n v="4500"/>
    <s v="IND@JAC"/>
    <s v="JAC"/>
    <s v="IND"/>
    <m/>
    <m/>
    <m/>
    <x v="507"/>
    <s v="Josh Hammond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72382"/>
    <x v="0"/>
    <s v="Gabe"/>
    <s v="Gabe Nabers"/>
    <s v="Nabers"/>
    <n v="0"/>
    <n v="0"/>
    <n v="4500"/>
    <s v="LAC@CIN"/>
    <s v="LAC"/>
    <s v="CIN"/>
    <m/>
    <m/>
    <m/>
    <x v="508"/>
    <s v="Gabe Nabers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71367"/>
    <x v="0"/>
    <s v="La'Mical"/>
    <s v="La'Mical Perine"/>
    <s v="Perine"/>
    <n v="0"/>
    <n v="0"/>
    <n v="4500"/>
    <s v="NYJ@BUF"/>
    <s v="NYJ"/>
    <s v="BUF"/>
    <m/>
    <m/>
    <m/>
    <x v="509"/>
    <s v="La'Mical Perine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73414"/>
    <x v="2"/>
    <s v="Rashad"/>
    <s v="Rashad Medaris"/>
    <s v="Medaris"/>
    <n v="0"/>
    <n v="0"/>
    <n v="4500"/>
    <s v="ARI@SF"/>
    <s v="ARI"/>
    <s v="SF"/>
    <m/>
    <m/>
    <m/>
    <x v="510"/>
    <s v="Rashad Medaris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69325"/>
    <x v="2"/>
    <s v="Riley"/>
    <s v="Riley Ridley"/>
    <s v="Ridley"/>
    <n v="3.2999998728434199"/>
    <n v="3"/>
    <n v="4500"/>
    <s v="CHI@DET"/>
    <s v="CHI"/>
    <s v="DET"/>
    <m/>
    <m/>
    <m/>
    <x v="511"/>
    <s v="Riley Ridley"/>
    <n v="7.4484451718494276"/>
    <n v="4.0769230769230766"/>
    <n v="11.94488188976378"/>
    <n v="0"/>
    <n v="0"/>
    <n v="0"/>
    <n v="0"/>
    <n v="1.4"/>
    <n v="1.2"/>
    <n v="13.8"/>
    <n v="11.5"/>
    <n v="32"/>
    <n v="2.2999999999999998"/>
    <n v="0"/>
    <n v="0"/>
    <n v="0"/>
    <n v="0"/>
    <n v="39.087289482995565"/>
    <n v="21.912710517004435"/>
    <n v="1"/>
    <n v="0"/>
    <n v="0"/>
    <n v="0"/>
    <n v="0"/>
    <n v="1.4"/>
    <n v="29.935714285714287"/>
    <n v="1.8279906319892938"/>
    <n v="1.2"/>
    <n v="1.5668491131336806"/>
    <n v="12.936469597923617"/>
    <n v="20.269495916587442"/>
    <n v="0"/>
    <n v="24.985714285714284"/>
    <n v="0"/>
    <n v="0"/>
    <n v="0"/>
    <n v="2.6269495916587444"/>
    <n v="0.58376657592416548"/>
    <n v="0.31111111111111112"/>
  </r>
  <r>
    <s v="47691-64205"/>
    <x v="2"/>
    <s v="Jalen"/>
    <s v="Jalen McCleskey"/>
    <s v="McCleskey"/>
    <n v="0"/>
    <n v="0"/>
    <n v="4500"/>
    <s v="SEA@ATL"/>
    <s v="ATL"/>
    <s v="SEA"/>
    <m/>
    <m/>
    <m/>
    <x v="512"/>
    <s v="Jalen McCleskey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53967"/>
    <x v="0"/>
    <s v="Nick"/>
    <s v="Nick Bawden"/>
    <s v="Bawden"/>
    <n v="0.74000000953674305"/>
    <n v="5"/>
    <n v="4500"/>
    <s v="CHI@DET"/>
    <s v="DET"/>
    <s v="CHI"/>
    <m/>
    <m/>
    <m/>
    <x v="513"/>
    <s v="Nick Bawden"/>
    <n v="6.2241681260945709"/>
    <n v="3.9420289855072466"/>
    <n v="9.817679558011049"/>
    <n v="0"/>
    <n v="0"/>
    <n v="0"/>
    <n v="0"/>
    <n v="0.6"/>
    <n v="0.4"/>
    <n v="1.7"/>
    <n v="4.3"/>
    <n v="10"/>
    <n v="0.43"/>
    <n v="0"/>
    <n v="0"/>
    <n v="0"/>
    <n v="0"/>
    <n v="34.909659414362835"/>
    <n v="26.19034058563717"/>
    <n v="1"/>
    <n v="0"/>
    <n v="0"/>
    <n v="0"/>
    <n v="0"/>
    <n v="0.6"/>
    <n v="35.950198412698413"/>
    <n v="0.58263365915719612"/>
    <n v="0.4"/>
    <n v="0.38842243943813076"/>
    <n v="3.9756979379906756"/>
    <n v="1.5442502915434846"/>
    <n v="0"/>
    <n v="55.169444444444444"/>
    <n v="0"/>
    <n v="0"/>
    <n v="0"/>
    <n v="0.35442502915434848"/>
    <n v="7.8761117589855212E-2"/>
    <n v="0.13333333333333333"/>
  </r>
  <r>
    <s v="47691-64222"/>
    <x v="0"/>
    <s v="Jordan"/>
    <s v="Jordan Glasgow"/>
    <s v="Glasgow"/>
    <n v="0"/>
    <n v="0"/>
    <n v="4500"/>
    <s v="IND@JAC"/>
    <s v="IND"/>
    <s v="JAC"/>
    <m/>
    <m/>
    <m/>
    <x v="514"/>
    <s v="Jordan Glasgow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38624"/>
    <x v="0"/>
    <s v="T.J."/>
    <s v="T.J. Logan"/>
    <s v="Logan"/>
    <n v="0.36666666136847598"/>
    <n v="9"/>
    <n v="4500"/>
    <s v="TB@NO"/>
    <s v="TB"/>
    <s v="NO"/>
    <m/>
    <m/>
    <m/>
    <x v="515"/>
    <s v="T.J. Logan"/>
    <n v="6.4145936981757874"/>
    <n v="4.2347826086956522"/>
    <n v="10.425876010781671"/>
    <n v="0"/>
    <n v="0"/>
    <n v="0"/>
    <n v="0"/>
    <n v="0.25"/>
    <n v="0.16666666666666666"/>
    <n v="1.0833333333333333"/>
    <n v="6.5"/>
    <n v="11"/>
    <n v="0.54166666666666663"/>
    <n v="0.25"/>
    <n v="0.83333333333333337"/>
    <s v="3.3"/>
    <n v="0"/>
    <n v="44.70009236218047"/>
    <n v="20.599907637819527"/>
    <n v="1"/>
    <n v="0"/>
    <n v="0"/>
    <n v="0"/>
    <n v="0"/>
    <n v="0.25"/>
    <n v="39.892780830280827"/>
    <n v="0.28012645039933282"/>
    <n v="0.16666666666666666"/>
    <n v="0.18675096693288853"/>
    <n v="6.3820761887771154"/>
    <n v="1.1918588992934904"/>
    <n v="0.25"/>
    <n v="23.153159340659339"/>
    <n v="0.22243084987589534"/>
    <n v="3.2405293005671072"/>
    <n v="0.72079368637288233"/>
    <n v="0.2745985918999706"/>
    <n v="6.1021909311104579E-2"/>
    <n v="5.5555555555555552E-2"/>
  </r>
  <r>
    <s v="47691-91872"/>
    <x v="0"/>
    <s v="Joshua"/>
    <s v="Joshua Kelley"/>
    <s v="Kelley"/>
    <n v="0"/>
    <n v="0"/>
    <n v="4500"/>
    <s v="LAC@CIN"/>
    <s v="LAC"/>
    <s v="CIN"/>
    <m/>
    <m/>
    <m/>
    <x v="516"/>
    <s v="Joshua Kelley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40674"/>
    <x v="2"/>
    <s v="Jester"/>
    <s v="Jester Weah"/>
    <s v="Weah"/>
    <n v="0"/>
    <n v="0"/>
    <n v="4500"/>
    <s v="PHI@WAS"/>
    <s v="WAS"/>
    <s v="PHI"/>
    <m/>
    <m/>
    <m/>
    <x v="517"/>
    <s v="Jester Weah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57064"/>
    <x v="0"/>
    <s v="Ryan"/>
    <s v="Ryan Nall"/>
    <s v="Nall"/>
    <n v="0.80000001192092896"/>
    <n v="1"/>
    <n v="4500"/>
    <s v="CHI@DET"/>
    <s v="CHI"/>
    <s v="DET"/>
    <m/>
    <m/>
    <m/>
    <x v="518"/>
    <s v="Ryan Nall"/>
    <n v="7.4484451718494276"/>
    <n v="4.0769230769230766"/>
    <n v="11.94488188976378"/>
    <n v="0"/>
    <n v="0"/>
    <n v="0"/>
    <n v="0"/>
    <n v="0"/>
    <n v="0"/>
    <n v="0"/>
    <n v="0"/>
    <n v="0"/>
    <n v="0"/>
    <n v="0.25"/>
    <n v="1"/>
    <s v="4.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.25"/>
    <n v="24.985714285714284"/>
    <n v="0.21925239225133084"/>
    <n v="3.78149386845039"/>
    <n v="0.82910157694148734"/>
    <n v="8.2910157694148737E-2"/>
    <n v="1.8424479487588609E-2"/>
    <n v="0"/>
  </r>
  <r>
    <s v="47691-104176"/>
    <x v="2"/>
    <s v="Deonte"/>
    <s v="Deonte Harris"/>
    <s v="Harris"/>
    <n v="0.89285714285714202"/>
    <n v="14"/>
    <n v="4500"/>
    <s v="TB@NO"/>
    <s v="NO"/>
    <s v="TB"/>
    <m/>
    <m/>
    <m/>
    <x v="519"/>
    <s v="Deonte Harris"/>
    <n v="6.5090361445783129"/>
    <n v="3.2624309392265194"/>
    <n v="10.593137254901961"/>
    <n v="0"/>
    <n v="0"/>
    <n v="0"/>
    <n v="0"/>
    <n v="0.42857142857142855"/>
    <n v="0.42857142857142855"/>
    <n v="1.7142857142857142"/>
    <n v="4"/>
    <n v="13"/>
    <n v="0.2857142857142857"/>
    <n v="0.2857142857142857"/>
    <n v="2.2142857142857144"/>
    <s v="7.8"/>
    <n v="0"/>
    <n v="41.698085765579364"/>
    <n v="21.901914234420641"/>
    <n v="1"/>
    <n v="0"/>
    <n v="0"/>
    <n v="0"/>
    <n v="0"/>
    <n v="0.42857142857142855"/>
    <n v="40.582776292335119"/>
    <n v="0.44034957235351896"/>
    <n v="0.42857142857142855"/>
    <n v="0.44034957235351896"/>
    <n v="3.9904388757383282"/>
    <n v="1.7571880524342298"/>
    <n v="0.2857142857142857"/>
    <n v="30.380681818181817"/>
    <n v="0.20597594941131384"/>
    <n v="5.9007446552966609"/>
    <n v="1.2154114826084654"/>
    <n v="0.51154566778998378"/>
    <n v="0.11367681506444084"/>
    <n v="9.5238095238095233E-2"/>
  </r>
  <r>
    <s v="47691-71414"/>
    <x v="2"/>
    <s v="Quartney"/>
    <s v="Quartney Davis"/>
    <s v="Davis"/>
    <n v="0"/>
    <n v="0"/>
    <n v="4500"/>
    <s v="GB@MIN"/>
    <s v="MIN"/>
    <s v="GB"/>
    <m/>
    <m/>
    <m/>
    <x v="520"/>
    <s v="Quartney Davis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86780"/>
    <x v="0"/>
    <s v="Salvon"/>
    <s v="Salvon Ahmed"/>
    <s v="Ahmed"/>
    <n v="0"/>
    <n v="0"/>
    <n v="4500"/>
    <s v="ARI@SF"/>
    <s v="SF"/>
    <s v="ARI"/>
    <m/>
    <m/>
    <m/>
    <x v="521"/>
    <s v="Salvon Ahmed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96001"/>
    <x v="0"/>
    <s v="Sirgeo"/>
    <s v="Sirgeo Hoffman"/>
    <s v="Hoffman"/>
    <n v="0"/>
    <n v="0"/>
    <n v="4500"/>
    <s v="ARI@SF"/>
    <s v="ARI"/>
    <s v="SF"/>
    <m/>
    <m/>
    <m/>
    <x v="522"/>
    <s v="Sirgeo Hoffman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69383"/>
    <x v="2"/>
    <s v="Dezmon"/>
    <s v="Dezmon Patmon"/>
    <s v="Patmon"/>
    <n v="0"/>
    <n v="0"/>
    <n v="4500"/>
    <s v="IND@JAC"/>
    <s v="IND"/>
    <s v="JAC"/>
    <m/>
    <m/>
    <m/>
    <x v="523"/>
    <s v="Dezmon Patmon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61200"/>
    <x v="2"/>
    <s v="Jaylinn"/>
    <s v="Jaylinn Hawkins"/>
    <s v="Hawkins"/>
    <n v="0"/>
    <n v="0"/>
    <n v="4500"/>
    <s v="SEA@ATL"/>
    <s v="ATL"/>
    <s v="SEA"/>
    <m/>
    <m/>
    <m/>
    <x v="524"/>
    <s v="Jaylinn Hawkins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28437"/>
    <x v="0"/>
    <s v="Danny"/>
    <s v="Danny Vitale"/>
    <s v="Vitale"/>
    <n v="1.5"/>
    <n v="9"/>
    <n v="4500"/>
    <s v="MIA@NE"/>
    <s v="NE"/>
    <s v="MIA"/>
    <s v="IR"/>
    <s v="Opt out"/>
    <m/>
    <x v="525"/>
    <s v="Danny Vitale"/>
    <n v="7.7027522935779817"/>
    <n v="4.4659793814432991"/>
    <n v="12.203488372093023"/>
    <n v="0"/>
    <n v="0"/>
    <n v="0"/>
    <n v="0"/>
    <n v="0.8"/>
    <n v="0.46666666666666667"/>
    <n v="6.4666666666666668"/>
    <n v="13.9"/>
    <n v="27"/>
    <n v="0.92666666666666664"/>
    <n v="6.6666666666666666E-2"/>
    <n v="0.2"/>
    <s v="3.0"/>
    <n v="0"/>
    <n v="34.723204605263149"/>
    <n v="31.576795394736852"/>
    <n v="1"/>
    <n v="0"/>
    <n v="0"/>
    <n v="0"/>
    <n v="0"/>
    <n v="0.8"/>
    <n v="42.773239260739253"/>
    <n v="0.64943792343798334"/>
    <n v="0.46666666666666667"/>
    <n v="0.37883878867215692"/>
    <n v="15.974779192998184"/>
    <n v="6.0518659987806087"/>
    <n v="6.6666666666666666E-2"/>
    <n v="34.718452380952385"/>
    <n v="6.0634030281182416E-2"/>
    <n v="3.1067682653518602"/>
    <n v="0.18837588107796127"/>
    <n v="0.85735752131919041"/>
    <n v="0.19052389362648675"/>
    <n v="0.17777777777777778"/>
  </r>
  <r>
    <s v="47691-29466"/>
    <x v="0"/>
    <s v="Ricky"/>
    <s v="Ricky Ortiz"/>
    <s v="Ortiz"/>
    <n v="1.29999995231628"/>
    <n v="1"/>
    <n v="4500"/>
    <s v="TB@NO"/>
    <s v="NO"/>
    <s v="TB"/>
    <m/>
    <m/>
    <m/>
    <x v="526"/>
    <s v="Ricky Ortiz"/>
    <n v="6.5090361445783129"/>
    <n v="3.2624309392265194"/>
    <n v="10.593137254901961"/>
    <n v="0"/>
    <n v="0"/>
    <n v="0"/>
    <n v="0"/>
    <n v="1"/>
    <n v="1"/>
    <n v="8"/>
    <n v="8"/>
    <n v="8"/>
    <n v="8"/>
    <n v="0"/>
    <n v="0"/>
    <n v="0"/>
    <n v="0"/>
    <n v="41.698085765579364"/>
    <n v="21.901914234420641"/>
    <n v="1"/>
    <n v="0"/>
    <n v="0"/>
    <n v="0"/>
    <n v="0"/>
    <n v="1"/>
    <n v="40.582776292335119"/>
    <n v="1.0274823354915443"/>
    <n v="1"/>
    <n v="1.0274823354915443"/>
    <n v="7.9808777514766565"/>
    <n v="8.2002109113597399"/>
    <n v="0"/>
    <n v="30.380681818181817"/>
    <n v="0"/>
    <n v="0"/>
    <n v="0"/>
    <n v="1.320021091135974"/>
    <n v="0.29333802025243866"/>
    <n v="0.22222222222222221"/>
  </r>
  <r>
    <s v="47691-70426"/>
    <x v="0"/>
    <s v="Reggie"/>
    <s v="Reggie Gilliam"/>
    <s v="Gilliam"/>
    <n v="0"/>
    <n v="0"/>
    <n v="4500"/>
    <s v="NYJ@BUF"/>
    <s v="BUF"/>
    <s v="NYJ"/>
    <m/>
    <m/>
    <m/>
    <x v="527"/>
    <s v="Reggie Gilliam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82731"/>
    <x v="2"/>
    <s v="Brandon"/>
    <s v="Brandon Zylstra"/>
    <s v="Zylstra"/>
    <n v="3.6500000953674299"/>
    <n v="4"/>
    <n v="4500"/>
    <s v="LV@CAR"/>
    <s v="CAR"/>
    <s v="LV"/>
    <m/>
    <m/>
    <m/>
    <x v="528"/>
    <s v="Brandon Zylstra"/>
    <n v="7.8079847908745244"/>
    <n v="3.8765432098765431"/>
    <n v="12.186943620178042"/>
    <n v="0"/>
    <n v="0"/>
    <n v="0"/>
    <n v="0"/>
    <n v="1.5"/>
    <n v="1"/>
    <n v="13.25"/>
    <n v="13.3"/>
    <n v="40"/>
    <n v="1.6625000000000001"/>
    <n v="0"/>
    <n v="0"/>
    <n v="0"/>
    <n v="0"/>
    <n v="42.975624629062651"/>
    <n v="20.224375370937352"/>
    <n v="1"/>
    <n v="0"/>
    <n v="0"/>
    <n v="0"/>
    <n v="0"/>
    <n v="1.5"/>
    <n v="35.359294871794873"/>
    <n v="1.8230973546651426"/>
    <n v="1"/>
    <n v="1.2153982364434284"/>
    <n v="15.264497601012357"/>
    <n v="18.552443464465362"/>
    <n v="0"/>
    <n v="28.778311965811962"/>
    <n v="0"/>
    <n v="0"/>
    <n v="0"/>
    <n v="2.3552443464465362"/>
    <n v="0.52338763254367471"/>
    <n v="0.33333333333333331"/>
  </r>
  <r>
    <s v="47691-28463"/>
    <x v="2"/>
    <s v="Austin"/>
    <s v="Austin Carr"/>
    <s v="Carr"/>
    <n v="0.69999998807907104"/>
    <n v="2"/>
    <n v="4500"/>
    <s v="TB@NO"/>
    <s v="NO"/>
    <s v="TB"/>
    <m/>
    <m/>
    <m/>
    <x v="529"/>
    <s v="Austin Carr"/>
    <n v="6.5090361445783129"/>
    <n v="3.2624309392265194"/>
    <n v="10.593137254901961"/>
    <n v="0"/>
    <n v="0"/>
    <n v="0"/>
    <n v="0"/>
    <n v="0.66666666666666663"/>
    <n v="0.16666666666666666"/>
    <n v="1.5"/>
    <n v="9"/>
    <n v="9"/>
    <n v="1.5"/>
    <n v="0"/>
    <n v="0"/>
    <n v="0"/>
    <n v="0"/>
    <n v="41.698085765579364"/>
    <n v="21.901914234420641"/>
    <n v="1"/>
    <n v="0"/>
    <n v="0"/>
    <n v="0"/>
    <n v="0"/>
    <n v="0.66666666666666663"/>
    <n v="40.582776292335119"/>
    <n v="0.68498822366102952"/>
    <n v="0.16666666666666666"/>
    <n v="0.17124705591525738"/>
    <n v="8.9784874704112383"/>
    <n v="1.537539545879951"/>
    <n v="0"/>
    <n v="30.380681818181817"/>
    <n v="0"/>
    <n v="0"/>
    <n v="0"/>
    <n v="0.23708728792132844"/>
    <n v="5.2686063982517434E-2"/>
    <n v="0.14814814814814814"/>
  </r>
  <r>
    <s v="47691-55088"/>
    <x v="2"/>
    <s v="Malik"/>
    <s v="Malik Turner"/>
    <s v="Turner"/>
    <n v="3.8"/>
    <n v="10"/>
    <n v="4500"/>
    <s v="SEA@ATL"/>
    <s v="SEA"/>
    <s v="ATL"/>
    <m/>
    <m/>
    <m/>
    <x v="530"/>
    <s v="Malik Turner"/>
    <n v="7.3097014925373136"/>
    <n v="4.2161520190023749"/>
    <n v="11.162393162393162"/>
    <n v="0"/>
    <n v="0"/>
    <n v="0"/>
    <n v="0"/>
    <n v="1.4666666666666666"/>
    <n v="1"/>
    <n v="16.333333333333332"/>
    <n v="16.3"/>
    <n v="33"/>
    <n v="1.0866666666666667"/>
    <n v="0"/>
    <n v="0"/>
    <n v="0"/>
    <n v="0"/>
    <n v="34.284943948412703"/>
    <n v="30.315056051587295"/>
    <n v="1"/>
    <n v="0"/>
    <n v="0"/>
    <n v="0"/>
    <n v="0"/>
    <n v="1.4666666666666666"/>
    <n v="34.263041125541122"/>
    <n v="1.4676042407744041"/>
    <n v="1"/>
    <n v="1.0006392550734575"/>
    <n v="17.134877014226799"/>
    <n v="17.145830571291214"/>
    <n v="0"/>
    <n v="46.789285714285711"/>
    <n v="0"/>
    <n v="0"/>
    <n v="0"/>
    <n v="2.2145830571291212"/>
    <n v="0.49212956825091581"/>
    <n v="0.3259259259259259"/>
  </r>
  <r>
    <s v="47691-43826"/>
    <x v="2"/>
    <s v="Tommylee"/>
    <s v="Tommylee Lewis"/>
    <s v="Lewis"/>
    <n v="2.0833333333333299"/>
    <n v="6"/>
    <n v="4500"/>
    <s v="TB@NO"/>
    <s v="NO"/>
    <s v="TB"/>
    <m/>
    <m/>
    <m/>
    <x v="531"/>
    <s v="Tommylee Lewis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65331"/>
    <x v="0"/>
    <s v="Sutton"/>
    <s v="Sutton Smith"/>
    <s v="Smith"/>
    <n v="0"/>
    <n v="0"/>
    <n v="4500"/>
    <s v="SEA@ATL"/>
    <s v="SEA"/>
    <s v="ATL"/>
    <m/>
    <m/>
    <m/>
    <x v="532"/>
    <s v="Sutton Smith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32564"/>
    <x v="2"/>
    <s v="Josh"/>
    <s v="Josh Doctson"/>
    <s v="Doctson"/>
    <n v="5.8133331298828104"/>
    <n v="15"/>
    <n v="4500"/>
    <s v="NYJ@BUF"/>
    <s v="NYJ"/>
    <s v="BUF"/>
    <s v="IR"/>
    <s v="Opt out"/>
    <m/>
    <x v="533"/>
    <s v="Josh Doctson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41780"/>
    <x v="2"/>
    <s v="Chris"/>
    <s v="Chris Thompson"/>
    <s v="Thompson"/>
    <n v="0"/>
    <n v="0"/>
    <n v="4500"/>
    <s v="ARI@SF"/>
    <s v="SF"/>
    <s v="ARI"/>
    <m/>
    <m/>
    <m/>
    <x v="238"/>
    <s v="Chris Thompson"/>
    <n v="7.5041597337770387"/>
    <n v="4.3781321184510249"/>
    <n v="10.712589073634204"/>
    <n v="0"/>
    <n v="0"/>
    <n v="0"/>
    <n v="0"/>
    <n v="5.2727272727272725"/>
    <n v="3.8181818181818183"/>
    <n v="34.363636363636367"/>
    <n v="9"/>
    <n v="39"/>
    <n v="0.81818181818181823"/>
    <n v="3.3636363636363638"/>
    <n v="12.545454545454545"/>
    <s v="3.7"/>
    <n v="0"/>
    <n v="26.807585091071147"/>
    <n v="33.392414908928856"/>
    <n v="1"/>
    <n v="0"/>
    <n v="0"/>
    <n v="0"/>
    <n v="0"/>
    <n v="5.2727272727272725"/>
    <n v="33.340259740259739"/>
    <n v="4.2395915966714259"/>
    <n v="3.8181818181818183"/>
    <n v="3.0700490872448261"/>
    <n v="9.0797319489823991"/>
    <n v="27.875222782401099"/>
    <n v="3.3636363636363638"/>
    <n v="29.127326839826839"/>
    <n v="3.8561705876739456"/>
    <n v="3.7563104552507349"/>
    <n v="14.484973895710013"/>
    <n v="6.1451105769020211"/>
    <n v="1.3655801282004492"/>
    <n v="1.1717171717171717"/>
  </r>
  <r>
    <s v="47691-40758"/>
    <x v="0"/>
    <s v="Corey"/>
    <s v="Corey Clement"/>
    <s v="Clement"/>
    <n v="-2"/>
    <n v="2"/>
    <n v="4500"/>
    <s v="PHI@WAS"/>
    <s v="PHI"/>
    <s v="WAS"/>
    <m/>
    <m/>
    <m/>
    <x v="534"/>
    <s v="Corey Clement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73551"/>
    <x v="2"/>
    <s v="Stantley"/>
    <s v="Stantley Thomas-Oliver III"/>
    <s v="Thomas-Oliver III"/>
    <n v="0"/>
    <n v="0"/>
    <n v="4500"/>
    <s v="LV@CAR"/>
    <s v="CAR"/>
    <s v="LV"/>
    <m/>
    <m/>
    <m/>
    <x v="535"/>
    <s v="Stantley Thomas-Oliver III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64339"/>
    <x v="2"/>
    <s v="Auden"/>
    <s v="Auden Tate"/>
    <s v="Tate"/>
    <n v="6.7916666666666599"/>
    <n v="12"/>
    <n v="4500"/>
    <s v="LAC@CIN"/>
    <s v="CIN"/>
    <s v="LAC"/>
    <m/>
    <m/>
    <m/>
    <x v="536"/>
    <s v="Auden Tate"/>
    <n v="6.9051724137931032"/>
    <n v="4.2074592074592072"/>
    <n v="9.7682926829268286"/>
    <n v="0"/>
    <n v="0"/>
    <n v="0"/>
    <n v="0"/>
    <n v="6.666666666666667"/>
    <n v="3.3333333333333335"/>
    <n v="47.916666666666664"/>
    <n v="14.4"/>
    <n v="33"/>
    <n v="1.2"/>
    <n v="0"/>
    <n v="0"/>
    <n v="0"/>
    <n v="0"/>
    <n v="37.475043336397064"/>
    <n v="24.624956663602941"/>
    <n v="1"/>
    <n v="0"/>
    <n v="0"/>
    <n v="0"/>
    <n v="0"/>
    <n v="6.666666666666667"/>
    <n v="31.570833333333336"/>
    <n v="7.9134313499056743"/>
    <n v="3.3333333333333335"/>
    <n v="3.9567156749528372"/>
    <n v="13.246990590310068"/>
    <n v="52.414575314632586"/>
    <n v="0"/>
    <n v="28.63095238095238"/>
    <n v="0"/>
    <n v="0"/>
    <n v="0"/>
    <n v="6.9081241981299257"/>
    <n v="1.535138710695539"/>
    <n v="1.4814814814814816"/>
  </r>
  <r>
    <s v="47691-63319"/>
    <x v="2"/>
    <s v="K.J."/>
    <s v="K.J. Hill"/>
    <s v="Hill"/>
    <n v="0"/>
    <n v="0"/>
    <n v="4500"/>
    <s v="LAC@CIN"/>
    <s v="LAC"/>
    <s v="CIN"/>
    <m/>
    <m/>
    <m/>
    <x v="537"/>
    <s v="K.J. Hill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61273"/>
    <x v="2"/>
    <s v="Scotty"/>
    <s v="Scotty Miller"/>
    <s v="Miller"/>
    <n v="3.78888871934678"/>
    <n v="9"/>
    <n v="4500"/>
    <s v="TB@NO"/>
    <s v="TB"/>
    <s v="NO"/>
    <m/>
    <m/>
    <m/>
    <x v="538"/>
    <s v="Scotty Miller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104282"/>
    <x v="0"/>
    <s v="Wes"/>
    <s v="Wes Hills"/>
    <s v="Hills"/>
    <n v="15.199999809265099"/>
    <n v="1"/>
    <n v="4500"/>
    <s v="CHI@DET"/>
    <s v="DET"/>
    <s v="CHI"/>
    <m/>
    <m/>
    <m/>
    <x v="539"/>
    <s v="Wes Hills"/>
    <n v="6.2241681260945709"/>
    <n v="3.9420289855072466"/>
    <n v="9.817679558011049"/>
    <n v="0"/>
    <n v="0"/>
    <n v="0"/>
    <n v="0"/>
    <n v="2"/>
    <n v="2"/>
    <n v="1"/>
    <n v="0.5"/>
    <n v="2"/>
    <n v="0.5"/>
    <n v="10"/>
    <n v="21"/>
    <s v="2.1"/>
    <n v="2"/>
    <n v="34.909659414362835"/>
    <n v="26.19034058563717"/>
    <n v="1"/>
    <n v="0"/>
    <n v="0"/>
    <n v="0"/>
    <n v="0"/>
    <n v="2"/>
    <n v="35.950198412698413"/>
    <n v="1.9421121971906539"/>
    <n v="2"/>
    <n v="1.9421121971906539"/>
    <n v="0.46229045790589252"/>
    <n v="0.8978199369438864"/>
    <n v="10"/>
    <n v="55.169444444444444"/>
    <n v="4.7472547257587134"/>
    <n v="1.9195967233774418"/>
    <n v="9.1128146166045028"/>
    <n v="2.001063455354839"/>
    <n v="0.44468076785663091"/>
    <n v="0.44444444444444442"/>
  </r>
  <r>
    <s v="47691-44893"/>
    <x v="0"/>
    <s v="Roosevelt"/>
    <s v="Roosevelt Nix"/>
    <s v="Nix"/>
    <n v="0.69999998807907104"/>
    <n v="2"/>
    <n v="4500"/>
    <s v="IND@JAC"/>
    <s v="IND"/>
    <s v="JAC"/>
    <m/>
    <m/>
    <m/>
    <x v="540"/>
    <s v="Roosevelt Nix"/>
    <n v="7.3075435203094781"/>
    <n v="5.1241379310344826"/>
    <n v="11.553516819571865"/>
    <n v="0"/>
    <n v="0"/>
    <n v="0"/>
    <n v="0"/>
    <n v="1"/>
    <n v="0.66666666666666663"/>
    <n v="1.3333333333333333"/>
    <n v="2"/>
    <n v="4"/>
    <n v="0.66666666666666663"/>
    <n v="0"/>
    <n v="0"/>
    <n v="0"/>
    <n v="0"/>
    <n v="24.832312195121943"/>
    <n v="36.767687804878058"/>
    <n v="1"/>
    <n v="0"/>
    <n v="0"/>
    <n v="0"/>
    <n v="0"/>
    <n v="1"/>
    <n v="34.886584249084251"/>
    <n v="0.71180119033217681"/>
    <n v="0.66666666666666663"/>
    <n v="0.47453412688811786"/>
    <n v="2.1761071134512977"/>
    <n v="1.0326370890966339"/>
    <n v="0"/>
    <n v="29.715476190476192"/>
    <n v="0"/>
    <n v="0"/>
    <n v="0"/>
    <n v="0.43659704224299667"/>
    <n v="9.7021564942888147E-2"/>
    <n v="0.22222222222222221"/>
  </r>
  <r>
    <s v="47691-104284"/>
    <x v="0"/>
    <s v="Bruce"/>
    <s v="Bruce Anderson III"/>
    <s v="Anderson III"/>
    <n v="0"/>
    <n v="0"/>
    <n v="4500"/>
    <s v="IND@JAC"/>
    <s v="IND"/>
    <s v="JAC"/>
    <m/>
    <m/>
    <m/>
    <x v="541"/>
    <s v="Bruce Anderson III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64350"/>
    <x v="2"/>
    <s v="Jeff"/>
    <s v="Jeff Smith"/>
    <s v="Smith"/>
    <n v="1.70000004768371"/>
    <n v="1"/>
    <n v="4500"/>
    <s v="NYJ@BUF"/>
    <s v="NYJ"/>
    <s v="BUF"/>
    <m/>
    <m/>
    <m/>
    <x v="542"/>
    <s v="Jeff Smith"/>
    <n v="5.6473779385171792"/>
    <n v="4.25"/>
    <n v="8.9741379310344822"/>
    <n v="0"/>
    <n v="0"/>
    <n v="0"/>
    <n v="0"/>
    <n v="2"/>
    <n v="1"/>
    <n v="12"/>
    <n v="12"/>
    <n v="12"/>
    <n v="12"/>
    <n v="0"/>
    <n v="0"/>
    <n v="0"/>
    <n v="0"/>
    <n v="34.445274999999995"/>
    <n v="22.054725000000001"/>
    <n v="1"/>
    <n v="0"/>
    <n v="0"/>
    <n v="0"/>
    <n v="0"/>
    <n v="2"/>
    <n v="29.979532967032963"/>
    <n v="2.2979193863945642"/>
    <n v="1"/>
    <n v="1.1489596931972821"/>
    <n v="10.141683624367243"/>
    <n v="11.652385705556886"/>
    <n v="0"/>
    <n v="35.912087912087905"/>
    <n v="0"/>
    <n v="0"/>
    <n v="0"/>
    <n v="1.6652385705556887"/>
    <n v="0.37005301567904192"/>
    <n v="0.44444444444444442"/>
  </r>
  <r>
    <s v="47691-104289"/>
    <x v="2"/>
    <s v="Malik"/>
    <s v="Malik Taylor"/>
    <s v="Taylor"/>
    <n v="0"/>
    <n v="0"/>
    <n v="4500"/>
    <s v="GB@MIN"/>
    <s v="GB"/>
    <s v="MIN"/>
    <m/>
    <m/>
    <m/>
    <x v="543"/>
    <s v="Malik Taylor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70501"/>
    <x v="0"/>
    <s v="C.J."/>
    <s v="C.J. Ham"/>
    <s v="Ham"/>
    <n v="2.0785714558192598"/>
    <n v="14"/>
    <n v="4500"/>
    <s v="GB@MIN"/>
    <s v="MIN"/>
    <s v="GB"/>
    <m/>
    <m/>
    <m/>
    <x v="544"/>
    <s v="C.J. Ham"/>
    <n v="6.8150183150183148"/>
    <n v="4.6739659367396591"/>
    <n v="11.414110429447852"/>
    <n v="0"/>
    <n v="0"/>
    <n v="0"/>
    <n v="0"/>
    <n v="1.625"/>
    <n v="1.0625"/>
    <n v="9.3125"/>
    <n v="8.8000000000000007"/>
    <n v="36"/>
    <n v="0.55000000000000004"/>
    <n v="0.4375"/>
    <n v="1.0625"/>
    <s v="2.4"/>
    <n v="0"/>
    <n v="24.965896593176794"/>
    <n v="34.134103406823208"/>
    <n v="1"/>
    <n v="0"/>
    <n v="0"/>
    <n v="0"/>
    <n v="0"/>
    <n v="1.625"/>
    <n v="26.827243589743592"/>
    <n v="1.5122530881041605"/>
    <n v="1.0625"/>
    <n v="0.98878086529887421"/>
    <n v="9.4593395295465026"/>
    <n v="9.3532139251808371"/>
    <n v="0.4375"/>
    <n v="37.68278388278388"/>
    <n v="0.39629954854019939"/>
    <n v="2.6011636517507668"/>
    <n v="1.0308399808680053"/>
    <n v="1.5696553906048842"/>
    <n v="0.34881230902330762"/>
    <n v="0.3611111111111111"/>
  </r>
  <r>
    <s v="47691-64357"/>
    <x v="2"/>
    <s v="Michael"/>
    <s v="Michael Walker"/>
    <s v="Walker"/>
    <n v="-0.214285714285714"/>
    <n v="7"/>
    <n v="4500"/>
    <s v="IND@JAC"/>
    <s v="JAC"/>
    <s v="IND"/>
    <m/>
    <m/>
    <m/>
    <x v="545"/>
    <s v="Michael Walker"/>
    <n v="7.0854092526690389"/>
    <n v="4.0913838120104442"/>
    <n v="10.106598984771574"/>
    <n v="0"/>
    <n v="0"/>
    <n v="0"/>
    <n v="0"/>
    <n v="0.42857142857142855"/>
    <n v="0.2857142857142857"/>
    <n v="2.1428571428571428"/>
    <n v="7.5"/>
    <n v="9"/>
    <n v="1.0714285714285714"/>
    <n v="0"/>
    <n v="0"/>
    <n v="0"/>
    <n v="0"/>
    <n v="43.022920729712041"/>
    <n v="18.377079270287954"/>
    <n v="1"/>
    <n v="0"/>
    <n v="0"/>
    <n v="0"/>
    <n v="0"/>
    <n v="0.42857142857142855"/>
    <n v="39.601298701298703"/>
    <n v="0.4656007556096472"/>
    <n v="0.2857142857142857"/>
    <n v="0.3104005037397648"/>
    <n v="7.1384244794313876"/>
    <n v="2.2157705543237709"/>
    <n v="0"/>
    <n v="30.299350649350647"/>
    <n v="0"/>
    <n v="0"/>
    <n v="0"/>
    <n v="0.36443419828951995"/>
    <n v="8.0985377397671102E-2"/>
    <n v="9.5238095238095233E-2"/>
  </r>
  <r>
    <s v="47691-104297"/>
    <x v="2"/>
    <s v="Jason"/>
    <s v="Jason Moore"/>
    <s v="Moore"/>
    <n v="1.32500004768371"/>
    <n v="4"/>
    <n v="4500"/>
    <s v="LAC@CIN"/>
    <s v="LAC"/>
    <s v="CIN"/>
    <m/>
    <m/>
    <m/>
    <x v="546"/>
    <s v="Jason Moore"/>
    <n v="7.8496993987975952"/>
    <n v="4.7261904761904763"/>
    <n v="12.717532467532468"/>
    <n v="0"/>
    <n v="0"/>
    <n v="0"/>
    <n v="0"/>
    <n v="0.5"/>
    <n v="0.2"/>
    <n v="4.3"/>
    <n v="21.5"/>
    <n v="32"/>
    <n v="2.15"/>
    <n v="0"/>
    <n v="0"/>
    <n v="0"/>
    <n v="0"/>
    <n v="34.151746652267818"/>
    <n v="26.748253347732181"/>
    <n v="1"/>
    <n v="0"/>
    <n v="0"/>
    <n v="0"/>
    <n v="0"/>
    <n v="0.5"/>
    <n v="32.673214285714288"/>
    <n v="0.52262606234000042"/>
    <n v="0.2"/>
    <n v="0.20905042493600018"/>
    <n v="25.750009107926825"/>
    <n v="5.3830503461179777"/>
    <n v="0"/>
    <n v="14.611309523809522"/>
    <n v="0"/>
    <n v="0"/>
    <n v="0"/>
    <n v="0.63830503461179777"/>
    <n v="0.14184556324706618"/>
    <n v="0.1111111111111111"/>
  </r>
  <r>
    <s v="47691-55165"/>
    <x v="0"/>
    <s v="Justin"/>
    <s v="Justin Jackson"/>
    <s v="Jackson"/>
    <n v="3.8142858232770598"/>
    <n v="7"/>
    <n v="4500"/>
    <s v="LAC@CIN"/>
    <s v="LAC"/>
    <s v="CIN"/>
    <m/>
    <m/>
    <m/>
    <x v="547"/>
    <s v="Justin Jackson"/>
    <n v="7.8496993987975952"/>
    <n v="4.7261904761904763"/>
    <n v="12.717532467532468"/>
    <n v="0"/>
    <n v="0"/>
    <n v="0"/>
    <n v="0"/>
    <n v="1.5714285714285714"/>
    <n v="1.2857142857142858"/>
    <n v="3.1428571428571428"/>
    <n v="2.4"/>
    <n v="9"/>
    <n v="0.34285714285714286"/>
    <n v="4.1428571428571432"/>
    <n v="28.571428571428573"/>
    <s v="6.9"/>
    <n v="0"/>
    <n v="34.151746652267818"/>
    <n v="26.748253347732181"/>
    <n v="1"/>
    <n v="0"/>
    <n v="0"/>
    <n v="0"/>
    <n v="0"/>
    <n v="1.5714285714285714"/>
    <n v="32.673214285714288"/>
    <n v="1.6425390530685728"/>
    <n v="1.2857142857142858"/>
    <n v="1.343895588874287"/>
    <n v="2.8744196213499711"/>
    <n v="3.8629198497059245"/>
    <n v="4.1428571428571432"/>
    <n v="14.611309523809522"/>
    <n v="7.5841383183369047"/>
    <n v="7.5619047619047626"/>
    <n v="57.35053166437622"/>
    <n v="6.764202294265357"/>
    <n v="1.5031560653923015"/>
    <n v="0.34920634920634919"/>
  </r>
  <r>
    <s v="47691-93055"/>
    <x v="2"/>
    <s v="Isaiah"/>
    <s v="Isaiah Hodgins"/>
    <s v="Hodgins"/>
    <n v="0"/>
    <n v="0"/>
    <n v="4500"/>
    <s v="NYJ@BUF"/>
    <s v="BUF"/>
    <s v="NYJ"/>
    <m/>
    <m/>
    <m/>
    <x v="548"/>
    <s v="Isaiah Hodgins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28545"/>
    <x v="0"/>
    <s v="Rod"/>
    <s v="Rod Smith"/>
    <s v="Smith"/>
    <n v="2.2461539048414898"/>
    <n v="13"/>
    <n v="4500"/>
    <s v="LV@CAR"/>
    <s v="LV"/>
    <s v="CAR"/>
    <s v="IR"/>
    <s v="Illness"/>
    <m/>
    <x v="549"/>
    <s v="Rod Smith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94087"/>
    <x v="0"/>
    <s v="DeeJay"/>
    <s v="DeeJay Dallas"/>
    <s v="Dallas"/>
    <n v="0"/>
    <n v="0"/>
    <n v="4500"/>
    <s v="SEA@ATL"/>
    <s v="SEA"/>
    <s v="ATL"/>
    <m/>
    <m/>
    <m/>
    <x v="550"/>
    <s v="DeeJay Dallas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43912"/>
    <x v="2"/>
    <s v="Chad"/>
    <s v="Chad Beebe"/>
    <s v="Beebe"/>
    <n v="2.6666666666666599"/>
    <n v="3"/>
    <n v="4500"/>
    <s v="GB@MIN"/>
    <s v="MIN"/>
    <s v="GB"/>
    <m/>
    <m/>
    <m/>
    <x v="551"/>
    <s v="Chad Beebe"/>
    <n v="6.8150183150183148"/>
    <n v="4.6739659367396591"/>
    <n v="11.414110429447852"/>
    <n v="0"/>
    <n v="0"/>
    <n v="0"/>
    <n v="0"/>
    <n v="0.66666666666666663"/>
    <n v="0.66666666666666663"/>
    <n v="23.333333333333332"/>
    <n v="35"/>
    <n v="61"/>
    <n v="11.666666666666666"/>
    <n v="0"/>
    <n v="0"/>
    <n v="0"/>
    <n v="0"/>
    <n v="24.965896593176794"/>
    <n v="34.134103406823208"/>
    <n v="1"/>
    <n v="0"/>
    <n v="0"/>
    <n v="0"/>
    <n v="0"/>
    <n v="0.66666666666666663"/>
    <n v="26.827243589743592"/>
    <n v="0.62041152332478366"/>
    <n v="0.66666666666666663"/>
    <n v="0.62041152332478366"/>
    <n v="37.622373128878131"/>
    <n v="23.34135382398069"/>
    <n v="0"/>
    <n v="37.68278388278388"/>
    <n v="0"/>
    <n v="0"/>
    <n v="0"/>
    <n v="2.6674687157314025"/>
    <n v="0.59277082571808948"/>
    <n v="0.14814814814814814"/>
  </r>
  <r>
    <s v="47691-41876"/>
    <x v="2"/>
    <s v="Quincy"/>
    <s v="Quincy Adeboyejo"/>
    <s v="Adeboyejo"/>
    <n v="0"/>
    <n v="0"/>
    <n v="4500"/>
    <s v="MIA@NE"/>
    <s v="NE"/>
    <s v="MIA"/>
    <m/>
    <m/>
    <m/>
    <x v="552"/>
    <s v="Quincy Adeboyejo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64405"/>
    <x v="2"/>
    <s v="Dan"/>
    <s v="Dan Chisena"/>
    <s v="Chisena"/>
    <n v="0"/>
    <n v="0"/>
    <n v="4500"/>
    <s v="GB@MIN"/>
    <s v="MIN"/>
    <s v="GB"/>
    <m/>
    <m/>
    <m/>
    <x v="553"/>
    <s v="Dan Chisena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63383"/>
    <x v="0"/>
    <s v="Jordan"/>
    <s v="Jordan Scarlett"/>
    <s v="Scarlett"/>
    <n v="0.89999997615814198"/>
    <n v="1"/>
    <n v="4500"/>
    <s v="LV@CAR"/>
    <s v="CAR"/>
    <s v="LV"/>
    <m/>
    <m/>
    <m/>
    <x v="554"/>
    <s v="Jordan Scarlett"/>
    <n v="7.8079847908745244"/>
    <n v="3.8765432098765431"/>
    <n v="12.186943620178042"/>
    <n v="0"/>
    <n v="0"/>
    <n v="0"/>
    <n v="0"/>
    <n v="0"/>
    <n v="0"/>
    <n v="0"/>
    <n v="0"/>
    <n v="0"/>
    <n v="0"/>
    <n v="0.44444444444444442"/>
    <n v="1"/>
    <s v="2.3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.44444444444444442"/>
    <n v="28.778311965811962"/>
    <n v="0.31233976776158517"/>
    <n v="2.0674897119341562"/>
    <n v="0.645759256474981"/>
    <n v="6.4575925647498103E-2"/>
    <n v="1.4350205699444023E-2"/>
    <n v="0"/>
  </r>
  <r>
    <s v="47691-29593"/>
    <x v="2"/>
    <s v="Marqise"/>
    <s v="Marqise Lee"/>
    <s v="Lee"/>
    <n v="0.85000002384185702"/>
    <n v="4"/>
    <n v="4500"/>
    <s v="MIA@NE"/>
    <s v="NE"/>
    <s v="MIA"/>
    <s v="IR"/>
    <s v="Opt out"/>
    <m/>
    <x v="555"/>
    <s v="Marqise Lee"/>
    <n v="7.7027522935779817"/>
    <n v="4.4659793814432991"/>
    <n v="12.203488372093023"/>
    <n v="0"/>
    <n v="0"/>
    <n v="0"/>
    <n v="0"/>
    <n v="0.66666666666666663"/>
    <n v="0.5"/>
    <n v="3"/>
    <n v="6"/>
    <n v="8"/>
    <n v="1"/>
    <n v="0.16666666666666666"/>
    <n v="0.16666666666666666"/>
    <s v="1.0"/>
    <n v="0"/>
    <n v="34.723204605263149"/>
    <n v="31.576795394736852"/>
    <n v="1"/>
    <n v="0"/>
    <n v="0"/>
    <n v="0"/>
    <n v="0"/>
    <n v="0.66666666666666663"/>
    <n v="42.773239260739253"/>
    <n v="0.54119826953165273"/>
    <n v="0.5"/>
    <n v="0.40589870214873958"/>
    <n v="6.8955881408625253"/>
    <n v="2.7989102769283392"/>
    <n v="0.16666666666666666"/>
    <n v="34.718452380952385"/>
    <n v="0.15158507570295601"/>
    <n v="1.0355894217839534"/>
    <n v="0.15697990089830102"/>
    <n v="0.545589017782664"/>
    <n v="0.12124200395170311"/>
    <n v="0.14814814814814814"/>
  </r>
  <r>
    <s v="47691-71578"/>
    <x v="0"/>
    <s v="Artavis"/>
    <s v="Artavis Pierce"/>
    <s v="Pierce"/>
    <n v="0"/>
    <n v="0"/>
    <n v="4500"/>
    <s v="CHI@DET"/>
    <s v="CHI"/>
    <s v="DET"/>
    <m/>
    <m/>
    <m/>
    <x v="556"/>
    <s v="Artavis Pierce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40866"/>
    <x v="2"/>
    <s v="J'Mon"/>
    <s v="J'Mon Moore"/>
    <s v="Moore"/>
    <n v="0.125"/>
    <n v="4"/>
    <n v="4500"/>
    <s v="CLE@BAL"/>
    <s v="CLE"/>
    <s v="BAL"/>
    <m/>
    <m/>
    <m/>
    <x v="557"/>
    <s v="J'Mon Moore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91047"/>
    <x v="3"/>
    <s v="Cole"/>
    <s v="Cole Kmet"/>
    <s v="Kmet"/>
    <n v="0"/>
    <n v="0"/>
    <n v="4500"/>
    <s v="CHI@DET"/>
    <s v="CHI"/>
    <s v="DET"/>
    <m/>
    <m/>
    <m/>
    <x v="558"/>
    <s v="Cole Kmet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63399"/>
    <x v="2"/>
    <s v="Terry"/>
    <s v="Terry Godwin"/>
    <s v="Godwin"/>
    <n v="0"/>
    <n v="0"/>
    <n v="4500"/>
    <s v="IND@JAC"/>
    <s v="JAC"/>
    <s v="IND"/>
    <m/>
    <m/>
    <m/>
    <x v="559"/>
    <s v="Terry Godwin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25513"/>
    <x v="2"/>
    <s v="Darius"/>
    <s v="Darius Jennings"/>
    <s v="Jennings"/>
    <n v="0.38571429252624501"/>
    <n v="7"/>
    <n v="4500"/>
    <s v="LAC@CIN"/>
    <s v="LAC"/>
    <s v="CIN"/>
    <m/>
    <m/>
    <m/>
    <x v="560"/>
    <s v="Darius Jennings"/>
    <n v="7.8496993987975952"/>
    <n v="4.7261904761904763"/>
    <n v="12.717532467532468"/>
    <n v="0"/>
    <n v="0"/>
    <n v="0"/>
    <n v="0"/>
    <n v="0.625"/>
    <n v="0.25"/>
    <n v="2.125"/>
    <n v="8.5"/>
    <n v="11"/>
    <n v="1.0625"/>
    <n v="0"/>
    <n v="0"/>
    <n v="0"/>
    <n v="0"/>
    <n v="34.151746652267818"/>
    <n v="26.748253347732181"/>
    <n v="1"/>
    <n v="0"/>
    <n v="0"/>
    <n v="0"/>
    <n v="0"/>
    <n v="0.625"/>
    <n v="32.673214285714288"/>
    <n v="0.65328257792500055"/>
    <n v="0.25"/>
    <n v="0.26131303117000021"/>
    <n v="10.180236158947814"/>
    <n v="2.6602283687210933"/>
    <n v="0"/>
    <n v="14.611309523809522"/>
    <n v="0"/>
    <n v="0"/>
    <n v="0"/>
    <n v="0.39102283687210931"/>
    <n v="8.6893963749357622E-2"/>
    <n v="0.1388888888888889"/>
  </r>
  <r>
    <s v="47691-34729"/>
    <x v="0"/>
    <s v="Dwayne"/>
    <s v="Dwayne Washington"/>
    <s v="Washington"/>
    <n v="1.41999998092651"/>
    <n v="5"/>
    <n v="4500"/>
    <s v="TB@NO"/>
    <s v="NO"/>
    <s v="TB"/>
    <m/>
    <m/>
    <m/>
    <x v="561"/>
    <s v="Dwayne Washington"/>
    <n v="6.5090361445783129"/>
    <n v="3.2624309392265194"/>
    <n v="10.593137254901961"/>
    <n v="0"/>
    <n v="0"/>
    <n v="0"/>
    <n v="0"/>
    <n v="6.25E-2"/>
    <n v="6.25E-2"/>
    <n v="0.375"/>
    <n v="6"/>
    <n v="6"/>
    <n v="0.375"/>
    <n v="0.5"/>
    <n v="3.75"/>
    <s v="7.5"/>
    <n v="0"/>
    <n v="41.698085765579364"/>
    <n v="21.901914234420641"/>
    <n v="1"/>
    <n v="0"/>
    <n v="0"/>
    <n v="0"/>
    <n v="0"/>
    <n v="6.25E-2"/>
    <n v="40.582776292335119"/>
    <n v="6.4217645968221521E-2"/>
    <n v="6.25E-2"/>
    <n v="6.4217645968221521E-2"/>
    <n v="5.9856583136074928"/>
    <n v="0.38438488646998781"/>
    <n v="0.5"/>
    <n v="30.380681818181817"/>
    <n v="0.36045791146979922"/>
    <n v="5.673792937785251"/>
    <n v="2.045163552466168"/>
    <n v="0.27420484389361555"/>
    <n v="6.093440975413679E-2"/>
    <n v="1.3888888888888888E-2"/>
  </r>
  <r>
    <s v="47691-54186"/>
    <x v="2"/>
    <s v="A.J."/>
    <s v="A.J. Richardson"/>
    <s v="Richardson"/>
    <n v="0"/>
    <n v="0"/>
    <n v="4500"/>
    <s v="ARI@SF"/>
    <s v="ARI"/>
    <s v="SF"/>
    <m/>
    <m/>
    <m/>
    <x v="562"/>
    <s v="A.J. Richardson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30635"/>
    <x v="0"/>
    <s v="Mike"/>
    <s v="Mike Davis"/>
    <s v="Davis"/>
    <n v="1.6799999237060499"/>
    <n v="5"/>
    <n v="4500"/>
    <s v="LV@CAR"/>
    <s v="CAR"/>
    <s v="LV"/>
    <m/>
    <m/>
    <m/>
    <x v="563"/>
    <s v="Mike Davis"/>
    <n v="7.8079847908745244"/>
    <n v="3.8765432098765431"/>
    <n v="12.186943620178042"/>
    <n v="0"/>
    <n v="0"/>
    <n v="0"/>
    <n v="0"/>
    <n v="0.66666666666666663"/>
    <n v="0.58333333333333337"/>
    <n v="1.8333333333333333"/>
    <n v="3.1"/>
    <n v="7"/>
    <n v="0.25833333333333336"/>
    <n v="1.0833333333333333"/>
    <n v="2.25"/>
    <s v="2.1"/>
    <n v="0"/>
    <n v="42.975624629062651"/>
    <n v="20.224375370937352"/>
    <n v="1"/>
    <n v="0"/>
    <n v="0"/>
    <n v="0"/>
    <n v="0"/>
    <n v="0.66666666666666663"/>
    <n v="35.359294871794873"/>
    <n v="0.81026549096228551"/>
    <n v="0.58333333333333337"/>
    <n v="0.70898230459199996"/>
    <n v="3.5578904182810756"/>
    <n v="2.5224813482387116"/>
    <n v="1.0833333333333333"/>
    <n v="28.778311965811962"/>
    <n v="0.76132818391886392"/>
    <n v="1.8877079978529254"/>
    <n v="1.4371653017744823"/>
    <n v="0.68763133166798607"/>
    <n v="0.15280696259288579"/>
    <n v="0.14814814814814814"/>
  </r>
  <r>
    <s v="47691-45997"/>
    <x v="2"/>
    <s v="Keith"/>
    <s v="Keith Kirkwood"/>
    <s v="Kirkwood"/>
    <n v="5.6285716465541196"/>
    <n v="7"/>
    <n v="4500"/>
    <s v="LV@CAR"/>
    <s v="CAR"/>
    <s v="LV"/>
    <m/>
    <m/>
    <m/>
    <x v="564"/>
    <s v="Keith Kirkwood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72627"/>
    <x v="0"/>
    <s v="Patrick"/>
    <s v="Patrick Taylor Jr."/>
    <s v="Taylor Jr."/>
    <n v="0"/>
    <n v="0"/>
    <n v="4500"/>
    <s v="GB@MIN"/>
    <s v="GB"/>
    <s v="MIN"/>
    <s v="O"/>
    <s v="Undisclosed"/>
    <m/>
    <x v="565"/>
    <s v="Patrick Taylor Jr.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43961"/>
    <x v="0"/>
    <s v="Tyler"/>
    <s v="Tyler Ervin"/>
    <s v="Ervin"/>
    <n v="0.44285712923322401"/>
    <n v="7"/>
    <n v="4500"/>
    <s v="GB@MIN"/>
    <s v="GB"/>
    <s v="MIN"/>
    <m/>
    <m/>
    <m/>
    <x v="566"/>
    <s v="Tyler Ervin"/>
    <n v="6.2179700499168051"/>
    <n v="4.2772277227722775"/>
    <n v="9.4847715736040605"/>
    <n v="0"/>
    <n v="0"/>
    <n v="0"/>
    <n v="0"/>
    <n v="0.4"/>
    <n v="0.2"/>
    <n v="1.1000000000000001"/>
    <n v="5.5"/>
    <n v="6"/>
    <n v="0.55000000000000004"/>
    <n v="0.1"/>
    <n v="1"/>
    <s v="10.0"/>
    <n v="0"/>
    <n v="37.252589426829275"/>
    <n v="23.147410573170728"/>
    <n v="1"/>
    <n v="0"/>
    <n v="0"/>
    <n v="0"/>
    <n v="0"/>
    <n v="0.4"/>
    <n v="34.582088744588752"/>
    <n v="0.43088883036491998"/>
    <n v="0.2"/>
    <n v="0.21544441518245999"/>
    <n v="4.9127610091409011"/>
    <n v="1.0584269225455534"/>
    <n v="0.1"/>
    <n v="28.472023809523812"/>
    <n v="8.129878904297623E-2"/>
    <n v="9.9182092122255714"/>
    <n v="0.80633839842883015"/>
    <n v="0.2864765320974384"/>
    <n v="6.3661451577208539E-2"/>
    <n v="8.8888888888888892E-2"/>
  </r>
  <r>
    <s v="47691-94136"/>
    <x v="2"/>
    <s v="Jeff"/>
    <s v="Jeff Thomas"/>
    <s v="Thomas"/>
    <n v="0"/>
    <n v="0"/>
    <n v="4500"/>
    <s v="MIA@NE"/>
    <s v="NE"/>
    <s v="MIA"/>
    <m/>
    <m/>
    <m/>
    <x v="567"/>
    <s v="Jeff Thomas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103352"/>
    <x v="0"/>
    <s v="Christian"/>
    <s v="Christian Wade"/>
    <s v="Wade"/>
    <n v="0"/>
    <n v="0"/>
    <n v="4500"/>
    <s v="NYJ@BUF"/>
    <s v="BUF"/>
    <s v="NYJ"/>
    <m/>
    <m/>
    <m/>
    <x v="568"/>
    <s v="Christian Wade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32703"/>
    <x v="2"/>
    <s v="Jakeem"/>
    <s v="Jakeem Grant"/>
    <s v="Grant"/>
    <n v="4.0444446139865402"/>
    <n v="9"/>
    <n v="4500"/>
    <s v="MIA@NE"/>
    <s v="MIA"/>
    <s v="NE"/>
    <m/>
    <m/>
    <m/>
    <x v="569"/>
    <s v="Jakeem Grant"/>
    <n v="5.3843283582089549"/>
    <n v="4.1863013698630134"/>
    <n v="9.5247524752475243"/>
    <n v="0"/>
    <n v="0"/>
    <n v="0"/>
    <n v="0"/>
    <n v="3.3"/>
    <n v="1.9"/>
    <n v="16.399999999999999"/>
    <n v="8.6"/>
    <n v="18"/>
    <n v="0.86"/>
    <n v="0.4"/>
    <n v="0.5"/>
    <s v="1.3"/>
    <n v="0.1"/>
    <n v="42.492174647302903"/>
    <n v="20.507825352697093"/>
    <n v="1"/>
    <n v="0"/>
    <n v="0"/>
    <n v="0"/>
    <n v="0"/>
    <n v="3.3"/>
    <n v="49.607967032967032"/>
    <n v="2.8266462974165711"/>
    <n v="1.9"/>
    <n v="1.6274630197246926"/>
    <n v="7.7141525249342529"/>
    <n v="12.554497962846362"/>
    <n v="0.4"/>
    <n v="42.314010989010988"/>
    <n v="0.19386321337415172"/>
    <n v="1.2619575143934882"/>
    <n v="0.24464713888197895"/>
    <n v="2.2299145101728342"/>
    <n v="0.49553655781618539"/>
    <n v="0.73333333333333328"/>
  </r>
  <r>
    <s v="47691-43973"/>
    <x v="0"/>
    <s v="Keith"/>
    <s v="Keith Smith"/>
    <s v="Smith"/>
    <n v="0.43333331743876102"/>
    <n v="6"/>
    <n v="4500"/>
    <s v="SEA@ATL"/>
    <s v="ATL"/>
    <s v="SEA"/>
    <s v="IR"/>
    <s v="Illness"/>
    <m/>
    <x v="570"/>
    <s v="Keith Smith"/>
    <n v="7.0618729096989963"/>
    <n v="4.8530927835051543"/>
    <n v="11.026109660574413"/>
    <n v="0"/>
    <n v="0"/>
    <n v="0"/>
    <n v="0"/>
    <n v="0.1875"/>
    <n v="6.25E-2"/>
    <n v="0.8125"/>
    <n v="13"/>
    <n v="13"/>
    <n v="0.8125"/>
    <n v="0.3125"/>
    <n v="0.5"/>
    <s v="1.6"/>
    <n v="0"/>
    <n v="44.774070299355685"/>
    <n v="21.325929700644309"/>
    <n v="1"/>
    <n v="0"/>
    <n v="0"/>
    <n v="0"/>
    <n v="0"/>
    <n v="0.1875"/>
    <n v="36.57628205128205"/>
    <n v="0.2295240989600508"/>
    <n v="6.25E-2"/>
    <n v="7.65080329866836E-2"/>
    <n v="13.499004178992033"/>
    <n v="1.0327822570137022"/>
    <n v="0.3125"/>
    <n v="30.875869963369961"/>
    <n v="0.21584340908799329"/>
    <n v="1.800567757358434"/>
    <n v="0.38864068304216709"/>
    <n v="0.17339229400558692"/>
    <n v="3.853162089013043E-2"/>
    <n v="4.1666666666666664E-2"/>
  </r>
  <r>
    <s v="47691-104388"/>
    <x v="2"/>
    <s v="Tom"/>
    <s v="Tom Kennedy"/>
    <s v="Kennedy"/>
    <n v="0"/>
    <n v="0"/>
    <n v="4500"/>
    <s v="CHI@DET"/>
    <s v="DET"/>
    <s v="CHI"/>
    <m/>
    <m/>
    <m/>
    <x v="571"/>
    <s v="Tom Kennedy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73687"/>
    <x v="2"/>
    <s v="Quez"/>
    <s v="Quez Watkins"/>
    <s v="Watkins"/>
    <n v="0"/>
    <n v="0"/>
    <n v="4500"/>
    <s v="PHI@WAS"/>
    <s v="PHI"/>
    <s v="WAS"/>
    <m/>
    <m/>
    <m/>
    <x v="572"/>
    <s v="Quez Watkins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63447"/>
    <x v="2"/>
    <s v="Penny"/>
    <s v="Penny Hart"/>
    <s v="Hart"/>
    <n v="0"/>
    <n v="0"/>
    <n v="4500"/>
    <s v="SEA@ATL"/>
    <s v="SEA"/>
    <s v="ATL"/>
    <m/>
    <m/>
    <m/>
    <x v="573"/>
    <s v="Penny Hart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72669"/>
    <x v="2"/>
    <s v="Isaiah"/>
    <s v="Isaiah Wright"/>
    <s v="Wright"/>
    <n v="0"/>
    <n v="0"/>
    <n v="4500"/>
    <s v="PHI@WAS"/>
    <s v="WAS"/>
    <s v="PHI"/>
    <m/>
    <m/>
    <m/>
    <x v="574"/>
    <s v="Isaiah Wright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41954"/>
    <x v="2"/>
    <s v="Victor"/>
    <s v="Victor Bolden"/>
    <s v="Bolden"/>
    <n v="0.5"/>
    <n v="3"/>
    <n v="4500"/>
    <s v="CHI@DET"/>
    <s v="DET"/>
    <s v="CHI"/>
    <m/>
    <m/>
    <m/>
    <x v="575"/>
    <s v="Victor Bolden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72676"/>
    <x v="0"/>
    <s v="Troymaine"/>
    <s v="Troymaine Pope"/>
    <s v="Pope"/>
    <n v="0.93333329094780804"/>
    <n v="9"/>
    <n v="4500"/>
    <s v="LAC@CIN"/>
    <s v="LAC"/>
    <s v="CIN"/>
    <m/>
    <m/>
    <m/>
    <x v="576"/>
    <s v="Troymaine Pope"/>
    <n v="7.8496993987975952"/>
    <n v="4.7261904761904763"/>
    <n v="12.717532467532468"/>
    <n v="0"/>
    <n v="0"/>
    <n v="0"/>
    <n v="0"/>
    <n v="0.21428571428571427"/>
    <n v="0.14285714285714285"/>
    <n v="1"/>
    <n v="7"/>
    <n v="13"/>
    <n v="0.5"/>
    <n v="0.7142857142857143"/>
    <n v="1.4285714285714286"/>
    <s v="2.0"/>
    <n v="0"/>
    <n v="34.151746652267818"/>
    <n v="26.748253347732181"/>
    <n v="1"/>
    <n v="0"/>
    <n v="0"/>
    <n v="0"/>
    <n v="0"/>
    <n v="0.21428571428571427"/>
    <n v="32.673214285714288"/>
    <n v="0.22398259814571447"/>
    <n v="0.14285714285714285"/>
    <n v="0.14932173209714297"/>
    <n v="8.3837238956040832"/>
    <n v="1.2518721735158087"/>
    <n v="0.7142857142857143"/>
    <n v="14.611309523809522"/>
    <n v="1.3076100548856733"/>
    <n v="2.191856452726018"/>
    <n v="2.8660935364505855"/>
    <n v="0.48322514242521086"/>
    <n v="0.10738336498338019"/>
    <n v="4.7619047619047616E-2"/>
  </r>
  <r>
    <s v="47691-104424"/>
    <x v="0"/>
    <s v="Craig"/>
    <s v="Craig Reynolds"/>
    <s v="Reynolds"/>
    <n v="0"/>
    <n v="0"/>
    <n v="4500"/>
    <s v="SEA@ATL"/>
    <s v="ATL"/>
    <s v="SEA"/>
    <m/>
    <m/>
    <m/>
    <x v="577"/>
    <s v="Craig Reynolds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71661"/>
    <x v="2"/>
    <s v="Tino"/>
    <s v="Tino Ellis"/>
    <s v="Ellis"/>
    <n v="0"/>
    <n v="0"/>
    <n v="4500"/>
    <s v="TB@NO"/>
    <s v="NO"/>
    <s v="TB"/>
    <m/>
    <m/>
    <m/>
    <x v="578"/>
    <s v="Tino Ellis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65518"/>
    <x v="2"/>
    <s v="John"/>
    <s v="John Ursua"/>
    <s v="Ursua"/>
    <n v="1.6000000238418499"/>
    <n v="1"/>
    <n v="4500"/>
    <s v="SEA@ATL"/>
    <s v="SEA"/>
    <s v="ATL"/>
    <s v="IR"/>
    <s v="Illness"/>
    <m/>
    <x v="579"/>
    <s v="John Ursua"/>
    <n v="7.3097014925373136"/>
    <n v="4.2161520190023749"/>
    <n v="11.162393162393162"/>
    <n v="0"/>
    <n v="0"/>
    <n v="0"/>
    <n v="0"/>
    <n v="0.33333333333333331"/>
    <n v="0.33333333333333331"/>
    <n v="3.6666666666666665"/>
    <n v="11"/>
    <n v="11"/>
    <n v="3.6666666666666665"/>
    <n v="0"/>
    <n v="0"/>
    <n v="0"/>
    <n v="0"/>
    <n v="34.284943948412703"/>
    <n v="30.315056051587295"/>
    <n v="1"/>
    <n v="0"/>
    <n v="0"/>
    <n v="0"/>
    <n v="0"/>
    <n v="0.33333333333333331"/>
    <n v="34.263041125541122"/>
    <n v="0.33354641835781912"/>
    <n v="0.33333333333333331"/>
    <n v="0.33354641835781912"/>
    <n v="11.563413935981275"/>
    <n v="3.8569353023354465"/>
    <n v="0"/>
    <n v="46.789285714285711"/>
    <n v="0"/>
    <n v="0"/>
    <n v="0"/>
    <n v="0.55236019690021132"/>
    <n v="0.12274671042226919"/>
    <n v="7.407407407407407E-2"/>
  </r>
  <r>
    <s v="47691-14319"/>
    <x v="0"/>
    <s v="Taiwan"/>
    <s v="Taiwan Jones"/>
    <s v="Jones"/>
    <n v="5.4000000953674299"/>
    <n v="1"/>
    <n v="4500"/>
    <s v="NYJ@BUF"/>
    <s v="BUF"/>
    <s v="NYJ"/>
    <m/>
    <m/>
    <m/>
    <x v="580"/>
    <s v="Taiwan Jones"/>
    <n v="6.45982905982906"/>
    <n v="3.3357314148681056"/>
    <n v="10.410468319559229"/>
    <n v="0"/>
    <n v="0"/>
    <n v="0"/>
    <n v="0"/>
    <n v="9.0909090909090912E-2"/>
    <n v="9.0909090909090912E-2"/>
    <n v="0.81818181818181823"/>
    <n v="9"/>
    <n v="9"/>
    <n v="0.81818181818181823"/>
    <n v="0.81818181818181823"/>
    <n v="3.6363636363636362"/>
    <s v="4.4"/>
    <n v="0"/>
    <n v="31.210567449280106"/>
    <n v="27.689432550719893"/>
    <n v="1"/>
    <n v="0"/>
    <n v="0"/>
    <n v="0"/>
    <n v="0"/>
    <n v="9.0909090909090912E-2"/>
    <n v="43.803379953379959"/>
    <n v="6.4774095437171511E-2"/>
    <n v="9.0909090909090912E-2"/>
    <n v="6.4774095437171511E-2"/>
    <n v="8.823661689554946"/>
    <n v="0.57154470438454608"/>
    <n v="0.81818181818181823"/>
    <n v="25.532284382284381"/>
    <n v="0.88730761139767134"/>
    <n v="3.4034129218364448"/>
    <n v="3.0198741902746655"/>
    <n v="0.40459643492046665"/>
    <n v="8.9910318871214812E-2"/>
    <n v="2.0202020202020204E-2"/>
  </r>
  <r>
    <s v="47691-64496"/>
    <x v="2"/>
    <s v="Olamide"/>
    <s v="Olamide Zaccheaus"/>
    <s v="Zaccheaus"/>
    <n v="6.3333333333333304"/>
    <n v="3"/>
    <n v="4500"/>
    <s v="SEA@ATL"/>
    <s v="ATL"/>
    <s v="SEA"/>
    <m/>
    <m/>
    <m/>
    <x v="581"/>
    <s v="Olamide Zaccheaus"/>
    <n v="7.0618729096989963"/>
    <n v="4.8530927835051543"/>
    <n v="11.026109660574413"/>
    <n v="0"/>
    <n v="0"/>
    <n v="0"/>
    <n v="0"/>
    <n v="0.5"/>
    <n v="0.3"/>
    <n v="11.5"/>
    <n v="38.299999999999997"/>
    <n v="93"/>
    <n v="3.8299999999999996"/>
    <n v="0"/>
    <n v="0"/>
    <n v="0"/>
    <n v="0"/>
    <n v="44.774070299355685"/>
    <n v="21.325929700644309"/>
    <n v="1"/>
    <n v="0"/>
    <n v="0"/>
    <n v="0"/>
    <n v="0"/>
    <n v="0.5"/>
    <n v="36.57628205128205"/>
    <n v="0.6120642638934688"/>
    <n v="0.3"/>
    <n v="0.36723855833608127"/>
    <n v="39.770143081184216"/>
    <n v="14.605130009953768"/>
    <n v="0"/>
    <n v="30.875869963369961"/>
    <n v="0"/>
    <n v="0"/>
    <n v="0"/>
    <n v="1.6105130009953768"/>
    <n v="0.35789177799897259"/>
    <n v="0.1111111111111111"/>
  </r>
  <r>
    <s v="47691-26610"/>
    <x v="2"/>
    <s v="Paul"/>
    <s v="Paul Richardson Jr."/>
    <s v="Richardson Jr."/>
    <n v="5.05"/>
    <n v="10"/>
    <n v="4500"/>
    <s v="PHI@WAS"/>
    <s v="WAS"/>
    <s v="PHI"/>
    <m/>
    <m/>
    <m/>
    <x v="582"/>
    <s v="Paul Richardson Jr.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72693"/>
    <x v="0"/>
    <s v="Adrian"/>
    <s v="Adrian Killins Jr."/>
    <s v="Killins Jr."/>
    <n v="0"/>
    <n v="0"/>
    <n v="4500"/>
    <s v="PHI@WAS"/>
    <s v="PHI"/>
    <s v="WAS"/>
    <m/>
    <m/>
    <m/>
    <x v="583"/>
    <s v="Adrian Killins Jr.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28694"/>
    <x v="3"/>
    <s v="Jesse"/>
    <s v="Jesse James"/>
    <s v="James"/>
    <n v="1.7076923663799499"/>
    <n v="13"/>
    <n v="4400"/>
    <s v="CHI@DET"/>
    <s v="DET"/>
    <s v="CHI"/>
    <m/>
    <m/>
    <m/>
    <x v="584"/>
    <s v="Jesse James"/>
    <n v="6.2241681260945709"/>
    <n v="3.9420289855072466"/>
    <n v="9.817679558011049"/>
    <n v="0"/>
    <n v="0"/>
    <n v="0"/>
    <n v="0"/>
    <n v="1.6875"/>
    <n v="1"/>
    <n v="8.875"/>
    <n v="8.9"/>
    <n v="23"/>
    <n v="0.55625000000000002"/>
    <n v="0"/>
    <n v="0"/>
    <n v="0"/>
    <n v="0"/>
    <n v="34.909659414362835"/>
    <n v="26.19034058563717"/>
    <n v="1"/>
    <n v="0"/>
    <n v="0"/>
    <n v="0"/>
    <n v="0"/>
    <n v="1.6875"/>
    <n v="35.950198412698413"/>
    <n v="1.6386571663796141"/>
    <n v="1"/>
    <n v="0.97105609859532682"/>
    <n v="8.2287701507248876"/>
    <n v="7.9905974388005889"/>
    <n v="0"/>
    <n v="55.169444444444444"/>
    <n v="0"/>
    <n v="0"/>
    <n v="0"/>
    <n v="1.2990597438800588"/>
    <n v="0.29524085088183155"/>
    <n v="0.38352272727272724"/>
  </r>
  <r>
    <s v="47691-55335"/>
    <x v="3"/>
    <s v="David"/>
    <s v="David Njoku"/>
    <s v="Njoku"/>
    <n v="4.2000001271565699"/>
    <n v="3"/>
    <n v="4400"/>
    <s v="CLE@BAL"/>
    <s v="CLE"/>
    <s v="BAL"/>
    <m/>
    <m/>
    <m/>
    <x v="585"/>
    <s v="David Njoku"/>
    <n v="6.09375"/>
    <n v="4.3941176470588239"/>
    <n v="10.424528301886792"/>
    <n v="0"/>
    <n v="0"/>
    <n v="0"/>
    <n v="0"/>
    <n v="2.5"/>
    <n v="1.25"/>
    <n v="10.25"/>
    <n v="8.1999999999999993"/>
    <n v="18"/>
    <n v="2.0499999999999998"/>
    <n v="0"/>
    <n v="0"/>
    <n v="0"/>
    <n v="0"/>
    <n v="39.317423175965665"/>
    <n v="20.682576824034335"/>
    <n v="1"/>
    <n v="0"/>
    <n v="0"/>
    <n v="0"/>
    <n v="0"/>
    <n v="2.5"/>
    <n v="34.054517704517707"/>
    <n v="2.8863588318231983"/>
    <n v="1.25"/>
    <n v="1.4431794159115992"/>
    <n v="8.0501938275707179"/>
    <n v="11.617874026048669"/>
    <n v="0"/>
    <n v="28.633928571428569"/>
    <n v="0"/>
    <n v="0"/>
    <n v="0"/>
    <n v="1.7867874026048669"/>
    <n v="0.40608804604656062"/>
    <n v="0.56818181818181812"/>
  </r>
  <r>
    <s v="47691-12527"/>
    <x v="4"/>
    <s v="Chicago"/>
    <s v="Chicago Bears"/>
    <s v="Bears"/>
    <n v="6.5625"/>
    <n v="16"/>
    <n v="4400"/>
    <s v="CHI@DET"/>
    <s v="CHI"/>
    <s v="DET"/>
    <m/>
    <m/>
    <m/>
    <x v="586"/>
    <s v="CHI"/>
    <n v="7.4484451718494276"/>
    <n v="4.0769230769230766"/>
    <n v="11.94488188976378"/>
    <n v="0"/>
    <n v="0"/>
    <n v="0"/>
    <n v="0"/>
    <n v="0"/>
    <n v="0"/>
    <n v="0"/>
    <n v="0"/>
    <n v="0"/>
    <n v="0"/>
    <n v="0"/>
    <n v="0"/>
    <n v="0"/>
    <n v="0"/>
    <n v="39.087289482995565"/>
    <n v="21.912710517004435"/>
    <n v="1"/>
    <n v="0"/>
    <n v="0"/>
    <n v="0"/>
    <n v="0"/>
    <n v="0"/>
    <n v="29.935714285714287"/>
    <n v="0"/>
    <n v="0"/>
    <n v="0"/>
    <n v="0"/>
    <n v="0"/>
    <n v="0"/>
    <n v="24.985714285714284"/>
    <n v="0"/>
    <n v="0"/>
    <n v="0"/>
    <n v="0"/>
    <n v="0"/>
    <n v="0"/>
  </r>
  <r>
    <s v="47691-54782"/>
    <x v="3"/>
    <s v="Cameron"/>
    <s v="Cameron Brate"/>
    <s v="Brate"/>
    <n v="5.2214284624372196"/>
    <n v="14"/>
    <n v="4400"/>
    <s v="TB@NO"/>
    <s v="TB"/>
    <s v="NO"/>
    <m/>
    <m/>
    <m/>
    <x v="587"/>
    <s v="Cameron Brate"/>
    <n v="6.4145936981757874"/>
    <n v="4.2347826086956522"/>
    <n v="10.425876010781671"/>
    <n v="0"/>
    <n v="0"/>
    <n v="0"/>
    <n v="0"/>
    <n v="3.4375"/>
    <n v="2.25"/>
    <n v="19.4375"/>
    <n v="8.6"/>
    <n v="37"/>
    <n v="0.53749999999999998"/>
    <n v="0"/>
    <n v="0"/>
    <n v="0"/>
    <n v="0"/>
    <n v="44.70009236218047"/>
    <n v="20.599907637819527"/>
    <n v="1"/>
    <n v="0"/>
    <n v="0"/>
    <n v="0"/>
    <n v="0"/>
    <n v="3.4375"/>
    <n v="39.892780830280827"/>
    <n v="3.8517386929908262"/>
    <n v="2.25"/>
    <n v="2.5211380535939951"/>
    <n v="8.4439777266897202"/>
    <n v="21.28843357045757"/>
    <n v="0"/>
    <n v="23.153159340659339"/>
    <n v="0"/>
    <n v="0"/>
    <n v="0"/>
    <n v="3.2538433570457572"/>
    <n v="0.73950985387403567"/>
    <n v="0.78124999999999989"/>
  </r>
  <r>
    <s v="47691-80546"/>
    <x v="3"/>
    <s v="Dan"/>
    <s v="Dan Arnold"/>
    <s v="Arnold"/>
    <n v="5.7400001525878901"/>
    <n v="5"/>
    <n v="4400"/>
    <s v="ARI@SF"/>
    <s v="ARI"/>
    <s v="SF"/>
    <m/>
    <m/>
    <m/>
    <x v="588"/>
    <s v="Dan Arnold"/>
    <n v="5.2157996146435455"/>
    <n v="4.4937655860349128"/>
    <n v="8.5125786163522008"/>
    <n v="0"/>
    <n v="0"/>
    <n v="0"/>
    <n v="0"/>
    <n v="2.8"/>
    <n v="1.6"/>
    <n v="25.4"/>
    <n v="15.9"/>
    <n v="37"/>
    <n v="3.18"/>
    <n v="0"/>
    <n v="0"/>
    <n v="0"/>
    <n v="0"/>
    <n v="35.724841066015493"/>
    <n v="23.675158933984505"/>
    <n v="1"/>
    <n v="0"/>
    <n v="0"/>
    <n v="0"/>
    <n v="0"/>
    <n v="2.8"/>
    <n v="43.039806027306028"/>
    <n v="2.3241172351330062"/>
    <n v="1.6"/>
    <n v="1.3280669915045751"/>
    <n v="12.746599256543414"/>
    <n v="16.928337726552066"/>
    <n v="0"/>
    <n v="26.173305860805861"/>
    <n v="0"/>
    <n v="0"/>
    <n v="0"/>
    <n v="2.4928337726552066"/>
    <n v="0.56655313014891051"/>
    <n v="0.63636363636363624"/>
  </r>
  <r>
    <s v="47691-12540"/>
    <x v="4"/>
    <s v="Minnesota"/>
    <s v="Minnesota Vikings"/>
    <s v="Vikings"/>
    <n v="9.0625"/>
    <n v="16"/>
    <n v="4300"/>
    <s v="GB@MIN"/>
    <s v="MIN"/>
    <s v="GB"/>
    <m/>
    <m/>
    <m/>
    <x v="589"/>
    <s v="MIN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34073"/>
    <x v="3"/>
    <s v="Ryan"/>
    <s v="Ryan Griffin"/>
    <s v="Griffin"/>
    <n v="6.2307692307692299"/>
    <n v="13"/>
    <n v="4300"/>
    <s v="NYJ@BUF"/>
    <s v="NYJ"/>
    <s v="BUF"/>
    <s v="NA"/>
    <s v="Ankle"/>
    <m/>
    <x v="143"/>
    <s v="Ryan Griffin"/>
    <n v="5.6473779385171792"/>
    <n v="4.25"/>
    <n v="8.9741379310344822"/>
    <n v="2"/>
    <n v="9"/>
    <s v="4.5"/>
    <n v="0"/>
    <n v="3.1538461538461537"/>
    <n v="2.6153846153846154"/>
    <n v="24.615384615384617"/>
    <n v="9.4"/>
    <n v="45"/>
    <n v="0.72307692307692306"/>
    <n v="2"/>
    <n v="-0.5"/>
    <s v="-0.3"/>
    <n v="0"/>
    <n v="34.445274999999995"/>
    <n v="22.054725000000001"/>
    <n v="1"/>
    <n v="2"/>
    <n v="0"/>
    <n v="3.7703381753504819"/>
    <n v="0"/>
    <n v="3.1538461538461537"/>
    <n v="29.979532967032963"/>
    <n v="3.6236421093145044"/>
    <n v="2.6153846153846154"/>
    <n v="3.0049715052851989"/>
    <n v="7.9443188390876731"/>
    <n v="23.872451740358848"/>
    <n v="2"/>
    <n v="35.912087912087905"/>
    <n v="1.2282619186046515"/>
    <n v="-0.29565217391304349"/>
    <n v="-0.36313830637007088"/>
    <n v="3.6586236510911858"/>
    <n v="0.85084270955608976"/>
    <n v="0.73345259391771023"/>
  </r>
  <r>
    <s v="47691-26038"/>
    <x v="3"/>
    <s v="Tyler"/>
    <s v="Tyler Kroft"/>
    <s v="Kroft"/>
    <n v="2.01250004768371"/>
    <n v="8"/>
    <n v="4300"/>
    <s v="NYJ@BUF"/>
    <s v="BUF"/>
    <s v="NYJ"/>
    <m/>
    <m/>
    <m/>
    <x v="590"/>
    <s v="Tyler Kroft"/>
    <n v="6.45982905982906"/>
    <n v="3.3357314148681056"/>
    <n v="10.410468319559229"/>
    <n v="0"/>
    <n v="0"/>
    <n v="0"/>
    <n v="0"/>
    <n v="1.2727272727272727"/>
    <n v="0.54545454545454541"/>
    <n v="6.4545454545454541"/>
    <n v="11.8"/>
    <n v="20"/>
    <n v="1.0727272727272728"/>
    <n v="0"/>
    <n v="0"/>
    <n v="0"/>
    <n v="0"/>
    <n v="31.210567449280106"/>
    <n v="27.689432550719893"/>
    <n v="1"/>
    <n v="0"/>
    <n v="0"/>
    <n v="0"/>
    <n v="0"/>
    <n v="1.2727272727272727"/>
    <n v="43.803379953379959"/>
    <n v="0.90683733612040107"/>
    <n v="0.54545454545454541"/>
    <n v="0.38864457262302898"/>
    <n v="11.56880088186093"/>
    <n v="4.4961516744917622"/>
    <n v="0"/>
    <n v="25.532284382284381"/>
    <n v="0"/>
    <n v="0"/>
    <n v="0"/>
    <n v="0.72234244017644889"/>
    <n v="0.167986613994523"/>
    <n v="0.29598308668076112"/>
  </r>
  <r>
    <s v="47691-31169"/>
    <x v="3"/>
    <s v="Jeremy"/>
    <s v="Jeremy Sprinkle"/>
    <s v="Sprinkle"/>
    <n v="2.8733332316080702"/>
    <n v="15"/>
    <n v="4300"/>
    <s v="PHI@WAS"/>
    <s v="WAS"/>
    <s v="PHI"/>
    <m/>
    <m/>
    <m/>
    <x v="591"/>
    <s v="Jeremy Sprinkle"/>
    <n v="6.7688266199649734"/>
    <n v="4.0849858356940514"/>
    <n v="11.10632183908046"/>
    <n v="0"/>
    <n v="0"/>
    <n v="0"/>
    <n v="0"/>
    <n v="2.5"/>
    <n v="1.625"/>
    <n v="15.0625"/>
    <n v="9.3000000000000007"/>
    <n v="23"/>
    <n v="0.58125000000000004"/>
    <n v="0"/>
    <n v="0"/>
    <n v="0"/>
    <n v="0"/>
    <n v="36.75783627131635"/>
    <n v="17.842163728683655"/>
    <n v="1"/>
    <n v="0"/>
    <n v="0"/>
    <n v="0"/>
    <n v="0"/>
    <n v="2.5"/>
    <n v="32.519155844155847"/>
    <n v="2.8258602750540227"/>
    <n v="1.625"/>
    <n v="1.8368091787851148"/>
    <n v="9.7272320161188048"/>
    <n v="17.86706905137946"/>
    <n v="0"/>
    <n v="36.928205128205128"/>
    <n v="0"/>
    <n v="0"/>
    <n v="0"/>
    <n v="2.5992069051379461"/>
    <n v="0.60446672212510377"/>
    <n v="0.58139534883720934"/>
  </r>
  <r>
    <s v="47691-6672"/>
    <x v="3"/>
    <s v="Marcedes"/>
    <s v="Marcedes Lewis"/>
    <s v="Lewis"/>
    <n v="2.42500003178914"/>
    <n v="12"/>
    <n v="4300"/>
    <s v="GB@MIN"/>
    <s v="GB"/>
    <s v="MIN"/>
    <m/>
    <m/>
    <m/>
    <x v="592"/>
    <s v="Marcedes Lewis"/>
    <n v="6.2179700499168051"/>
    <n v="4.2772277227722775"/>
    <n v="9.4847715736040605"/>
    <n v="0"/>
    <n v="0"/>
    <n v="0"/>
    <n v="0"/>
    <n v="1.1875"/>
    <n v="0.9375"/>
    <n v="9.75"/>
    <n v="10.4"/>
    <n v="25"/>
    <n v="0.65"/>
    <n v="0"/>
    <n v="0"/>
    <n v="0"/>
    <n v="0"/>
    <n v="37.252589426829275"/>
    <n v="23.147410573170728"/>
    <n v="1"/>
    <n v="0"/>
    <n v="0"/>
    <n v="0"/>
    <n v="0"/>
    <n v="1.1875"/>
    <n v="34.582088744588752"/>
    <n v="1.2792012151458563"/>
    <n v="0.9375"/>
    <n v="1.0098956961677812"/>
    <n v="9.2895844536482493"/>
    <n v="9.3815113589264953"/>
    <n v="0"/>
    <n v="28.472023809523812"/>
    <n v="0"/>
    <n v="0"/>
    <n v="0"/>
    <n v="1.4069011358926495"/>
    <n v="0.3271863106727092"/>
    <n v="0.27616279069767441"/>
  </r>
  <r>
    <s v="47691-28346"/>
    <x v="3"/>
    <s v="Maxx"/>
    <s v="Maxx Williams"/>
    <s v="Williams"/>
    <n v="2.5923077509953401"/>
    <n v="13"/>
    <n v="4300"/>
    <s v="ARI@SF"/>
    <s v="ARI"/>
    <s v="SF"/>
    <m/>
    <m/>
    <m/>
    <x v="593"/>
    <s v="Maxx Williams"/>
    <n v="5.2157996146435455"/>
    <n v="4.4937655860349128"/>
    <n v="8.5125786163522008"/>
    <n v="0"/>
    <n v="0"/>
    <n v="0"/>
    <n v="0"/>
    <n v="1.1875"/>
    <n v="0.9375"/>
    <n v="12.625"/>
    <n v="13.5"/>
    <n v="28"/>
    <n v="0.84375"/>
    <n v="0"/>
    <n v="0"/>
    <n v="0"/>
    <n v="0"/>
    <n v="35.724841066015493"/>
    <n v="23.675158933984505"/>
    <n v="1"/>
    <n v="0"/>
    <n v="0"/>
    <n v="0"/>
    <n v="0"/>
    <n v="1.1875"/>
    <n v="43.039806027306028"/>
    <n v="0.98567472025730163"/>
    <n v="0.9375"/>
    <n v="0.7781642528347118"/>
    <n v="10.822584274423653"/>
    <n v="8.4217482056475834"/>
    <n v="0"/>
    <n v="26.173305860805861"/>
    <n v="0"/>
    <n v="0"/>
    <n v="0"/>
    <n v="1.3109248205647583"/>
    <n v="0.3048662373406415"/>
    <n v="0.27616279069767441"/>
  </r>
  <r>
    <s v="47691-14348"/>
    <x v="3"/>
    <s v="Lee"/>
    <s v="Lee Smith"/>
    <s v="Smith"/>
    <n v="2.2200000762939398"/>
    <n v="5"/>
    <n v="4200"/>
    <s v="NYJ@BUF"/>
    <s v="BUF"/>
    <s v="NYJ"/>
    <m/>
    <m/>
    <m/>
    <x v="594"/>
    <s v="Lee Smith"/>
    <n v="6.45982905982906"/>
    <n v="3.3357314148681056"/>
    <n v="10.410468319559229"/>
    <n v="0"/>
    <n v="0"/>
    <n v="0"/>
    <n v="0"/>
    <n v="0.3125"/>
    <n v="0.25"/>
    <n v="1.9375"/>
    <n v="7.8"/>
    <n v="9"/>
    <n v="0.48749999999999999"/>
    <n v="0"/>
    <n v="0"/>
    <n v="0"/>
    <n v="0"/>
    <n v="31.210567449280106"/>
    <n v="27.689432550719893"/>
    <n v="1"/>
    <n v="0"/>
    <n v="0"/>
    <n v="0"/>
    <n v="0"/>
    <n v="0.3125"/>
    <n v="43.803379953379959"/>
    <n v="0.22266095306527706"/>
    <n v="0.25"/>
    <n v="0.17812876245222165"/>
    <n v="7.6471734642809519"/>
    <n v="1.3621815454498345"/>
    <n v="0"/>
    <n v="25.532284382284381"/>
    <n v="0"/>
    <n v="0"/>
    <n v="0"/>
    <n v="0.26121815454498343"/>
    <n v="6.2194798701186528E-2"/>
    <n v="7.4404761904761904E-2"/>
  </r>
  <r>
    <s v="47691-83138"/>
    <x v="3"/>
    <s v="Ross"/>
    <s v="Ross Dwelley"/>
    <s v="Dwelley"/>
    <n v="4.7666667302449497"/>
    <n v="6"/>
    <n v="4200"/>
    <s v="ARI@SF"/>
    <s v="SF"/>
    <s v="ARI"/>
    <m/>
    <m/>
    <m/>
    <x v="595"/>
    <s v="Ross Dwelley"/>
    <n v="7.5041597337770387"/>
    <n v="4.3781321184510249"/>
    <n v="10.712589073634204"/>
    <n v="0"/>
    <n v="0"/>
    <n v="0"/>
    <n v="0"/>
    <n v="1.375"/>
    <n v="0.9375"/>
    <n v="5.6875"/>
    <n v="6.1"/>
    <n v="25"/>
    <n v="0.38124999999999998"/>
    <n v="0"/>
    <n v="0"/>
    <n v="0"/>
    <n v="0"/>
    <n v="26.807585091071147"/>
    <n v="33.392414908928856"/>
    <n v="1"/>
    <n v="0"/>
    <n v="0"/>
    <n v="0"/>
    <n v="0"/>
    <n v="1.375"/>
    <n v="33.340259740259739"/>
    <n v="1.1055831534423333"/>
    <n v="0.9375"/>
    <n v="0.75380669552886348"/>
    <n v="6.1540405431991809"/>
    <n v="4.6389569660196264"/>
    <n v="0"/>
    <n v="29.127326839826839"/>
    <n v="0"/>
    <n v="0"/>
    <n v="0"/>
    <n v="0.93264569660196261"/>
    <n v="0.22205849919094348"/>
    <n v="0.32738095238095238"/>
  </r>
  <r>
    <s v="47691-12548"/>
    <x v="4"/>
    <s v="Los Angeles"/>
    <s v="Los Angeles Chargers"/>
    <s v="Chargers"/>
    <n v="5.1875"/>
    <n v="16"/>
    <n v="4200"/>
    <s v="LAC@CIN"/>
    <s v="LAC"/>
    <s v="CIN"/>
    <m/>
    <m/>
    <m/>
    <x v="596"/>
    <s v="LAC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56711"/>
    <x v="3"/>
    <s v="Drew"/>
    <s v="Drew Sample"/>
    <s v="Sample"/>
    <n v="1.375"/>
    <n v="4"/>
    <n v="4200"/>
    <s v="LAC@CIN"/>
    <s v="CIN"/>
    <s v="LAC"/>
    <m/>
    <m/>
    <m/>
    <x v="597"/>
    <s v="Drew Sample"/>
    <n v="6.9051724137931032"/>
    <n v="4.2074592074592072"/>
    <n v="9.7682926829268286"/>
    <n v="0"/>
    <n v="0"/>
    <n v="0"/>
    <n v="0"/>
    <n v="0.66666666666666663"/>
    <n v="0.55555555555555558"/>
    <n v="3.3333333333333335"/>
    <n v="6"/>
    <n v="21"/>
    <n v="0.66666666666666663"/>
    <n v="0"/>
    <n v="0"/>
    <n v="0"/>
    <n v="0"/>
    <n v="37.475043336397064"/>
    <n v="24.624956663602941"/>
    <n v="1"/>
    <n v="0"/>
    <n v="0"/>
    <n v="0"/>
    <n v="0"/>
    <n v="0.66666666666666663"/>
    <n v="31.570833333333336"/>
    <n v="0.79134313499056741"/>
    <n v="0.55555555555555558"/>
    <n v="0.65945261249213949"/>
    <n v="5.519579412629195"/>
    <n v="3.6399010635161515"/>
    <n v="0"/>
    <n v="28.63095238095238"/>
    <n v="0"/>
    <n v="0"/>
    <n v="0"/>
    <n v="0.64176788412939301"/>
    <n v="0.152801877173665"/>
    <n v="0.15873015873015872"/>
  </r>
  <r>
    <s v="47691-84440"/>
    <x v="3"/>
    <s v="Jaeden"/>
    <s v="Jaeden Graham"/>
    <s v="Graham"/>
    <n v="5.0799999237060502"/>
    <n v="5"/>
    <n v="4200"/>
    <s v="SEA@ATL"/>
    <s v="ATL"/>
    <s v="SEA"/>
    <m/>
    <m/>
    <m/>
    <x v="598"/>
    <s v="Jaeden Graham"/>
    <n v="7.0618729096989963"/>
    <n v="4.8530927835051543"/>
    <n v="11.026109660574413"/>
    <n v="0"/>
    <n v="0"/>
    <n v="0"/>
    <n v="0"/>
    <n v="0.625"/>
    <n v="0.5625"/>
    <n v="9.3125"/>
    <n v="16.600000000000001"/>
    <n v="53"/>
    <n v="1.0375000000000001"/>
    <n v="0"/>
    <n v="0"/>
    <n v="0"/>
    <n v="0"/>
    <n v="44.774070299355685"/>
    <n v="21.325929700644309"/>
    <n v="1"/>
    <n v="0"/>
    <n v="0"/>
    <n v="0"/>
    <n v="0"/>
    <n v="0.625"/>
    <n v="36.57628205128205"/>
    <n v="0.76508032986683605"/>
    <n v="0.5625"/>
    <n v="0.68857229688015242"/>
    <n v="17.237189951635983"/>
    <n v="11.869051476757473"/>
    <n v="0"/>
    <n v="30.875869963369961"/>
    <n v="0"/>
    <n v="0"/>
    <n v="0"/>
    <n v="1.4681551476757473"/>
    <n v="0.34956074944660648"/>
    <n v="0.14880952380952381"/>
  </r>
  <r>
    <s v="47691-80353"/>
    <x v="3"/>
    <s v="Robert"/>
    <s v="Robert Tonyan"/>
    <s v="Tonyan"/>
    <n v="2.3333333333333299"/>
    <n v="9"/>
    <n v="4200"/>
    <s v="GB@MIN"/>
    <s v="GB"/>
    <s v="MIN"/>
    <m/>
    <m/>
    <m/>
    <x v="599"/>
    <s v="Robert Tonyan"/>
    <n v="6.2179700499168051"/>
    <n v="4.2772277227722775"/>
    <n v="9.4847715736040605"/>
    <n v="0"/>
    <n v="0"/>
    <n v="0"/>
    <n v="0"/>
    <n v="1.3636363636363635"/>
    <n v="0.90909090909090906"/>
    <n v="9.0909090909090917"/>
    <n v="10"/>
    <n v="28"/>
    <n v="0.90909090909090906"/>
    <n v="0"/>
    <n v="0"/>
    <n v="0"/>
    <n v="0"/>
    <n v="37.252589426829275"/>
    <n v="23.147410573170728"/>
    <n v="1"/>
    <n v="0"/>
    <n v="0"/>
    <n v="0"/>
    <n v="0"/>
    <n v="1.3636363636363635"/>
    <n v="34.582088744588752"/>
    <n v="1.4689391944258634"/>
    <n v="0.90909090909090906"/>
    <n v="0.97929279628390908"/>
    <n v="8.9322927438925479"/>
    <n v="8.7473299383930048"/>
    <n v="0"/>
    <n v="28.472023809523812"/>
    <n v="0"/>
    <n v="0"/>
    <n v="0"/>
    <n v="1.3292784483847551"/>
    <n v="0.31649486866303689"/>
    <n v="0.32467532467532462"/>
  </r>
  <r>
    <s v="47691-39492"/>
    <x v="3"/>
    <s v="Josh"/>
    <s v="Josh Hill"/>
    <s v="Hill"/>
    <n v="4.0846152672400802"/>
    <n v="13"/>
    <n v="4200"/>
    <s v="TB@NO"/>
    <s v="NO"/>
    <s v="TB"/>
    <m/>
    <m/>
    <m/>
    <x v="600"/>
    <s v="Josh Hill"/>
    <n v="6.5090361445783129"/>
    <n v="3.2624309392265194"/>
    <n v="10.593137254901961"/>
    <n v="0"/>
    <n v="0"/>
    <n v="0"/>
    <n v="0"/>
    <n v="2.1875"/>
    <n v="1.5625"/>
    <n v="14.125"/>
    <n v="9"/>
    <n v="29"/>
    <n v="0.5625"/>
    <n v="0"/>
    <n v="0"/>
    <n v="0"/>
    <n v="0"/>
    <n v="41.698085765579364"/>
    <n v="21.901914234420641"/>
    <n v="1"/>
    <n v="0"/>
    <n v="0"/>
    <n v="0"/>
    <n v="0"/>
    <n v="2.1875"/>
    <n v="40.582776292335119"/>
    <n v="2.2476176088877531"/>
    <n v="1.5625"/>
    <n v="1.605441149205538"/>
    <n v="8.9784874704112383"/>
    <n v="14.414433242624543"/>
    <n v="0"/>
    <n v="30.380681818181817"/>
    <n v="0"/>
    <n v="0"/>
    <n v="0"/>
    <n v="2.2226933242624543"/>
    <n v="0.5292126962529653"/>
    <n v="0.52083333333333326"/>
  </r>
  <r>
    <s v="47691-54007"/>
    <x v="3"/>
    <s v="Jacob"/>
    <s v="Jacob Hollister"/>
    <s v="Hollister"/>
    <n v="7.3400001525878897"/>
    <n v="10"/>
    <n v="4200"/>
    <s v="SEA@ATL"/>
    <s v="SEA"/>
    <s v="ATL"/>
    <m/>
    <m/>
    <m/>
    <x v="601"/>
    <s v="Jacob Hollister"/>
    <n v="7.3097014925373136"/>
    <n v="4.2161520190023749"/>
    <n v="11.162393162393162"/>
    <n v="0"/>
    <n v="0"/>
    <n v="0"/>
    <n v="0"/>
    <n v="5.3636363636363633"/>
    <n v="3.7272727272727271"/>
    <n v="31.727272727272727"/>
    <n v="8.5"/>
    <n v="22"/>
    <n v="0.77272727272727271"/>
    <n v="0"/>
    <n v="0"/>
    <n v="0"/>
    <n v="0"/>
    <n v="34.284943948412703"/>
    <n v="30.315056051587295"/>
    <n v="1"/>
    <n v="0"/>
    <n v="0"/>
    <n v="0"/>
    <n v="0"/>
    <n v="5.3636363636363633"/>
    <n v="34.263041125541122"/>
    <n v="5.3670650953939987"/>
    <n v="3.7272727272727271"/>
    <n v="3.729655405273796"/>
    <n v="8.935365314167349"/>
    <n v="33.325833542080247"/>
    <n v="0"/>
    <n v="46.789285714285711"/>
    <n v="0"/>
    <n v="0"/>
    <n v="0"/>
    <n v="5.1962197178443885"/>
    <n v="1.2371951709153306"/>
    <n v="1.277056277056277"/>
  </r>
  <r>
    <s v="47691-19342"/>
    <x v="3"/>
    <s v="Demetrius"/>
    <s v="Demetrius Harris"/>
    <s v="Harris"/>
    <n v="3.2615385789137599"/>
    <n v="13"/>
    <n v="4200"/>
    <s v="CHI@DET"/>
    <s v="CHI"/>
    <s v="DET"/>
    <m/>
    <m/>
    <m/>
    <x v="602"/>
    <s v="Demetrius Harris"/>
    <n v="7.4484451718494276"/>
    <n v="4.0769230769230766"/>
    <n v="11.94488188976378"/>
    <n v="0"/>
    <n v="0"/>
    <n v="0"/>
    <n v="0"/>
    <n v="1.8"/>
    <n v="1"/>
    <n v="9.9333333333333336"/>
    <n v="9.9"/>
    <n v="23"/>
    <n v="0.66"/>
    <n v="0"/>
    <n v="0"/>
    <n v="0"/>
    <n v="0"/>
    <n v="39.087289482995565"/>
    <n v="21.912710517004435"/>
    <n v="1"/>
    <n v="0"/>
    <n v="0"/>
    <n v="0"/>
    <n v="0"/>
    <n v="1.8"/>
    <n v="29.935714285714287"/>
    <n v="2.3502736697005204"/>
    <n v="1"/>
    <n v="1.3057075942780669"/>
    <n v="11.136612958212506"/>
    <n v="14.541160114073598"/>
    <n v="0"/>
    <n v="24.985714285714284"/>
    <n v="0"/>
    <n v="0"/>
    <n v="0"/>
    <n v="1.9541160114073599"/>
    <n v="0.46526571700175234"/>
    <n v="0.42857142857142855"/>
  </r>
  <r>
    <s v="47691-64563"/>
    <x v="3"/>
    <s v="Hale"/>
    <s v="Hale Hentges"/>
    <s v="Hentges"/>
    <n v="4.0599998474121097"/>
    <n v="5"/>
    <n v="4100"/>
    <s v="PHI@WAS"/>
    <s v="WAS"/>
    <s v="PHI"/>
    <m/>
    <m/>
    <m/>
    <x v="603"/>
    <s v="Hale Hentges"/>
    <n v="6.7688266199649734"/>
    <n v="4.0849858356940514"/>
    <n v="11.10632183908046"/>
    <n v="0"/>
    <n v="0"/>
    <n v="0"/>
    <n v="0"/>
    <n v="1.2727272727272727"/>
    <n v="0.72727272727272729"/>
    <n v="9.3636363636363633"/>
    <n v="12.9"/>
    <n v="24"/>
    <n v="1.1727272727272728"/>
    <n v="0"/>
    <n v="0"/>
    <n v="0"/>
    <n v="0"/>
    <n v="36.75783627131635"/>
    <n v="17.842163728683655"/>
    <n v="1"/>
    <n v="0"/>
    <n v="0"/>
    <n v="0"/>
    <n v="0"/>
    <n v="1.2727272727272727"/>
    <n v="32.519155844155847"/>
    <n v="1.438619776391139"/>
    <n v="0.72727272727272729"/>
    <n v="0.82206844365207954"/>
    <n v="13.492612151390601"/>
    <n v="11.091850672094807"/>
    <n v="0"/>
    <n v="36.928205128205128"/>
    <n v="0"/>
    <n v="0"/>
    <n v="0"/>
    <n v="1.4728214308458445"/>
    <n v="0.35922473923069381"/>
    <n v="0.31042128603104213"/>
  </r>
  <r>
    <s v="47691-14394"/>
    <x v="3"/>
    <s v="Virgil"/>
    <s v="Virgil Green"/>
    <s v="Green"/>
    <n v="1.6636362942782299"/>
    <n v="11"/>
    <n v="4100"/>
    <s v="LAC@CIN"/>
    <s v="LAC"/>
    <s v="CIN"/>
    <m/>
    <m/>
    <m/>
    <x v="604"/>
    <s v="Virgil Green"/>
    <n v="7.8496993987975952"/>
    <n v="4.7261904761904763"/>
    <n v="12.717532467532468"/>
    <n v="0"/>
    <n v="0"/>
    <n v="0"/>
    <n v="0"/>
    <n v="0.8666666666666667"/>
    <n v="0.6"/>
    <n v="5.2"/>
    <n v="8.6999999999999993"/>
    <n v="15"/>
    <n v="0.57999999999999996"/>
    <n v="0"/>
    <n v="0"/>
    <n v="0"/>
    <n v="0"/>
    <n v="34.151746652267818"/>
    <n v="26.748253347732181"/>
    <n v="1"/>
    <n v="0"/>
    <n v="0"/>
    <n v="0"/>
    <n v="0"/>
    <n v="0.8666666666666667"/>
    <n v="32.673214285714288"/>
    <n v="0.9058851747226675"/>
    <n v="0.6"/>
    <n v="0.62715127480800059"/>
    <n v="10.419771127393645"/>
    <n v="6.5347727457525222"/>
    <n v="0"/>
    <n v="14.611309523809522"/>
    <n v="0"/>
    <n v="0"/>
    <n v="0"/>
    <n v="0.95347727457525222"/>
    <n v="0.23255543282323227"/>
    <n v="0.21138211382113822"/>
  </r>
  <r>
    <s v="47691-42046"/>
    <x v="3"/>
    <s v="Durham"/>
    <s v="Durham Smythe"/>
    <s v="Smythe"/>
    <n v="1.1111111111111101"/>
    <n v="9"/>
    <n v="4100"/>
    <s v="MIA@NE"/>
    <s v="MIA"/>
    <s v="NE"/>
    <m/>
    <m/>
    <m/>
    <x v="605"/>
    <s v="Durham Smythe"/>
    <n v="5.3843283582089549"/>
    <n v="4.1863013698630134"/>
    <n v="9.5247524752475243"/>
    <n v="0"/>
    <n v="0"/>
    <n v="0"/>
    <n v="0"/>
    <n v="0.875"/>
    <n v="0.4375"/>
    <n v="4.0625"/>
    <n v="9.3000000000000007"/>
    <n v="24"/>
    <n v="0.58125000000000004"/>
    <n v="0"/>
    <n v="0"/>
    <n v="0"/>
    <n v="0"/>
    <n v="42.492174647302903"/>
    <n v="20.507825352697093"/>
    <n v="1"/>
    <n v="0"/>
    <n v="0"/>
    <n v="0"/>
    <n v="0"/>
    <n v="0.875"/>
    <n v="49.607967032967032"/>
    <n v="0.74948954855742411"/>
    <n v="0.4375"/>
    <n v="0.37474477427871206"/>
    <n v="8.342048660684716"/>
    <n v="3.126139142370326"/>
    <n v="0"/>
    <n v="42.314010989010988"/>
    <n v="0"/>
    <n v="0"/>
    <n v="0"/>
    <n v="0.53136391423703255"/>
    <n v="0.12960095469195917"/>
    <n v="0.21341463414634149"/>
  </r>
  <r>
    <s v="47691-12542"/>
    <x v="4"/>
    <s v="New Orleans"/>
    <s v="New Orleans Saints"/>
    <s v="Saints"/>
    <n v="9"/>
    <n v="16"/>
    <n v="4100"/>
    <s v="TB@NO"/>
    <s v="NO"/>
    <s v="TB"/>
    <m/>
    <m/>
    <m/>
    <x v="606"/>
    <s v="NO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32000"/>
    <x v="3"/>
    <s v="Luke"/>
    <s v="Luke Willson"/>
    <s v="Willson"/>
    <n v="1.9833332697550401"/>
    <n v="6"/>
    <n v="4100"/>
    <s v="SEA@ATL"/>
    <s v="SEA"/>
    <s v="ATL"/>
    <m/>
    <m/>
    <m/>
    <x v="607"/>
    <s v="Luke Willson"/>
    <n v="7.3097014925373136"/>
    <n v="4.2161520190023749"/>
    <n v="11.162393162393162"/>
    <n v="0"/>
    <n v="0"/>
    <n v="0"/>
    <n v="0"/>
    <n v="1.25"/>
    <n v="1"/>
    <n v="9.875"/>
    <n v="9.9"/>
    <n v="17"/>
    <n v="1.2375"/>
    <n v="0"/>
    <n v="0"/>
    <n v="0"/>
    <n v="0"/>
    <n v="34.284943948412703"/>
    <n v="30.315056051587295"/>
    <n v="1"/>
    <n v="0"/>
    <n v="0"/>
    <n v="0"/>
    <n v="0"/>
    <n v="1.25"/>
    <n v="34.263041125541122"/>
    <n v="1.2507990688418218"/>
    <n v="1"/>
    <n v="1.0006392550734575"/>
    <n v="10.407072542383149"/>
    <n v="10.413725316305708"/>
    <n v="0"/>
    <n v="46.789285714285711"/>
    <n v="0"/>
    <n v="0"/>
    <n v="0"/>
    <n v="1.5413725316305709"/>
    <n v="0.37594451990989536"/>
    <n v="0.30487804878048785"/>
  </r>
  <r>
    <s v="47691-60712"/>
    <x v="3"/>
    <s v="Foster"/>
    <s v="Foster Moreau"/>
    <s v="Moreau"/>
    <n v="5.2636365023526199"/>
    <n v="11"/>
    <n v="4100"/>
    <s v="LV@CAR"/>
    <s v="LV"/>
    <s v="CAR"/>
    <m/>
    <m/>
    <m/>
    <x v="608"/>
    <s v="Foster Moreau"/>
    <n v="6.7941176470588234"/>
    <n v="5.1595505617977526"/>
    <n v="10.651296829971182"/>
    <n v="0"/>
    <n v="0"/>
    <n v="0"/>
    <n v="0"/>
    <n v="1.9230769230769231"/>
    <n v="1.6153846153846154"/>
    <n v="13.384615384615385"/>
    <n v="8.3000000000000007"/>
    <n v="23"/>
    <n v="0.63846153846153852"/>
    <n v="0"/>
    <n v="0"/>
    <n v="0"/>
    <n v="0"/>
    <n v="29.094443537499998"/>
    <n v="32.205556462499999"/>
    <n v="1"/>
    <n v="0"/>
    <n v="0"/>
    <n v="0"/>
    <n v="0"/>
    <n v="1.9230769230769231"/>
    <n v="44.777285214785209"/>
    <n v="1.2495365158550547"/>
    <n v="1.6153846153846154"/>
    <n v="1.049610673318246"/>
    <n v="8.3256212907965388"/>
    <n v="8.7386609688256787"/>
    <n v="0"/>
    <n v="27.354940892440894"/>
    <n v="0"/>
    <n v="0"/>
    <n v="0"/>
    <n v="1.6815584045748757"/>
    <n v="0.41013619623777459"/>
    <n v="0.46904315196998131"/>
  </r>
  <r>
    <s v="47691-73089"/>
    <x v="3"/>
    <s v="Devin"/>
    <s v="Devin Asiasi"/>
    <s v="Asiasi"/>
    <n v="0"/>
    <n v="0"/>
    <n v="4100"/>
    <s v="MIA@NE"/>
    <s v="NE"/>
    <s v="MIA"/>
    <m/>
    <m/>
    <m/>
    <x v="609"/>
    <s v="Devin Asiasi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62998"/>
    <x v="3"/>
    <s v="Jace"/>
    <s v="Jace Sternberger"/>
    <s v="Sternberger"/>
    <n v="0"/>
    <n v="1"/>
    <n v="4100"/>
    <s v="GB@MIN"/>
    <s v="GB"/>
    <s v="MIN"/>
    <s v="IR"/>
    <s v="Illness"/>
    <m/>
    <x v="610"/>
    <s v="Jace Sternberger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18009"/>
    <x v="3"/>
    <s v="Chris"/>
    <s v="Chris Manhertz"/>
    <s v="Manhertz"/>
    <n v="1.6000000238418499"/>
    <n v="1"/>
    <n v="4100"/>
    <s v="LV@CAR"/>
    <s v="CAR"/>
    <s v="LV"/>
    <m/>
    <m/>
    <m/>
    <x v="611"/>
    <s v="Chris Manhertz"/>
    <n v="7.8079847908745244"/>
    <n v="3.8765432098765431"/>
    <n v="12.186943620178042"/>
    <n v="0"/>
    <n v="0"/>
    <n v="0"/>
    <n v="0"/>
    <n v="6.6666666666666666E-2"/>
    <n v="6.6666666666666666E-2"/>
    <n v="0.73333333333333328"/>
    <n v="11"/>
    <n v="11"/>
    <n v="0.73333333333333328"/>
    <n v="0"/>
    <n v="0"/>
    <n v="0"/>
    <n v="0"/>
    <n v="42.975624629062651"/>
    <n v="20.224375370937352"/>
    <n v="1"/>
    <n v="0"/>
    <n v="0"/>
    <n v="0"/>
    <n v="0"/>
    <n v="6.6666666666666666E-2"/>
    <n v="35.359294871794873"/>
    <n v="8.102654909622857E-2"/>
    <n v="6.6666666666666666E-2"/>
    <n v="8.102654909622857E-2"/>
    <n v="12.624772451965107"/>
    <n v="1.0229417449078646"/>
    <n v="0"/>
    <n v="28.778311965811962"/>
    <n v="0"/>
    <n v="0"/>
    <n v="0"/>
    <n v="0.13562750782411978"/>
    <n v="3.307987995710239E-2"/>
    <n v="1.6260162601626018E-2"/>
  </r>
  <r>
    <s v="47691-29411"/>
    <x v="3"/>
    <s v="Pharaoh"/>
    <s v="Pharaoh Brown"/>
    <s v="Brown"/>
    <n v="1.2333333492278999"/>
    <n v="3"/>
    <n v="4100"/>
    <s v="CLE@BAL"/>
    <s v="CLE"/>
    <s v="BAL"/>
    <m/>
    <m/>
    <m/>
    <x v="612"/>
    <s v="Pharaoh Brown"/>
    <n v="6.09375"/>
    <n v="4.3941176470588239"/>
    <n v="10.424528301886792"/>
    <n v="0"/>
    <n v="0"/>
    <n v="0"/>
    <n v="0"/>
    <n v="0.33333333333333331"/>
    <n v="0.22222222222222221"/>
    <n v="3"/>
    <n v="13.5"/>
    <n v="18"/>
    <n v="1.5"/>
    <n v="0"/>
    <n v="0"/>
    <n v="0"/>
    <n v="0"/>
    <n v="39.317423175965665"/>
    <n v="20.682576824034335"/>
    <n v="1"/>
    <n v="0"/>
    <n v="0"/>
    <n v="0"/>
    <n v="0"/>
    <n v="0.33333333333333331"/>
    <n v="34.054517704517707"/>
    <n v="0.38484784424309315"/>
    <n v="0.22222222222222221"/>
    <n v="0.2565652294953954"/>
    <n v="13.253367886854232"/>
    <n v="3.4003533734776594"/>
    <n v="0"/>
    <n v="28.633928571428569"/>
    <n v="0"/>
    <n v="0"/>
    <n v="0"/>
    <n v="0.45114644845887703"/>
    <n v="0.11003571913631148"/>
    <n v="8.1300813008130079E-2"/>
  </r>
  <r>
    <s v="47691-56212"/>
    <x v="3"/>
    <s v="Tommy"/>
    <s v="Tommy Sweeney"/>
    <s v="Sweeney"/>
    <n v="3.0799999237060498"/>
    <n v="5"/>
    <n v="4100"/>
    <s v="NYJ@BUF"/>
    <s v="BUF"/>
    <s v="NYJ"/>
    <s v="NA"/>
    <s v="Foot"/>
    <m/>
    <x v="613"/>
    <s v="Tommy Sweeney"/>
    <n v="6.45982905982906"/>
    <n v="3.3357314148681056"/>
    <n v="10.410468319559229"/>
    <n v="0"/>
    <n v="0"/>
    <n v="0"/>
    <n v="0"/>
    <n v="2.1666666666666665"/>
    <n v="1.3333333333333333"/>
    <n v="19"/>
    <n v="14.3"/>
    <n v="29"/>
    <n v="2.3833333333333333"/>
    <n v="0"/>
    <n v="0"/>
    <n v="0"/>
    <n v="0"/>
    <n v="31.210567449280106"/>
    <n v="27.689432550719893"/>
    <n v="1"/>
    <n v="0"/>
    <n v="0"/>
    <n v="0"/>
    <n v="0"/>
    <n v="2.1666666666666665"/>
    <n v="43.803379953379959"/>
    <n v="1.5437826079192543"/>
    <n v="1.3333333333333333"/>
    <n v="0.95002006641184877"/>
    <n v="14.019818017848415"/>
    <n v="13.319108444398385"/>
    <n v="0"/>
    <n v="25.532284382284381"/>
    <n v="0"/>
    <n v="0"/>
    <n v="0"/>
    <n v="1.9985775111065052"/>
    <n v="0.48745792953817202"/>
    <n v="0.52845528455284552"/>
  </r>
  <r>
    <s v="47691-27672"/>
    <x v="3"/>
    <s v="Matt"/>
    <s v="Matt LaCosse"/>
    <s v="LaCosse"/>
    <n v="3.20000004768371"/>
    <n v="8"/>
    <n v="4000"/>
    <s v="MIA@NE"/>
    <s v="NE"/>
    <s v="MIA"/>
    <s v="IR"/>
    <s v="Opt out"/>
    <m/>
    <x v="614"/>
    <s v="Matt LaCosse"/>
    <n v="7.7027522935779817"/>
    <n v="4.4659793814432991"/>
    <n v="12.203488372093023"/>
    <n v="0"/>
    <n v="0"/>
    <n v="0"/>
    <n v="0"/>
    <n v="1.7272727272727273"/>
    <n v="1.1818181818181819"/>
    <n v="11.909090909090908"/>
    <n v="10.1"/>
    <n v="24"/>
    <n v="0.9181818181818181"/>
    <n v="0"/>
    <n v="0"/>
    <n v="0"/>
    <n v="0"/>
    <n v="34.723204605263149"/>
    <n v="31.576795394736852"/>
    <n v="1"/>
    <n v="0"/>
    <n v="0"/>
    <n v="0"/>
    <n v="0"/>
    <n v="1.7272727272727273"/>
    <n v="42.773239260739253"/>
    <n v="1.4021955165138276"/>
    <n v="1.1818181818181819"/>
    <n v="0.9593969323515662"/>
    <n v="11.607573370451917"/>
    <n v="11.136270283657298"/>
    <n v="0"/>
    <n v="34.718452380952385"/>
    <n v="0"/>
    <n v="0"/>
    <n v="0"/>
    <n v="1.7045361192748207"/>
    <n v="0.42613402981870518"/>
    <n v="0.43181818181818182"/>
  </r>
  <r>
    <s v="47691-60451"/>
    <x v="3"/>
    <s v="Tyler"/>
    <s v="Tyler Conklin"/>
    <s v="Conklin"/>
    <n v="1.96000003814697"/>
    <n v="5"/>
    <n v="4000"/>
    <s v="GB@MIN"/>
    <s v="MIN"/>
    <s v="GB"/>
    <m/>
    <m/>
    <m/>
    <x v="615"/>
    <s v="Tyler Conklin"/>
    <n v="6.8150183150183148"/>
    <n v="4.6739659367396591"/>
    <n v="11.414110429447852"/>
    <n v="0"/>
    <n v="0"/>
    <n v="0"/>
    <n v="0"/>
    <n v="0.66666666666666663"/>
    <n v="0.53333333333333333"/>
    <n v="3.8666666666666667"/>
    <n v="7.3"/>
    <n v="20"/>
    <n v="0.48666666666666664"/>
    <n v="0"/>
    <n v="0"/>
    <n v="0"/>
    <n v="0"/>
    <n v="24.965896593176794"/>
    <n v="34.134103406823208"/>
    <n v="1"/>
    <n v="0"/>
    <n v="0"/>
    <n v="0"/>
    <n v="0"/>
    <n v="0.66666666666666663"/>
    <n v="26.827243589743592"/>
    <n v="0.62041152332478366"/>
    <n v="0.53333333333333333"/>
    <n v="0.49632921865982693"/>
    <n v="7.8469521097374386"/>
    <n v="3.8946716094870633"/>
    <n v="0"/>
    <n v="37.68278388278388"/>
    <n v="0"/>
    <n v="0"/>
    <n v="0"/>
    <n v="0.65613382761537298"/>
    <n v="0.16403345690384324"/>
    <n v="0.16666666666666666"/>
  </r>
  <r>
    <s v="47691-62508"/>
    <x v="3"/>
    <s v="James"/>
    <s v="James O'Shaughnessy"/>
    <s v="O'Shaughnessy"/>
    <n v="6.8599998474120998"/>
    <n v="5"/>
    <n v="4000"/>
    <s v="IND@JAC"/>
    <s v="JAC"/>
    <s v="IND"/>
    <s v="NA"/>
    <s v="Knee - acl"/>
    <m/>
    <x v="616"/>
    <s v="James O'Shaughnessy"/>
    <n v="7.0854092526690389"/>
    <n v="4.0913838120104442"/>
    <n v="10.106598984771574"/>
    <n v="0"/>
    <n v="0"/>
    <n v="0"/>
    <n v="0"/>
    <n v="4"/>
    <n v="2.8"/>
    <n v="30.6"/>
    <n v="10.9"/>
    <n v="35"/>
    <n v="2.1800000000000002"/>
    <n v="0"/>
    <n v="0"/>
    <n v="0"/>
    <n v="0"/>
    <n v="43.022920729712041"/>
    <n v="18.377079270287954"/>
    <n v="1"/>
    <n v="0"/>
    <n v="0"/>
    <n v="0"/>
    <n v="0"/>
    <n v="4"/>
    <n v="39.601298701298703"/>
    <n v="4.3456070523567076"/>
    <n v="2.8"/>
    <n v="3.041924936649695"/>
    <n v="10.374510243440284"/>
    <n v="31.558481415048696"/>
    <n v="0"/>
    <n v="30.299350649350647"/>
    <n v="0"/>
    <n v="0"/>
    <n v="0"/>
    <n v="4.5558481415048693"/>
    <n v="1.1389620353762173"/>
    <n v="1"/>
  </r>
  <r>
    <s v="47691-70705"/>
    <x v="3"/>
    <s v="Trevon"/>
    <s v="Trevon Wesco"/>
    <s v="Wesco"/>
    <n v="1.4750000238418499"/>
    <n v="4"/>
    <n v="4000"/>
    <s v="NYJ@BUF"/>
    <s v="NYJ"/>
    <s v="BUF"/>
    <m/>
    <m/>
    <m/>
    <x v="617"/>
    <s v="Trevon Wesco"/>
    <n v="5.6473779385171792"/>
    <n v="4.25"/>
    <n v="8.9741379310344822"/>
    <n v="0"/>
    <n v="0"/>
    <n v="0"/>
    <n v="0"/>
    <n v="0.1875"/>
    <n v="0.125"/>
    <n v="2.9375"/>
    <n v="23.5"/>
    <n v="32"/>
    <n v="1.46875"/>
    <n v="6.25E-2"/>
    <n v="0.125"/>
    <s v="2.0"/>
    <n v="0"/>
    <n v="34.445274999999995"/>
    <n v="22.054725000000001"/>
    <n v="1"/>
    <n v="0"/>
    <n v="0"/>
    <n v="0"/>
    <n v="0"/>
    <n v="0.1875"/>
    <n v="29.979532967032963"/>
    <n v="0.21542994247449038"/>
    <n v="0.125"/>
    <n v="0.14361996164966023"/>
    <n v="19.860797097719182"/>
    <n v="2.8524069175061122"/>
    <n v="6.25E-2"/>
    <n v="35.912087912087905"/>
    <n v="3.8383184956395359E-2"/>
    <n v="1.9710144927536233"/>
    <n v="7.5653813827098099E-2"/>
    <n v="0.35530607313332102"/>
    <n v="8.8826518283330255E-2"/>
    <n v="4.6875E-2"/>
  </r>
  <r>
    <s v="47691-63565"/>
    <x v="3"/>
    <s v="Jake"/>
    <s v="Jake Breeland"/>
    <s v="Breeland"/>
    <n v="0"/>
    <n v="0"/>
    <n v="4000"/>
    <s v="CLE@BAL"/>
    <s v="BAL"/>
    <s v="CLE"/>
    <s v="IR"/>
    <s v="Knee - acl"/>
    <m/>
    <x v="618"/>
    <s v="Jake Breeland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30800"/>
    <x v="3"/>
    <s v="Jason"/>
    <s v="Jason Croom"/>
    <s v="Croom"/>
    <n v="3.4538462712214502"/>
    <n v="13"/>
    <n v="4000"/>
    <s v="NYJ@BUF"/>
    <s v="BUF"/>
    <s v="NYJ"/>
    <m/>
    <m/>
    <m/>
    <x v="619"/>
    <s v="Jason Croom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71767"/>
    <x v="3"/>
    <s v="Caleb"/>
    <s v="Caleb Wilson"/>
    <s v="Wilson"/>
    <n v="0"/>
    <n v="0"/>
    <n v="4000"/>
    <s v="PHI@WAS"/>
    <s v="PHI"/>
    <s v="WAS"/>
    <m/>
    <m/>
    <m/>
    <x v="620"/>
    <s v="Caleb Wilson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64603"/>
    <x v="3"/>
    <s v="Farrod"/>
    <s v="Farrod Green"/>
    <s v="Green"/>
    <n v="0"/>
    <n v="0"/>
    <n v="4000"/>
    <s v="IND@JAC"/>
    <s v="IND"/>
    <s v="JAC"/>
    <m/>
    <m/>
    <m/>
    <x v="621"/>
    <s v="Farrod Green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79967"/>
    <x v="3"/>
    <s v="Adam"/>
    <s v="Adam Shaheen"/>
    <s v="Shaheen"/>
    <n v="1.69999994550432"/>
    <n v="7"/>
    <n v="4000"/>
    <s v="MIA@NE"/>
    <s v="MIA"/>
    <s v="NE"/>
    <s v="Q"/>
    <s v="Foot"/>
    <m/>
    <x v="622"/>
    <s v="Adam Shaheen"/>
    <n v="5.3843283582089549"/>
    <n v="4.1863013698630134"/>
    <n v="9.5247524752475243"/>
    <n v="0"/>
    <n v="0"/>
    <n v="0"/>
    <n v="0"/>
    <n v="1.625"/>
    <n v="1.125"/>
    <n v="9.25"/>
    <n v="8.1999999999999993"/>
    <n v="18"/>
    <n v="1.0249999999999999"/>
    <n v="0"/>
    <n v="0"/>
    <n v="0"/>
    <n v="0"/>
    <n v="42.492174647302903"/>
    <n v="20.507825352697093"/>
    <n v="1"/>
    <n v="0"/>
    <n v="0"/>
    <n v="0"/>
    <n v="0"/>
    <n v="1.625"/>
    <n v="49.607967032967032"/>
    <n v="1.3919091616066448"/>
    <n v="1.125"/>
    <n v="0.96362941957383097"/>
    <n v="7.3553547330768456"/>
    <n v="7.0878362121944711"/>
    <n v="0"/>
    <n v="42.314010989010988"/>
    <n v="0"/>
    <n v="0"/>
    <n v="0"/>
    <n v="1.2712836212194472"/>
    <n v="0.31782090530486179"/>
    <n v="0.40625"/>
  </r>
  <r>
    <s v="47691-79980"/>
    <x v="3"/>
    <s v="Eric"/>
    <s v="Eric Saubert"/>
    <s v="Saubert"/>
    <n v="1.54999995231628"/>
    <n v="2"/>
    <n v="4000"/>
    <s v="CHI@DET"/>
    <s v="CHI"/>
    <s v="DET"/>
    <m/>
    <m/>
    <m/>
    <x v="623"/>
    <s v="Eric Saubert"/>
    <n v="7.4484451718494276"/>
    <n v="4.0769230769230766"/>
    <n v="11.94488188976378"/>
    <n v="0"/>
    <n v="0"/>
    <n v="0"/>
    <n v="0"/>
    <n v="1.5"/>
    <n v="1"/>
    <n v="10.5"/>
    <n v="10.5"/>
    <n v="11"/>
    <n v="5.25"/>
    <n v="0"/>
    <n v="0"/>
    <n v="0"/>
    <n v="0"/>
    <n v="39.087289482995565"/>
    <n v="21.912710517004435"/>
    <n v="1"/>
    <n v="0"/>
    <n v="0"/>
    <n v="0"/>
    <n v="0"/>
    <n v="1.5"/>
    <n v="29.935714285714287"/>
    <n v="1.9585613914171005"/>
    <n v="1"/>
    <n v="1.3057075942780669"/>
    <n v="11.811559198104172"/>
    <n v="15.422442545229572"/>
    <n v="0"/>
    <n v="24.985714285714284"/>
    <n v="0"/>
    <n v="0"/>
    <n v="0"/>
    <n v="2.0422442545229571"/>
    <n v="0.51056106363073928"/>
    <n v="0.375"/>
  </r>
  <r>
    <s v="47691-80011"/>
    <x v="3"/>
    <s v="Antony"/>
    <s v="Antony Auclair"/>
    <s v="Auclair"/>
    <n v="0.80000001192092896"/>
    <n v="2"/>
    <n v="4000"/>
    <s v="TB@NO"/>
    <s v="TB"/>
    <s v="NO"/>
    <m/>
    <m/>
    <m/>
    <x v="624"/>
    <s v="Antony Auclair"/>
    <n v="6.4145936981757874"/>
    <n v="4.2347826086956522"/>
    <n v="10.425876010781671"/>
    <n v="0"/>
    <n v="0"/>
    <n v="0"/>
    <n v="0"/>
    <n v="0.375"/>
    <n v="0.125"/>
    <n v="1.375"/>
    <n v="11"/>
    <n v="11"/>
    <n v="1.375"/>
    <n v="0"/>
    <n v="0"/>
    <n v="0"/>
    <n v="0"/>
    <n v="44.70009236218047"/>
    <n v="20.599907637819527"/>
    <n v="1"/>
    <n v="0"/>
    <n v="0"/>
    <n v="0"/>
    <n v="0"/>
    <n v="0.375"/>
    <n v="39.892780830280827"/>
    <n v="0.42018967559899928"/>
    <n v="0.125"/>
    <n v="0.14006322519966641"/>
    <n v="10.800436627161272"/>
    <n v="1.5127439875648148"/>
    <n v="0"/>
    <n v="23.153159340659339"/>
    <n v="0"/>
    <n v="0"/>
    <n v="0"/>
    <n v="0.21377439875648147"/>
    <n v="5.3443599689120366E-2"/>
    <n v="9.375E-2"/>
  </r>
  <r>
    <s v="47691-62617"/>
    <x v="3"/>
    <s v="Khari"/>
    <s v="Khari Lee"/>
    <s v="Lee"/>
    <n v="1"/>
    <n v="1"/>
    <n v="4000"/>
    <s v="SEA@ATL"/>
    <s v="ATL"/>
    <s v="SEA"/>
    <m/>
    <m/>
    <m/>
    <x v="625"/>
    <s v="Khari Lee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83117"/>
    <x v="3"/>
    <s v="Tanner"/>
    <s v="Tanner Hudson"/>
    <s v="Hudson"/>
    <n v="0.89999997615814198"/>
    <n v="4"/>
    <n v="4000"/>
    <s v="TB@NO"/>
    <s v="TB"/>
    <s v="NO"/>
    <m/>
    <m/>
    <m/>
    <x v="626"/>
    <s v="Tanner Hudson"/>
    <n v="6.4145936981757874"/>
    <n v="4.2347826086956522"/>
    <n v="10.425876010781671"/>
    <n v="0"/>
    <n v="0"/>
    <n v="0"/>
    <n v="0"/>
    <n v="0.55555555555555558"/>
    <n v="0.22222222222222221"/>
    <n v="2.8888888888888888"/>
    <n v="13"/>
    <n v="14"/>
    <n v="1.4444444444444444"/>
    <n v="0"/>
    <n v="0"/>
    <n v="0"/>
    <n v="0"/>
    <n v="44.70009236218047"/>
    <n v="20.599907637819527"/>
    <n v="1"/>
    <n v="0"/>
    <n v="0"/>
    <n v="0"/>
    <n v="0"/>
    <n v="0.55555555555555558"/>
    <n v="39.892780830280827"/>
    <n v="0.62250322310962847"/>
    <n v="0.22222222222222221"/>
    <n v="0.24900128924385137"/>
    <n v="12.764152377554231"/>
    <n v="3.178290398115974"/>
    <n v="0"/>
    <n v="23.153159340659339"/>
    <n v="0"/>
    <n v="0"/>
    <n v="0"/>
    <n v="0.42894015092270849"/>
    <n v="0.10723503773067712"/>
    <n v="0.1388888888888889"/>
  </r>
  <r>
    <s v="47691-65737"/>
    <x v="3"/>
    <s v="Sam"/>
    <s v="Sam Tecklenburg"/>
    <s v="Tecklenburg"/>
    <n v="0"/>
    <n v="0"/>
    <n v="4000"/>
    <s v="LV@CAR"/>
    <s v="CAR"/>
    <s v="LV"/>
    <m/>
    <m/>
    <m/>
    <x v="627"/>
    <s v="Sam Tecklenburg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71885"/>
    <x v="3"/>
    <s v="Parker"/>
    <s v="Parker Houston"/>
    <s v="Houston"/>
    <n v="0"/>
    <n v="0"/>
    <n v="4000"/>
    <s v="ARI@SF"/>
    <s v="ARI"/>
    <s v="SF"/>
    <m/>
    <m/>
    <m/>
    <x v="628"/>
    <s v="Parker Houston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57556"/>
    <x v="3"/>
    <s v="Jerome"/>
    <s v="Jerome Cunningham"/>
    <s v="Cunningham"/>
    <n v="0"/>
    <n v="1"/>
    <n v="4000"/>
    <s v="PHI@WAS"/>
    <s v="WAS"/>
    <s v="PHI"/>
    <m/>
    <m/>
    <m/>
    <x v="629"/>
    <s v="Jerome Cunningham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130270"/>
    <x v="3"/>
    <s v="Adam"/>
    <s v="Adam Trautman"/>
    <s v="Trautman"/>
    <n v="0"/>
    <n v="0"/>
    <n v="4000"/>
    <s v="TB@NO"/>
    <s v="NO"/>
    <s v="TB"/>
    <m/>
    <m/>
    <m/>
    <x v="630"/>
    <s v="Adam Trautman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11488"/>
    <x v="3"/>
    <s v="Ed"/>
    <s v="Ed Dickson"/>
    <s v="Dickson"/>
    <n v="4.3555556403265996"/>
    <n v="9"/>
    <n v="4000"/>
    <s v="SEA@ATL"/>
    <s v="SEA"/>
    <s v="ATL"/>
    <m/>
    <m/>
    <m/>
    <x v="631"/>
    <s v="Ed Dickson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62691"/>
    <x v="3"/>
    <s v="Nate"/>
    <s v="Nate Wieting"/>
    <s v="Wieting"/>
    <n v="0"/>
    <n v="0"/>
    <n v="4000"/>
    <s v="MIA@NE"/>
    <s v="MIA"/>
    <s v="NE"/>
    <m/>
    <m/>
    <m/>
    <x v="632"/>
    <s v="Nate Wieting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52463"/>
    <x v="3"/>
    <s v="Daniel"/>
    <s v="Daniel Helm"/>
    <s v="Helm"/>
    <n v="0"/>
    <n v="0"/>
    <n v="4000"/>
    <s v="ARI@SF"/>
    <s v="SF"/>
    <s v="ARI"/>
    <m/>
    <m/>
    <m/>
    <x v="633"/>
    <s v="Daniel Helm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130286"/>
    <x v="3"/>
    <s v="Ben"/>
    <s v="Ben Ellefson"/>
    <s v="Ellefson"/>
    <n v="0"/>
    <n v="0"/>
    <n v="4000"/>
    <s v="IND@JAC"/>
    <s v="JAC"/>
    <s v="IND"/>
    <m/>
    <m/>
    <m/>
    <x v="634"/>
    <s v="Ben Ellefson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24817"/>
    <x v="3"/>
    <s v="Nick"/>
    <s v="Nick O'Leary"/>
    <s v="O'Leary"/>
    <n v="2.9249999523162802"/>
    <n v="8"/>
    <n v="4000"/>
    <s v="LV@CAR"/>
    <s v="LV"/>
    <s v="CAR"/>
    <s v="IR"/>
    <s v="Illness"/>
    <m/>
    <x v="635"/>
    <s v="Nick O'Leary"/>
    <n v="6.7941176470588234"/>
    <n v="5.1595505617977526"/>
    <n v="10.651296829971182"/>
    <n v="0"/>
    <n v="0"/>
    <n v="0"/>
    <n v="0"/>
    <n v="1.5"/>
    <n v="1.0833333333333333"/>
    <n v="9.0833333333333339"/>
    <n v="8.4"/>
    <n v="19"/>
    <n v="0.70000000000000007"/>
    <n v="0"/>
    <n v="0"/>
    <n v="0"/>
    <n v="0"/>
    <n v="29.094443537499998"/>
    <n v="32.205556462499999"/>
    <n v="1"/>
    <n v="0"/>
    <n v="0"/>
    <n v="0"/>
    <n v="0"/>
    <n v="1.5"/>
    <n v="44.777285214785209"/>
    <n v="0.97463848236694273"/>
    <n v="1.0833333333333333"/>
    <n v="0.70390557059834746"/>
    <n v="8.4259299810470978"/>
    <n v="5.9310590511306804"/>
    <n v="0"/>
    <n v="27.354940892440894"/>
    <n v="0"/>
    <n v="0"/>
    <n v="0"/>
    <n v="1.1347725717797346"/>
    <n v="0.28369314294493364"/>
    <n v="0.375"/>
  </r>
  <r>
    <s v="47691-64762"/>
    <x v="3"/>
    <s v="Nakia"/>
    <s v="Nakia Griffin-Stewart"/>
    <s v="Griffin-Stewart"/>
    <n v="0"/>
    <n v="0"/>
    <n v="4000"/>
    <s v="GB@MIN"/>
    <s v="MIN"/>
    <s v="GB"/>
    <m/>
    <m/>
    <m/>
    <x v="636"/>
    <s v="Nakia Griffin-Stewart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61693"/>
    <x v="3"/>
    <s v="Danny"/>
    <s v="Danny Pinter"/>
    <s v="Pinter"/>
    <n v="0"/>
    <n v="0"/>
    <n v="4000"/>
    <s v="IND@JAC"/>
    <s v="IND"/>
    <s v="JAC"/>
    <m/>
    <m/>
    <m/>
    <x v="637"/>
    <s v="Danny Pinter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62718"/>
    <x v="3"/>
    <s v="Daniel"/>
    <s v="Daniel Brown"/>
    <s v="Brown"/>
    <n v="2.7833334604898998"/>
    <n v="6"/>
    <n v="4000"/>
    <s v="NYJ@BUF"/>
    <s v="NYJ"/>
    <s v="BUF"/>
    <s v="O"/>
    <s v="Undisclosed"/>
    <m/>
    <x v="638"/>
    <s v="Daniel Brown"/>
    <n v="5.6473779385171792"/>
    <n v="4.25"/>
    <n v="8.9741379310344822"/>
    <n v="0"/>
    <n v="0"/>
    <n v="0"/>
    <n v="0"/>
    <n v="0.6875"/>
    <n v="0.4375"/>
    <n v="4.5"/>
    <n v="10.3"/>
    <n v="24"/>
    <n v="0.64375000000000004"/>
    <n v="0"/>
    <n v="0"/>
    <n v="0"/>
    <n v="0"/>
    <n v="34.445274999999995"/>
    <n v="22.054725000000001"/>
    <n v="1"/>
    <n v="0"/>
    <n v="0"/>
    <n v="0"/>
    <n v="0"/>
    <n v="0.6875"/>
    <n v="29.979532967032963"/>
    <n v="0.78990978907313147"/>
    <n v="0.4375"/>
    <n v="0.5026698657738109"/>
    <n v="8.7049451109152169"/>
    <n v="4.3757135904721434"/>
    <n v="0"/>
    <n v="35.912087912087905"/>
    <n v="0"/>
    <n v="0"/>
    <n v="0"/>
    <n v="0.65632135904721434"/>
    <n v="0.16408033976180358"/>
    <n v="0.171875"/>
  </r>
  <r>
    <s v="47691-29956"/>
    <x v="3"/>
    <s v="Joshua"/>
    <s v="Joshua Perkins"/>
    <s v="Perkins"/>
    <n v="6.4000002543131496"/>
    <n v="3"/>
    <n v="4000"/>
    <s v="PHI@WAS"/>
    <s v="PHI"/>
    <s v="WAS"/>
    <m/>
    <m/>
    <m/>
    <x v="639"/>
    <s v="Joshua Perkins"/>
    <n v="7.0796296296296299"/>
    <n v="4.7444219066937121"/>
    <n v="10.304582210242588"/>
    <n v="0"/>
    <n v="0"/>
    <n v="0"/>
    <n v="0"/>
    <n v="2.6"/>
    <n v="1.8"/>
    <n v="17.399999999999999"/>
    <n v="9.6999999999999993"/>
    <n v="24"/>
    <n v="1.94"/>
    <n v="0"/>
    <n v="0"/>
    <n v="0"/>
    <n v="0"/>
    <n v="29.284970403171386"/>
    <n v="32.615029596828613"/>
    <n v="1"/>
    <n v="0"/>
    <n v="0"/>
    <n v="0"/>
    <n v="0"/>
    <n v="2.6"/>
    <n v="48.590422077922085"/>
    <n v="1.5669944773507447"/>
    <n v="1.8"/>
    <n v="1.0848423304735924"/>
    <n v="9.4132196927865976"/>
    <n v="10.211859188782526"/>
    <n v="0"/>
    <n v="20.961922799422798"/>
    <n v="0"/>
    <n v="0"/>
    <n v="0"/>
    <n v="1.9211859188782525"/>
    <n v="0.48029647971956313"/>
    <n v="0.65"/>
  </r>
  <r>
    <s v="47691-12550"/>
    <x v="4"/>
    <s v="Seattle"/>
    <s v="Seattle Seahawks"/>
    <s v="Seahawks"/>
    <n v="7.75"/>
    <n v="16"/>
    <n v="4000"/>
    <s v="SEA@ATL"/>
    <s v="SEA"/>
    <s v="ATL"/>
    <m/>
    <m/>
    <m/>
    <x v="640"/>
    <s v="SEA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45335"/>
    <x v="3"/>
    <s v="Michael"/>
    <s v="Michael Roberts"/>
    <s v="Roberts"/>
    <n v="4.6428571428571397"/>
    <n v="7"/>
    <n v="4000"/>
    <s v="MIA@NE"/>
    <s v="MIA"/>
    <s v="NE"/>
    <m/>
    <m/>
    <m/>
    <x v="641"/>
    <s v="Michael Roberts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63775"/>
    <x v="3"/>
    <s v="Scottie"/>
    <s v="Scottie Dill"/>
    <s v="Dill"/>
    <n v="0"/>
    <n v="0"/>
    <n v="4000"/>
    <s v="SEA@ATL"/>
    <s v="ATL"/>
    <s v="SEA"/>
    <m/>
    <m/>
    <m/>
    <x v="642"/>
    <s v="Scottie Dill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83253"/>
    <x v="3"/>
    <s v="Paul"/>
    <s v="Paul Butler"/>
    <s v="Butler"/>
    <n v="0"/>
    <n v="0"/>
    <n v="4000"/>
    <s v="LV@CAR"/>
    <s v="LV"/>
    <s v="CAR"/>
    <m/>
    <m/>
    <m/>
    <x v="643"/>
    <s v="Paul Butler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55609"/>
    <x v="3"/>
    <s v="Ryan"/>
    <s v="Ryan Izzo"/>
    <s v="Izzo"/>
    <n v="5.0999999046325604"/>
    <n v="4"/>
    <n v="4000"/>
    <s v="MIA@NE"/>
    <s v="NE"/>
    <s v="MIA"/>
    <m/>
    <m/>
    <m/>
    <x v="644"/>
    <s v="Ryan Izzo"/>
    <n v="7.7027522935779817"/>
    <n v="4.4659793814432991"/>
    <n v="12.203488372093023"/>
    <n v="0"/>
    <n v="0"/>
    <n v="0"/>
    <n v="0"/>
    <n v="1.5"/>
    <n v="1"/>
    <n v="19"/>
    <n v="19"/>
    <n v="41"/>
    <n v="3.1666666666666665"/>
    <n v="0"/>
    <n v="0"/>
    <n v="0"/>
    <n v="0"/>
    <n v="34.723204605263149"/>
    <n v="31.576795394736852"/>
    <n v="1"/>
    <n v="0"/>
    <n v="0"/>
    <n v="0"/>
    <n v="0"/>
    <n v="1.5"/>
    <n v="42.773239260739253"/>
    <n v="1.2176961064462188"/>
    <n v="1"/>
    <n v="0.81179740429747915"/>
    <n v="21.836029112731328"/>
    <n v="17.726431753879478"/>
    <n v="0"/>
    <n v="34.718452380952385"/>
    <n v="0"/>
    <n v="0"/>
    <n v="0"/>
    <n v="2.2726431753879477"/>
    <n v="0.56816079384698692"/>
    <n v="0.375"/>
  </r>
  <r>
    <s v="47691-63839"/>
    <x v="3"/>
    <s v="Tyler"/>
    <s v="Tyler Mabry"/>
    <s v="Mabry"/>
    <n v="0"/>
    <n v="0"/>
    <n v="4000"/>
    <s v="SEA@ATL"/>
    <s v="SEA"/>
    <s v="ATL"/>
    <m/>
    <m/>
    <m/>
    <x v="645"/>
    <s v="Tyler Mabry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64864"/>
    <x v="3"/>
    <s v="Noah"/>
    <s v="Noah Togiai"/>
    <s v="Togiai"/>
    <n v="0"/>
    <n v="0"/>
    <n v="4000"/>
    <s v="PHI@WAS"/>
    <s v="PHI"/>
    <s v="WAS"/>
    <m/>
    <m/>
    <m/>
    <x v="646"/>
    <s v="Noah Togiai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25957"/>
    <x v="3"/>
    <s v="J.P."/>
    <s v="J.P. Holtz"/>
    <s v="Holtz"/>
    <n v="2.1000000635782801"/>
    <n v="6"/>
    <n v="4000"/>
    <s v="CHI@DET"/>
    <s v="CHI"/>
    <s v="DET"/>
    <m/>
    <m/>
    <m/>
    <x v="647"/>
    <s v="J.P. Holtz"/>
    <n v="7.4484451718494276"/>
    <n v="4.0769230769230766"/>
    <n v="11.94488188976378"/>
    <n v="0"/>
    <n v="0"/>
    <n v="0"/>
    <n v="0"/>
    <n v="0.53333333333333333"/>
    <n v="0.46666666666666667"/>
    <n v="6.0666666666666664"/>
    <n v="13"/>
    <n v="30"/>
    <n v="0.8666666666666667"/>
    <n v="0"/>
    <n v="0"/>
    <n v="0"/>
    <n v="0"/>
    <n v="39.087289482995565"/>
    <n v="21.912710517004435"/>
    <n v="1"/>
    <n v="0"/>
    <n v="0"/>
    <n v="0"/>
    <n v="0"/>
    <n v="0.53333333333333333"/>
    <n v="29.935714285714287"/>
    <n v="0.69637738361496915"/>
    <n v="0.46666666666666667"/>
    <n v="0.609330210663098"/>
    <n v="14.623835197652786"/>
    <n v="8.9107445816881992"/>
    <n v="0"/>
    <n v="24.985714285714284"/>
    <n v="0"/>
    <n v="0"/>
    <n v="0"/>
    <n v="1.1244077915021533"/>
    <n v="0.28110194787553833"/>
    <n v="0.13333333333333333"/>
  </r>
  <r>
    <s v="47691-87422"/>
    <x v="3"/>
    <s v="Dom"/>
    <s v="Dom Wood-Anderson"/>
    <s v="Wood-Anderson"/>
    <n v="0"/>
    <n v="0"/>
    <n v="4000"/>
    <s v="SEA@ATL"/>
    <s v="SEA"/>
    <s v="ATL"/>
    <m/>
    <m/>
    <m/>
    <x v="648"/>
    <s v="Dom Wood-Anderson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22920"/>
    <x v="3"/>
    <s v="Derek"/>
    <s v="Derek Carrier"/>
    <s v="Carrier"/>
    <n v="3.25"/>
    <n v="8"/>
    <n v="4000"/>
    <s v="LV@CAR"/>
    <s v="LV"/>
    <s v="CAR"/>
    <m/>
    <m/>
    <m/>
    <x v="649"/>
    <s v="Derek Carrier"/>
    <n v="6.7941176470588234"/>
    <n v="5.1595505617977526"/>
    <n v="10.651296829971182"/>
    <n v="0"/>
    <n v="0"/>
    <n v="0"/>
    <n v="0"/>
    <n v="1.1875"/>
    <n v="0.8125"/>
    <n v="6.75"/>
    <n v="8.3000000000000007"/>
    <n v="25"/>
    <n v="0.51875000000000004"/>
    <n v="6.25E-2"/>
    <n v="1.6875"/>
    <s v="27.0"/>
    <n v="0"/>
    <n v="29.094443537499998"/>
    <n v="32.205556462499999"/>
    <n v="1"/>
    <n v="0"/>
    <n v="0"/>
    <n v="0"/>
    <n v="0"/>
    <n v="1.1875"/>
    <n v="44.777285214785209"/>
    <n v="0.77158879854049622"/>
    <n v="0.8125"/>
    <n v="0.5279291779487606"/>
    <n v="8.3256212907965388"/>
    <n v="4.3953384039629162"/>
    <n v="6.25E-2"/>
    <n v="27.354940892440894"/>
    <n v="7.3582585567292108E-2"/>
    <n v="32.303273082559841"/>
    <n v="2.3769583557010634"/>
    <n v="1.083479675966398"/>
    <n v="0.27086991899159951"/>
    <n v="0.296875"/>
  </r>
  <r>
    <s v="47691-71048"/>
    <x v="3"/>
    <s v="Thaddeus"/>
    <s v="Thaddeus Moss"/>
    <s v="Moss"/>
    <n v="0"/>
    <n v="0"/>
    <n v="4000"/>
    <s v="PHI@WAS"/>
    <s v="WAS"/>
    <s v="PHI"/>
    <s v="Q"/>
    <s v="Foot"/>
    <m/>
    <x v="650"/>
    <s v="Thaddeus Moss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45472"/>
    <x v="3"/>
    <s v="Garrett"/>
    <s v="Garrett Griffin"/>
    <s v="Griffin"/>
    <n v="0"/>
    <n v="0"/>
    <n v="4000"/>
    <s v="TB@NO"/>
    <s v="NO"/>
    <s v="TB"/>
    <m/>
    <m/>
    <m/>
    <x v="651"/>
    <s v="Garrett Griffin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63907"/>
    <x v="3"/>
    <s v="Josh"/>
    <s v="Josh Oliver"/>
    <s v="Oliver"/>
    <n v="1"/>
    <n v="3"/>
    <n v="4000"/>
    <s v="IND@JAC"/>
    <s v="JAC"/>
    <s v="IND"/>
    <m/>
    <m/>
    <m/>
    <x v="652"/>
    <s v="Josh Oliver"/>
    <n v="7.0854092526690389"/>
    <n v="4.0913838120104442"/>
    <n v="10.106598984771574"/>
    <n v="0"/>
    <n v="0"/>
    <n v="0"/>
    <n v="0"/>
    <n v="1.5"/>
    <n v="0.75"/>
    <n v="3.75"/>
    <n v="5"/>
    <n v="6"/>
    <n v="1.25"/>
    <n v="0"/>
    <n v="0"/>
    <n v="0"/>
    <n v="0"/>
    <n v="43.022920729712041"/>
    <n v="18.377079270287954"/>
    <n v="1"/>
    <n v="0"/>
    <n v="0"/>
    <n v="0"/>
    <n v="0"/>
    <n v="1.5"/>
    <n v="39.601298701298703"/>
    <n v="1.6296026446337653"/>
    <n v="0.75"/>
    <n v="0.81480132231688263"/>
    <n v="4.758949652954259"/>
    <n v="3.8775984700665997"/>
    <n v="0"/>
    <n v="30.299350649350647"/>
    <n v="0"/>
    <n v="0"/>
    <n v="0"/>
    <n v="0.76275984700666"/>
    <n v="0.190689961751665"/>
    <n v="0.375"/>
  </r>
  <r>
    <s v="47691-47551"/>
    <x v="3"/>
    <s v="Mason"/>
    <s v="Mason Schreck"/>
    <s v="Schreck"/>
    <n v="0"/>
    <n v="0"/>
    <n v="4000"/>
    <s v="LAC@CIN"/>
    <s v="CIN"/>
    <s v="LAC"/>
    <m/>
    <m/>
    <m/>
    <x v="653"/>
    <s v="Mason Schreck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103900"/>
    <x v="3"/>
    <s v="Brandon"/>
    <s v="Brandon Dillon"/>
    <s v="Dillon"/>
    <n v="0"/>
    <n v="0"/>
    <n v="4000"/>
    <s v="GB@MIN"/>
    <s v="MIN"/>
    <s v="GB"/>
    <m/>
    <m/>
    <m/>
    <x v="654"/>
    <s v="Brandon Dillon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27117"/>
    <x v="3"/>
    <s v="Sean"/>
    <s v="Sean Culkin"/>
    <s v="Culkin"/>
    <n v="0.85000002384185702"/>
    <n v="2"/>
    <n v="4000"/>
    <s v="LAC@CIN"/>
    <s v="LAC"/>
    <s v="CIN"/>
    <m/>
    <m/>
    <m/>
    <x v="655"/>
    <s v="Sean Culkin"/>
    <n v="7.8496993987975952"/>
    <n v="4.7261904761904763"/>
    <n v="12.717532467532468"/>
    <n v="0"/>
    <n v="0"/>
    <n v="0"/>
    <n v="0"/>
    <n v="0.5"/>
    <n v="0.25"/>
    <n v="3"/>
    <n v="12"/>
    <n v="12"/>
    <n v="3"/>
    <n v="0"/>
    <n v="0"/>
    <n v="0"/>
    <n v="0"/>
    <n v="34.151746652267818"/>
    <n v="26.748253347732181"/>
    <n v="1"/>
    <n v="0"/>
    <n v="0"/>
    <n v="0"/>
    <n v="0"/>
    <n v="0.5"/>
    <n v="32.673214285714288"/>
    <n v="0.52262606234000042"/>
    <n v="0.25"/>
    <n v="0.26131303117000021"/>
    <n v="14.372098106749858"/>
    <n v="3.7556165205474268"/>
    <n v="0"/>
    <n v="14.611309523809522"/>
    <n v="0"/>
    <n v="0"/>
    <n v="0"/>
    <n v="0.50056165205474268"/>
    <n v="0.12514041301368567"/>
    <n v="0.125"/>
  </r>
  <r>
    <s v="47691-61936"/>
    <x v="3"/>
    <s v="Caleb"/>
    <s v="Caleb Repp"/>
    <s v="Repp"/>
    <n v="0"/>
    <n v="0"/>
    <n v="4000"/>
    <s v="SEA@ATL"/>
    <s v="ATL"/>
    <s v="SEA"/>
    <m/>
    <m/>
    <m/>
    <x v="656"/>
    <s v="Caleb Repp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89588"/>
    <x v="3"/>
    <s v="Colby"/>
    <s v="Colby Parkinson"/>
    <s v="Parkinson"/>
    <n v="0"/>
    <n v="0"/>
    <n v="4000"/>
    <s v="SEA@ATL"/>
    <s v="SEA"/>
    <s v="ATL"/>
    <s v="O"/>
    <s v="Foot"/>
    <m/>
    <x v="657"/>
    <s v="Colby Parkinson"/>
    <n v="7.3097014925373136"/>
    <n v="4.2161520190023749"/>
    <n v="11.162393162393162"/>
    <n v="0"/>
    <n v="0"/>
    <n v="0"/>
    <n v="0"/>
    <n v="0"/>
    <n v="0"/>
    <n v="0"/>
    <n v="0"/>
    <n v="0"/>
    <n v="0"/>
    <n v="0"/>
    <n v="0"/>
    <n v="0"/>
    <n v="0"/>
    <n v="34.284943948412703"/>
    <n v="30.315056051587295"/>
    <n v="1"/>
    <n v="0"/>
    <n v="0"/>
    <n v="0"/>
    <n v="0"/>
    <n v="0"/>
    <n v="34.263041125541122"/>
    <n v="0"/>
    <n v="0"/>
    <n v="0"/>
    <n v="0"/>
    <n v="0"/>
    <n v="0"/>
    <n v="46.789285714285711"/>
    <n v="0"/>
    <n v="0"/>
    <n v="0"/>
    <n v="0"/>
    <n v="0"/>
    <n v="0"/>
  </r>
  <r>
    <s v="47691-41469"/>
    <x v="3"/>
    <s v="Darrell"/>
    <s v="Darrell Daniels"/>
    <s v="Daniels"/>
    <n v="0.29999999205271399"/>
    <n v="3"/>
    <n v="4000"/>
    <s v="ARI@SF"/>
    <s v="ARI"/>
    <s v="SF"/>
    <m/>
    <m/>
    <m/>
    <x v="658"/>
    <s v="Darrell Daniels"/>
    <n v="5.2157996146435455"/>
    <n v="4.4937655860349128"/>
    <n v="8.5125786163522008"/>
    <n v="0"/>
    <n v="0"/>
    <n v="0"/>
    <n v="0"/>
    <n v="0.27272727272727271"/>
    <n v="9.0909090909090912E-2"/>
    <n v="0.36363636363636365"/>
    <n v="4"/>
    <n v="4"/>
    <n v="0.36363636363636365"/>
    <n v="0"/>
    <n v="0"/>
    <n v="0"/>
    <n v="0"/>
    <n v="35.724841066015493"/>
    <n v="23.675158933984505"/>
    <n v="1"/>
    <n v="0"/>
    <n v="0"/>
    <n v="0"/>
    <n v="0"/>
    <n v="0.27272727272727271"/>
    <n v="43.039806027306028"/>
    <n v="0.226375055370098"/>
    <n v="9.0909090909090912E-2"/>
    <n v="7.5458351790032671E-2"/>
    <n v="3.2066916368662675"/>
    <n v="0.24197166561681052"/>
    <n v="0"/>
    <n v="26.173305860805861"/>
    <n v="0"/>
    <n v="0"/>
    <n v="0"/>
    <n v="6.9651712016226511E-2"/>
    <n v="1.7412928004056628E-2"/>
    <n v="6.8181818181818177E-2"/>
  </r>
  <r>
    <s v="47691-62981"/>
    <x v="3"/>
    <s v="Eli"/>
    <s v="Eli Wolf"/>
    <s v="Wolf"/>
    <n v="0"/>
    <n v="0"/>
    <n v="4000"/>
    <s v="CLE@BAL"/>
    <s v="BAL"/>
    <s v="CLE"/>
    <m/>
    <m/>
    <m/>
    <x v="659"/>
    <s v="Eli Wolf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60984"/>
    <x v="3"/>
    <s v="Jake"/>
    <s v="Jake Bargas"/>
    <s v="Bargas"/>
    <n v="0"/>
    <n v="0"/>
    <n v="4000"/>
    <s v="GB@MIN"/>
    <s v="MIN"/>
    <s v="GB"/>
    <m/>
    <m/>
    <m/>
    <x v="660"/>
    <s v="Jake Bargas"/>
    <n v="6.8150183150183148"/>
    <n v="4.6739659367396591"/>
    <n v="11.414110429447852"/>
    <n v="0"/>
    <n v="0"/>
    <n v="0"/>
    <n v="0"/>
    <n v="0"/>
    <n v="0"/>
    <n v="0"/>
    <n v="0"/>
    <n v="0"/>
    <n v="0"/>
    <n v="0"/>
    <n v="0"/>
    <n v="0"/>
    <n v="0"/>
    <n v="24.965896593176794"/>
    <n v="34.134103406823208"/>
    <n v="1"/>
    <n v="0"/>
    <n v="0"/>
    <n v="0"/>
    <n v="0"/>
    <n v="0"/>
    <n v="26.827243589743592"/>
    <n v="0"/>
    <n v="0"/>
    <n v="0"/>
    <n v="0"/>
    <n v="0"/>
    <n v="0"/>
    <n v="37.68278388278388"/>
    <n v="0"/>
    <n v="0"/>
    <n v="0"/>
    <n v="0"/>
    <n v="0"/>
    <n v="0"/>
  </r>
  <r>
    <s v="47691-68155"/>
    <x v="3"/>
    <s v="Codey"/>
    <s v="Codey McElroy"/>
    <s v="McElroy"/>
    <n v="3.5"/>
    <n v="1"/>
    <n v="4000"/>
    <s v="TB@NO"/>
    <s v="TB"/>
    <s v="NO"/>
    <m/>
    <m/>
    <m/>
    <x v="661"/>
    <s v="Codey McElroy"/>
    <n v="6.4145936981757874"/>
    <n v="4.2347826086956522"/>
    <n v="10.425876010781671"/>
    <n v="0"/>
    <n v="0"/>
    <n v="0"/>
    <n v="0"/>
    <n v="1"/>
    <n v="1"/>
    <n v="30"/>
    <n v="30"/>
    <n v="30"/>
    <n v="30"/>
    <n v="0"/>
    <n v="0"/>
    <n v="0"/>
    <n v="0"/>
    <n v="44.70009236218047"/>
    <n v="20.599907637819527"/>
    <n v="1"/>
    <n v="0"/>
    <n v="0"/>
    <n v="0"/>
    <n v="0"/>
    <n v="1"/>
    <n v="39.892780830280827"/>
    <n v="1.1205058015973313"/>
    <n v="1"/>
    <n v="1.1205058015973313"/>
    <n v="29.455736255894379"/>
    <n v="33.005323365050508"/>
    <n v="0"/>
    <n v="23.153159340659339"/>
    <n v="0"/>
    <n v="0"/>
    <n v="0"/>
    <n v="3.800532336505051"/>
    <n v="0.95013308412626274"/>
    <n v="0.25"/>
  </r>
  <r>
    <s v="47691-52795"/>
    <x v="3"/>
    <s v="Charles"/>
    <s v="Charles Jones"/>
    <s v="Jones"/>
    <n v="1"/>
    <n v="1"/>
    <n v="4000"/>
    <s v="IND@JAC"/>
    <s v="JAC"/>
    <s v="IND"/>
    <m/>
    <m/>
    <m/>
    <x v="662"/>
    <s v="Charles Jones"/>
    <n v="7.0854092526690389"/>
    <n v="4.0913838120104442"/>
    <n v="10.106598984771574"/>
    <n v="0"/>
    <n v="0"/>
    <n v="0"/>
    <n v="0"/>
    <n v="0.25"/>
    <n v="0.25"/>
    <n v="1.25"/>
    <n v="5"/>
    <n v="5"/>
    <n v="1.25"/>
    <n v="0"/>
    <n v="0"/>
    <n v="0"/>
    <n v="0"/>
    <n v="43.022920729712041"/>
    <n v="18.377079270287954"/>
    <n v="1"/>
    <n v="0"/>
    <n v="0"/>
    <n v="0"/>
    <n v="0"/>
    <n v="0.25"/>
    <n v="39.601298701298703"/>
    <n v="0.27160044077229423"/>
    <n v="0.25"/>
    <n v="0.27160044077229423"/>
    <n v="4.758949652954259"/>
    <n v="1.2925328233555333"/>
    <n v="0"/>
    <n v="30.299350649350647"/>
    <n v="0"/>
    <n v="0"/>
    <n v="0"/>
    <n v="0.25425328233555333"/>
    <n v="6.3563320583888333E-2"/>
    <n v="6.25E-2"/>
  </r>
  <r>
    <s v="47691-104008"/>
    <x v="3"/>
    <s v="Stephen"/>
    <s v="Stephen Carlson"/>
    <s v="Carlson"/>
    <n v="2.2666667302449501"/>
    <n v="6"/>
    <n v="4000"/>
    <s v="CLE@BAL"/>
    <s v="CLE"/>
    <s v="BAL"/>
    <m/>
    <m/>
    <m/>
    <x v="663"/>
    <s v="Stephen Carlson"/>
    <n v="6.09375"/>
    <n v="4.3941176470588239"/>
    <n v="10.424528301886792"/>
    <n v="0"/>
    <n v="0"/>
    <n v="0"/>
    <n v="0"/>
    <n v="0.77777777777777779"/>
    <n v="0.55555555555555558"/>
    <n v="5.666666666666667"/>
    <n v="10.199999999999999"/>
    <n v="21"/>
    <n v="1.1333333333333333"/>
    <n v="0"/>
    <n v="0"/>
    <n v="0"/>
    <n v="0"/>
    <n v="39.317423175965665"/>
    <n v="20.682576824034335"/>
    <n v="1"/>
    <n v="0"/>
    <n v="0"/>
    <n v="0"/>
    <n v="0"/>
    <n v="0.77777777777777779"/>
    <n v="34.054517704517707"/>
    <n v="0.89797830323388406"/>
    <n v="0.55555555555555558"/>
    <n v="0.64141307373848866"/>
    <n v="10.013655736734309"/>
    <n v="6.4228897054578038"/>
    <n v="0"/>
    <n v="28.633928571428569"/>
    <n v="0"/>
    <n v="0"/>
    <n v="0"/>
    <n v="0.92006674832355817"/>
    <n v="0.23001668708088954"/>
    <n v="0.19444444444444445"/>
  </r>
  <r>
    <s v="47691-41552"/>
    <x v="3"/>
    <s v="Dylan"/>
    <s v="Dylan Cantrell"/>
    <s v="Cantrell"/>
    <n v="0"/>
    <n v="0"/>
    <n v="4000"/>
    <s v="ARI@SF"/>
    <s v="ARI"/>
    <s v="SF"/>
    <m/>
    <m/>
    <m/>
    <x v="664"/>
    <s v="Dylan Cantrell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29277"/>
    <x v="3"/>
    <s v="Stephen"/>
    <s v="Stephen Anderson"/>
    <s v="Anderson"/>
    <n v="0"/>
    <n v="0"/>
    <n v="4000"/>
    <s v="LAC@CIN"/>
    <s v="LAC"/>
    <s v="CIN"/>
    <m/>
    <m/>
    <m/>
    <x v="665"/>
    <s v="Stephen Anderson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56925"/>
    <x v="3"/>
    <s v="Charles"/>
    <s v="Charles Scarff"/>
    <s v="Scarff"/>
    <n v="0"/>
    <n v="0"/>
    <n v="4000"/>
    <s v="CLE@BAL"/>
    <s v="BAL"/>
    <s v="CLE"/>
    <m/>
    <m/>
    <m/>
    <x v="666"/>
    <s v="Charles Scarff"/>
    <n v="6.7641325536062382"/>
    <n v="5"/>
    <n v="10.911949685534591"/>
    <n v="0"/>
    <n v="0"/>
    <n v="0"/>
    <n v="0"/>
    <n v="0"/>
    <n v="0"/>
    <n v="0"/>
    <n v="0"/>
    <n v="0"/>
    <n v="0"/>
    <n v="0"/>
    <n v="0"/>
    <n v="0"/>
    <n v="0"/>
    <n v="12.779863682432442"/>
    <n v="50.520136317567555"/>
    <n v="1"/>
    <n v="0"/>
    <n v="0"/>
    <n v="0"/>
    <n v="0"/>
    <n v="0"/>
    <n v="19.229761904761904"/>
    <n v="0"/>
    <n v="0"/>
    <n v="0"/>
    <n v="0"/>
    <n v="0"/>
    <n v="0"/>
    <n v="27.742261904761904"/>
    <n v="0"/>
    <n v="0"/>
    <n v="0"/>
    <n v="0"/>
    <n v="0"/>
    <n v="0"/>
  </r>
  <r>
    <s v="47691-56947"/>
    <x v="3"/>
    <s v="Chris"/>
    <s v="Chris Myarick"/>
    <s v="Myarick"/>
    <n v="0"/>
    <n v="0"/>
    <n v="4000"/>
    <s v="MIA@NE"/>
    <s v="MIA"/>
    <s v="NE"/>
    <m/>
    <m/>
    <m/>
    <x v="667"/>
    <s v="Chris Myarick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29314"/>
    <x v="3"/>
    <s v="Richard"/>
    <s v="Richard Rodgers"/>
    <s v="Rodgers"/>
    <n v="1.20000004768371"/>
    <n v="1"/>
    <n v="4000"/>
    <s v="PHI@WAS"/>
    <s v="WAS"/>
    <s v="PHI"/>
    <m/>
    <m/>
    <m/>
    <x v="668"/>
    <s v="Richard Rodgers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65182"/>
    <x v="3"/>
    <s v="Mitchell"/>
    <s v="Mitchell Wilcox"/>
    <s v="Wilcox"/>
    <n v="0"/>
    <n v="0"/>
    <n v="4000"/>
    <s v="LAC@CIN"/>
    <s v="CIN"/>
    <s v="LAC"/>
    <m/>
    <m/>
    <m/>
    <x v="669"/>
    <s v="Mitchell Wilcox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71351"/>
    <x v="3"/>
    <s v="Charlie"/>
    <s v="Charlie Woerner"/>
    <s v="Woerner"/>
    <n v="0"/>
    <n v="0"/>
    <n v="4000"/>
    <s v="ARI@SF"/>
    <s v="SF"/>
    <s v="ARI"/>
    <m/>
    <m/>
    <m/>
    <x v="670"/>
    <s v="Charlie Woerner"/>
    <n v="7.5041597337770387"/>
    <n v="4.3781321184510249"/>
    <n v="10.712589073634204"/>
    <n v="0"/>
    <n v="0"/>
    <n v="0"/>
    <n v="0"/>
    <n v="0"/>
    <n v="0"/>
    <n v="0"/>
    <n v="0"/>
    <n v="0"/>
    <n v="0"/>
    <n v="0"/>
    <n v="0"/>
    <n v="0"/>
    <n v="0"/>
    <n v="26.807585091071147"/>
    <n v="33.392414908928856"/>
    <n v="1"/>
    <n v="0"/>
    <n v="0"/>
    <n v="0"/>
    <n v="0"/>
    <n v="0"/>
    <n v="33.340259740259739"/>
    <n v="0"/>
    <n v="0"/>
    <n v="0"/>
    <n v="0"/>
    <n v="0"/>
    <n v="0"/>
    <n v="29.127326839826839"/>
    <n v="0"/>
    <n v="0"/>
    <n v="0"/>
    <n v="0"/>
    <n v="0"/>
    <n v="0"/>
  </r>
  <r>
    <s v="47691-61112"/>
    <x v="3"/>
    <s v="Josiah"/>
    <s v="Josiah Deguara"/>
    <s v="Deguara"/>
    <n v="0"/>
    <n v="0"/>
    <n v="4000"/>
    <s v="GB@MIN"/>
    <s v="GB"/>
    <s v="MIN"/>
    <m/>
    <m/>
    <m/>
    <x v="671"/>
    <s v="Josiah Deguara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70335"/>
    <x v="3"/>
    <s v="Seth"/>
    <s v="Seth DeValve"/>
    <s v="DeValve"/>
    <n v="2.8571428571428501"/>
    <n v="7"/>
    <n v="4000"/>
    <s v="LV@CAR"/>
    <s v="CAR"/>
    <s v="LV"/>
    <m/>
    <m/>
    <m/>
    <x v="672"/>
    <s v="Seth DeValve"/>
    <n v="7.8079847908745244"/>
    <n v="3.8765432098765431"/>
    <n v="12.186943620178042"/>
    <n v="0"/>
    <n v="0"/>
    <n v="0"/>
    <n v="0"/>
    <n v="1.5"/>
    <n v="1"/>
    <n v="11.666666666666666"/>
    <n v="11.7"/>
    <n v="20"/>
    <n v="0.97499999999999998"/>
    <n v="0"/>
    <n v="0"/>
    <n v="0"/>
    <n v="0"/>
    <n v="42.975624629062651"/>
    <n v="20.224375370937352"/>
    <n v="1"/>
    <n v="0"/>
    <n v="0"/>
    <n v="0"/>
    <n v="0"/>
    <n v="1.5"/>
    <n v="35.359294871794873"/>
    <n v="1.8230973546651426"/>
    <n v="1"/>
    <n v="1.2153982364434284"/>
    <n v="13.428167062544702"/>
    <n v="16.320570566484562"/>
    <n v="0"/>
    <n v="28.778311965811962"/>
    <n v="0"/>
    <n v="0"/>
    <n v="0"/>
    <n v="2.1320570566484562"/>
    <n v="0.53301426416211406"/>
    <n v="0.375"/>
  </r>
  <r>
    <s v="47691-70341"/>
    <x v="3"/>
    <s v="Moritz"/>
    <s v="Moritz Bohringer"/>
    <s v="Bohringer"/>
    <n v="0"/>
    <n v="0"/>
    <n v="4000"/>
    <s v="LAC@CIN"/>
    <s v="CIN"/>
    <s v="LAC"/>
    <m/>
    <m/>
    <m/>
    <x v="673"/>
    <s v="Moritz Bohringer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70342"/>
    <x v="3"/>
    <s v="Temarrick"/>
    <s v="Temarrick Hemingway"/>
    <s v="Hemingway"/>
    <n v="0"/>
    <n v="0"/>
    <n v="4000"/>
    <s v="LV@CAR"/>
    <s v="CAR"/>
    <s v="LV"/>
    <m/>
    <m/>
    <m/>
    <x v="674"/>
    <s v="Temarrick Hemingway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29390"/>
    <x v="3"/>
    <s v="Evan"/>
    <s v="Evan Baylis"/>
    <s v="Baylis"/>
    <n v="0"/>
    <n v="0"/>
    <n v="4000"/>
    <s v="GB@MIN"/>
    <s v="GB"/>
    <s v="MIN"/>
    <m/>
    <m/>
    <m/>
    <x v="675"/>
    <s v="Evan Baylis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69326"/>
    <x v="3"/>
    <s v="Isaac"/>
    <s v="Isaac Nauta"/>
    <s v="Nauta"/>
    <n v="1.1499999761581401"/>
    <n v="2"/>
    <n v="4000"/>
    <s v="CHI@DET"/>
    <s v="DET"/>
    <s v="CHI"/>
    <m/>
    <m/>
    <m/>
    <x v="676"/>
    <s v="Isaac Nauta"/>
    <n v="6.2241681260945709"/>
    <n v="3.9420289855072466"/>
    <n v="9.817679558011049"/>
    <n v="0"/>
    <n v="0"/>
    <n v="0"/>
    <n v="0"/>
    <n v="0.5"/>
    <n v="0.33333333333333331"/>
    <n v="2.1666666666666665"/>
    <n v="6.5"/>
    <n v="10"/>
    <n v="1.0833333333333333"/>
    <n v="0"/>
    <n v="0"/>
    <n v="0"/>
    <n v="0"/>
    <n v="34.909659414362835"/>
    <n v="26.19034058563717"/>
    <n v="1"/>
    <n v="0"/>
    <n v="0"/>
    <n v="0"/>
    <n v="0"/>
    <n v="0.5"/>
    <n v="35.950198412698413"/>
    <n v="0.48552804929766347"/>
    <n v="0.33333333333333331"/>
    <n v="0.32368536619844229"/>
    <n v="6.0097759527766028"/>
    <n v="1.9452765300450872"/>
    <n v="0"/>
    <n v="55.169444444444444"/>
    <n v="0"/>
    <n v="0"/>
    <n v="0"/>
    <n v="0.36119431967117538"/>
    <n v="9.0298579917793845E-2"/>
    <n v="0.125"/>
  </r>
  <r>
    <s v="47691-63216"/>
    <x v="3"/>
    <s v="Jared"/>
    <s v="Jared Rice"/>
    <s v="Rice"/>
    <n v="0"/>
    <n v="0"/>
    <n v="4000"/>
    <s v="LAC@CIN"/>
    <s v="LAC"/>
    <s v="CIN"/>
    <m/>
    <m/>
    <m/>
    <x v="677"/>
    <s v="Jared Rice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26355"/>
    <x v="3"/>
    <s v="Logan"/>
    <s v="Logan Thomas"/>
    <s v="Thomas"/>
    <n v="2.4076922490046502"/>
    <n v="13"/>
    <n v="4000"/>
    <s v="PHI@WAS"/>
    <s v="WAS"/>
    <s v="PHI"/>
    <m/>
    <m/>
    <m/>
    <x v="678"/>
    <s v="Logan Thomas"/>
    <n v="6.7688266199649734"/>
    <n v="4.0849858356940514"/>
    <n v="11.10632183908046"/>
    <n v="0"/>
    <n v="0"/>
    <n v="0"/>
    <n v="0"/>
    <n v="1.75"/>
    <n v="1"/>
    <n v="10.8125"/>
    <n v="10.8"/>
    <n v="17"/>
    <n v="0.67500000000000004"/>
    <n v="0"/>
    <n v="0"/>
    <n v="0"/>
    <n v="0"/>
    <n v="36.75783627131635"/>
    <n v="17.842163728683655"/>
    <n v="1"/>
    <n v="0"/>
    <n v="0"/>
    <n v="0"/>
    <n v="0"/>
    <n v="1.75"/>
    <n v="32.519155844155847"/>
    <n v="1.9781021925378159"/>
    <n v="1"/>
    <n v="1.1303441100216089"/>
    <n v="11.296140405815388"/>
    <n v="12.768525773690531"/>
    <n v="0"/>
    <n v="36.928205128205128"/>
    <n v="0"/>
    <n v="0"/>
    <n v="0"/>
    <n v="1.7768525773690531"/>
    <n v="0.44421314434226328"/>
    <n v="0.4375"/>
  </r>
  <r>
    <s v="47691-86770"/>
    <x v="3"/>
    <s v="Hunter"/>
    <s v="Hunter Bryant"/>
    <s v="Bryant"/>
    <n v="0"/>
    <n v="0"/>
    <n v="4000"/>
    <s v="CHI@DET"/>
    <s v="DET"/>
    <s v="CHI"/>
    <m/>
    <m/>
    <m/>
    <x v="679"/>
    <s v="Hunter Bryant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61172"/>
    <x v="3"/>
    <s v="Tyler"/>
    <s v="Tyler Davis"/>
    <s v="Davis"/>
    <n v="0"/>
    <n v="0"/>
    <n v="4000"/>
    <s v="IND@JAC"/>
    <s v="JAC"/>
    <s v="IND"/>
    <m/>
    <m/>
    <m/>
    <x v="680"/>
    <s v="Tyler Davis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91945"/>
    <x v="3"/>
    <s v="Cam"/>
    <s v="Cam Sutton"/>
    <s v="Sutton"/>
    <n v="0"/>
    <n v="0"/>
    <n v="4000"/>
    <s v="LV@CAR"/>
    <s v="CAR"/>
    <s v="LV"/>
    <m/>
    <m/>
    <m/>
    <x v="681"/>
    <s v="Cam Sutton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55099"/>
    <x v="3"/>
    <s v="Ian"/>
    <s v="Ian Bunting"/>
    <s v="Bunting"/>
    <n v="0"/>
    <n v="0"/>
    <n v="4000"/>
    <s v="IND@JAC"/>
    <s v="IND"/>
    <s v="JAC"/>
    <m/>
    <m/>
    <m/>
    <x v="682"/>
    <s v="Ian Bunting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70458"/>
    <x v="3"/>
    <s v="Jason"/>
    <s v="Jason Vander Laan"/>
    <s v="Vander Laan"/>
    <n v="0"/>
    <n v="1"/>
    <n v="4000"/>
    <s v="TB@NO"/>
    <s v="NO"/>
    <s v="TB"/>
    <s v="IR"/>
    <s v="Opt out"/>
    <m/>
    <x v="683"/>
    <s v="Jason Vander Laan"/>
    <n v="6.5090361445783129"/>
    <n v="3.2624309392265194"/>
    <n v="10.593137254901961"/>
    <n v="0"/>
    <n v="0"/>
    <n v="0"/>
    <n v="0"/>
    <n v="0"/>
    <n v="0"/>
    <n v="0"/>
    <n v="0"/>
    <n v="0"/>
    <n v="0"/>
    <n v="0"/>
    <n v="0"/>
    <n v="0"/>
    <n v="0"/>
    <n v="41.698085765579364"/>
    <n v="21.901914234420641"/>
    <n v="1"/>
    <n v="0"/>
    <n v="0"/>
    <n v="0"/>
    <n v="0"/>
    <n v="0"/>
    <n v="40.582776292335119"/>
    <n v="0"/>
    <n v="0"/>
    <n v="0"/>
    <n v="0"/>
    <n v="0"/>
    <n v="0"/>
    <n v="30.380681818181817"/>
    <n v="0"/>
    <n v="0"/>
    <n v="0"/>
    <n v="0"/>
    <n v="0"/>
    <n v="0"/>
  </r>
  <r>
    <s v="47691-65341"/>
    <x v="3"/>
    <s v="Ryan"/>
    <s v="Ryan Roberts"/>
    <s v="Roberts"/>
    <n v="0"/>
    <n v="0"/>
    <n v="4000"/>
    <s v="LAC@CIN"/>
    <s v="LAC"/>
    <s v="CIN"/>
    <m/>
    <m/>
    <m/>
    <x v="684"/>
    <s v="Ryan Roberts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38722"/>
    <x v="3"/>
    <s v="Cethan"/>
    <s v="Cethan Carter"/>
    <s v="Carter"/>
    <n v="4.1500000953674299"/>
    <n v="2"/>
    <n v="4000"/>
    <s v="LAC@CIN"/>
    <s v="CIN"/>
    <s v="LAC"/>
    <m/>
    <m/>
    <m/>
    <x v="685"/>
    <s v="Cethan Carter"/>
    <n v="6.9051724137931032"/>
    <n v="4.2074592074592072"/>
    <n v="9.7682926829268286"/>
    <n v="0"/>
    <n v="0"/>
    <n v="0"/>
    <n v="0"/>
    <n v="0.2"/>
    <n v="0.13333333333333333"/>
    <n v="0.8666666666666667"/>
    <n v="6.5"/>
    <n v="8"/>
    <n v="0.43333333333333335"/>
    <n v="0"/>
    <n v="0"/>
    <n v="0"/>
    <n v="0"/>
    <n v="37.475043336397064"/>
    <n v="24.624956663602941"/>
    <n v="1"/>
    <n v="0"/>
    <n v="0"/>
    <n v="0"/>
    <n v="0"/>
    <n v="0.2"/>
    <n v="31.570833333333336"/>
    <n v="0.23740294049717026"/>
    <n v="0.13333333333333333"/>
    <n v="0.1582686269981135"/>
    <n v="5.9795443636816277"/>
    <n v="0.94637427651419948"/>
    <n v="0"/>
    <n v="28.63095238095238"/>
    <n v="0"/>
    <n v="0"/>
    <n v="0"/>
    <n v="0.16130409431808662"/>
    <n v="4.0326023579521655E-2"/>
    <n v="0.05"/>
  </r>
  <r>
    <s v="47691-104278"/>
    <x v="3"/>
    <s v="Donald"/>
    <s v="Donald Parham Jr."/>
    <s v="Parham Jr."/>
    <n v="0"/>
    <n v="0"/>
    <n v="4000"/>
    <s v="LAC@CIN"/>
    <s v="LAC"/>
    <s v="CIN"/>
    <m/>
    <m/>
    <m/>
    <x v="686"/>
    <s v="Donald Parham Jr."/>
    <n v="7.8496993987975952"/>
    <n v="4.7261904761904763"/>
    <n v="12.717532467532468"/>
    <n v="0"/>
    <n v="0"/>
    <n v="0"/>
    <n v="0"/>
    <n v="0"/>
    <n v="0"/>
    <n v="0"/>
    <n v="0"/>
    <n v="0"/>
    <n v="0"/>
    <n v="0"/>
    <n v="0"/>
    <n v="0"/>
    <n v="0"/>
    <n v="34.151746652267818"/>
    <n v="26.748253347732181"/>
    <n v="1"/>
    <n v="0"/>
    <n v="0"/>
    <n v="0"/>
    <n v="0"/>
    <n v="0"/>
    <n v="32.673214285714288"/>
    <n v="0"/>
    <n v="0"/>
    <n v="0"/>
    <n v="0"/>
    <n v="0"/>
    <n v="0"/>
    <n v="14.611309523809522"/>
    <n v="0"/>
    <n v="0"/>
    <n v="0"/>
    <n v="0"/>
    <n v="0"/>
    <n v="0"/>
  </r>
  <r>
    <s v="47691-70489"/>
    <x v="3"/>
    <s v="Ben"/>
    <s v="Ben Braunecker"/>
    <s v="Braunecker"/>
    <n v="3.7249999046325599"/>
    <n v="4"/>
    <n v="4000"/>
    <s v="CHI@DET"/>
    <s v="CHI"/>
    <s v="DET"/>
    <m/>
    <m/>
    <m/>
    <x v="687"/>
    <s v="Ben Braunecker"/>
    <n v="7.4484451718494276"/>
    <n v="4.0769230769230766"/>
    <n v="11.94488188976378"/>
    <n v="0"/>
    <n v="0"/>
    <n v="0"/>
    <n v="0"/>
    <n v="1"/>
    <n v="0.54545454545454541"/>
    <n v="5.3636363636363633"/>
    <n v="9.8000000000000007"/>
    <n v="18"/>
    <n v="0.89090909090909098"/>
    <n v="0"/>
    <n v="0"/>
    <n v="0"/>
    <n v="0"/>
    <n v="39.087289482995565"/>
    <n v="21.912710517004435"/>
    <n v="1"/>
    <n v="0"/>
    <n v="0"/>
    <n v="0"/>
    <n v="0"/>
    <n v="1"/>
    <n v="29.935714285714287"/>
    <n v="1.3057075942780672"/>
    <n v="0.54545454545454541"/>
    <n v="0.71220414233349116"/>
    <n v="11.024121918230563"/>
    <n v="7.8514252957532396"/>
    <n v="0"/>
    <n v="24.985714285714284"/>
    <n v="0"/>
    <n v="0"/>
    <n v="0"/>
    <n v="1.0578698023025965"/>
    <n v="0.26446745057564913"/>
    <n v="0.25"/>
  </r>
  <r>
    <s v="47691-63321"/>
    <x v="3"/>
    <s v="Rashod"/>
    <s v="Rashod Berry"/>
    <s v="Berry"/>
    <n v="0"/>
    <n v="0"/>
    <n v="4000"/>
    <s v="MIA@NE"/>
    <s v="NE"/>
    <s v="MIA"/>
    <m/>
    <m/>
    <m/>
    <x v="688"/>
    <s v="Rashod Berry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64351"/>
    <x v="3"/>
    <s v="Jake"/>
    <s v="Jake Burt"/>
    <s v="Burt"/>
    <n v="0"/>
    <n v="0"/>
    <n v="4000"/>
    <s v="MIA@NE"/>
    <s v="NE"/>
    <s v="MIA"/>
    <m/>
    <m/>
    <m/>
    <x v="689"/>
    <s v="Jake Burt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71520"/>
    <x v="3"/>
    <s v="A.J."/>
    <s v="A.J. Green"/>
    <s v="Green"/>
    <n v="0"/>
    <n v="0"/>
    <n v="4000"/>
    <s v="CLE@BAL"/>
    <s v="CLE"/>
    <s v="BAL"/>
    <m/>
    <m/>
    <m/>
    <x v="70"/>
    <s v="A.J. Green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66402"/>
    <x v="3"/>
    <s v="Jack"/>
    <s v="Jack Driscoll"/>
    <s v="Driscoll"/>
    <n v="0"/>
    <n v="0"/>
    <n v="4000"/>
    <s v="PHI@WAS"/>
    <s v="PHI"/>
    <s v="WAS"/>
    <m/>
    <m/>
    <m/>
    <x v="690"/>
    <s v="Jack Driscoll"/>
    <n v="7.0796296296296299"/>
    <n v="4.7444219066937121"/>
    <n v="10.304582210242588"/>
    <n v="0"/>
    <n v="0"/>
    <n v="0"/>
    <n v="0"/>
    <n v="0"/>
    <n v="0"/>
    <n v="0"/>
    <n v="0"/>
    <n v="0"/>
    <n v="0"/>
    <n v="0"/>
    <n v="0"/>
    <n v="0"/>
    <n v="0"/>
    <n v="29.284970403171386"/>
    <n v="32.615029596828613"/>
    <n v="1"/>
    <n v="0"/>
    <n v="0"/>
    <n v="0"/>
    <n v="0"/>
    <n v="0"/>
    <n v="48.590422077922085"/>
    <n v="0"/>
    <n v="0"/>
    <n v="0"/>
    <n v="0"/>
    <n v="0"/>
    <n v="0"/>
    <n v="20.961922799422798"/>
    <n v="0"/>
    <n v="0"/>
    <n v="0"/>
    <n v="0"/>
    <n v="0"/>
    <n v="0"/>
  </r>
  <r>
    <s v="47691-39814"/>
    <x v="3"/>
    <s v="Jordan"/>
    <s v="Jordan Leggett"/>
    <s v="Leggett"/>
    <n v="1.87692304757925"/>
    <n v="13"/>
    <n v="4000"/>
    <s v="TB@NO"/>
    <s v="TB"/>
    <s v="NO"/>
    <m/>
    <m/>
    <m/>
    <x v="691"/>
    <s v="Jordan Leggett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38805"/>
    <x v="3"/>
    <s v="Marcus"/>
    <s v="Marcus Baugh"/>
    <s v="Baugh"/>
    <n v="0"/>
    <n v="0"/>
    <n v="4000"/>
    <s v="PHI@WAS"/>
    <s v="WAS"/>
    <s v="PHI"/>
    <m/>
    <m/>
    <m/>
    <x v="692"/>
    <s v="Marcus Baugh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29592"/>
    <x v="3"/>
    <s v="Xavier"/>
    <s v="Xavier Grimble"/>
    <s v="Grimble"/>
    <n v="0.40000000596046398"/>
    <n v="2"/>
    <n v="4000"/>
    <s v="IND@JAC"/>
    <s v="IND"/>
    <s v="JAC"/>
    <m/>
    <m/>
    <m/>
    <x v="693"/>
    <s v="Xavier Grimble"/>
    <n v="7.3075435203094781"/>
    <n v="5.1241379310344826"/>
    <n v="11.553516819571865"/>
    <n v="0"/>
    <n v="0"/>
    <n v="0"/>
    <n v="0"/>
    <n v="1"/>
    <n v="0.33333333333333331"/>
    <n v="1"/>
    <n v="3"/>
    <n v="3"/>
    <n v="1"/>
    <n v="0"/>
    <n v="0"/>
    <n v="0"/>
    <n v="0"/>
    <n v="24.832312195121943"/>
    <n v="36.767687804878058"/>
    <n v="1"/>
    <n v="0"/>
    <n v="0"/>
    <n v="0"/>
    <n v="0"/>
    <n v="1"/>
    <n v="34.886584249084251"/>
    <n v="0.71180119033217681"/>
    <n v="0.33333333333333331"/>
    <n v="0.23726706344405893"/>
    <n v="3.2641606701769468"/>
    <n v="0.77447781682247552"/>
    <n v="0"/>
    <n v="29.715476190476192"/>
    <n v="0"/>
    <n v="0"/>
    <n v="0"/>
    <n v="0.24411444834891421"/>
    <n v="6.1028612087228554E-2"/>
    <n v="0.25"/>
  </r>
  <r>
    <s v="47691-64408"/>
    <x v="3"/>
    <s v="Nick"/>
    <s v="Nick Bowers"/>
    <s v="Bowers"/>
    <n v="0"/>
    <n v="0"/>
    <n v="4000"/>
    <s v="LV@CAR"/>
    <s v="LV"/>
    <s v="CAR"/>
    <m/>
    <m/>
    <m/>
    <x v="694"/>
    <s v="Nick Bowers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55209"/>
    <x v="3"/>
    <s v="Nate"/>
    <s v="Nate Becker"/>
    <s v="Becker"/>
    <n v="0"/>
    <n v="0"/>
    <n v="4000"/>
    <s v="NYJ@BUF"/>
    <s v="BUF"/>
    <s v="NYJ"/>
    <m/>
    <m/>
    <m/>
    <x v="695"/>
    <s v="Nate Becker"/>
    <n v="6.45982905982906"/>
    <n v="3.3357314148681056"/>
    <n v="10.410468319559229"/>
    <n v="0"/>
    <n v="0"/>
    <n v="0"/>
    <n v="0"/>
    <n v="0"/>
    <n v="0"/>
    <n v="0"/>
    <n v="0"/>
    <n v="0"/>
    <n v="0"/>
    <n v="0"/>
    <n v="0"/>
    <n v="0"/>
    <n v="0"/>
    <n v="31.210567449280106"/>
    <n v="27.689432550719893"/>
    <n v="1"/>
    <n v="0"/>
    <n v="0"/>
    <n v="0"/>
    <n v="0"/>
    <n v="0"/>
    <n v="43.803379953379959"/>
    <n v="0"/>
    <n v="0"/>
    <n v="0"/>
    <n v="0"/>
    <n v="0"/>
    <n v="0"/>
    <n v="25.532284382284381"/>
    <n v="0"/>
    <n v="0"/>
    <n v="0"/>
    <n v="0"/>
    <n v="0"/>
    <n v="0"/>
  </r>
  <r>
    <s v="47691-65477"/>
    <x v="3"/>
    <s v="Giovanni"/>
    <s v="Giovanni Ricci"/>
    <s v="Ricci"/>
    <n v="0"/>
    <n v="0"/>
    <n v="4000"/>
    <s v="LV@CAR"/>
    <s v="CAR"/>
    <s v="LV"/>
    <m/>
    <m/>
    <m/>
    <x v="696"/>
    <s v="Giovanni Ricci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70601"/>
    <x v="3"/>
    <s v="Harrison"/>
    <s v="Harrison Bryant"/>
    <s v="Bryant"/>
    <n v="0"/>
    <n v="0"/>
    <n v="4000"/>
    <s v="CLE@BAL"/>
    <s v="CLE"/>
    <s v="BAL"/>
    <m/>
    <m/>
    <m/>
    <x v="697"/>
    <s v="Harrison Bryant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  <r>
    <s v="47691-24533"/>
    <x v="3"/>
    <s v="Mo"/>
    <s v="Mo Alie-Cox"/>
    <s v="Alie-Cox"/>
    <n v="1.4777777989705401"/>
    <n v="9"/>
    <n v="4000"/>
    <s v="IND@JAC"/>
    <s v="IND"/>
    <s v="JAC"/>
    <s v="NA"/>
    <s v="Undisclosed"/>
    <m/>
    <x v="698"/>
    <s v="Mo Alie-Cox"/>
    <n v="7.3075435203094781"/>
    <n v="5.1241379310344826"/>
    <n v="11.553516819571865"/>
    <n v="0"/>
    <n v="0"/>
    <n v="0"/>
    <n v="0"/>
    <n v="0.6875"/>
    <n v="0.5"/>
    <n v="5.8125"/>
    <n v="11.6"/>
    <n v="21"/>
    <n v="0.72499999999999998"/>
    <n v="0"/>
    <n v="0"/>
    <n v="0"/>
    <n v="0"/>
    <n v="24.832312195121943"/>
    <n v="36.767687804878058"/>
    <n v="1"/>
    <n v="0"/>
    <n v="0"/>
    <n v="0"/>
    <n v="0"/>
    <n v="0.6875"/>
    <n v="34.886584249084251"/>
    <n v="0.4893633183533716"/>
    <n v="0.5"/>
    <n v="0.35590059516608846"/>
    <n v="12.621421258017525"/>
    <n v="4.4919713375703578"/>
    <n v="0"/>
    <n v="29.715476190476192"/>
    <n v="0"/>
    <n v="0"/>
    <n v="0"/>
    <n v="0.69919713375703574"/>
    <n v="0.17479928343925893"/>
    <n v="0.171875"/>
  </r>
  <r>
    <s v="47691-54239"/>
    <x v="3"/>
    <s v="Matt"/>
    <s v="Matt Sokol"/>
    <s v="Sokol"/>
    <n v="0"/>
    <n v="0"/>
    <n v="4000"/>
    <s v="CHI@DET"/>
    <s v="DET"/>
    <s v="CHI"/>
    <m/>
    <m/>
    <m/>
    <x v="699"/>
    <s v="Matt Sokol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104421"/>
    <x v="3"/>
    <s v="Jesper"/>
    <s v="Jesper Horsted"/>
    <s v="Horsted"/>
    <n v="3.3400001525878902"/>
    <n v="5"/>
    <n v="4000"/>
    <s v="CHI@DET"/>
    <s v="CHI"/>
    <s v="DET"/>
    <m/>
    <m/>
    <m/>
    <x v="700"/>
    <s v="Jesper Horsted"/>
    <n v="7.4484451718494276"/>
    <n v="4.0769230769230766"/>
    <n v="11.94488188976378"/>
    <n v="0"/>
    <n v="0"/>
    <n v="0"/>
    <n v="0"/>
    <n v="1.6666666666666667"/>
    <n v="1.3333333333333333"/>
    <n v="14.5"/>
    <n v="10.9"/>
    <n v="20"/>
    <n v="1.8166666666666667"/>
    <n v="0"/>
    <n v="0"/>
    <n v="0"/>
    <n v="0"/>
    <n v="39.087289482995565"/>
    <n v="21.912710517004435"/>
    <n v="1"/>
    <n v="0"/>
    <n v="0"/>
    <n v="0"/>
    <n v="0"/>
    <n v="1.6666666666666667"/>
    <n v="29.935714285714287"/>
    <n v="2.1761793237967786"/>
    <n v="1.3333333333333333"/>
    <n v="1.7409434590374226"/>
    <n v="12.261523358031951"/>
    <n v="21.3466188880003"/>
    <n v="0"/>
    <n v="24.985714285714284"/>
    <n v="0"/>
    <n v="0"/>
    <n v="0"/>
    <n v="2.8013285554666965"/>
    <n v="0.70033213886667411"/>
    <n v="0.41666666666666669"/>
  </r>
  <r>
    <s v="47691-85994"/>
    <x v="3"/>
    <s v="Dalton"/>
    <s v="Dalton Keene"/>
    <s v="Keene"/>
    <n v="0"/>
    <n v="0"/>
    <n v="4000"/>
    <s v="MIA@NE"/>
    <s v="NE"/>
    <s v="MIA"/>
    <m/>
    <m/>
    <m/>
    <x v="701"/>
    <s v="Dalton Keene"/>
    <n v="7.7027522935779817"/>
    <n v="4.4659793814432991"/>
    <n v="12.203488372093023"/>
    <n v="0"/>
    <n v="0"/>
    <n v="0"/>
    <n v="0"/>
    <n v="0"/>
    <n v="0"/>
    <n v="0"/>
    <n v="0"/>
    <n v="0"/>
    <n v="0"/>
    <n v="0"/>
    <n v="0"/>
    <n v="0"/>
    <n v="0"/>
    <n v="34.723204605263149"/>
    <n v="31.576795394736852"/>
    <n v="1"/>
    <n v="0"/>
    <n v="0"/>
    <n v="0"/>
    <n v="0"/>
    <n v="0"/>
    <n v="42.773239260739253"/>
    <n v="0"/>
    <n v="0"/>
    <n v="0"/>
    <n v="0"/>
    <n v="0"/>
    <n v="0"/>
    <n v="34.718452380952385"/>
    <n v="0"/>
    <n v="0"/>
    <n v="0"/>
    <n v="0"/>
    <n v="0"/>
    <n v="0"/>
  </r>
  <r>
    <s v="47691-57325"/>
    <x v="3"/>
    <s v="Jordan"/>
    <s v="Jordan Franks"/>
    <s v="Franks"/>
    <n v="1.56666660308837"/>
    <n v="3"/>
    <n v="4000"/>
    <s v="LAC@CIN"/>
    <s v="CIN"/>
    <s v="LAC"/>
    <m/>
    <m/>
    <m/>
    <x v="702"/>
    <s v="Jordan Franks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12533"/>
    <x v="4"/>
    <s v="Green Bay"/>
    <s v="Green Bay Packers"/>
    <s v="Packers"/>
    <n v="7"/>
    <n v="16"/>
    <n v="3900"/>
    <s v="GB@MIN"/>
    <s v="GB"/>
    <s v="MIN"/>
    <m/>
    <m/>
    <m/>
    <x v="703"/>
    <s v="GB"/>
    <n v="6.2179700499168051"/>
    <n v="4.2772277227722775"/>
    <n v="9.4847715736040605"/>
    <n v="0"/>
    <n v="0"/>
    <n v="0"/>
    <n v="0"/>
    <n v="0"/>
    <n v="0"/>
    <n v="0"/>
    <n v="0"/>
    <n v="0"/>
    <n v="0"/>
    <n v="0"/>
    <n v="0"/>
    <n v="0"/>
    <n v="0"/>
    <n v="37.252589426829275"/>
    <n v="23.147410573170728"/>
    <n v="1"/>
    <n v="0"/>
    <n v="0"/>
    <n v="0"/>
    <n v="0"/>
    <n v="0"/>
    <n v="34.582088744588752"/>
    <n v="0"/>
    <n v="0"/>
    <n v="0"/>
    <n v="0"/>
    <n v="0"/>
    <n v="0"/>
    <n v="28.472023809523812"/>
    <n v="0"/>
    <n v="0"/>
    <n v="0"/>
    <n v="0"/>
    <n v="0"/>
    <n v="0"/>
  </r>
  <r>
    <s v="47691-12544"/>
    <x v="4"/>
    <s v="New York"/>
    <s v="New York Jets"/>
    <s v="Jets"/>
    <n v="8.375"/>
    <n v="16"/>
    <n v="3900"/>
    <s v="NYJ@BUF"/>
    <s v="NYJ"/>
    <s v="BUF"/>
    <m/>
    <m/>
    <m/>
    <x v="704"/>
    <s v="NYJ"/>
    <n v="5.6473779385171792"/>
    <n v="4.25"/>
    <n v="8.9741379310344822"/>
    <n v="0"/>
    <n v="0"/>
    <n v="0"/>
    <n v="0"/>
    <n v="0"/>
    <n v="0"/>
    <n v="0"/>
    <n v="0"/>
    <n v="0"/>
    <n v="0"/>
    <n v="0"/>
    <n v="0"/>
    <n v="0"/>
    <n v="0"/>
    <n v="34.445274999999995"/>
    <n v="22.054725000000001"/>
    <n v="1"/>
    <n v="0"/>
    <n v="0"/>
    <n v="0"/>
    <n v="0"/>
    <n v="0"/>
    <n v="29.979532967032963"/>
    <n v="0"/>
    <n v="0"/>
    <n v="0"/>
    <n v="0"/>
    <n v="0"/>
    <n v="0"/>
    <n v="35.912087912087905"/>
    <n v="0"/>
    <n v="0"/>
    <n v="0"/>
    <n v="0"/>
    <n v="0"/>
    <n v="0"/>
  </r>
  <r>
    <s v="47691-12551"/>
    <x v="4"/>
    <s v="Tampa Bay"/>
    <s v="Tampa Bay Buccaneers"/>
    <s v="Buccaneers"/>
    <n v="8.5625"/>
    <n v="16"/>
    <n v="3800"/>
    <s v="TB@NO"/>
    <s v="TB"/>
    <s v="NO"/>
    <m/>
    <m/>
    <m/>
    <x v="705"/>
    <s v="TB"/>
    <n v="6.4145936981757874"/>
    <n v="4.2347826086956522"/>
    <n v="10.425876010781671"/>
    <n v="0"/>
    <n v="0"/>
    <n v="0"/>
    <n v="0"/>
    <n v="0"/>
    <n v="0"/>
    <n v="0"/>
    <n v="0"/>
    <n v="0"/>
    <n v="0"/>
    <n v="0"/>
    <n v="0"/>
    <n v="0"/>
    <n v="0"/>
    <n v="44.70009236218047"/>
    <n v="20.599907637819527"/>
    <n v="1"/>
    <n v="0"/>
    <n v="0"/>
    <n v="0"/>
    <n v="0"/>
    <n v="0"/>
    <n v="39.892780830280827"/>
    <n v="0"/>
    <n v="0"/>
    <n v="0"/>
    <n v="0"/>
    <n v="0"/>
    <n v="0"/>
    <n v="23.153159340659339"/>
    <n v="0"/>
    <n v="0"/>
    <n v="0"/>
    <n v="0"/>
    <n v="0"/>
    <n v="0"/>
  </r>
  <r>
    <s v="47691-12532"/>
    <x v="4"/>
    <s v="Detroit"/>
    <s v="Detroit Lions"/>
    <s v="Lions"/>
    <n v="5.0625"/>
    <n v="16"/>
    <n v="3700"/>
    <s v="CHI@DET"/>
    <s v="DET"/>
    <s v="CHI"/>
    <m/>
    <m/>
    <m/>
    <x v="706"/>
    <s v="DET"/>
    <n v="6.2241681260945709"/>
    <n v="3.9420289855072466"/>
    <n v="9.817679558011049"/>
    <n v="0"/>
    <n v="0"/>
    <n v="0"/>
    <n v="0"/>
    <n v="0"/>
    <n v="0"/>
    <n v="0"/>
    <n v="0"/>
    <n v="0"/>
    <n v="0"/>
    <n v="0"/>
    <n v="0"/>
    <n v="0"/>
    <n v="0"/>
    <n v="34.909659414362835"/>
    <n v="26.19034058563717"/>
    <n v="1"/>
    <n v="0"/>
    <n v="0"/>
    <n v="0"/>
    <n v="0"/>
    <n v="0"/>
    <n v="35.950198412698413"/>
    <n v="0"/>
    <n v="0"/>
    <n v="0"/>
    <n v="0"/>
    <n v="0"/>
    <n v="0"/>
    <n v="55.169444444444444"/>
    <n v="0"/>
    <n v="0"/>
    <n v="0"/>
    <n v="0"/>
    <n v="0"/>
    <n v="0"/>
  </r>
  <r>
    <s v="47691-12535"/>
    <x v="4"/>
    <s v="Indianapolis"/>
    <s v="Indianapolis Colts"/>
    <s v="Colts"/>
    <n v="7.9375"/>
    <n v="16"/>
    <n v="3700"/>
    <s v="IND@JAC"/>
    <s v="IND"/>
    <s v="JAC"/>
    <m/>
    <m/>
    <m/>
    <x v="707"/>
    <s v="IND"/>
    <n v="7.3075435203094781"/>
    <n v="5.1241379310344826"/>
    <n v="11.553516819571865"/>
    <n v="0"/>
    <n v="0"/>
    <n v="0"/>
    <n v="0"/>
    <n v="0"/>
    <n v="0"/>
    <n v="0"/>
    <n v="0"/>
    <n v="0"/>
    <n v="0"/>
    <n v="0"/>
    <n v="0"/>
    <n v="0"/>
    <n v="0"/>
    <n v="24.832312195121943"/>
    <n v="36.767687804878058"/>
    <n v="1"/>
    <n v="0"/>
    <n v="0"/>
    <n v="0"/>
    <n v="0"/>
    <n v="0"/>
    <n v="34.886584249084251"/>
    <n v="0"/>
    <n v="0"/>
    <n v="0"/>
    <n v="0"/>
    <n v="0"/>
    <n v="0"/>
    <n v="29.715476190476192"/>
    <n v="0"/>
    <n v="0"/>
    <n v="0"/>
    <n v="0"/>
    <n v="0"/>
    <n v="0"/>
  </r>
  <r>
    <s v="47691-12525"/>
    <x v="4"/>
    <s v="Atlanta"/>
    <s v="Atlanta Falcons"/>
    <s v="Falcons"/>
    <n v="6.125"/>
    <n v="16"/>
    <n v="3600"/>
    <s v="SEA@ATL"/>
    <s v="ATL"/>
    <s v="SEA"/>
    <m/>
    <m/>
    <m/>
    <x v="708"/>
    <s v="ATL"/>
    <n v="7.0618729096989963"/>
    <n v="4.8530927835051543"/>
    <n v="11.026109660574413"/>
    <n v="0"/>
    <n v="0"/>
    <n v="0"/>
    <n v="0"/>
    <n v="0"/>
    <n v="0"/>
    <n v="0"/>
    <n v="0"/>
    <n v="0"/>
    <n v="0"/>
    <n v="0"/>
    <n v="0"/>
    <n v="0"/>
    <n v="0"/>
    <n v="44.774070299355685"/>
    <n v="21.325929700644309"/>
    <n v="1"/>
    <n v="0"/>
    <n v="0"/>
    <n v="0"/>
    <n v="0"/>
    <n v="0"/>
    <n v="36.57628205128205"/>
    <n v="0"/>
    <n v="0"/>
    <n v="0"/>
    <n v="0"/>
    <n v="0"/>
    <n v="0"/>
    <n v="30.875869963369961"/>
    <n v="0"/>
    <n v="0"/>
    <n v="0"/>
    <n v="0"/>
    <n v="0"/>
    <n v="0"/>
  </r>
  <r>
    <s v="47691-12528"/>
    <x v="4"/>
    <s v="Cincinnati"/>
    <s v="Cincinnati Bengals"/>
    <s v="Bengals"/>
    <n v="4.1875"/>
    <n v="16"/>
    <n v="3600"/>
    <s v="LAC@CIN"/>
    <s v="CIN"/>
    <s v="LAC"/>
    <m/>
    <m/>
    <m/>
    <x v="709"/>
    <s v="CIN"/>
    <n v="6.9051724137931032"/>
    <n v="4.2074592074592072"/>
    <n v="9.7682926829268286"/>
    <n v="0"/>
    <n v="0"/>
    <n v="0"/>
    <n v="0"/>
    <n v="0"/>
    <n v="0"/>
    <n v="0"/>
    <n v="0"/>
    <n v="0"/>
    <n v="0"/>
    <n v="0"/>
    <n v="0"/>
    <n v="0"/>
    <n v="0"/>
    <n v="37.475043336397064"/>
    <n v="24.624956663602941"/>
    <n v="1"/>
    <n v="0"/>
    <n v="0"/>
    <n v="0"/>
    <n v="0"/>
    <n v="0"/>
    <n v="31.570833333333336"/>
    <n v="0"/>
    <n v="0"/>
    <n v="0"/>
    <n v="0"/>
    <n v="0"/>
    <n v="0"/>
    <n v="28.63095238095238"/>
    <n v="0"/>
    <n v="0"/>
    <n v="0"/>
    <n v="0"/>
    <n v="0"/>
    <n v="0"/>
  </r>
  <r>
    <s v="47691-12539"/>
    <x v="4"/>
    <s v="Miami"/>
    <s v="Miami Dolphins"/>
    <s v="Dolphins"/>
    <n v="3.375"/>
    <n v="16"/>
    <n v="3500"/>
    <s v="MIA@NE"/>
    <s v="MIA"/>
    <s v="NE"/>
    <m/>
    <m/>
    <m/>
    <x v="710"/>
    <s v="MIA"/>
    <n v="5.3843283582089549"/>
    <n v="4.1863013698630134"/>
    <n v="9.5247524752475243"/>
    <n v="0"/>
    <n v="0"/>
    <n v="0"/>
    <n v="0"/>
    <n v="0"/>
    <n v="0"/>
    <n v="0"/>
    <n v="0"/>
    <n v="0"/>
    <n v="0"/>
    <n v="0"/>
    <n v="0"/>
    <n v="0"/>
    <n v="0"/>
    <n v="42.492174647302903"/>
    <n v="20.507825352697093"/>
    <n v="1"/>
    <n v="0"/>
    <n v="0"/>
    <n v="0"/>
    <n v="0"/>
    <n v="0"/>
    <n v="49.607967032967032"/>
    <n v="0"/>
    <n v="0"/>
    <n v="0"/>
    <n v="0"/>
    <n v="0"/>
    <n v="0"/>
    <n v="42.314010989010988"/>
    <n v="0"/>
    <n v="0"/>
    <n v="0"/>
    <n v="0"/>
    <n v="0"/>
    <n v="0"/>
  </r>
  <r>
    <s v="47691-12554"/>
    <x v="4"/>
    <s v="Jacksonville"/>
    <s v="Jacksonville Jaguars"/>
    <s v="Jaguars"/>
    <n v="6.4375"/>
    <n v="16"/>
    <n v="3500"/>
    <s v="IND@JAC"/>
    <s v="JAC"/>
    <s v="IND"/>
    <m/>
    <m/>
    <m/>
    <x v="711"/>
    <s v="JAC"/>
    <n v="7.0854092526690389"/>
    <n v="4.0913838120104442"/>
    <n v="10.106598984771574"/>
    <n v="0"/>
    <n v="0"/>
    <n v="0"/>
    <n v="0"/>
    <n v="0"/>
    <n v="0"/>
    <n v="0"/>
    <n v="0"/>
    <n v="0"/>
    <n v="0"/>
    <n v="0"/>
    <n v="0"/>
    <n v="0"/>
    <n v="0"/>
    <n v="43.022920729712041"/>
    <n v="18.377079270287954"/>
    <n v="1"/>
    <n v="0"/>
    <n v="0"/>
    <n v="0"/>
    <n v="0"/>
    <n v="0"/>
    <n v="39.601298701298703"/>
    <n v="0"/>
    <n v="0"/>
    <n v="0"/>
    <n v="0"/>
    <n v="0"/>
    <n v="0"/>
    <n v="30.299350649350647"/>
    <n v="0"/>
    <n v="0"/>
    <n v="0"/>
    <n v="0"/>
    <n v="0"/>
    <n v="0"/>
  </r>
  <r>
    <s v="47691-12552"/>
    <x v="4"/>
    <s v="Washington"/>
    <s v="Washington Football Team"/>
    <s v="Football Team"/>
    <n v="5.875"/>
    <n v="16"/>
    <n v="3400"/>
    <s v="PHI@WAS"/>
    <s v="WAS"/>
    <s v="PHI"/>
    <m/>
    <m/>
    <m/>
    <x v="712"/>
    <s v="Washington Football Team"/>
    <n v="6.7688266199649734"/>
    <n v="4.0849858356940514"/>
    <n v="11.10632183908046"/>
    <n v="0"/>
    <n v="0"/>
    <n v="0"/>
    <n v="0"/>
    <n v="0"/>
    <n v="0"/>
    <n v="0"/>
    <n v="0"/>
    <n v="0"/>
    <n v="0"/>
    <n v="0"/>
    <n v="0"/>
    <n v="0"/>
    <n v="0"/>
    <n v="36.75783627131635"/>
    <n v="17.842163728683655"/>
    <n v="1"/>
    <n v="0"/>
    <n v="0"/>
    <n v="0"/>
    <n v="0"/>
    <n v="0"/>
    <n v="32.519155844155847"/>
    <n v="0"/>
    <n v="0"/>
    <n v="0"/>
    <n v="0"/>
    <n v="0"/>
    <n v="0"/>
    <n v="36.928205128205128"/>
    <n v="0"/>
    <n v="0"/>
    <n v="0"/>
    <n v="0"/>
    <n v="0"/>
    <n v="0"/>
  </r>
  <r>
    <s v="47691-12553"/>
    <x v="4"/>
    <s v="Carolina"/>
    <s v="Carolina Panthers"/>
    <s v="Panthers"/>
    <n v="6.25"/>
    <n v="16"/>
    <n v="3400"/>
    <s v="LV@CAR"/>
    <s v="CAR"/>
    <s v="LV"/>
    <m/>
    <m/>
    <m/>
    <x v="713"/>
    <s v="CAR"/>
    <n v="7.8079847908745244"/>
    <n v="3.8765432098765431"/>
    <n v="12.186943620178042"/>
    <n v="0"/>
    <n v="0"/>
    <n v="0"/>
    <n v="0"/>
    <n v="0"/>
    <n v="0"/>
    <n v="0"/>
    <n v="0"/>
    <n v="0"/>
    <n v="0"/>
    <n v="0"/>
    <n v="0"/>
    <n v="0"/>
    <n v="0"/>
    <n v="42.975624629062651"/>
    <n v="20.224375370937352"/>
    <n v="1"/>
    <n v="0"/>
    <n v="0"/>
    <n v="0"/>
    <n v="0"/>
    <n v="0"/>
    <n v="35.359294871794873"/>
    <n v="0"/>
    <n v="0"/>
    <n v="0"/>
    <n v="0"/>
    <n v="0"/>
    <n v="0"/>
    <n v="28.778311965811962"/>
    <n v="0"/>
    <n v="0"/>
    <n v="0"/>
    <n v="0"/>
    <n v="0"/>
    <n v="0"/>
  </r>
  <r>
    <s v="47691-12546"/>
    <x v="4"/>
    <s v="Arizona"/>
    <s v="Arizona Cardinals"/>
    <s v="Cardinals"/>
    <n v="4.3125"/>
    <n v="16"/>
    <n v="3300"/>
    <s v="ARI@SF"/>
    <s v="ARI"/>
    <s v="SF"/>
    <m/>
    <m/>
    <m/>
    <x v="714"/>
    <s v="ARI"/>
    <n v="5.2157996146435455"/>
    <n v="4.4937655860349128"/>
    <n v="8.5125786163522008"/>
    <n v="0"/>
    <n v="0"/>
    <n v="0"/>
    <n v="0"/>
    <n v="0"/>
    <n v="0"/>
    <n v="0"/>
    <n v="0"/>
    <n v="0"/>
    <n v="0"/>
    <n v="0"/>
    <n v="0"/>
    <n v="0"/>
    <n v="0"/>
    <n v="35.724841066015493"/>
    <n v="23.675158933984505"/>
    <n v="1"/>
    <n v="0"/>
    <n v="0"/>
    <n v="0"/>
    <n v="0"/>
    <n v="0"/>
    <n v="43.039806027306028"/>
    <n v="0"/>
    <n v="0"/>
    <n v="0"/>
    <n v="0"/>
    <n v="0"/>
    <n v="0"/>
    <n v="26.173305860805861"/>
    <n v="0"/>
    <n v="0"/>
    <n v="0"/>
    <n v="0"/>
    <n v="0"/>
    <n v="0"/>
  </r>
  <r>
    <s v="47691-12537"/>
    <x v="4"/>
    <s v="Las Vegas"/>
    <s v="Las Vegas Raiders"/>
    <s v="Raiders"/>
    <n v="4.375"/>
    <n v="16"/>
    <n v="3200"/>
    <s v="LV@CAR"/>
    <s v="LV"/>
    <s v="CAR"/>
    <m/>
    <m/>
    <m/>
    <x v="715"/>
    <s v="LV"/>
    <n v="6.7941176470588234"/>
    <n v="5.1595505617977526"/>
    <n v="10.651296829971182"/>
    <n v="0"/>
    <n v="0"/>
    <n v="0"/>
    <n v="0"/>
    <n v="0"/>
    <n v="0"/>
    <n v="0"/>
    <n v="0"/>
    <n v="0"/>
    <n v="0"/>
    <n v="0"/>
    <n v="0"/>
    <n v="0"/>
    <n v="0"/>
    <n v="29.094443537499998"/>
    <n v="32.205556462499999"/>
    <n v="1"/>
    <n v="0"/>
    <n v="0"/>
    <n v="0"/>
    <n v="0"/>
    <n v="0"/>
    <n v="44.777285214785209"/>
    <n v="0"/>
    <n v="0"/>
    <n v="0"/>
    <n v="0"/>
    <n v="0"/>
    <n v="0"/>
    <n v="27.354940892440894"/>
    <n v="0"/>
    <n v="0"/>
    <n v="0"/>
    <n v="0"/>
    <n v="0"/>
    <n v="0"/>
  </r>
  <r>
    <s v="47691-12529"/>
    <x v="4"/>
    <s v="Cleveland"/>
    <s v="Cleveland Browns"/>
    <s v="Browns"/>
    <n v="5.6875"/>
    <n v="16"/>
    <n v="3000"/>
    <s v="CLE@BAL"/>
    <s v="CLE"/>
    <s v="BAL"/>
    <m/>
    <m/>
    <m/>
    <x v="716"/>
    <s v="CLE"/>
    <n v="6.09375"/>
    <n v="4.3941176470588239"/>
    <n v="10.424528301886792"/>
    <n v="0"/>
    <n v="0"/>
    <n v="0"/>
    <n v="0"/>
    <n v="0"/>
    <n v="0"/>
    <n v="0"/>
    <n v="0"/>
    <n v="0"/>
    <n v="0"/>
    <n v="0"/>
    <n v="0"/>
    <n v="0"/>
    <n v="0"/>
    <n v="39.317423175965665"/>
    <n v="20.682576824034335"/>
    <n v="1"/>
    <n v="0"/>
    <n v="0"/>
    <n v="0"/>
    <n v="0"/>
    <n v="0"/>
    <n v="34.054517704517707"/>
    <n v="0"/>
    <n v="0"/>
    <n v="0"/>
    <n v="0"/>
    <n v="0"/>
    <n v="0"/>
    <n v="28.633928571428569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417C0-A331-4BC5-AD1F-B0FB89C472C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35" firstHeaderRow="0" firstDataRow="1" firstDataCol="1" rowPageCount="1" colPageCount="1"/>
  <pivotFields count="55">
    <pivotField showAll="0"/>
    <pivotField axis="axisPage" multipleItemSelectionAllowed="1" showAll="0">
      <items count="6">
        <item h="1" x="4"/>
        <item h="1" x="1"/>
        <item h="1"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18">
        <item x="70"/>
        <item x="562"/>
        <item x="322"/>
        <item x="14"/>
        <item x="22"/>
        <item x="327"/>
        <item x="622"/>
        <item x="48"/>
        <item x="630"/>
        <item x="583"/>
        <item x="197"/>
        <item x="337"/>
        <item x="302"/>
        <item x="207"/>
        <item x="369"/>
        <item x="330"/>
        <item x="373"/>
        <item x="129"/>
        <item x="470"/>
        <item x="455"/>
        <item x="218"/>
        <item x="220"/>
        <item x="166"/>
        <item x="31"/>
        <item x="212"/>
        <item x="5"/>
        <item x="290"/>
        <item x="256"/>
        <item x="375"/>
        <item x="304"/>
        <item x="490"/>
        <item x="81"/>
        <item x="471"/>
        <item x="173"/>
        <item x="468"/>
        <item x="449"/>
        <item x="205"/>
        <item x="300"/>
        <item x="324"/>
        <item x="624"/>
        <item x="714"/>
        <item x="556"/>
        <item x="486"/>
        <item x="481"/>
        <item x="708"/>
        <item x="536"/>
        <item x="529"/>
        <item x="15"/>
        <item x="155"/>
        <item x="37"/>
        <item x="237"/>
        <item x="687"/>
        <item x="634"/>
        <item x="311"/>
        <item x="262"/>
        <item x="136"/>
        <item x="446"/>
        <item x="267"/>
        <item x="312"/>
        <item x="260"/>
        <item x="191"/>
        <item x="107"/>
        <item x="427"/>
        <item x="654"/>
        <item x="334"/>
        <item x="528"/>
        <item x="387"/>
        <item x="153"/>
        <item x="90"/>
        <item x="424"/>
        <item x="504"/>
        <item x="265"/>
        <item x="122"/>
        <item x="83"/>
        <item x="93"/>
        <item x="408"/>
        <item x="541"/>
        <item x="493"/>
        <item x="430"/>
        <item x="254"/>
        <item x="98"/>
        <item x="436"/>
        <item x="544"/>
        <item x="287"/>
        <item x="656"/>
        <item x="620"/>
        <item x="52"/>
        <item x="27"/>
        <item x="359"/>
        <item x="681"/>
        <item x="587"/>
        <item x="217"/>
        <item x="713"/>
        <item x="17"/>
        <item x="108"/>
        <item x="685"/>
        <item x="551"/>
        <item x="75"/>
        <item x="328"/>
        <item x="340"/>
        <item x="662"/>
        <item x="666"/>
        <item x="670"/>
        <item x="119"/>
        <item x="206"/>
        <item x="485"/>
        <item x="586"/>
        <item x="30"/>
        <item x="199"/>
        <item x="412"/>
        <item x="16"/>
        <item x="233"/>
        <item x="450"/>
        <item x="611"/>
        <item x="281"/>
        <item x="667"/>
        <item x="385"/>
        <item x="135"/>
        <item x="238"/>
        <item x="383"/>
        <item x="152"/>
        <item x="0"/>
        <item x="568"/>
        <item x="709"/>
        <item x="716"/>
        <item x="661"/>
        <item x="250"/>
        <item x="333"/>
        <item x="657"/>
        <item x="171"/>
        <item x="558"/>
        <item x="360"/>
        <item x="204"/>
        <item x="534"/>
        <item x="577"/>
        <item x="165"/>
        <item x="460"/>
        <item x="183"/>
        <item x="701"/>
        <item x="319"/>
        <item x="3"/>
        <item x="362"/>
        <item x="321"/>
        <item x="318"/>
        <item x="305"/>
        <item x="448"/>
        <item x="309"/>
        <item x="588"/>
        <item x="553"/>
        <item x="194"/>
        <item x="638"/>
        <item x="633"/>
        <item x="202"/>
        <item x="145"/>
        <item x="637"/>
        <item x="525"/>
        <item x="211"/>
        <item x="277"/>
        <item x="85"/>
        <item x="560"/>
        <item x="343"/>
        <item x="658"/>
        <item x="339"/>
        <item x="46"/>
        <item x="505"/>
        <item x="344"/>
        <item x="9"/>
        <item x="99"/>
        <item x="144"/>
        <item x="147"/>
        <item x="249"/>
        <item x="585"/>
        <item x="454"/>
        <item x="138"/>
        <item x="248"/>
        <item x="12"/>
        <item x="402"/>
        <item x="496"/>
        <item x="169"/>
        <item x="124"/>
        <item x="550"/>
        <item x="391"/>
        <item x="602"/>
        <item x="407"/>
        <item x="417"/>
        <item x="228"/>
        <item x="351"/>
        <item x="519"/>
        <item x="35"/>
        <item x="649"/>
        <item x="358"/>
        <item x="164"/>
        <item x="157"/>
        <item x="89"/>
        <item x="706"/>
        <item x="50"/>
        <item x="609"/>
        <item x="258"/>
        <item x="445"/>
        <item x="396"/>
        <item x="381"/>
        <item x="66"/>
        <item x="489"/>
        <item x="292"/>
        <item x="439"/>
        <item x="413"/>
        <item x="523"/>
        <item x="477"/>
        <item x="56"/>
        <item x="32"/>
        <item x="61"/>
        <item x="648"/>
        <item x="686"/>
        <item x="400"/>
        <item x="478"/>
        <item x="411"/>
        <item x="8"/>
        <item x="597"/>
        <item x="308"/>
        <item x="605"/>
        <item x="58"/>
        <item x="561"/>
        <item x="664"/>
        <item x="101"/>
        <item x="631"/>
        <item x="659"/>
        <item x="503"/>
        <item x="365"/>
        <item x="476"/>
        <item x="469"/>
        <item x="159"/>
        <item x="296"/>
        <item x="419"/>
        <item x="623"/>
        <item x="675"/>
        <item x="621"/>
        <item x="608"/>
        <item x="244"/>
        <item x="502"/>
        <item x="508"/>
        <item x="415"/>
        <item x="49"/>
        <item x="103"/>
        <item x="651"/>
        <item x="483"/>
        <item x="137"/>
        <item x="349"/>
        <item x="10"/>
        <item x="421"/>
        <item x="422"/>
        <item x="226"/>
        <item x="696"/>
        <item x="703"/>
        <item x="227"/>
        <item x="242"/>
        <item x="338"/>
        <item x="235"/>
        <item x="497"/>
        <item x="603"/>
        <item x="697"/>
        <item x="187"/>
        <item x="193"/>
        <item x="679"/>
        <item x="139"/>
        <item x="189"/>
        <item x="682"/>
        <item x="200"/>
        <item x="707"/>
        <item x="232"/>
        <item x="676"/>
        <item x="315"/>
        <item x="548"/>
        <item x="285"/>
        <item x="574"/>
        <item x="317"/>
        <item x="361"/>
        <item x="239"/>
        <item x="414"/>
        <item x="501"/>
        <item x="190"/>
        <item x="647"/>
        <item x="610"/>
        <item x="180"/>
        <item x="690"/>
        <item x="711"/>
        <item x="125"/>
        <item x="601"/>
        <item x="114"/>
        <item x="350"/>
        <item x="598"/>
        <item x="660"/>
        <item x="618"/>
        <item x="105"/>
        <item x="689"/>
        <item x="131"/>
        <item x="110"/>
        <item x="314"/>
        <item x="123"/>
        <item x="97"/>
        <item x="569"/>
        <item x="353"/>
        <item x="252"/>
        <item x="356"/>
        <item x="420"/>
        <item x="253"/>
        <item x="140"/>
        <item x="512"/>
        <item x="95"/>
        <item x="184"/>
        <item x="246"/>
        <item x="225"/>
        <item x="447"/>
        <item x="94"/>
        <item x="132"/>
        <item x="616"/>
        <item x="294"/>
        <item x="376"/>
        <item x="175"/>
        <item x="88"/>
        <item x="355"/>
        <item x="148"/>
        <item x="331"/>
        <item x="677"/>
        <item x="112"/>
        <item x="65"/>
        <item x="619"/>
        <item x="474"/>
        <item x="546"/>
        <item x="683"/>
        <item x="457"/>
        <item x="346"/>
        <item x="506"/>
        <item x="524"/>
        <item x="409"/>
        <item x="401"/>
        <item x="542"/>
        <item x="567"/>
        <item x="279"/>
        <item x="442"/>
        <item x="495"/>
        <item x="416"/>
        <item x="591"/>
        <item x="210"/>
        <item x="352"/>
        <item x="629"/>
        <item x="700"/>
        <item x="584"/>
        <item x="517"/>
        <item x="24"/>
        <item x="208"/>
        <item x="176"/>
        <item x="130"/>
        <item x="557"/>
        <item x="57"/>
        <item x="117"/>
        <item x="25"/>
        <item x="342"/>
        <item x="71"/>
        <item x="452"/>
        <item x="363"/>
        <item x="186"/>
        <item x="579"/>
        <item x="472"/>
        <item x="428"/>
        <item x="378"/>
        <item x="336"/>
        <item x="170"/>
        <item x="453"/>
        <item x="702"/>
        <item x="514"/>
        <item x="162"/>
        <item x="395"/>
        <item x="691"/>
        <item x="102"/>
        <item x="484"/>
        <item x="554"/>
        <item x="464"/>
        <item x="301"/>
        <item x="372"/>
        <item x="11"/>
        <item x="109"/>
        <item x="533"/>
        <item x="507"/>
        <item x="600"/>
        <item x="6"/>
        <item x="354"/>
        <item x="652"/>
        <item x="364"/>
        <item x="141"/>
        <item x="96"/>
        <item x="516"/>
        <item x="639"/>
        <item x="671"/>
        <item x="51"/>
        <item x="7"/>
        <item x="268"/>
        <item x="73"/>
        <item x="547"/>
        <item x="215"/>
        <item x="251"/>
        <item x="386"/>
        <item x="405"/>
        <item x="537"/>
        <item x="426"/>
        <item x="276"/>
        <item x="151"/>
        <item x="275"/>
        <item x="498"/>
        <item x="38"/>
        <item x="247"/>
        <item x="564"/>
        <item x="570"/>
        <item x="431"/>
        <item x="307"/>
        <item x="156"/>
        <item x="435"/>
        <item x="28"/>
        <item x="54"/>
        <item x="160"/>
        <item x="214"/>
        <item x="92"/>
        <item x="282"/>
        <item x="111"/>
        <item x="625"/>
        <item x="29"/>
        <item x="325"/>
        <item x="82"/>
        <item x="134"/>
        <item x="462"/>
        <item x="84"/>
        <item x="201"/>
        <item x="18"/>
        <item x="1"/>
        <item x="509"/>
        <item x="229"/>
        <item x="179"/>
        <item x="715"/>
        <item x="196"/>
        <item x="299"/>
        <item x="348"/>
        <item x="594"/>
        <item x="41"/>
        <item x="178"/>
        <item x="59"/>
        <item x="429"/>
        <item x="678"/>
        <item x="596"/>
        <item x="394"/>
        <item x="607"/>
        <item x="273"/>
        <item x="500"/>
        <item x="403"/>
        <item x="389"/>
        <item x="543"/>
        <item x="530"/>
        <item x="393"/>
        <item x="86"/>
        <item x="592"/>
        <item x="323"/>
        <item x="692"/>
        <item x="466"/>
        <item x="288"/>
        <item x="121"/>
        <item x="473"/>
        <item x="23"/>
        <item x="39"/>
        <item x="72"/>
        <item x="555"/>
        <item x="482"/>
        <item x="264"/>
        <item x="149"/>
        <item x="458"/>
        <item x="374"/>
        <item x="255"/>
        <item x="69"/>
        <item x="653"/>
        <item x="142"/>
        <item x="181"/>
        <item x="371"/>
        <item x="614"/>
        <item x="13"/>
        <item x="113"/>
        <item x="699"/>
        <item x="499"/>
        <item x="26"/>
        <item x="463"/>
        <item x="593"/>
        <item x="710"/>
        <item x="451"/>
        <item x="406"/>
        <item x="440"/>
        <item x="188"/>
        <item x="641"/>
        <item x="2"/>
        <item x="545"/>
        <item x="392"/>
        <item x="245"/>
        <item x="563"/>
        <item x="21"/>
        <item x="172"/>
        <item x="128"/>
        <item x="434"/>
        <item x="150"/>
        <item x="388"/>
        <item x="222"/>
        <item x="44"/>
        <item x="589"/>
        <item x="42"/>
        <item x="669"/>
        <item x="698"/>
        <item x="185"/>
        <item x="673"/>
        <item x="461"/>
        <item x="636"/>
        <item x="404"/>
        <item x="695"/>
        <item x="76"/>
        <item x="87"/>
        <item x="632"/>
        <item x="77"/>
        <item x="231"/>
        <item x="278"/>
        <item x="606"/>
        <item x="704"/>
        <item x="513"/>
        <item x="456"/>
        <item x="694"/>
        <item x="272"/>
        <item x="20"/>
        <item x="347"/>
        <item x="64"/>
        <item x="118"/>
        <item x="635"/>
        <item x="198"/>
        <item x="487"/>
        <item x="646"/>
        <item x="219"/>
        <item x="257"/>
        <item x="40"/>
        <item x="221"/>
        <item x="581"/>
        <item x="444"/>
        <item x="133"/>
        <item x="628"/>
        <item x="203"/>
        <item x="488"/>
        <item x="423"/>
        <item x="291"/>
        <item x="443"/>
        <item x="565"/>
        <item x="643"/>
        <item x="582"/>
        <item x="573"/>
        <item x="269"/>
        <item x="612"/>
        <item x="306"/>
        <item x="382"/>
        <item x="34"/>
        <item x="234"/>
        <item x="177"/>
        <item x="320"/>
        <item x="520"/>
        <item x="572"/>
        <item x="552"/>
        <item x="390"/>
        <item x="67"/>
        <item x="224"/>
        <item x="510"/>
        <item x="295"/>
        <item x="688"/>
        <item x="438"/>
        <item x="397"/>
        <item x="303"/>
        <item x="527"/>
        <item x="91"/>
        <item x="216"/>
        <item x="668"/>
        <item x="236"/>
        <item x="526"/>
        <item x="511"/>
        <item x="310"/>
        <item x="163"/>
        <item x="161"/>
        <item x="377"/>
        <item x="335"/>
        <item x="106"/>
        <item x="599"/>
        <item x="549"/>
        <item x="379"/>
        <item x="459"/>
        <item x="425"/>
        <item x="154"/>
        <item x="540"/>
        <item x="595"/>
        <item x="243"/>
        <item x="4"/>
        <item x="326"/>
        <item x="127"/>
        <item x="62"/>
        <item x="143"/>
        <item x="644"/>
        <item x="518"/>
        <item x="684"/>
        <item x="280"/>
        <item x="521"/>
        <item x="43"/>
        <item x="627"/>
        <item x="366"/>
        <item x="209"/>
        <item x="642"/>
        <item x="538"/>
        <item x="332"/>
        <item x="655"/>
        <item x="126"/>
        <item x="418"/>
        <item x="329"/>
        <item x="640"/>
        <item x="316"/>
        <item x="672"/>
        <item x="261"/>
        <item x="380"/>
        <item x="367"/>
        <item x="384"/>
        <item x="522"/>
        <item x="100"/>
        <item x="491"/>
        <item x="535"/>
        <item x="55"/>
        <item x="665"/>
        <item x="663"/>
        <item x="313"/>
        <item x="120"/>
        <item x="195"/>
        <item x="532"/>
        <item x="174"/>
        <item x="515"/>
        <item x="283"/>
        <item x="63"/>
        <item x="580"/>
        <item x="240"/>
        <item x="705"/>
        <item x="626"/>
        <item x="357"/>
        <item x="182"/>
        <item x="432"/>
        <item x="213"/>
        <item x="494"/>
        <item x="241"/>
        <item x="47"/>
        <item x="230"/>
        <item x="674"/>
        <item x="559"/>
        <item x="60"/>
        <item x="368"/>
        <item x="167"/>
        <item x="650"/>
        <item x="475"/>
        <item x="116"/>
        <item x="578"/>
        <item x="33"/>
        <item x="19"/>
        <item x="571"/>
        <item x="115"/>
        <item x="613"/>
        <item x="531"/>
        <item x="492"/>
        <item x="441"/>
        <item x="480"/>
        <item x="146"/>
        <item x="289"/>
        <item x="410"/>
        <item x="298"/>
        <item x="79"/>
        <item x="370"/>
        <item x="266"/>
        <item x="286"/>
        <item x="345"/>
        <item x="433"/>
        <item x="270"/>
        <item x="617"/>
        <item x="465"/>
        <item x="437"/>
        <item x="263"/>
        <item x="293"/>
        <item x="576"/>
        <item x="68"/>
        <item x="479"/>
        <item x="271"/>
        <item x="74"/>
        <item x="78"/>
        <item x="615"/>
        <item x="680"/>
        <item x="297"/>
        <item x="566"/>
        <item x="104"/>
        <item x="274"/>
        <item x="590"/>
        <item x="45"/>
        <item x="645"/>
        <item x="158"/>
        <item x="36"/>
        <item x="399"/>
        <item x="467"/>
        <item x="575"/>
        <item x="604"/>
        <item x="341"/>
        <item x="712"/>
        <item x="539"/>
        <item x="223"/>
        <item x="80"/>
        <item x="398"/>
        <item x="192"/>
        <item x="693"/>
        <item x="53"/>
        <item x="168"/>
        <item x="259"/>
        <item x="2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dataField="1" numFmtId="43" showAll="0"/>
  </pivotFields>
  <rowFields count="1">
    <field x="14"/>
  </rowFields>
  <rowItems count="432">
    <i>
      <x v="688"/>
    </i>
    <i>
      <x v="45"/>
    </i>
    <i>
      <x v="24"/>
    </i>
    <i>
      <x v="120"/>
    </i>
    <i>
      <x v="393"/>
    </i>
    <i>
      <x v="559"/>
    </i>
    <i>
      <x v="324"/>
    </i>
    <i>
      <x v="713"/>
    </i>
    <i>
      <x v="408"/>
    </i>
    <i>
      <x v="166"/>
    </i>
    <i>
      <x v="493"/>
    </i>
    <i>
      <x v="48"/>
    </i>
    <i>
      <x v="129"/>
    </i>
    <i>
      <x v="435"/>
    </i>
    <i>
      <x v="175"/>
    </i>
    <i>
      <x v="520"/>
    </i>
    <i>
      <x v="286"/>
    </i>
    <i>
      <x v="394"/>
    </i>
    <i>
      <x v="318"/>
    </i>
    <i>
      <x v="152"/>
    </i>
    <i>
      <x v="357"/>
    </i>
    <i>
      <x v="178"/>
    </i>
    <i>
      <x v="498"/>
    </i>
    <i>
      <x v="253"/>
    </i>
    <i>
      <x v="195"/>
    </i>
    <i>
      <x v="135"/>
    </i>
    <i>
      <x v="254"/>
    </i>
    <i>
      <x v="118"/>
    </i>
    <i>
      <x v="329"/>
    </i>
    <i>
      <x v="510"/>
    </i>
    <i>
      <x v="110"/>
    </i>
    <i>
      <x v="137"/>
    </i>
    <i>
      <x v="198"/>
    </i>
    <i>
      <x v="108"/>
    </i>
    <i>
      <x v="86"/>
    </i>
    <i>
      <x v="16"/>
    </i>
    <i>
      <x v="163"/>
    </i>
    <i>
      <x v="582"/>
    </i>
    <i>
      <x v="637"/>
    </i>
    <i>
      <x v="218"/>
    </i>
    <i>
      <x v="263"/>
    </i>
    <i>
      <x v="264"/>
    </i>
    <i>
      <x v="499"/>
    </i>
    <i>
      <x v="652"/>
    </i>
    <i>
      <x v="230"/>
    </i>
    <i>
      <x v="502"/>
    </i>
    <i>
      <x v="697"/>
    </i>
    <i>
      <x v="314"/>
    </i>
    <i>
      <x v="416"/>
    </i>
    <i>
      <x v="33"/>
    </i>
    <i>
      <x v="270"/>
    </i>
    <i>
      <x v="594"/>
    </i>
    <i>
      <x v="247"/>
    </i>
    <i>
      <x v="13"/>
    </i>
    <i>
      <x v="627"/>
    </i>
    <i>
      <x v="634"/>
    </i>
    <i>
      <x v="708"/>
    </i>
    <i>
      <x v="144"/>
    </i>
    <i>
      <x v="179"/>
    </i>
    <i>
      <x v="461"/>
    </i>
    <i>
      <x v="186"/>
    </i>
    <i>
      <x v="464"/>
    </i>
    <i>
      <x v="409"/>
    </i>
    <i>
      <x v="470"/>
    </i>
    <i>
      <x v="692"/>
    </i>
    <i>
      <x v="683"/>
    </i>
    <i>
      <x v="67"/>
    </i>
    <i>
      <x v="282"/>
    </i>
    <i>
      <x v="714"/>
    </i>
    <i>
      <x v="699"/>
    </i>
    <i>
      <x v="537"/>
    </i>
    <i>
      <x v="320"/>
    </i>
    <i>
      <x v="90"/>
    </i>
    <i>
      <x v="249"/>
    </i>
    <i>
      <x v="349"/>
    </i>
    <i>
      <x v="469"/>
    </i>
    <i>
      <x v="599"/>
    </i>
    <i>
      <x v="299"/>
    </i>
    <i>
      <x v="174"/>
    </i>
    <i>
      <x v="7"/>
    </i>
    <i>
      <x v="669"/>
    </i>
    <i>
      <x v="21"/>
    </i>
    <i>
      <x v="533"/>
    </i>
    <i>
      <x v="544"/>
    </i>
    <i>
      <x v="215"/>
    </i>
    <i>
      <x v="716"/>
    </i>
    <i>
      <x v="391"/>
    </i>
    <i>
      <x v="682"/>
    </i>
    <i>
      <x v="147"/>
    </i>
    <i>
      <x v="268"/>
    </i>
    <i>
      <x v="412"/>
    </i>
    <i>
      <x v="126"/>
    </i>
    <i>
      <x v="119"/>
    </i>
    <i>
      <x v="22"/>
    </i>
    <i>
      <x v="430"/>
    </i>
    <i>
      <x v="192"/>
    </i>
    <i>
      <x v="527"/>
    </i>
    <i>
      <x v="301"/>
    </i>
    <i>
      <x v="341"/>
    </i>
    <i>
      <x v="539"/>
    </i>
    <i>
      <x v="171"/>
    </i>
    <i>
      <x v="272"/>
    </i>
    <i>
      <x v="555"/>
    </i>
    <i>
      <x v="83"/>
    </i>
    <i>
      <x v="331"/>
    </i>
    <i>
      <x v="705"/>
    </i>
    <i>
      <x v="663"/>
    </i>
    <i>
      <x v="383"/>
    </i>
    <i>
      <x v="471"/>
    </i>
    <i>
      <x v="170"/>
    </i>
    <i>
      <x v="639"/>
    </i>
    <i>
      <x v="678"/>
    </i>
    <i>
      <x v="414"/>
    </i>
    <i>
      <x v="406"/>
    </i>
    <i>
      <x v="236"/>
    </i>
    <i>
      <x v="260"/>
    </i>
    <i>
      <x v="619"/>
    </i>
    <i>
      <x v="275"/>
    </i>
    <i>
      <x v="335"/>
    </i>
    <i>
      <x v="445"/>
    </i>
    <i>
      <x v="156"/>
    </i>
    <i>
      <x v="479"/>
    </i>
    <i>
      <x v="182"/>
    </i>
    <i>
      <x v="345"/>
    </i>
    <i>
      <x v="111"/>
    </i>
    <i>
      <x v="145"/>
    </i>
    <i>
      <x v="6"/>
    </i>
    <i>
      <x v="407"/>
    </i>
    <i>
      <x v="346"/>
    </i>
    <i>
      <x v="618"/>
    </i>
    <i>
      <x v="600"/>
    </i>
    <i>
      <x v="532"/>
    </i>
    <i>
      <x v="233"/>
    </i>
    <i>
      <x v="386"/>
    </i>
    <i>
      <x v="266"/>
    </i>
    <i>
      <x v="146"/>
    </i>
    <i>
      <x v="399"/>
    </i>
    <i>
      <x v="65"/>
    </i>
    <i>
      <x v="296"/>
    </i>
    <i>
      <x v="593"/>
    </i>
    <i>
      <x v="454"/>
    </i>
    <i>
      <x v="586"/>
    </i>
    <i>
      <x v="450"/>
    </i>
    <i>
      <x v="112"/>
    </i>
    <i>
      <x v="579"/>
    </i>
    <i>
      <x v="258"/>
    </i>
    <i>
      <x v="584"/>
    </i>
    <i>
      <x v="448"/>
    </i>
    <i>
      <x v="189"/>
    </i>
    <i>
      <x v="696"/>
    </i>
    <i>
      <x v="504"/>
    </i>
    <i>
      <x v="27"/>
    </i>
    <i>
      <x v="486"/>
    </i>
    <i>
      <x v="457"/>
    </i>
    <i>
      <x v="645"/>
    </i>
    <i>
      <x v="473"/>
    </i>
    <i>
      <x v="350"/>
    </i>
    <i>
      <x v="434"/>
    </i>
    <i>
      <x v="51"/>
    </i>
    <i>
      <x v="712"/>
    </i>
    <i>
      <x v="125"/>
    </i>
    <i>
      <x v="568"/>
    </i>
    <i>
      <x v="81"/>
    </i>
    <i>
      <x v="302"/>
    </i>
    <i>
      <x v="19"/>
    </i>
    <i>
      <x v="219"/>
    </i>
    <i>
      <x v="132"/>
    </i>
    <i>
      <x v="704"/>
    </i>
    <i>
      <x v="458"/>
    </i>
    <i>
      <x v="176"/>
    </i>
    <i>
      <x v="629"/>
    </i>
    <i>
      <x v="29"/>
    </i>
    <i>
      <x v="583"/>
    </i>
    <i>
      <x v="66"/>
    </i>
    <i>
      <x v="681"/>
    </i>
    <i>
      <x v="674"/>
    </i>
    <i>
      <x v="150"/>
    </i>
    <i>
      <x v="509"/>
    </i>
    <i>
      <x v="690"/>
    </i>
    <i>
      <x v="217"/>
    </i>
    <i>
      <x v="289"/>
    </i>
    <i>
      <x v="46"/>
    </i>
    <i>
      <x v="467"/>
    </i>
    <i>
      <x v="96"/>
    </i>
    <i>
      <x v="159"/>
    </i>
    <i>
      <x v="641"/>
    </i>
    <i>
      <x v="421"/>
    </i>
    <i>
      <x v="280"/>
    </i>
    <i>
      <x v="612"/>
    </i>
    <i>
      <x v="269"/>
    </i>
    <i>
      <x v="28"/>
    </i>
    <i>
      <x v="327"/>
    </i>
    <i>
      <x v="255"/>
    </i>
    <i>
      <x v="540"/>
    </i>
    <i>
      <x v="248"/>
    </i>
    <i>
      <x v="88"/>
    </i>
    <i>
      <x v="494"/>
    </i>
    <i>
      <x v="187"/>
    </i>
    <i>
      <x v="39"/>
    </i>
    <i>
      <x v="554"/>
    </i>
    <i>
      <x v="114"/>
    </i>
    <i>
      <x v="440"/>
    </i>
    <i>
      <x v="361"/>
    </i>
    <i>
      <x v="164"/>
    </i>
    <i>
      <x v="501"/>
    </i>
    <i>
      <x v="161"/>
    </i>
    <i>
      <x v="100"/>
    </i>
    <i>
      <x v="95"/>
    </i>
    <i>
      <x v="679"/>
    </i>
    <i>
      <x v="43"/>
    </i>
    <i>
      <x v="177"/>
    </i>
    <i>
      <x v="113"/>
    </i>
    <i>
      <x v="567"/>
    </i>
    <i>
      <x v="306"/>
    </i>
    <i>
      <x v="626"/>
    </i>
    <i>
      <x v="344"/>
    </i>
    <i>
      <x v="64"/>
    </i>
    <i>
      <x v="128"/>
    </i>
    <i>
      <x v="596"/>
    </i>
    <i>
      <x/>
    </i>
    <i>
      <x v="651"/>
    </i>
    <i>
      <x v="347"/>
    </i>
    <i>
      <x v="60"/>
    </i>
    <i>
      <x v="315"/>
    </i>
    <i>
      <x v="551"/>
    </i>
    <i>
      <x v="232"/>
    </i>
    <i>
      <x v="581"/>
    </i>
    <i>
      <x v="352"/>
    </i>
    <i>
      <x v="615"/>
    </i>
    <i>
      <x v="356"/>
    </i>
    <i>
      <x v="102"/>
    </i>
    <i>
      <x v="130"/>
    </i>
    <i>
      <x v="664"/>
    </i>
    <i>
      <x v="358"/>
    </i>
    <i>
      <x v="701"/>
    </i>
    <i>
      <x v="359"/>
    </i>
    <i>
      <x v="98"/>
    </i>
    <i>
      <x v="360"/>
    </i>
    <i>
      <x v="541"/>
    </i>
    <i>
      <x v="116"/>
    </i>
    <i>
      <x v="561"/>
    </i>
    <i>
      <x v="362"/>
    </i>
    <i>
      <x v="576"/>
    </i>
    <i>
      <x v="363"/>
    </i>
    <i>
      <x v="36"/>
    </i>
    <i>
      <x v="364"/>
    </i>
    <i>
      <x v="606"/>
    </i>
    <i>
      <x v="365"/>
    </i>
    <i>
      <x v="620"/>
    </i>
    <i>
      <x v="368"/>
    </i>
    <i>
      <x v="630"/>
    </i>
    <i>
      <x v="372"/>
    </i>
    <i>
      <x v="646"/>
    </i>
    <i>
      <x v="374"/>
    </i>
    <i>
      <x v="656"/>
    </i>
    <i>
      <x v="376"/>
    </i>
    <i>
      <x v="675"/>
    </i>
    <i>
      <x v="381"/>
    </i>
    <i>
      <x v="105"/>
    </i>
    <i>
      <x v="382"/>
    </i>
    <i>
      <x v="515"/>
    </i>
    <i>
      <x v="131"/>
    </i>
    <i>
      <x v="63"/>
    </i>
    <i>
      <x v="385"/>
    </i>
    <i>
      <x v="534"/>
    </i>
    <i>
      <x v="23"/>
    </i>
    <i>
      <x v="325"/>
    </i>
    <i>
      <x v="387"/>
    </i>
    <i>
      <x v="290"/>
    </i>
    <i>
      <x v="234"/>
    </i>
    <i>
      <x v="127"/>
    </i>
    <i>
      <x v="392"/>
    </i>
    <i>
      <x v="563"/>
    </i>
    <i>
      <x v="42"/>
    </i>
    <i>
      <x v="569"/>
    </i>
    <i>
      <x v="338"/>
    </i>
    <i>
      <x v="293"/>
    </i>
    <i>
      <x v="398"/>
    </i>
    <i>
      <x v="228"/>
    </i>
    <i>
      <x v="235"/>
    </i>
    <i>
      <x v="261"/>
    </i>
    <i>
      <x v="400"/>
    </i>
    <i>
      <x v="262"/>
    </i>
    <i>
      <x v="401"/>
    </i>
    <i>
      <x v="343"/>
    </i>
    <i>
      <x v="610"/>
    </i>
    <i>
      <x v="402"/>
    </i>
    <i>
      <x v="101"/>
    </i>
    <i>
      <x v="403"/>
    </i>
    <i>
      <x v="622"/>
    </i>
    <i>
      <x v="138"/>
    </i>
    <i>
      <x v="628"/>
    </i>
    <i>
      <x v="139"/>
    </i>
    <i>
      <x v="77"/>
    </i>
    <i>
      <x v="142"/>
    </i>
    <i>
      <x v="642"/>
    </i>
    <i>
      <x v="18"/>
    </i>
    <i>
      <x v="649"/>
    </i>
    <i>
      <x v="410"/>
    </i>
    <i>
      <x v="653"/>
    </i>
    <i>
      <x v="2"/>
    </i>
    <i>
      <x v="661"/>
    </i>
    <i>
      <x v="413"/>
    </i>
    <i>
      <x v="670"/>
    </i>
    <i>
      <x v="89"/>
    </i>
    <i>
      <x v="336"/>
    </i>
    <i>
      <x v="238"/>
    </i>
    <i>
      <x v="206"/>
    </i>
    <i>
      <x v="109"/>
    </i>
    <i>
      <x v="698"/>
    </i>
    <i>
      <x v="423"/>
    </i>
    <i>
      <x v="513"/>
    </i>
    <i>
      <x v="425"/>
    </i>
    <i>
      <x v="518"/>
    </i>
    <i>
      <x v="148"/>
    </i>
    <i>
      <x v="526"/>
    </i>
    <i>
      <x v="240"/>
    </i>
    <i>
      <x v="529"/>
    </i>
    <i>
      <x v="281"/>
    </i>
    <i>
      <x v="172"/>
    </i>
    <i>
      <x v="438"/>
    </i>
    <i>
      <x v="535"/>
    </i>
    <i>
      <x v="439"/>
    </i>
    <i>
      <x v="538"/>
    </i>
    <i>
      <x v="321"/>
    </i>
    <i>
      <x v="311"/>
    </i>
    <i>
      <x v="444"/>
    </i>
    <i>
      <x v="543"/>
    </i>
    <i>
      <x v="151"/>
    </i>
    <i>
      <x v="550"/>
    </i>
    <i>
      <x v="243"/>
    </i>
    <i>
      <x v="552"/>
    </i>
    <i>
      <x v="328"/>
    </i>
    <i>
      <x v="558"/>
    </i>
    <i>
      <x v="449"/>
    </i>
    <i>
      <x v="291"/>
    </i>
    <i>
      <x v="244"/>
    </i>
    <i>
      <x v="562"/>
    </i>
    <i>
      <x v="452"/>
    </i>
    <i>
      <x v="564"/>
    </i>
    <i>
      <x v="453"/>
    </i>
    <i>
      <x v="257"/>
    </i>
    <i>
      <x v="246"/>
    </i>
    <i>
      <x v="571"/>
    </i>
    <i>
      <x v="455"/>
    </i>
    <i>
      <x v="577"/>
    </i>
    <i>
      <x v="1"/>
    </i>
    <i>
      <x v="580"/>
    </i>
    <i>
      <x v="212"/>
    </i>
    <i>
      <x v="8"/>
    </i>
    <i>
      <x v="213"/>
    </i>
    <i>
      <x v="259"/>
    </i>
    <i>
      <x v="460"/>
    </i>
    <i>
      <x v="588"/>
    </i>
    <i>
      <x v="322"/>
    </i>
    <i>
      <x v="69"/>
    </i>
    <i>
      <x v="154"/>
    </i>
    <i>
      <x v="183"/>
    </i>
    <i>
      <x v="273"/>
    </i>
    <i>
      <x v="602"/>
    </i>
    <i>
      <x v="468"/>
    </i>
    <i>
      <x v="609"/>
    </i>
    <i>
      <x v="52"/>
    </i>
    <i>
      <x v="611"/>
    </i>
    <i>
      <x v="283"/>
    </i>
    <i>
      <x v="614"/>
    </i>
    <i>
      <x v="160"/>
    </i>
    <i>
      <x v="617"/>
    </i>
    <i>
      <x v="472"/>
    </i>
    <i>
      <x v="184"/>
    </i>
    <i>
      <x v="333"/>
    </i>
    <i>
      <x v="621"/>
    </i>
    <i>
      <x v="474"/>
    </i>
    <i>
      <x v="625"/>
    </i>
    <i>
      <x v="475"/>
    </i>
    <i>
      <x v="185"/>
    </i>
    <i>
      <x v="478"/>
    </i>
    <i>
      <x v="35"/>
    </i>
    <i>
      <x v="334"/>
    </i>
    <i>
      <x v="632"/>
    </i>
    <i>
      <x v="482"/>
    </i>
    <i>
      <x v="330"/>
    </i>
    <i>
      <x v="703"/>
    </i>
    <i>
      <x v="229"/>
    </i>
    <i>
      <x v="209"/>
    </i>
    <i>
      <x v="265"/>
    </i>
    <i>
      <x v="711"/>
    </i>
    <i>
      <x v="647"/>
    </i>
    <i>
      <x v="211"/>
    </i>
    <i>
      <x v="650"/>
    </i>
    <i>
      <x v="490"/>
    </i>
    <i>
      <x v="222"/>
    </i>
    <i>
      <x v="491"/>
    </i>
    <i>
      <x v="655"/>
    </i>
    <i>
      <x v="492"/>
    </i>
    <i>
      <x v="658"/>
    </i>
    <i>
      <x v="162"/>
    </i>
    <i>
      <x v="11"/>
    </i>
    <i>
      <x v="34"/>
    </i>
    <i>
      <x v="196"/>
    </i>
    <i>
      <x v="54"/>
    </i>
    <i>
      <x v="303"/>
    </i>
    <i>
      <x v="197"/>
    </i>
    <i>
      <x v="677"/>
    </i>
    <i>
      <x v="680"/>
    </i>
    <i>
      <x v="332"/>
    </i>
    <i>
      <x v="308"/>
    </i>
    <i>
      <x v="304"/>
    </i>
    <i>
      <x v="84"/>
    </i>
    <i>
      <x v="199"/>
    </i>
    <i>
      <x v="200"/>
    </i>
    <i>
      <x v="165"/>
    </i>
    <i>
      <x v="691"/>
    </i>
    <i>
      <x v="225"/>
    </i>
    <i>
      <x v="695"/>
    </i>
    <i>
      <x v="508"/>
    </i>
    <i>
      <x v="207"/>
    </i>
    <i>
      <x v="274"/>
    </i>
    <i>
      <x v="208"/>
    </i>
    <i>
      <x v="56"/>
    </i>
    <i>
      <x v="115"/>
    </i>
    <i>
      <x v="511"/>
    </i>
    <i>
      <x v="483"/>
    </i>
    <i>
      <x v="210"/>
    </i>
    <i>
      <x v="485"/>
    </i>
    <i>
      <x v="224"/>
    </i>
    <i>
      <x v="251"/>
    </i>
    <i>
      <x v="271"/>
    </i>
    <i>
      <x v="489"/>
    </i>
    <i>
      <x v="85"/>
    </i>
    <i>
      <x v="45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argets per game " fld="23" baseField="14" baseItem="0" numFmtId="43"/>
    <dataField name="Targets per $1K " fld="54" baseField="14" baseItem="1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9A404B7-FEE0-4698-A2A3-F97584B3D4E1}" autoFormatId="16" applyNumberFormats="0" applyBorderFormats="0" applyFontFormats="0" applyPatternFormats="0" applyAlignmentFormats="0" applyWidthHeightFormats="0">
  <queryTableRefresh nextId="35">
    <queryTableFields count="34">
      <queryTableField id="1" name="Rk" tableColumnId="1"/>
      <queryTableField id="2" name="Player" tableColumnId="2"/>
      <queryTableField id="3" name="Tm" tableColumnId="3"/>
      <queryTableField id="4" name="FantPos" tableColumnId="4"/>
      <queryTableField id="5" name="Age" tableColumnId="5"/>
      <queryTableField id="6" name="Games G" tableColumnId="6"/>
      <queryTableField id="7" name="Games GS" tableColumnId="7"/>
      <queryTableField id="8" name="Passing Cmp" tableColumnId="8"/>
      <queryTableField id="9" name="Passing Att" tableColumnId="9"/>
      <queryTableField id="10" name="Passing Yds" tableColumnId="10"/>
      <queryTableField id="11" name="Passing TD" tableColumnId="11"/>
      <queryTableField id="12" name="Passing Int" tableColumnId="12"/>
      <queryTableField id="13" name="Rushing Att" tableColumnId="13"/>
      <queryTableField id="14" name="Rushing Yds" tableColumnId="14"/>
      <queryTableField id="15" name="Rushing Y/A" tableColumnId="15"/>
      <queryTableField id="16" name="Rushing TD" tableColumnId="16"/>
      <queryTableField id="17" name="Receiving Tgt" tableColumnId="17"/>
      <queryTableField id="18" name="Receiving Rec" tableColumnId="18"/>
      <queryTableField id="19" name="Receiving Yds" tableColumnId="19"/>
      <queryTableField id="20" name="Receiving Y/R" tableColumnId="20"/>
      <queryTableField id="21" name="Receiving TD" tableColumnId="21"/>
      <queryTableField id="22" name="Fumbles Fmb" tableColumnId="22"/>
      <queryTableField id="23" name="Fumbles FL" tableColumnId="23"/>
      <queryTableField id="24" name="Scoring TD" tableColumnId="24"/>
      <queryTableField id="25" name="Scoring 2PM" tableColumnId="25"/>
      <queryTableField id="26" name="Scoring 2PP" tableColumnId="26"/>
      <queryTableField id="27" name="Fantasy FantPt" tableColumnId="27"/>
      <queryTableField id="28" name="Fantasy PPR" tableColumnId="28"/>
      <queryTableField id="29" name="Fantasy DKPt" tableColumnId="29"/>
      <queryTableField id="30" name="Fantasy FDPt" tableColumnId="30"/>
      <queryTableField id="31" name="Fantasy VBD" tableColumnId="31"/>
      <queryTableField id="32" name="Fantasy PosRank" tableColumnId="32"/>
      <queryTableField id="33" name="Fantasy OvRank" tableColumnId="33"/>
      <queryTableField id="34" name="Custom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24FFDD-8501-46A0-BDAA-6B2EC25EA9DF}" autoFormatId="16" applyNumberFormats="0" applyBorderFormats="0" applyFontFormats="0" applyPatternFormats="0" applyAlignmentFormats="0" applyWidthHeightFormats="0">
  <queryTableRefresh nextId="35">
    <queryTableFields count="34">
      <queryTableField id="1" name="Rk" tableColumnId="1"/>
      <queryTableField id="2" name="Player" tableColumnId="2"/>
      <queryTableField id="3" name="Tm" tableColumnId="3"/>
      <queryTableField id="4" name="FantPos" tableColumnId="4"/>
      <queryTableField id="5" name="Age" tableColumnId="5"/>
      <queryTableField id="6" name="Games G" tableColumnId="6"/>
      <queryTableField id="7" name="Games GS" tableColumnId="7"/>
      <queryTableField id="8" name="Passing Cmp" tableColumnId="8"/>
      <queryTableField id="9" name="Passing Att" tableColumnId="9"/>
      <queryTableField id="10" name="Passing Yds" tableColumnId="10"/>
      <queryTableField id="11" name="Passing TD" tableColumnId="11"/>
      <queryTableField id="12" name="Passing Int" tableColumnId="12"/>
      <queryTableField id="13" name="Rushing Att" tableColumnId="13"/>
      <queryTableField id="14" name="Rushing Yds" tableColumnId="14"/>
      <queryTableField id="15" name="Rushing Y/A" tableColumnId="15"/>
      <queryTableField id="16" name="Rushing TD" tableColumnId="16"/>
      <queryTableField id="17" name="Receiving Tgt" tableColumnId="17"/>
      <queryTableField id="18" name="Receiving Rec" tableColumnId="18"/>
      <queryTableField id="19" name="Receiving Yds" tableColumnId="19"/>
      <queryTableField id="20" name="Receiving Y/R" tableColumnId="20"/>
      <queryTableField id="21" name="Receiving TD" tableColumnId="21"/>
      <queryTableField id="22" name="Fumbles Fmb" tableColumnId="22"/>
      <queryTableField id="23" name="Fumbles FL" tableColumnId="23"/>
      <queryTableField id="24" name="Scoring TD" tableColumnId="24"/>
      <queryTableField id="25" name="Scoring 2PM" tableColumnId="25"/>
      <queryTableField id="26" name="Scoring 2PP" tableColumnId="26"/>
      <queryTableField id="27" name="Fantasy FantPt" tableColumnId="27"/>
      <queryTableField id="28" name="Fantasy PPR" tableColumnId="28"/>
      <queryTableField id="29" name="Fantasy DKPt" tableColumnId="29"/>
      <queryTableField id="30" name="Fantasy FDPt" tableColumnId="30"/>
      <queryTableField id="31" name="Fantasy VBD" tableColumnId="31"/>
      <queryTableField id="32" name="Fantasy PosRank" tableColumnId="32"/>
      <queryTableField id="33" name="Fantasy OvRank" tableColumnId="33"/>
      <queryTableField id="34" name="Custom" tableColumnId="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BA88C3-455D-400F-9CED-82497730E827}" autoFormatId="16" applyNumberFormats="0" applyBorderFormats="0" applyFontFormats="0" applyPatternFormats="0" applyAlignmentFormats="0" applyWidthHeightFormats="0">
  <queryTableRefresh nextId="35">
    <queryTableFields count="34">
      <queryTableField id="1" name="Rk" tableColumnId="1"/>
      <queryTableField id="2" name="Player" tableColumnId="2"/>
      <queryTableField id="3" name="Tm" tableColumnId="3"/>
      <queryTableField id="4" name="FantPos" tableColumnId="4"/>
      <queryTableField id="5" name="Age" tableColumnId="5"/>
      <queryTableField id="6" name="Games G" tableColumnId="6"/>
      <queryTableField id="7" name="Games GS" tableColumnId="7"/>
      <queryTableField id="8" name="Passing Cmp" tableColumnId="8"/>
      <queryTableField id="9" name="Passing Att" tableColumnId="9"/>
      <queryTableField id="10" name="Passing Yds" tableColumnId="10"/>
      <queryTableField id="11" name="Passing TD" tableColumnId="11"/>
      <queryTableField id="12" name="Passing Int" tableColumnId="12"/>
      <queryTableField id="13" name="Rushing Att" tableColumnId="13"/>
      <queryTableField id="14" name="Rushing Yds" tableColumnId="14"/>
      <queryTableField id="15" name="Rushing Y/A" tableColumnId="15"/>
      <queryTableField id="16" name="Rushing TD" tableColumnId="16"/>
      <queryTableField id="17" name="Receiving Tgt" tableColumnId="17"/>
      <queryTableField id="18" name="Receiving Rec" tableColumnId="18"/>
      <queryTableField id="19" name="Receiving Yds" tableColumnId="19"/>
      <queryTableField id="20" name="Receiving Y/R" tableColumnId="20"/>
      <queryTableField id="21" name="Receiving TD" tableColumnId="21"/>
      <queryTableField id="22" name="Fumbles Fmb" tableColumnId="22"/>
      <queryTableField id="23" name="Fumbles FL" tableColumnId="23"/>
      <queryTableField id="24" name="Scoring TD" tableColumnId="24"/>
      <queryTableField id="25" name="Scoring 2PM" tableColumnId="25"/>
      <queryTableField id="26" name="Scoring 2PP" tableColumnId="26"/>
      <queryTableField id="27" name="Fantasy FantPt" tableColumnId="27"/>
      <queryTableField id="28" name="Fantasy PPR" tableColumnId="28"/>
      <queryTableField id="29" name="Fantasy DKPt" tableColumnId="29"/>
      <queryTableField id="30" name="Fantasy FDPt" tableColumnId="30"/>
      <queryTableField id="31" name="Fantasy VBD" tableColumnId="31"/>
      <queryTableField id="32" name="Fantasy PosRank" tableColumnId="32"/>
      <queryTableField id="33" name="Fantasy OvRank" tableColumnId="33"/>
      <queryTableField id="34" name="Custom" tableColumnId="3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A337622-CB0A-4A73-8E47-65C7F87A3E5E}" autoFormatId="16" applyNumberFormats="0" applyBorderFormats="0" applyFontFormats="0" applyPatternFormats="0" applyAlignmentFormats="0" applyWidthHeightFormats="0">
  <queryTableRefresh nextId="42">
    <queryTableFields count="32">
      <queryTableField id="1" name="Rk" tableColumnId="1"/>
      <queryTableField id="2" name="Player" tableColumnId="2"/>
      <queryTableField id="16" name="Player Name" tableColumnId="16"/>
      <queryTableField id="3" name="Team" tableColumnId="3"/>
      <queryTableField id="4" name="Age" tableColumnId="4"/>
      <queryTableField id="5" name="Pos" tableColumnId="5"/>
      <queryTableField id="6" name="Games" tableColumnId="6"/>
      <queryTableField id="7" name="Games Started" tableColumnId="7"/>
      <queryTableField id="18" name="QB Record" tableColumnId="17"/>
      <queryTableField id="19" name="Completion" tableColumnId="18"/>
      <queryTableField id="20" name="Attempts" tableColumnId="19"/>
      <queryTableField id="21" name="Comp %" tableColumnId="20"/>
      <queryTableField id="22" name="Yds" tableColumnId="21"/>
      <queryTableField id="23" name="TD" tableColumnId="22"/>
      <queryTableField id="24" name="TD%" tableColumnId="23"/>
      <queryTableField id="25" name="Int" tableColumnId="24"/>
      <queryTableField id="26" name="Int%" tableColumnId="25"/>
      <queryTableField id="27" name="First Down" tableColumnId="26"/>
      <queryTableField id="28" name="Lng" tableColumnId="27"/>
      <queryTableField id="29" name="Yds/Att" tableColumnId="28"/>
      <queryTableField id="30" name="Adj Yds/Att" tableColumnId="29"/>
      <queryTableField id="31" name="Yds/Comp" tableColumnId="30"/>
      <queryTableField id="32" name="Yds/Game" tableColumnId="31"/>
      <queryTableField id="33" name="QB Rating" tableColumnId="32"/>
      <queryTableField id="34" name="QBR" tableColumnId="33"/>
      <queryTableField id="35" name="Sacks" tableColumnId="34"/>
      <queryTableField id="36" name="Yds Lost to Sack" tableColumnId="35"/>
      <queryTableField id="37" name="Net Yds/Att" tableColumnId="36"/>
      <queryTableField id="38" name="Adj. Net Yds/Att" tableColumnId="37"/>
      <queryTableField id="39" name="Sk%" tableColumnId="38"/>
      <queryTableField id="40" name="4QC" tableColumnId="39"/>
      <queryTableField id="41" name="GWD" tableColumnId="4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98E127F-94CA-458A-A7DE-E688695CAB5D}" autoFormatId="16" applyNumberFormats="0" applyBorderFormats="0" applyFontFormats="0" applyPatternFormats="0" applyAlignmentFormats="0" applyWidthHeightFormats="0">
  <queryTableRefresh nextId="18">
    <queryTableFields count="16">
      <queryTableField id="1" name="Rk" tableColumnId="1"/>
      <queryTableField id="2" name="Player" tableColumnId="2"/>
      <queryTableField id="16" name="Player Name" tableColumnId="16"/>
      <queryTableField id="3" name="Team" tableColumnId="3"/>
      <queryTableField id="4" name="Age" tableColumnId="4"/>
      <queryTableField id="5" name="Pos" tableColumnId="5"/>
      <queryTableField id="6" name="Games" tableColumnId="6"/>
      <queryTableField id="7" name="Games Started" tableColumnId="7"/>
      <queryTableField id="8" name="Rushing Att" tableColumnId="8"/>
      <queryTableField id="9" name="Rushing Yds" tableColumnId="9"/>
      <queryTableField id="10" name="Rushing TD" tableColumnId="10"/>
      <queryTableField id="11" name="Rushing 1D" tableColumnId="11"/>
      <queryTableField id="12" name="Rushing Lng" tableColumnId="12"/>
      <queryTableField id="13" name="Rushing Yds/Att" tableColumnId="13"/>
      <queryTableField id="14" name="Rushing Yds/Gm" tableColumnId="14"/>
      <queryTableField id="15" name="Fmb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BC21AAB-AA3B-4F0F-B7A1-CFABB10A5481}" autoFormatId="16" applyNumberFormats="0" applyBorderFormats="0" applyFontFormats="0" applyPatternFormats="0" applyAlignmentFormats="0" applyWidthHeightFormats="0">
  <queryTableRefresh nextId="22">
    <queryTableFields count="20">
      <queryTableField id="1" name="Rk" tableColumnId="1"/>
      <queryTableField id="2" name="Player" tableColumnId="2"/>
      <queryTableField id="20" name="Lookup Name" tableColumnId="20"/>
      <queryTableField id="3" name="Team" tableColumnId="3"/>
      <queryTableField id="4" name="Age" tableColumnId="4"/>
      <queryTableField id="5" name="Pos" tableColumnId="5"/>
      <queryTableField id="6" name="Games" tableColumnId="6"/>
      <queryTableField id="7" name="Games Started" tableColumnId="7"/>
      <queryTableField id="8" name="Targets" tableColumnId="8"/>
      <queryTableField id="9" name="Rec" tableColumnId="9"/>
      <queryTableField id="10" name="Ctch%" tableColumnId="10"/>
      <queryTableField id="11" name="Yds" tableColumnId="11"/>
      <queryTableField id="12" name="Yds/Rec" tableColumnId="12"/>
      <queryTableField id="13" name="TD" tableColumnId="13"/>
      <queryTableField id="14" name="1D" tableColumnId="14"/>
      <queryTableField id="15" name="Lng" tableColumnId="15"/>
      <queryTableField id="16" name="Yds/Tgt" tableColumnId="16"/>
      <queryTableField id="17" name="Rec/Gm" tableColumnId="17"/>
      <queryTableField id="18" name="Yds/Gm" tableColumnId="18"/>
      <queryTableField id="19" name="Fmb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1F8B378-62E6-4B0B-8894-9077C2AF80F4}" autoFormatId="16" applyNumberFormats="0" applyBorderFormats="0" applyFontFormats="0" applyPatternFormats="0" applyAlignmentFormats="0" applyWidthHeightFormats="0">
  <queryTableRefresh nextId="37" unboundColumnsRight="8">
    <queryTableFields count="36">
      <queryTableField id="1" name="Rk" tableColumnId="1"/>
      <queryTableField id="2" name="Team" tableColumnId="2"/>
      <queryTableField id="3" name="Games" tableColumnId="3"/>
      <queryTableField id="4" name="Points For" tableColumnId="4"/>
      <queryTableField id="5" name="Yds" tableColumnId="5"/>
      <queryTableField id="6" name="Plays" tableColumnId="6"/>
      <queryTableField id="7" name="Yards per Play" tableColumnId="7"/>
      <queryTableField id="8" name="Turnovers" tableColumnId="8"/>
      <queryTableField id="9" name="Fumbles Lost" tableColumnId="9"/>
      <queryTableField id="10" name="First Downs" tableColumnId="10"/>
      <queryTableField id="11" name="Completions" tableColumnId="11"/>
      <queryTableField id="12" name="Attempts" tableColumnId="12"/>
      <queryTableField id="13" name="Passing Yds" tableColumnId="13"/>
      <queryTableField id="14" name="Passing TD" tableColumnId="14"/>
      <queryTableField id="15" name="Passing Int" tableColumnId="15"/>
      <queryTableField id="16" name="Net Yds gained/att" tableColumnId="16"/>
      <queryTableField id="17" name="Passing 1stD" tableColumnId="17"/>
      <queryTableField id="18" name="Rushing Att" tableColumnId="18"/>
      <queryTableField id="19" name="Rushing Yds" tableColumnId="19"/>
      <queryTableField id="20" name="Rushing TD" tableColumnId="20"/>
      <queryTableField id="21" name="Rushing Y/A" tableColumnId="21"/>
      <queryTableField id="22" name="Rushing 1stD" tableColumnId="22"/>
      <queryTableField id="23" name="Penalties" tableColumnId="23"/>
      <queryTableField id="24" name="Penalties Yds" tableColumnId="24"/>
      <queryTableField id="25" name="Penalties 1stPy" tableColumnId="25"/>
      <queryTableField id="26" name="Scoring %" tableColumnId="26"/>
      <queryTableField id="27" name="Turnover %" tableColumnId="27"/>
      <queryTableField id="28" name="Expected Points For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8B0A78B-C8D4-4C5F-9E20-FD5F705C6A20}" autoFormatId="16" applyNumberFormats="0" applyBorderFormats="0" applyFontFormats="0" applyPatternFormats="0" applyAlignmentFormats="0" applyWidthHeightFormats="0">
  <queryTableRefresh nextId="59" unboundColumnsRight="6">
    <queryTableFields count="34">
      <queryTableField id="1" name="Rk" tableColumnId="1"/>
      <queryTableField id="30" name="Team" tableColumnId="30"/>
      <queryTableField id="31" name="Games Played" tableColumnId="31"/>
      <queryTableField id="32" name="Points For" tableColumnId="32"/>
      <queryTableField id="5" name="Yds" tableColumnId="5"/>
      <queryTableField id="33" name="Plays" tableColumnId="33"/>
      <queryTableField id="34" name="Yds per Off Play" tableColumnId="34"/>
      <queryTableField id="35" name="Turnovers" tableColumnId="35"/>
      <queryTableField id="36" name="Fumbles Lost" tableColumnId="36"/>
      <queryTableField id="37" name="Total First Downs" tableColumnId="37"/>
      <queryTableField id="11" name="Passing Cmp" tableColumnId="11"/>
      <queryTableField id="12" name="Passing Att" tableColumnId="12"/>
      <queryTableField id="13" name="Passing Yds" tableColumnId="13"/>
      <queryTableField id="14" name="Passing TD" tableColumnId="14"/>
      <queryTableField id="15" name="Passing Int" tableColumnId="15"/>
      <queryTableField id="38" name="Passing Net Gained Yds/Att" tableColumnId="38"/>
      <queryTableField id="17" name="Passing 1stD" tableColumnId="17"/>
      <queryTableField id="18" name="Rushing Att" tableColumnId="18"/>
      <queryTableField id="19" name="Rushing Yds" tableColumnId="19"/>
      <queryTableField id="20" name="Rushing TD" tableColumnId="20"/>
      <queryTableField id="21" name="Rushing Y/A" tableColumnId="21"/>
      <queryTableField id="22" name="Rushing 1stD" tableColumnId="22"/>
      <queryTableField id="39" name="Penalties" tableColumnId="39"/>
      <queryTableField id="24" name="Penalties Yds" tableColumnId="24"/>
      <queryTableField id="40" name="First Downs by Pens" tableColumnId="40"/>
      <queryTableField id="41" name="Scoring %" tableColumnId="41"/>
      <queryTableField id="42" name="Turnover %" tableColumnId="42"/>
      <queryTableField id="43" name="EXP PTS CONTRIBUTED" tableColumnId="43"/>
      <queryTableField id="29" dataBound="0" tableColumnId="29"/>
      <queryTableField id="54" dataBound="0" tableColumnId="44"/>
      <queryTableField id="55" dataBound="0" tableColumnId="45"/>
      <queryTableField id="56" dataBound="0" tableColumnId="46"/>
      <queryTableField id="57" dataBound="0" tableColumnId="47"/>
      <queryTableField id="58" dataBound="0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F9B0F6-133D-48E7-A8BA-7A325563BE28}" name="Fantasy_Rankings_Table45" displayName="Fantasy_Rankings_Table45" ref="A1:AH572" tableType="queryTable" totalsRowShown="0">
  <autoFilter ref="A1:AH572" xr:uid="{A7F7D8F9-BA12-4709-AE3F-CDD05E28FA04}"/>
  <tableColumns count="34">
    <tableColumn id="1" xr3:uid="{28DD0D0D-72FF-4CA7-AFCE-3CB0A82B0ECF}" uniqueName="1" name="Rk" queryTableFieldId="1"/>
    <tableColumn id="2" xr3:uid="{FD8B4D47-306B-4275-8DAF-F13DA3E7E82E}" uniqueName="2" name="Player" queryTableFieldId="2" dataDxfId="90"/>
    <tableColumn id="3" xr3:uid="{18F07A36-2C9E-4BE1-8501-06CA1389E4C9}" uniqueName="3" name="Tm" queryTableFieldId="3" dataDxfId="89"/>
    <tableColumn id="4" xr3:uid="{1C1F2A62-78EF-4D13-A712-713214C24214}" uniqueName="4" name="FantPos" queryTableFieldId="4" dataDxfId="88"/>
    <tableColumn id="5" xr3:uid="{569BB602-FFC4-4095-A649-C0A609784924}" uniqueName="5" name="Age" queryTableFieldId="5"/>
    <tableColumn id="6" xr3:uid="{3DBCB051-65C2-4FF4-9CE3-5CA26310ABB1}" uniqueName="6" name="Games G" queryTableFieldId="6"/>
    <tableColumn id="7" xr3:uid="{807E299E-194E-4497-8BA7-64AD2C290E9B}" uniqueName="7" name="Games GS" queryTableFieldId="7"/>
    <tableColumn id="8" xr3:uid="{B82D362D-B391-476B-881F-3835E531D535}" uniqueName="8" name="Passing Cmp" queryTableFieldId="8"/>
    <tableColumn id="9" xr3:uid="{8EC6BC0E-6C53-4F76-A85E-E10A12D60176}" uniqueName="9" name="Passing Att" queryTableFieldId="9"/>
    <tableColumn id="10" xr3:uid="{4F172051-C878-49D4-86A1-B176641F7486}" uniqueName="10" name="Passing Yds" queryTableFieldId="10"/>
    <tableColumn id="11" xr3:uid="{54CEDBD7-8C9A-4D94-81BB-58B25EDB06A6}" uniqueName="11" name="Passing TD" queryTableFieldId="11"/>
    <tableColumn id="12" xr3:uid="{18D0489C-C4A5-46C6-A0EE-1BBFEB2D722A}" uniqueName="12" name="Passing Int" queryTableFieldId="12"/>
    <tableColumn id="13" xr3:uid="{6DBF58E3-9C0A-49AD-BE26-77517FC6BFB1}" uniqueName="13" name="Rushing Att" queryTableFieldId="13"/>
    <tableColumn id="14" xr3:uid="{89C411DE-198C-4889-B6FD-19465A7B0B9A}" uniqueName="14" name="Rushing Yds" queryTableFieldId="14"/>
    <tableColumn id="15" xr3:uid="{B472E33C-C62F-4A6C-890C-81569F00CDE2}" uniqueName="15" name="Rushing Y/A" queryTableFieldId="15"/>
    <tableColumn id="16" xr3:uid="{806AC703-BC07-47F6-828B-5D1473CFC2B7}" uniqueName="16" name="Rushing TD" queryTableFieldId="16"/>
    <tableColumn id="17" xr3:uid="{A62967EF-4D1E-4A12-B410-34415BE7FF5E}" uniqueName="17" name="Receiving Tgt" queryTableFieldId="17"/>
    <tableColumn id="18" xr3:uid="{C44288D0-B2BE-4AFD-A8C4-C1A831258A06}" uniqueName="18" name="Receiving Rec" queryTableFieldId="18"/>
    <tableColumn id="19" xr3:uid="{8E75D5E7-DA85-4599-BD72-A8B560F84F50}" uniqueName="19" name="Receiving Yds" queryTableFieldId="19"/>
    <tableColumn id="20" xr3:uid="{C649C427-A4C9-43D2-B2FF-DDC9B0F3B219}" uniqueName="20" name="Receiving Y/R" queryTableFieldId="20"/>
    <tableColumn id="21" xr3:uid="{2AFC248D-5091-4149-8BED-3BD38CAEFF4C}" uniqueName="21" name="Receiving TD" queryTableFieldId="21"/>
    <tableColumn id="22" xr3:uid="{BC72F47A-6F3D-470C-A25F-0AC68227E2CA}" uniqueName="22" name="Fumbles Fmb" queryTableFieldId="22"/>
    <tableColumn id="23" xr3:uid="{A962AAF8-A892-45ED-9A4D-A80C4BDA05A5}" uniqueName="23" name="Fumbles FL" queryTableFieldId="23"/>
    <tableColumn id="24" xr3:uid="{A7CE0318-1B83-41E7-8A3C-045985D5BD75}" uniqueName="24" name="Scoring TD" queryTableFieldId="24"/>
    <tableColumn id="25" xr3:uid="{93BDF3B3-A862-4E5C-8D8F-8E410AF97741}" uniqueName="25" name="Scoring 2PM" queryTableFieldId="25"/>
    <tableColumn id="26" xr3:uid="{11A2B2BB-9288-4FE4-AD05-BFD5333D33EF}" uniqueName="26" name="Scoring 2PP" queryTableFieldId="26"/>
    <tableColumn id="27" xr3:uid="{9929362D-407C-42C2-8B90-2699278AEAF4}" uniqueName="27" name="Fantasy FantPt" queryTableFieldId="27"/>
    <tableColumn id="28" xr3:uid="{1D75E39C-6EEF-4FF4-B580-309C4E3F9625}" uniqueName="28" name="Fantasy PPR" queryTableFieldId="28"/>
    <tableColumn id="29" xr3:uid="{4A2C87B5-AD34-443B-9ED4-09FA4DDC5935}" uniqueName="29" name="Fantasy DKPt" queryTableFieldId="29"/>
    <tableColumn id="30" xr3:uid="{EE9E5BBF-6D64-4812-ABDE-6B978F64886D}" uniqueName="30" name="Fantasy FDPt" queryTableFieldId="30"/>
    <tableColumn id="31" xr3:uid="{2042761D-FF26-4240-AD05-785513BCF000}" uniqueName="31" name="Fantasy VBD" queryTableFieldId="31"/>
    <tableColumn id="32" xr3:uid="{994FBC17-7F3C-48FA-B400-D83AC2733F17}" uniqueName="32" name="Fantasy PosRank" queryTableFieldId="32"/>
    <tableColumn id="33" xr3:uid="{B2C691CC-D69F-4FC6-889F-D1F89419DA21}" uniqueName="33" name="Fantasy OvRank" queryTableFieldId="33"/>
    <tableColumn id="34" xr3:uid="{024899B5-9ED2-4D71-9ECC-E48DAB0B1E1F}" uniqueName="34" name="Custom" queryTableField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7BD666-F4DC-44DF-BEA1-207CFF26804C}" name="Fantasy_Rankings_Table4" displayName="Fantasy_Rankings_Table4" ref="A1:AH622" tableType="queryTable" totalsRowShown="0">
  <autoFilter ref="A1:AH622" xr:uid="{A7F7D8F9-BA12-4709-AE3F-CDD05E28FA04}"/>
  <tableColumns count="34">
    <tableColumn id="1" xr3:uid="{D0851B57-DBA2-4A82-AF97-41FD9733A9B9}" uniqueName="1" name="Rk" queryTableFieldId="1"/>
    <tableColumn id="2" xr3:uid="{44AEA523-C500-4B7E-A658-F74A4D5CEBE4}" uniqueName="2" name="Player" queryTableFieldId="2" dataDxfId="87"/>
    <tableColumn id="3" xr3:uid="{92779759-E704-48B3-94C8-14085B897B7A}" uniqueName="3" name="Tm" queryTableFieldId="3" dataDxfId="86"/>
    <tableColumn id="4" xr3:uid="{626B35BA-F915-4639-931E-2B81E3DA8EA0}" uniqueName="4" name="FantPos" queryTableFieldId="4" dataDxfId="85"/>
    <tableColumn id="5" xr3:uid="{23FAE53A-80F2-43F0-818F-6A2D5F84CE1B}" uniqueName="5" name="Age" queryTableFieldId="5"/>
    <tableColumn id="6" xr3:uid="{2CC3A0AB-2D03-414D-8C05-3F01B7D1751B}" uniqueName="6" name="Games G" queryTableFieldId="6"/>
    <tableColumn id="7" xr3:uid="{6007A164-DBAC-4673-A878-CE9182DD6826}" uniqueName="7" name="Games GS" queryTableFieldId="7"/>
    <tableColumn id="8" xr3:uid="{9095DE19-C008-4CA3-896F-1300FBD9AA1B}" uniqueName="8" name="Passing Cmp" queryTableFieldId="8"/>
    <tableColumn id="9" xr3:uid="{C569A6D7-7A39-4508-9EF5-56772866D60C}" uniqueName="9" name="Passing Att" queryTableFieldId="9"/>
    <tableColumn id="10" xr3:uid="{30B7DB66-2411-48DB-9387-F125030E6B4B}" uniqueName="10" name="Passing Yds" queryTableFieldId="10"/>
    <tableColumn id="11" xr3:uid="{A0344164-76A7-46F5-A498-1BB3EE917354}" uniqueName="11" name="Passing TD" queryTableFieldId="11"/>
    <tableColumn id="12" xr3:uid="{0F501C33-CB80-458D-A062-C3DB20536C74}" uniqueName="12" name="Passing Int" queryTableFieldId="12"/>
    <tableColumn id="13" xr3:uid="{4F4FC9CC-C954-4701-ABAA-21507AF66948}" uniqueName="13" name="Rushing Att" queryTableFieldId="13"/>
    <tableColumn id="14" xr3:uid="{755A73E8-F005-4CB2-B095-3E62C9B3F126}" uniqueName="14" name="Rushing Yds" queryTableFieldId="14"/>
    <tableColumn id="15" xr3:uid="{1C1F8D39-7632-4356-A8E4-CAADDDEEBAB0}" uniqueName="15" name="Rushing Y/A" queryTableFieldId="15"/>
    <tableColumn id="16" xr3:uid="{C3AB22CA-3F61-49F3-8AC7-5BFA0DF0F211}" uniqueName="16" name="Rushing TD" queryTableFieldId="16"/>
    <tableColumn id="17" xr3:uid="{511D2A8F-167B-4F77-B67B-F8105C2A5909}" uniqueName="17" name="Receiving Tgt" queryTableFieldId="17"/>
    <tableColumn id="18" xr3:uid="{A5BF6F90-FEF0-44CB-8DDE-98DD0C1ACCB0}" uniqueName="18" name="Receiving Rec" queryTableFieldId="18"/>
    <tableColumn id="19" xr3:uid="{4DB4EC4F-9E5B-4D2E-8457-F71D6E47ECA5}" uniqueName="19" name="Receiving Yds" queryTableFieldId="19"/>
    <tableColumn id="20" xr3:uid="{DFE32B43-5DE9-462C-84D9-BE8DCD6D85E6}" uniqueName="20" name="Receiving Y/R" queryTableFieldId="20"/>
    <tableColumn id="21" xr3:uid="{785BBCEE-31F1-459A-8383-5DD4B0DF7D98}" uniqueName="21" name="Receiving TD" queryTableFieldId="21"/>
    <tableColumn id="22" xr3:uid="{C1CAE241-12F4-48D2-B72D-06B7EE4FCAE0}" uniqueName="22" name="Fumbles Fmb" queryTableFieldId="22"/>
    <tableColumn id="23" xr3:uid="{0CE5E726-39BE-4F86-BA92-8E2A5B1C3B9A}" uniqueName="23" name="Fumbles FL" queryTableFieldId="23"/>
    <tableColumn id="24" xr3:uid="{D5FB00FF-029B-4E87-91EE-CF8D56B29C8D}" uniqueName="24" name="Scoring TD" queryTableFieldId="24"/>
    <tableColumn id="25" xr3:uid="{54C2C2F2-3104-408F-8460-785032EECDE1}" uniqueName="25" name="Scoring 2PM" queryTableFieldId="25"/>
    <tableColumn id="26" xr3:uid="{EFAA4210-1362-4360-BBFE-878C5A536AC7}" uniqueName="26" name="Scoring 2PP" queryTableFieldId="26"/>
    <tableColumn id="27" xr3:uid="{A777E7D0-62E1-49CB-B126-C5B7E8FD889F}" uniqueName="27" name="Fantasy FantPt" queryTableFieldId="27"/>
    <tableColumn id="28" xr3:uid="{7C79AC95-5B7C-4E06-A3F4-09959B170022}" uniqueName="28" name="Fantasy PPR" queryTableFieldId="28"/>
    <tableColumn id="29" xr3:uid="{C3309BE0-9FDE-4A1D-BE7F-8EF00EDA03BF}" uniqueName="29" name="Fantasy DKPt" queryTableFieldId="29"/>
    <tableColumn id="30" xr3:uid="{990EC04E-DFBC-4719-961A-477A836C213A}" uniqueName="30" name="Fantasy FDPt" queryTableFieldId="30"/>
    <tableColumn id="31" xr3:uid="{C6083C3E-0C24-4B0A-AA49-01CF35E808B6}" uniqueName="31" name="Fantasy VBD" queryTableFieldId="31"/>
    <tableColumn id="32" xr3:uid="{997EFD78-711E-44FE-ABC5-1785C9DCDA9C}" uniqueName="32" name="Fantasy PosRank" queryTableFieldId="32"/>
    <tableColumn id="33" xr3:uid="{BABABC79-60AD-4904-ADFD-CA9A97801CA1}" uniqueName="33" name="Fantasy OvRank" queryTableFieldId="33"/>
    <tableColumn id="34" xr3:uid="{0BE7D41D-4AAA-4FA0-9745-05DC4F47D7BC}" uniqueName="34" name="Custom" queryTableField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DFEA7D-8E90-4786-B841-756639650946}" name="Fantasy_Rankings_Table" displayName="Fantasy_Rankings_Table" ref="A1:AH621" tableType="queryTable" totalsRowShown="0">
  <autoFilter ref="A1:AH621" xr:uid="{A7F7D8F9-BA12-4709-AE3F-CDD05E28FA04}"/>
  <tableColumns count="34">
    <tableColumn id="1" xr3:uid="{B8D8832E-D171-46E2-A406-76990671FAB1}" uniqueName="1" name="Rk" queryTableFieldId="1"/>
    <tableColumn id="2" xr3:uid="{316904B1-720C-4A03-A62F-CF26F731D351}" uniqueName="2" name="Player" queryTableFieldId="2" dataDxfId="84"/>
    <tableColumn id="3" xr3:uid="{1E64F683-ADFF-47D9-91D7-747AE64035CB}" uniqueName="3" name="Tm" queryTableFieldId="3" dataDxfId="83"/>
    <tableColumn id="4" xr3:uid="{30C7A038-9F80-4F8F-80F7-833626678896}" uniqueName="4" name="FantPos" queryTableFieldId="4" dataDxfId="82"/>
    <tableColumn id="5" xr3:uid="{8CC83250-4C6C-4711-AA8E-1D9A2B77D5E5}" uniqueName="5" name="Age" queryTableFieldId="5"/>
    <tableColumn id="6" xr3:uid="{A1139790-0701-413B-8E20-0213640F6BA3}" uniqueName="6" name="Games G" queryTableFieldId="6"/>
    <tableColumn id="7" xr3:uid="{D857D6BF-C941-4A18-ADE4-E9A2A66CB4FC}" uniqueName="7" name="Games GS" queryTableFieldId="7"/>
    <tableColumn id="8" xr3:uid="{E092B139-E6F9-4000-B031-665E4C90EE6A}" uniqueName="8" name="Passing Cmp" queryTableFieldId="8"/>
    <tableColumn id="9" xr3:uid="{0A81B145-7C3F-473D-8E89-0E2CA495DF8F}" uniqueName="9" name="Passing Att" queryTableFieldId="9"/>
    <tableColumn id="10" xr3:uid="{4533A254-9227-4C23-A281-C18B37925CD3}" uniqueName="10" name="Passing Yds" queryTableFieldId="10"/>
    <tableColumn id="11" xr3:uid="{A1F6FC40-5C24-49CE-B835-FC04C842717F}" uniqueName="11" name="Passing TD" queryTableFieldId="11"/>
    <tableColumn id="12" xr3:uid="{448684D1-0FCC-4EB4-AE6E-44852EF7CFC5}" uniqueName="12" name="Passing Int" queryTableFieldId="12"/>
    <tableColumn id="13" xr3:uid="{94FAFDE3-447F-43F4-BEC0-988BFC9E6300}" uniqueName="13" name="Rushing Att" queryTableFieldId="13"/>
    <tableColumn id="14" xr3:uid="{62A9E1EB-0940-4F20-9F91-F7BB8A3CC31A}" uniqueName="14" name="Rushing Yds" queryTableFieldId="14"/>
    <tableColumn id="15" xr3:uid="{47AB561A-CA2E-4007-8ECA-4B13E351B478}" uniqueName="15" name="Rushing Y/A" queryTableFieldId="15"/>
    <tableColumn id="16" xr3:uid="{ECB2308E-751F-45FA-9048-2561C28EAE24}" uniqueName="16" name="Rushing TD" queryTableFieldId="16"/>
    <tableColumn id="17" xr3:uid="{1B5E063D-2B31-41F6-BE86-AC6D4AD36114}" uniqueName="17" name="Receiving Tgt" queryTableFieldId="17"/>
    <tableColumn id="18" xr3:uid="{3BB01EE4-8738-44EA-A0AC-F25342DA3484}" uniqueName="18" name="Receiving Rec" queryTableFieldId="18"/>
    <tableColumn id="19" xr3:uid="{3A333266-E27E-44F5-80E0-D0D516B7FABB}" uniqueName="19" name="Receiving Yds" queryTableFieldId="19"/>
    <tableColumn id="20" xr3:uid="{56F03A94-6580-4325-984D-AA358470945E}" uniqueName="20" name="Receiving Y/R" queryTableFieldId="20"/>
    <tableColumn id="21" xr3:uid="{65F4095F-335D-4F87-B7D5-64ECD0A7034B}" uniqueName="21" name="Receiving TD" queryTableFieldId="21"/>
    <tableColumn id="22" xr3:uid="{CBDA5E23-1236-4CF6-95AE-55A854D779BB}" uniqueName="22" name="Fumbles Fmb" queryTableFieldId="22"/>
    <tableColumn id="23" xr3:uid="{A2FE2F16-8FF6-4FA5-BE6D-2A5A81FD24DF}" uniqueName="23" name="Fumbles FL" queryTableFieldId="23"/>
    <tableColumn id="24" xr3:uid="{FB9ACF38-2CA1-4D4E-BCCB-26C1617E0413}" uniqueName="24" name="Scoring TD" queryTableFieldId="24"/>
    <tableColumn id="25" xr3:uid="{527CCD60-A0A1-4F1B-976B-FB26395E9117}" uniqueName="25" name="Scoring 2PM" queryTableFieldId="25"/>
    <tableColumn id="26" xr3:uid="{C0515966-B121-4D8B-93D3-FD9441FB5612}" uniqueName="26" name="Scoring 2PP" queryTableFieldId="26"/>
    <tableColumn id="27" xr3:uid="{725A4A9D-460A-43DB-8844-F28390E819F0}" uniqueName="27" name="Fantasy FantPt" queryTableFieldId="27"/>
    <tableColumn id="28" xr3:uid="{6B7E48D3-8C74-4729-8A26-51639B9F935C}" uniqueName="28" name="Fantasy PPR" queryTableFieldId="28"/>
    <tableColumn id="29" xr3:uid="{23C3ADEC-F5FE-4CA4-B482-BBF1660D3E71}" uniqueName="29" name="Fantasy DKPt" queryTableFieldId="29"/>
    <tableColumn id="30" xr3:uid="{EA84B3AF-FEC9-4C3F-896B-CE52170BDDDB}" uniqueName="30" name="Fantasy FDPt" queryTableFieldId="30"/>
    <tableColumn id="31" xr3:uid="{5E18E9CF-8B44-427C-8DCF-A0B180290A26}" uniqueName="31" name="Fantasy VBD" queryTableFieldId="31"/>
    <tableColumn id="32" xr3:uid="{BE9C9087-0962-401E-98A4-383C3C11D3EB}" uniqueName="32" name="Fantasy PosRank" queryTableFieldId="32"/>
    <tableColumn id="33" xr3:uid="{B9A569C1-9C08-4F8D-BF44-756424CA3734}" uniqueName="33" name="Fantasy OvRank" queryTableFieldId="33"/>
    <tableColumn id="34" xr3:uid="{2D8B01D7-84D5-4703-A6C6-B8154271FC9C}" uniqueName="34" name="Custom" queryTableFieldId="3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D70A6D9-871C-4F65-9622-3195D9C1E4F9}" name="Passing_Table" displayName="Passing_Table" ref="A1:AF103" tableType="queryTable" totalsRowShown="0">
  <autoFilter ref="A1:AF103" xr:uid="{107D06C7-BCDE-4489-9659-158926E41F4C}"/>
  <tableColumns count="32">
    <tableColumn id="1" xr3:uid="{AB97F11D-B1B7-4A92-8E16-E5D3AB4DA3E9}" uniqueName="1" name="Rk" queryTableFieldId="1" dataDxfId="81"/>
    <tableColumn id="2" xr3:uid="{72E614CB-2388-486E-868B-47FD694E751B}" uniqueName="2" name="Player" queryTableFieldId="2" dataDxfId="80"/>
    <tableColumn id="16" xr3:uid="{33DCF832-5875-47E3-B6CB-32718DA89F7B}" uniqueName="16" name="Player Name" queryTableFieldId="16"/>
    <tableColumn id="3" xr3:uid="{C87E0496-0508-4ACA-B765-388E74D39D3A}" uniqueName="3" name="Team" queryTableFieldId="3" dataDxfId="79"/>
    <tableColumn id="4" xr3:uid="{8635CB10-044F-420C-81BE-6AE9A43900B1}" uniqueName="4" name="Age" queryTableFieldId="4" dataDxfId="78"/>
    <tableColumn id="5" xr3:uid="{0CAD01E0-C76E-468B-9EDE-99E0B87F019D}" uniqueName="5" name="Pos" queryTableFieldId="5" dataDxfId="77"/>
    <tableColumn id="6" xr3:uid="{4CE30062-E7D3-44EA-888E-666D1A51C5BD}" uniqueName="6" name="Games" queryTableFieldId="6" dataDxfId="76"/>
    <tableColumn id="7" xr3:uid="{0615EEE5-05D9-47DC-99E2-A6F74F2BFF43}" uniqueName="7" name="Games Started" queryTableFieldId="7" dataDxfId="75"/>
    <tableColumn id="17" xr3:uid="{2891BDA6-7E89-4369-B005-B254D44BE188}" uniqueName="17" name="QB Record" queryTableFieldId="18" dataDxfId="74"/>
    <tableColumn id="18" xr3:uid="{F05D8213-FDEC-4A6C-84EB-136F060DF1E6}" uniqueName="18" name="Completion" queryTableFieldId="19" dataDxfId="73"/>
    <tableColumn id="19" xr3:uid="{52F349A1-CD48-490B-9DEC-AE4DA225962B}" uniqueName="19" name="Attempts" queryTableFieldId="20" dataDxfId="72"/>
    <tableColumn id="20" xr3:uid="{138035D3-DF6C-4258-BD4F-2FBF55B6CB6C}" uniqueName="20" name="Comp %" queryTableFieldId="21" dataDxfId="71"/>
    <tableColumn id="21" xr3:uid="{B3DCE500-988A-4A2B-B3BC-A3A5E0E054C7}" uniqueName="21" name="Yds" queryTableFieldId="22" dataDxfId="70"/>
    <tableColumn id="22" xr3:uid="{1FD954DE-FA22-4C2A-A926-043CA09CC540}" uniqueName="22" name="TD" queryTableFieldId="23" dataDxfId="69"/>
    <tableColumn id="23" xr3:uid="{335E374D-48B5-4DAA-8C01-9102E2B5B444}" uniqueName="23" name="TD%" queryTableFieldId="24" dataDxfId="68"/>
    <tableColumn id="24" xr3:uid="{3A1AEB1F-12EE-4BBC-A354-175420F7EC10}" uniqueName="24" name="Int" queryTableFieldId="25" dataDxfId="67"/>
    <tableColumn id="25" xr3:uid="{195F90BE-6103-4993-A7BC-F1B156F44956}" uniqueName="25" name="Int%" queryTableFieldId="26" dataDxfId="66"/>
    <tableColumn id="26" xr3:uid="{D451D14D-2F9C-4234-8AED-7AED92C4BA4B}" uniqueName="26" name="First Down" queryTableFieldId="27" dataDxfId="65"/>
    <tableColumn id="27" xr3:uid="{D69371C0-11FB-4175-826C-3E7C4B899DA9}" uniqueName="27" name="Lng" queryTableFieldId="28" dataDxfId="64"/>
    <tableColumn id="28" xr3:uid="{52AB3CCA-6914-4497-9730-027483D58E95}" uniqueName="28" name="Yds/Att" queryTableFieldId="29" dataDxfId="63"/>
    <tableColumn id="29" xr3:uid="{86D447BC-613C-47A4-85E4-B427DFCC3B82}" uniqueName="29" name="Adj Yds/Att" queryTableFieldId="30" dataDxfId="62"/>
    <tableColumn id="30" xr3:uid="{1828C2F7-DDC9-49AF-8642-D34CD6F6266D}" uniqueName="30" name="Yds/Comp" queryTableFieldId="31" dataDxfId="61"/>
    <tableColumn id="31" xr3:uid="{77B64A7D-F110-492C-A97A-833FEE0F5FCF}" uniqueName="31" name="Yds/Game" queryTableFieldId="32" dataDxfId="60"/>
    <tableColumn id="32" xr3:uid="{A19D5630-29A0-4783-9DAA-AC23C3F00FF3}" uniqueName="32" name="QB Rating" queryTableFieldId="33" dataDxfId="59"/>
    <tableColumn id="33" xr3:uid="{A90479C3-37E2-4F63-8AA8-C8DD5D2FE45D}" uniqueName="33" name="QBR" queryTableFieldId="34" dataDxfId="58"/>
    <tableColumn id="34" xr3:uid="{A701F319-1DCB-401C-B9E3-3DFA15B5185E}" uniqueName="34" name="Sacks" queryTableFieldId="35" dataDxfId="57"/>
    <tableColumn id="35" xr3:uid="{751528FC-D625-4DA8-B168-B923BC9FC646}" uniqueName="35" name="Yds Lost to Sack" queryTableFieldId="36" dataDxfId="56"/>
    <tableColumn id="36" xr3:uid="{660E9317-8852-4DB0-AF26-7CAFF2083EFF}" uniqueName="36" name="Net Yds/Att" queryTableFieldId="37" dataDxfId="55"/>
    <tableColumn id="37" xr3:uid="{D85189D5-C7DC-4CF4-BEEC-DC31C7226292}" uniqueName="37" name="Adj. Net Yds/Att" queryTableFieldId="38" dataDxfId="54"/>
    <tableColumn id="38" xr3:uid="{A8058C2D-8D07-4696-A326-534FFE00B69B}" uniqueName="38" name="Sk%" queryTableFieldId="39" dataDxfId="53"/>
    <tableColumn id="39" xr3:uid="{1E594B30-7BCF-4DF9-87CC-66E8C7150C8B}" uniqueName="39" name="4QC" queryTableFieldId="40" dataDxfId="52"/>
    <tableColumn id="40" xr3:uid="{C3C74958-124C-414E-975F-EE134D189863}" uniqueName="40" name="GWD" queryTableFieldId="41" dataDxfId="5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F300DA-F789-423A-9B16-41757FB423CC}" name="Rushing_Table" displayName="Rushing_Table" ref="A1:P346" tableType="queryTable" totalsRowShown="0">
  <autoFilter ref="A1:P346" xr:uid="{107D06C7-BCDE-4489-9659-158926E41F4C}"/>
  <tableColumns count="16">
    <tableColumn id="1" xr3:uid="{7EEBC61B-F385-4B2C-85D1-0B2343C9AB06}" uniqueName="1" name="Rk" queryTableFieldId="1" dataDxfId="50"/>
    <tableColumn id="2" xr3:uid="{53A87728-A419-4E85-B148-D5ECE063BD4E}" uniqueName="2" name="Player" queryTableFieldId="2" dataDxfId="49"/>
    <tableColumn id="16" xr3:uid="{E8BCF257-C585-443C-BC11-7252E391D84C}" uniqueName="16" name="Player Name" queryTableFieldId="16"/>
    <tableColumn id="3" xr3:uid="{FAD15B3F-4B7E-4D0E-B7C4-688D89895F82}" uniqueName="3" name="Team" queryTableFieldId="3" dataDxfId="48"/>
    <tableColumn id="4" xr3:uid="{270440BC-B20C-442F-A97D-5109C8F4E168}" uniqueName="4" name="Age" queryTableFieldId="4" dataDxfId="47"/>
    <tableColumn id="5" xr3:uid="{8BB47D27-84B5-4DBC-84AE-AAE470AC3174}" uniqueName="5" name="Pos" queryTableFieldId="5" dataDxfId="46"/>
    <tableColumn id="6" xr3:uid="{62844BD4-F6C9-4D1C-BD23-CDE4AB8FDA25}" uniqueName="6" name="Games" queryTableFieldId="6" dataDxfId="45"/>
    <tableColumn id="7" xr3:uid="{03AD6BD2-9B68-46CB-BB76-F5D018908B5B}" uniqueName="7" name="Games Started" queryTableFieldId="7" dataDxfId="44"/>
    <tableColumn id="8" xr3:uid="{934CAB78-A264-40EB-A5C2-AA353B05C4B6}" uniqueName="8" name="Rushing Att" queryTableFieldId="8" dataDxfId="43"/>
    <tableColumn id="9" xr3:uid="{6B6621F4-D0E2-432B-A931-262E81A57551}" uniqueName="9" name="Rushing Yds" queryTableFieldId="9" dataDxfId="42"/>
    <tableColumn id="10" xr3:uid="{38526792-C516-4E31-BA23-B37AF790B071}" uniqueName="10" name="Rushing TD" queryTableFieldId="10" dataDxfId="41"/>
    <tableColumn id="11" xr3:uid="{7B820E1B-3B4C-4FF6-AA7E-6F4610EC74A3}" uniqueName="11" name="Rushing 1D" queryTableFieldId="11" dataDxfId="40"/>
    <tableColumn id="12" xr3:uid="{6EFE93CE-7DEA-4BC2-88D5-ABC38C5FCC23}" uniqueName="12" name="Rushing Lng" queryTableFieldId="12" dataDxfId="39"/>
    <tableColumn id="13" xr3:uid="{0FFC00DB-FC63-4249-809A-B16D542409F8}" uniqueName="13" name="Rushing Yds/Att" queryTableFieldId="13" dataDxfId="38"/>
    <tableColumn id="14" xr3:uid="{354AE88E-10F0-4B29-9F0F-2EF8936C5611}" uniqueName="14" name="Rushing Yds/Gm" queryTableFieldId="14" dataDxfId="37"/>
    <tableColumn id="15" xr3:uid="{30B8770D-B5CC-4B55-B540-B1F858492BA0}" uniqueName="15" name="Fmb" queryTableFieldId="15" dataDxfId="3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DF10F2-877F-4D7B-8887-CB0AA592C156}" name="Receiving_Table" displayName="Receiving_Table" ref="A1:T492" tableType="queryTable" totalsRowShown="0">
  <autoFilter ref="A1:T492" xr:uid="{1507FE69-C2AB-4662-8E8F-956B374F484E}"/>
  <tableColumns count="20">
    <tableColumn id="1" xr3:uid="{29E23C6F-29BD-43D3-8F3B-5FFF4E25F668}" uniqueName="1" name="Rk" queryTableFieldId="1"/>
    <tableColumn id="2" xr3:uid="{5458DD9C-1554-408F-A8A7-1329750A361D}" uniqueName="2" name="Player" queryTableFieldId="2" dataDxfId="35"/>
    <tableColumn id="20" xr3:uid="{6517C30C-1A68-4E78-9FF8-0BE30E63E9D4}" uniqueName="20" name="Lookup Name" queryTableFieldId="20"/>
    <tableColumn id="3" xr3:uid="{C3262D34-3863-407E-92F2-9532F9863EB9}" uniqueName="3" name="Team" queryTableFieldId="3" dataDxfId="34"/>
    <tableColumn id="4" xr3:uid="{607C55BE-2703-4B3B-AC42-C1A08326C99B}" uniqueName="4" name="Age" queryTableFieldId="4"/>
    <tableColumn id="5" xr3:uid="{0D529144-DBF3-4320-B7B7-2AC6155676F9}" uniqueName="5" name="Pos" queryTableFieldId="5" dataDxfId="33"/>
    <tableColumn id="6" xr3:uid="{26414272-F977-4600-8288-F8FF96E2B2E7}" uniqueName="6" name="Games" queryTableFieldId="6"/>
    <tableColumn id="7" xr3:uid="{FDE3102E-4481-46DA-85A7-83D023394D95}" uniqueName="7" name="Games Started" queryTableFieldId="7"/>
    <tableColumn id="8" xr3:uid="{E5CFFE90-1BC0-4878-9695-8B45E274F3ED}" uniqueName="8" name="Targets" queryTableFieldId="8"/>
    <tableColumn id="9" xr3:uid="{931D3000-B376-4FAD-8D45-B32A5D997F32}" uniqueName="9" name="Rec" queryTableFieldId="9"/>
    <tableColumn id="10" xr3:uid="{03C0672D-C827-468E-982B-D2BFB5152F52}" uniqueName="10" name="Ctch%" queryTableFieldId="10"/>
    <tableColumn id="11" xr3:uid="{847C67D1-820D-4B55-A411-62349786D1DC}" uniqueName="11" name="Yds" queryTableFieldId="11"/>
    <tableColumn id="12" xr3:uid="{A5279C73-E825-4436-8E33-72D368FF8387}" uniqueName="12" name="Yds/Rec" queryTableFieldId="12"/>
    <tableColumn id="13" xr3:uid="{F7504BE9-5E56-49B3-B942-01D67EE55699}" uniqueName="13" name="TD" queryTableFieldId="13"/>
    <tableColumn id="14" xr3:uid="{E1B3C406-1DD1-40E1-8AD5-F017E2437C0B}" uniqueName="14" name="1D" queryTableFieldId="14"/>
    <tableColumn id="15" xr3:uid="{C47D4FB8-73E7-49C6-BF32-6EF619025FB7}" uniqueName="15" name="Lng" queryTableFieldId="15"/>
    <tableColumn id="16" xr3:uid="{34274ABD-28DC-4D3D-A6F8-8D6C38E91374}" uniqueName="16" name="Yds/Tgt" queryTableFieldId="16"/>
    <tableColumn id="17" xr3:uid="{7E829823-AD32-457D-8442-189D512E52D5}" uniqueName="17" name="Rec/Gm" queryTableFieldId="17"/>
    <tableColumn id="18" xr3:uid="{6E2F0785-1C30-4BFB-8722-1D31B944C15B}" uniqueName="18" name="Yds/Gm" queryTableFieldId="18"/>
    <tableColumn id="19" xr3:uid="{31E229EC-12D6-4D66-AE0C-6C0F89B0B21E}" uniqueName="19" name="Fmb" queryTableField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B26896-4C7A-447B-AF91-73F8B6E14B24}" name="Team_Offense_Table" displayName="Team_Offense_Table" ref="A1:AJ34" tableType="queryTable" totalsRowCount="1" headerRowDxfId="32">
  <autoFilter ref="A1:AJ33" xr:uid="{1007926E-3FA8-4C1A-B54C-E0A1E1896BFA}"/>
  <tableColumns count="36">
    <tableColumn id="1" xr3:uid="{58AE6305-96CD-479A-88E5-B756B25D7415}" uniqueName="1" name="Rk" totalsRowLabel="Total" queryTableFieldId="1"/>
    <tableColumn id="2" xr3:uid="{3CA68A58-7E85-4D0A-B831-EC5DF693E340}" uniqueName="2" name="Team" queryTableFieldId="2" dataDxfId="31"/>
    <tableColumn id="3" xr3:uid="{2C43396F-3A20-4A83-8387-07A046A98807}" uniqueName="3" name="Games" queryTableFieldId="3"/>
    <tableColumn id="4" xr3:uid="{F166251C-C389-4079-9AAE-2808E7C9C8FF}" uniqueName="4" name="Points For" queryTableFieldId="4"/>
    <tableColumn id="5" xr3:uid="{A555A719-0121-411B-AE19-1E64A01D1975}" uniqueName="5" name="Yds" queryTableFieldId="5"/>
    <tableColumn id="6" xr3:uid="{83DA4320-9B02-4E1C-A127-9DFCE8AC83DC}" uniqueName="6" name="Plays" queryTableFieldId="6"/>
    <tableColumn id="7" xr3:uid="{A29AFD96-FFEB-4426-A7ED-9CC7D01311FE}" uniqueName="7" name="Yards per Play" queryTableFieldId="7"/>
    <tableColumn id="8" xr3:uid="{782E111C-7D24-4C93-878A-99369DEF96B1}" uniqueName="8" name="Turnovers" queryTableFieldId="8"/>
    <tableColumn id="9" xr3:uid="{FAD4C460-174A-42C9-8DF3-B0C70B54052E}" uniqueName="9" name="Fumbles Lost" queryTableFieldId="9"/>
    <tableColumn id="10" xr3:uid="{95011F4A-B3C8-48A1-BD9A-28B4F7A8D151}" uniqueName="10" name="First Downs" queryTableFieldId="10"/>
    <tableColumn id="11" xr3:uid="{D6EEC161-062E-45D8-A508-44B782E0529A}" uniqueName="11" name="Completions" queryTableFieldId="11"/>
    <tableColumn id="12" xr3:uid="{1C46B103-0ECF-43E5-A7E7-19874BCFA1DB}" uniqueName="12" name="Attempts" queryTableFieldId="12"/>
    <tableColumn id="13" xr3:uid="{1C8350D6-B5CC-4BD4-9AE0-6E1607AF2DCA}" uniqueName="13" name="Passing Yds" queryTableFieldId="13"/>
    <tableColumn id="14" xr3:uid="{D4097449-B575-4A71-B393-B1682EFE75F1}" uniqueName="14" name="Passing TD" queryTableFieldId="14"/>
    <tableColumn id="15" xr3:uid="{CE6D7BCF-F082-4BCC-956D-F080E06A19C5}" uniqueName="15" name="Passing Int" queryTableFieldId="15"/>
    <tableColumn id="16" xr3:uid="{B06AE597-585E-4DBA-9E04-325B6C083C79}" uniqueName="16" name="Net Yds gained/att" queryTableFieldId="16"/>
    <tableColumn id="17" xr3:uid="{34A0B9CF-52E4-4E13-9339-073A530255CA}" uniqueName="17" name="Passing 1stD" queryTableFieldId="17"/>
    <tableColumn id="18" xr3:uid="{1F5C274E-FCF8-4F42-812A-16870F3F87AF}" uniqueName="18" name="Rushing Att" queryTableFieldId="18"/>
    <tableColumn id="19" xr3:uid="{33F256F5-E635-4DF4-8DB2-41BCF9269F66}" uniqueName="19" name="Rushing Yds" queryTableFieldId="19"/>
    <tableColumn id="20" xr3:uid="{0CEE5C5C-6C03-4E92-8541-13E3ED5BE8D0}" uniqueName="20" name="Rushing TD" queryTableFieldId="20"/>
    <tableColumn id="21" xr3:uid="{CD406538-3C91-4526-8C72-DFA352AFA405}" uniqueName="21" name="Rushing Y/A" queryTableFieldId="21"/>
    <tableColumn id="22" xr3:uid="{0160D493-CBE5-4E78-B0A2-F8B7DAA54B5D}" uniqueName="22" name="Rushing 1stD" queryTableFieldId="22"/>
    <tableColumn id="23" xr3:uid="{D9E7D653-8629-4AF9-A48F-4C61CF46558B}" uniqueName="23" name="Penalties" queryTableFieldId="23"/>
    <tableColumn id="24" xr3:uid="{168AA206-168B-4106-A40D-AFB5063E54E1}" uniqueName="24" name="Penalties Yds" queryTableFieldId="24"/>
    <tableColumn id="25" xr3:uid="{AD47C054-1BA1-4069-A9D4-1F1C5C7A03B5}" uniqueName="25" name="Penalties 1stPy" queryTableFieldId="25"/>
    <tableColumn id="26" xr3:uid="{00FD81F9-26F4-484A-879A-437676449C8F}" uniqueName="26" name="Scoring %" queryTableFieldId="26"/>
    <tableColumn id="27" xr3:uid="{632BE4B3-AD5E-436F-91EB-0927CD43965A}" uniqueName="27" name="Turnover %" queryTableFieldId="27"/>
    <tableColumn id="28" xr3:uid="{E0A0C0FA-A882-4557-9075-95AEC9020751}" uniqueName="28" name="Expected Points For" queryTableFieldId="28"/>
    <tableColumn id="29" xr3:uid="{194D3756-AC2D-43DE-B247-F731C0AB21F3}" uniqueName="29" name="Lookup Name" queryTableFieldId="29" dataDxfId="30" totalsRowDxfId="29">
      <calculatedColumnFormula>VLOOKUP(Team_Offense_Table[[#This Row],[Team]],'Name Bridge'!$A$1:$B$410,2,FALSE)</calculatedColumnFormula>
    </tableColumn>
    <tableColumn id="30" xr3:uid="{9E1010FE-0E93-428D-980B-5DE0428E9B2F}" uniqueName="30" name="Points/gm" totalsRowFunction="average" queryTableFieldId="30" dataDxfId="28" totalsRowDxfId="27" dataCellStyle="Comma">
      <calculatedColumnFormula>Team_Offense_Table[[#This Row],[Points For]]/Team_Offense_Table[[#This Row],[Games]]</calculatedColumnFormula>
    </tableColumn>
    <tableColumn id="31" xr3:uid="{0AFD9B3F-81BA-4A55-9C28-92A8C6FDE953}" uniqueName="31" name="Passing/Game" totalsRowFunction="average" queryTableFieldId="31" dataDxfId="26" totalsRowDxfId="25" dataCellStyle="Comma">
      <calculatedColumnFormula>Team_Offense_Table[[#This Row],[Passing Yds]]/Team_Offense_Table[[#This Row],[Games]]</calculatedColumnFormula>
    </tableColumn>
    <tableColumn id="32" xr3:uid="{6078B64E-D804-454D-B3E5-1C063A90D6BE}" uniqueName="32" name="Rushing yds/Game" totalsRowFunction="average" queryTableFieldId="32" dataDxfId="24" totalsRowDxfId="23" dataCellStyle="Comma">
      <calculatedColumnFormula>Team_Offense_Table[[#This Row],[Rushing Yds]]/Team_Offense_Table[[#This Row],[Games]]</calculatedColumnFormula>
    </tableColumn>
    <tableColumn id="33" xr3:uid="{D5ADD465-D5BD-4D20-A885-7E4E12516B03}" uniqueName="33" name="Rushing att per gm" totalsRowFunction="average" queryTableFieldId="33" dataDxfId="22" totalsRowDxfId="21" dataCellStyle="Comma">
      <calculatedColumnFormula>Team_Offense_Table[[#This Row],[Rushing Att]]/Team_Offense_Table[[#This Row],[Games]]</calculatedColumnFormula>
    </tableColumn>
    <tableColumn id="34" xr3:uid="{DF98E8E6-A91F-4394-802A-44F9BF90FC8B}" uniqueName="34" name="Passing att per gm" totalsRowFunction="average" queryTableFieldId="34" dataDxfId="20" totalsRowDxfId="19" dataCellStyle="Comma">
      <calculatedColumnFormula>Team_Offense_Table[[#This Row],[Attempts]]/Team_Offense_Table[[#This Row],[Games]]</calculatedColumnFormula>
    </tableColumn>
    <tableColumn id="35" xr3:uid="{BF9F1376-36D0-49C2-9A94-4E5EF4EF99F9}" uniqueName="35" name="% Run" queryTableFieldId="35" dataDxfId="18" totalsRowDxfId="17" dataCellStyle="Percent">
      <calculatedColumnFormula>Team_Offense_Table[[#This Row],[Rushing att per gm]]/(Team_Offense_Table[[#This Row],[Rushing att per gm]]+Team_Offense_Table[[#This Row],[Passing att per gm]])</calculatedColumnFormula>
    </tableColumn>
    <tableColumn id="36" xr3:uid="{0D99EDFA-F60C-47DC-9420-2E57CDD1F0B5}" uniqueName="36" name="% Pass" queryTableFieldId="36" dataDxfId="16" totalsRowDxfId="15" dataCellStyle="Percent">
      <calculatedColumnFormula>1-Team_Offense_Table[[#This Row],[% Run]]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C5A063-BB22-43CA-BE5F-4F0D2BF41B1E}" name="Team_Defense_Table" displayName="Team_Defense_Table" ref="A1:AH34" tableType="queryTable" totalsRowCount="1" headerRowDxfId="14">
  <autoFilter ref="A1:AH33" xr:uid="{DBA64B30-9627-462C-854D-3AFFB2D5A03B}"/>
  <tableColumns count="34">
    <tableColumn id="1" xr3:uid="{E8E10C37-72ED-428D-8F4C-21E65BF24BA6}" uniqueName="1" name="Rk" queryTableFieldId="1"/>
    <tableColumn id="30" xr3:uid="{5EFA0974-FF2C-458B-AB9E-A631DA4ED2D1}" uniqueName="30" name="Team" queryTableFieldId="30" dataDxfId="13" totalsRowDxfId="12"/>
    <tableColumn id="31" xr3:uid="{F74748F5-39A5-4EF6-A00F-E06300DC0F10}" uniqueName="31" name="Games Played" queryTableFieldId="31"/>
    <tableColumn id="32" xr3:uid="{354D61E3-0B2F-474F-A70E-19A45C36E2FF}" uniqueName="32" name="Points For" queryTableFieldId="32"/>
    <tableColumn id="5" xr3:uid="{F02BBBF0-26B6-4D92-B8DE-9DF3ADDFCFB3}" uniqueName="5" name="Yds" queryTableFieldId="5"/>
    <tableColumn id="33" xr3:uid="{763E9C79-09E5-48A9-B5D7-B9F84C5874F4}" uniqueName="33" name="Plays" queryTableFieldId="33"/>
    <tableColumn id="34" xr3:uid="{9FD614BE-155E-4A54-BA5F-FB3A8FE702CD}" uniqueName="34" name="Yds per Off Play" queryTableFieldId="34"/>
    <tableColumn id="35" xr3:uid="{76087986-EE1A-4752-91E1-98A8E6AF2AD3}" uniqueName="35" name="Turnovers" queryTableFieldId="35"/>
    <tableColumn id="36" xr3:uid="{28B61B4A-40A2-4FE5-9D84-DC5C62D4B44F}" uniqueName="36" name="Fumbles Lost" queryTableFieldId="36"/>
    <tableColumn id="37" xr3:uid="{4BA1859F-1144-4B93-AF3E-FD8399B108FE}" uniqueName="37" name="Total First Downs" queryTableFieldId="37"/>
    <tableColumn id="11" xr3:uid="{2686C244-4109-403E-8C60-8B57F1E8FAB5}" uniqueName="11" name="Passing Cmp" queryTableFieldId="11"/>
    <tableColumn id="12" xr3:uid="{6CFEC0D2-423C-4A55-A3CA-1DA46ED1D034}" uniqueName="12" name="Passing Att" queryTableFieldId="12"/>
    <tableColumn id="13" xr3:uid="{509C6F8C-70C9-46E8-8DC1-D25DAC0ED058}" uniqueName="13" name="Passing Yds" queryTableFieldId="13"/>
    <tableColumn id="14" xr3:uid="{38DB646C-6B29-4090-9EA5-5AF869C1DCA4}" uniqueName="14" name="Passing TD" queryTableFieldId="14"/>
    <tableColumn id="15" xr3:uid="{AFDFDDFA-336E-474A-94D6-39DD32299EB2}" uniqueName="15" name="Passing Int" queryTableFieldId="15"/>
    <tableColumn id="38" xr3:uid="{6FDA9C03-03CA-4078-A4D6-A3C16CAD50ED}" uniqueName="38" name="Passing Net Gained Yds/Att" queryTableFieldId="38"/>
    <tableColumn id="17" xr3:uid="{233A0709-6F52-4448-BCE2-4A24ED8B0D14}" uniqueName="17" name="Passing 1stD" queryTableFieldId="17"/>
    <tableColumn id="18" xr3:uid="{3EE3AACB-98C8-4524-9D72-8B83B1D93488}" uniqueName="18" name="Rushing Att" queryTableFieldId="18"/>
    <tableColumn id="19" xr3:uid="{3F23A562-A91D-436E-AD39-A3BC3191913B}" uniqueName="19" name="Rushing Yds" queryTableFieldId="19"/>
    <tableColumn id="20" xr3:uid="{9C04836B-E0C2-4793-93B9-AA32172F3D49}" uniqueName="20" name="Rushing TD" queryTableFieldId="20"/>
    <tableColumn id="21" xr3:uid="{AEFFFD62-7A63-43EF-BAB1-E91C25781393}" uniqueName="21" name="Rushing Y/A" totalsRowFunction="average" queryTableFieldId="21"/>
    <tableColumn id="22" xr3:uid="{3DC99706-B53B-4969-8576-668866C291CE}" uniqueName="22" name="Rushing 1stD" queryTableFieldId="22"/>
    <tableColumn id="39" xr3:uid="{BA349F1E-8071-481F-95F8-A3721FBE8CA8}" uniqueName="39" name="Penalties" queryTableFieldId="39"/>
    <tableColumn id="24" xr3:uid="{1E9E6346-59FF-4FB2-888D-DAF0B094CF25}" uniqueName="24" name="Penalties Yds" queryTableFieldId="24"/>
    <tableColumn id="40" xr3:uid="{79ED6B7F-C3F0-496D-8B6D-82896347ACAF}" uniqueName="40" name="First Downs by Pens" queryTableFieldId="40"/>
    <tableColumn id="41" xr3:uid="{73C36C20-662E-4D3A-9288-BCF51738C43B}" uniqueName="41" name="Scoring %" queryTableFieldId="41"/>
    <tableColumn id="42" xr3:uid="{E48727B7-DF83-4423-9D18-F8E39302D3FA}" uniqueName="42" name="Turnover %" queryTableFieldId="42"/>
    <tableColumn id="43" xr3:uid="{122C88E5-F546-4126-A783-FF52803CCC8E}" uniqueName="43" name="EXP PTS CONTRIBUTED" queryTableFieldId="43"/>
    <tableColumn id="29" xr3:uid="{3313DEA4-5AC7-4BEA-BF85-87CED706DD43}" uniqueName="29" name="Lookup" queryTableFieldId="29" dataDxfId="11" totalsRowDxfId="10">
      <calculatedColumnFormula>VLOOKUP(B:B,'Name Bridge'!A:B,2,FALSE)</calculatedColumnFormula>
    </tableColumn>
    <tableColumn id="44" xr3:uid="{8BBA3D48-1B94-4B64-97FA-573B0C59BF0A}" uniqueName="44" name="Passing yds/att" totalsRowFunction="average" queryTableFieldId="54" dataDxfId="9" totalsRowDxfId="8">
      <calculatedColumnFormula>Team_Defense_Table[[#This Row],[Passing Yds]]/Team_Defense_Table[[#This Row],[Passing Att]]</calculatedColumnFormula>
    </tableColumn>
    <tableColumn id="45" xr3:uid="{A659E95E-5734-4CB2-A860-DDA079AD23F8}" uniqueName="45" name="Passing Rank" queryTableFieldId="55" dataDxfId="7" totalsRowDxfId="6">
      <calculatedColumnFormula>_xlfn.RANK.EQ(Team_Defense_Table[[#This Row],[Passing Yds]],Team_Defense_Table[Passing Yds],1)</calculatedColumnFormula>
    </tableColumn>
    <tableColumn id="46" xr3:uid="{5B7541B2-8560-479E-B36B-55685EDA6597}" uniqueName="46" name="Rushing Yds/att" totalsRowFunction="average" queryTableFieldId="56" dataDxfId="5" totalsRowDxfId="4">
      <calculatedColumnFormula>Team_Defense_Table[[#This Row],[Rushing Yds]]/Team_Defense_Table[[#This Row],[Rushing Att]]</calculatedColumnFormula>
    </tableColumn>
    <tableColumn id="47" xr3:uid="{6D40AEE3-A551-4773-BE5C-2A290A6B314B}" uniqueName="47" name="Rushing Rank" queryTableFieldId="57" dataDxfId="3" totalsRowDxfId="2">
      <calculatedColumnFormula>_xlfn.RANK.EQ(Team_Defense_Table[[#This Row],[Rushing Yds]],Team_Defense_Table[Rushing Yds],1)</calculatedColumnFormula>
    </tableColumn>
    <tableColumn id="48" xr3:uid="{DFDEDEE2-7DF3-43F4-8F21-D5CE72244ED7}" uniqueName="48" name="Yards per completion" totalsRowFunction="average" queryTableFieldId="58" dataDxfId="1" totalsRowDxfId="0">
      <calculatedColumnFormula>Team_Defense_Table[[#This Row],[Passing Yds]]/Team_Defense_Table[[#This Row],[Passing Cmp]]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onbest.com/nfl/od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16CD-4AD0-48D2-9BEC-F62486224BD3}">
  <sheetPr codeName="Sheet1"/>
  <dimension ref="A1:AH572"/>
  <sheetViews>
    <sheetView workbookViewId="0">
      <selection activeCell="F1" sqref="F1:G1"/>
    </sheetView>
  </sheetViews>
  <sheetFormatPr defaultRowHeight="14.4" x14ac:dyDescent="0.3"/>
  <cols>
    <col min="1" max="1" width="5.33203125" bestFit="1" customWidth="1"/>
    <col min="2" max="2" width="21" bestFit="1" customWidth="1"/>
    <col min="3" max="3" width="5.88671875" bestFit="1" customWidth="1"/>
    <col min="4" max="4" width="9.88671875" bestFit="1" customWidth="1"/>
    <col min="5" max="5" width="6.44140625" bestFit="1" customWidth="1"/>
    <col min="6" max="6" width="10.5546875" bestFit="1" customWidth="1"/>
    <col min="7" max="7" width="11.5546875" bestFit="1" customWidth="1"/>
    <col min="8" max="8" width="13.77734375" bestFit="1" customWidth="1"/>
    <col min="9" max="9" width="12.44140625" bestFit="1" customWidth="1"/>
    <col min="10" max="10" width="12.77734375" bestFit="1" customWidth="1"/>
    <col min="11" max="11" width="12.109375" bestFit="1" customWidth="1"/>
    <col min="12" max="12" width="12.21875" bestFit="1" customWidth="1"/>
    <col min="13" max="13" width="12.88671875" bestFit="1" customWidth="1"/>
    <col min="14" max="14" width="13.21875" bestFit="1" customWidth="1"/>
    <col min="15" max="15" width="13.44140625" bestFit="1" customWidth="1"/>
    <col min="16" max="16" width="12.5546875" bestFit="1" customWidth="1"/>
    <col min="17" max="17" width="14.33203125" bestFit="1" customWidth="1"/>
    <col min="18" max="18" width="14.6640625" bestFit="1" customWidth="1"/>
    <col min="19" max="19" width="14.5546875" bestFit="1" customWidth="1"/>
    <col min="20" max="20" width="14.6640625" bestFit="1" customWidth="1"/>
    <col min="21" max="21" width="13.88671875" bestFit="1" customWidth="1"/>
    <col min="22" max="22" width="14.33203125" bestFit="1" customWidth="1"/>
    <col min="23" max="23" width="12.44140625" bestFit="1" customWidth="1"/>
    <col min="24" max="24" width="12.109375" bestFit="1" customWidth="1"/>
    <col min="25" max="25" width="13.77734375" bestFit="1" customWidth="1"/>
    <col min="26" max="26" width="13.109375" bestFit="1" customWidth="1"/>
    <col min="27" max="27" width="15.6640625" bestFit="1" customWidth="1"/>
    <col min="28" max="28" width="13.44140625" bestFit="1" customWidth="1"/>
    <col min="29" max="29" width="14.21875" bestFit="1" customWidth="1"/>
    <col min="30" max="30" width="14" bestFit="1" customWidth="1"/>
    <col min="31" max="31" width="13.6640625" bestFit="1" customWidth="1"/>
    <col min="32" max="32" width="17.44140625" bestFit="1" customWidth="1"/>
    <col min="33" max="33" width="16.77734375" bestFit="1" customWidth="1"/>
    <col min="34" max="34" width="9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4463</v>
      </c>
      <c r="G1" t="s">
        <v>4464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">
      <c r="A2">
        <v>1</v>
      </c>
      <c r="B2" s="2" t="s">
        <v>79</v>
      </c>
      <c r="C2" s="2" t="s">
        <v>80</v>
      </c>
      <c r="D2" s="2" t="s">
        <v>34</v>
      </c>
      <c r="E2">
        <v>23</v>
      </c>
      <c r="F2">
        <v>15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279</v>
      </c>
      <c r="N2">
        <v>1305</v>
      </c>
      <c r="O2">
        <v>4.68</v>
      </c>
      <c r="P2">
        <v>13</v>
      </c>
      <c r="Q2">
        <v>87</v>
      </c>
      <c r="R2">
        <v>64</v>
      </c>
      <c r="S2">
        <v>788</v>
      </c>
      <c r="T2">
        <v>12.31</v>
      </c>
      <c r="U2">
        <v>6</v>
      </c>
      <c r="V2">
        <v>5</v>
      </c>
      <c r="W2">
        <v>2</v>
      </c>
      <c r="X2">
        <v>19</v>
      </c>
      <c r="Y2">
        <v>0</v>
      </c>
      <c r="Z2">
        <v>0</v>
      </c>
      <c r="AA2">
        <v>319</v>
      </c>
      <c r="AB2">
        <v>383.3</v>
      </c>
      <c r="AC2">
        <v>391.3</v>
      </c>
      <c r="AD2">
        <v>351.3</v>
      </c>
      <c r="AE2">
        <v>192</v>
      </c>
      <c r="AF2">
        <v>1</v>
      </c>
      <c r="AG2">
        <v>1</v>
      </c>
      <c r="AH2" t="s">
        <v>35</v>
      </c>
    </row>
    <row r="3" spans="1:34" x14ac:dyDescent="0.3">
      <c r="A3">
        <v>2</v>
      </c>
      <c r="B3" s="2" t="s">
        <v>129</v>
      </c>
      <c r="C3" s="2" t="s">
        <v>180</v>
      </c>
      <c r="D3" s="2" t="s">
        <v>34</v>
      </c>
      <c r="E3">
        <v>25</v>
      </c>
      <c r="F3">
        <v>15</v>
      </c>
      <c r="G3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321</v>
      </c>
      <c r="N3">
        <v>1291</v>
      </c>
      <c r="O3">
        <v>4.0199999999999996</v>
      </c>
      <c r="P3">
        <v>9</v>
      </c>
      <c r="Q3">
        <v>106</v>
      </c>
      <c r="R3">
        <v>85</v>
      </c>
      <c r="S3">
        <v>655</v>
      </c>
      <c r="T3">
        <v>7.71</v>
      </c>
      <c r="U3">
        <v>2</v>
      </c>
      <c r="V3">
        <v>3</v>
      </c>
      <c r="W3">
        <v>2</v>
      </c>
      <c r="X3">
        <v>11</v>
      </c>
      <c r="Y3">
        <v>0</v>
      </c>
      <c r="Z3">
        <v>0</v>
      </c>
      <c r="AA3">
        <v>257</v>
      </c>
      <c r="AB3">
        <v>341.6</v>
      </c>
      <c r="AC3">
        <v>349.6</v>
      </c>
      <c r="AD3">
        <v>299.10000000000002</v>
      </c>
      <c r="AE3">
        <v>130</v>
      </c>
      <c r="AF3">
        <v>2</v>
      </c>
      <c r="AG3">
        <v>2</v>
      </c>
      <c r="AH3" t="s">
        <v>35</v>
      </c>
    </row>
    <row r="4" spans="1:34" x14ac:dyDescent="0.3">
      <c r="A4">
        <v>3</v>
      </c>
      <c r="B4" s="2" t="s">
        <v>253</v>
      </c>
      <c r="C4" s="2" t="s">
        <v>51</v>
      </c>
      <c r="D4" s="2" t="s">
        <v>34</v>
      </c>
      <c r="E4">
        <v>22</v>
      </c>
      <c r="F4">
        <v>16</v>
      </c>
      <c r="G4">
        <v>16</v>
      </c>
      <c r="H4">
        <v>0</v>
      </c>
      <c r="I4">
        <v>0</v>
      </c>
      <c r="J4">
        <v>0</v>
      </c>
      <c r="K4">
        <v>0</v>
      </c>
      <c r="L4">
        <v>0</v>
      </c>
      <c r="M4">
        <v>272</v>
      </c>
      <c r="N4">
        <v>1327</v>
      </c>
      <c r="O4">
        <v>4.88</v>
      </c>
      <c r="P4">
        <v>8</v>
      </c>
      <c r="Q4">
        <v>63</v>
      </c>
      <c r="R4">
        <v>53</v>
      </c>
      <c r="S4">
        <v>455</v>
      </c>
      <c r="T4">
        <v>8.58</v>
      </c>
      <c r="U4">
        <v>3</v>
      </c>
      <c r="V4">
        <v>1</v>
      </c>
      <c r="W4">
        <v>1</v>
      </c>
      <c r="X4">
        <v>11</v>
      </c>
      <c r="Y4">
        <v>0</v>
      </c>
      <c r="Z4">
        <v>0</v>
      </c>
      <c r="AA4">
        <v>242</v>
      </c>
      <c r="AB4">
        <v>295.2</v>
      </c>
      <c r="AC4">
        <v>302.2</v>
      </c>
      <c r="AD4">
        <v>268.7</v>
      </c>
      <c r="AE4">
        <v>115</v>
      </c>
      <c r="AF4">
        <v>3</v>
      </c>
      <c r="AG4">
        <v>3</v>
      </c>
      <c r="AH4" t="s">
        <v>35</v>
      </c>
    </row>
    <row r="5" spans="1:34" x14ac:dyDescent="0.3">
      <c r="A5">
        <v>4</v>
      </c>
      <c r="B5" s="2" t="s">
        <v>102</v>
      </c>
      <c r="C5" s="2" t="s">
        <v>48</v>
      </c>
      <c r="D5" s="2" t="s">
        <v>34</v>
      </c>
      <c r="E5">
        <v>22</v>
      </c>
      <c r="F5">
        <v>16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120</v>
      </c>
      <c r="N5">
        <v>728</v>
      </c>
      <c r="O5">
        <v>6.07</v>
      </c>
      <c r="P5">
        <v>8</v>
      </c>
      <c r="Q5">
        <v>100</v>
      </c>
      <c r="R5">
        <v>81</v>
      </c>
      <c r="S5">
        <v>826</v>
      </c>
      <c r="T5">
        <v>10.199999999999999</v>
      </c>
      <c r="U5">
        <v>5</v>
      </c>
      <c r="V5">
        <v>1</v>
      </c>
      <c r="W5">
        <v>1</v>
      </c>
      <c r="X5">
        <v>14</v>
      </c>
      <c r="Y5">
        <v>1</v>
      </c>
      <c r="Z5">
        <v>0</v>
      </c>
      <c r="AA5">
        <v>239</v>
      </c>
      <c r="AB5">
        <v>320.39999999999998</v>
      </c>
      <c r="AC5">
        <v>327.39999999999998</v>
      </c>
      <c r="AD5">
        <v>279.89999999999998</v>
      </c>
      <c r="AE5">
        <v>112</v>
      </c>
      <c r="AF5">
        <v>4</v>
      </c>
      <c r="AG5">
        <v>4</v>
      </c>
      <c r="AH5" t="s">
        <v>35</v>
      </c>
    </row>
    <row r="6" spans="1:34" x14ac:dyDescent="0.3">
      <c r="A6">
        <v>5</v>
      </c>
      <c r="B6" s="2" t="s">
        <v>165</v>
      </c>
      <c r="C6" s="2" t="s">
        <v>56</v>
      </c>
      <c r="D6" s="2" t="s">
        <v>34</v>
      </c>
      <c r="E6">
        <v>24</v>
      </c>
      <c r="F6">
        <v>16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284</v>
      </c>
      <c r="N6">
        <v>1105</v>
      </c>
      <c r="O6">
        <v>3.89</v>
      </c>
      <c r="P6">
        <v>8</v>
      </c>
      <c r="Q6">
        <v>83</v>
      </c>
      <c r="R6">
        <v>58</v>
      </c>
      <c r="S6">
        <v>476</v>
      </c>
      <c r="T6">
        <v>8.2100000000000009</v>
      </c>
      <c r="U6">
        <v>4</v>
      </c>
      <c r="V6">
        <v>1</v>
      </c>
      <c r="W6">
        <v>0</v>
      </c>
      <c r="X6">
        <v>12</v>
      </c>
      <c r="Y6">
        <v>0</v>
      </c>
      <c r="Z6">
        <v>0</v>
      </c>
      <c r="AA6">
        <v>230</v>
      </c>
      <c r="AB6">
        <v>288.10000000000002</v>
      </c>
      <c r="AC6">
        <v>294.10000000000002</v>
      </c>
      <c r="AD6">
        <v>259.10000000000002</v>
      </c>
      <c r="AE6">
        <v>103</v>
      </c>
      <c r="AF6">
        <v>5</v>
      </c>
      <c r="AG6">
        <v>5</v>
      </c>
      <c r="AH6" t="s">
        <v>35</v>
      </c>
    </row>
    <row r="7" spans="1:34" x14ac:dyDescent="0.3">
      <c r="A7">
        <v>6</v>
      </c>
      <c r="B7" s="2" t="s">
        <v>94</v>
      </c>
      <c r="C7" s="2" t="s">
        <v>67</v>
      </c>
      <c r="D7" s="2" t="s">
        <v>49</v>
      </c>
      <c r="E7">
        <v>25</v>
      </c>
      <c r="F7">
        <v>15</v>
      </c>
      <c r="G7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174</v>
      </c>
      <c r="R7">
        <v>96</v>
      </c>
      <c r="S7">
        <v>1378</v>
      </c>
      <c r="T7">
        <v>14.35</v>
      </c>
      <c r="U7">
        <v>13</v>
      </c>
      <c r="V7">
        <v>1</v>
      </c>
      <c r="W7">
        <v>1</v>
      </c>
      <c r="X7">
        <v>13</v>
      </c>
      <c r="Y7">
        <v>0</v>
      </c>
      <c r="Z7">
        <v>0</v>
      </c>
      <c r="AA7">
        <v>214</v>
      </c>
      <c r="AB7">
        <v>309.8</v>
      </c>
      <c r="AC7">
        <v>313.8</v>
      </c>
      <c r="AD7">
        <v>261.8</v>
      </c>
      <c r="AE7">
        <v>103</v>
      </c>
      <c r="AF7">
        <v>1</v>
      </c>
      <c r="AG7">
        <v>6</v>
      </c>
      <c r="AH7" t="s">
        <v>35</v>
      </c>
    </row>
    <row r="8" spans="1:34" x14ac:dyDescent="0.3">
      <c r="A8">
        <v>7</v>
      </c>
      <c r="B8" s="2" t="s">
        <v>446</v>
      </c>
      <c r="C8" s="2" t="s">
        <v>180</v>
      </c>
      <c r="D8" s="2" t="s">
        <v>49</v>
      </c>
      <c r="E8">
        <v>29</v>
      </c>
      <c r="F8">
        <v>14</v>
      </c>
      <c r="G8">
        <v>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163</v>
      </c>
      <c r="R8">
        <v>101</v>
      </c>
      <c r="S8">
        <v>1533</v>
      </c>
      <c r="T8">
        <v>15.18</v>
      </c>
      <c r="U8">
        <v>9</v>
      </c>
      <c r="V8">
        <v>4</v>
      </c>
      <c r="W8">
        <v>0</v>
      </c>
      <c r="X8">
        <v>9</v>
      </c>
      <c r="Y8">
        <v>1</v>
      </c>
      <c r="Z8">
        <v>0</v>
      </c>
      <c r="AA8">
        <v>209</v>
      </c>
      <c r="AB8">
        <v>310.3</v>
      </c>
      <c r="AC8">
        <v>313.3</v>
      </c>
      <c r="AD8">
        <v>259.8</v>
      </c>
      <c r="AE8">
        <v>98</v>
      </c>
      <c r="AF8">
        <v>2</v>
      </c>
      <c r="AG8">
        <v>7</v>
      </c>
      <c r="AH8" t="s">
        <v>35</v>
      </c>
    </row>
    <row r="9" spans="1:34" x14ac:dyDescent="0.3">
      <c r="A9">
        <v>8</v>
      </c>
      <c r="B9" s="2" t="s">
        <v>57</v>
      </c>
      <c r="C9" s="2" t="s">
        <v>48</v>
      </c>
      <c r="D9" s="2" t="s">
        <v>34</v>
      </c>
      <c r="E9">
        <v>28</v>
      </c>
      <c r="F9">
        <v>16</v>
      </c>
      <c r="G9">
        <v>12</v>
      </c>
      <c r="H9">
        <v>0</v>
      </c>
      <c r="I9">
        <v>0</v>
      </c>
      <c r="J9">
        <v>0</v>
      </c>
      <c r="K9">
        <v>0</v>
      </c>
      <c r="L9">
        <v>0</v>
      </c>
      <c r="M9">
        <v>230</v>
      </c>
      <c r="N9">
        <v>1124</v>
      </c>
      <c r="O9">
        <v>4.8899999999999997</v>
      </c>
      <c r="P9">
        <v>12</v>
      </c>
      <c r="Q9">
        <v>71</v>
      </c>
      <c r="R9">
        <v>58</v>
      </c>
      <c r="S9">
        <v>416</v>
      </c>
      <c r="T9">
        <v>7.17</v>
      </c>
      <c r="U9">
        <v>0</v>
      </c>
      <c r="V9">
        <v>3</v>
      </c>
      <c r="W9">
        <v>3</v>
      </c>
      <c r="X9">
        <v>12</v>
      </c>
      <c r="Y9">
        <v>0</v>
      </c>
      <c r="Z9">
        <v>0</v>
      </c>
      <c r="AA9">
        <v>220</v>
      </c>
      <c r="AB9">
        <v>278</v>
      </c>
      <c r="AC9">
        <v>287</v>
      </c>
      <c r="AD9">
        <v>249</v>
      </c>
      <c r="AE9">
        <v>93</v>
      </c>
      <c r="AF9">
        <v>6</v>
      </c>
      <c r="AG9">
        <v>8</v>
      </c>
      <c r="AH9" t="s">
        <v>35</v>
      </c>
    </row>
    <row r="10" spans="1:34" x14ac:dyDescent="0.3">
      <c r="A10">
        <v>9</v>
      </c>
      <c r="B10" s="2" t="s">
        <v>60</v>
      </c>
      <c r="C10" s="2" t="s">
        <v>61</v>
      </c>
      <c r="D10" s="2" t="s">
        <v>38</v>
      </c>
      <c r="E10">
        <v>29</v>
      </c>
      <c r="F10">
        <v>16</v>
      </c>
      <c r="G10">
        <v>16</v>
      </c>
      <c r="H10">
        <v>339</v>
      </c>
      <c r="I10">
        <v>553</v>
      </c>
      <c r="J10">
        <v>3983</v>
      </c>
      <c r="K10">
        <v>34</v>
      </c>
      <c r="L10">
        <v>11</v>
      </c>
      <c r="M10">
        <v>95</v>
      </c>
      <c r="N10">
        <v>586</v>
      </c>
      <c r="O10">
        <v>6.17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14</v>
      </c>
      <c r="W10">
        <v>3</v>
      </c>
      <c r="X10">
        <v>3</v>
      </c>
      <c r="Y10">
        <v>0</v>
      </c>
      <c r="Z10">
        <v>2</v>
      </c>
      <c r="AA10">
        <v>348</v>
      </c>
      <c r="AB10">
        <v>347.9</v>
      </c>
      <c r="AC10">
        <v>367.9</v>
      </c>
      <c r="AD10">
        <v>358.9</v>
      </c>
      <c r="AE10">
        <v>93</v>
      </c>
      <c r="AF10">
        <v>1</v>
      </c>
      <c r="AG10">
        <v>9</v>
      </c>
      <c r="AH10" t="s">
        <v>35</v>
      </c>
    </row>
    <row r="11" spans="1:34" x14ac:dyDescent="0.3">
      <c r="A11">
        <v>10</v>
      </c>
      <c r="B11" s="2" t="s">
        <v>203</v>
      </c>
      <c r="C11" s="2" t="s">
        <v>107</v>
      </c>
      <c r="D11" s="2" t="s">
        <v>34</v>
      </c>
      <c r="E11">
        <v>29</v>
      </c>
      <c r="F11">
        <v>16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287</v>
      </c>
      <c r="N11">
        <v>1138</v>
      </c>
      <c r="O11">
        <v>3.97</v>
      </c>
      <c r="P11">
        <v>6</v>
      </c>
      <c r="Q11">
        <v>77</v>
      </c>
      <c r="R11">
        <v>59</v>
      </c>
      <c r="S11">
        <v>448</v>
      </c>
      <c r="T11">
        <v>7.59</v>
      </c>
      <c r="U11">
        <v>2</v>
      </c>
      <c r="V11">
        <v>3</v>
      </c>
      <c r="W11">
        <v>1</v>
      </c>
      <c r="X11">
        <v>8</v>
      </c>
      <c r="Y11">
        <v>0</v>
      </c>
      <c r="Z11">
        <v>0</v>
      </c>
      <c r="AA11">
        <v>205</v>
      </c>
      <c r="AB11">
        <v>263.60000000000002</v>
      </c>
      <c r="AC11">
        <v>270.60000000000002</v>
      </c>
      <c r="AD11">
        <v>234.1</v>
      </c>
      <c r="AE11">
        <v>78</v>
      </c>
      <c r="AF11">
        <v>7</v>
      </c>
      <c r="AG11">
        <v>10</v>
      </c>
      <c r="AH11" t="s">
        <v>35</v>
      </c>
    </row>
    <row r="12" spans="1:34" x14ac:dyDescent="0.3">
      <c r="A12">
        <v>11</v>
      </c>
      <c r="B12" s="2" t="s">
        <v>692</v>
      </c>
      <c r="C12" s="2" t="s">
        <v>101</v>
      </c>
      <c r="D12" s="2" t="s">
        <v>52</v>
      </c>
      <c r="E12">
        <v>28</v>
      </c>
      <c r="F12">
        <v>14</v>
      </c>
      <c r="G12">
        <v>14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105</v>
      </c>
      <c r="R12">
        <v>69</v>
      </c>
      <c r="S12">
        <v>1084</v>
      </c>
      <c r="T12">
        <v>15.71</v>
      </c>
      <c r="U12">
        <v>8</v>
      </c>
      <c r="V12">
        <v>1</v>
      </c>
      <c r="W12">
        <v>0</v>
      </c>
      <c r="X12">
        <v>8</v>
      </c>
      <c r="Y12">
        <v>1</v>
      </c>
      <c r="Z12">
        <v>0</v>
      </c>
      <c r="AA12">
        <v>158</v>
      </c>
      <c r="AB12">
        <v>227.4</v>
      </c>
      <c r="AC12">
        <v>230.4</v>
      </c>
      <c r="AD12">
        <v>192.9</v>
      </c>
      <c r="AE12">
        <v>77</v>
      </c>
      <c r="AF12">
        <v>1</v>
      </c>
      <c r="AG12">
        <v>11</v>
      </c>
      <c r="AH12" t="s">
        <v>35</v>
      </c>
    </row>
    <row r="13" spans="1:34" x14ac:dyDescent="0.3">
      <c r="A13">
        <v>12</v>
      </c>
      <c r="B13" s="2" t="s">
        <v>50</v>
      </c>
      <c r="C13" s="2" t="s">
        <v>51</v>
      </c>
      <c r="D13" s="2" t="s">
        <v>52</v>
      </c>
      <c r="E13">
        <v>28</v>
      </c>
      <c r="F13">
        <v>15</v>
      </c>
      <c r="G13">
        <v>15</v>
      </c>
      <c r="H13">
        <v>0</v>
      </c>
      <c r="I13">
        <v>1</v>
      </c>
      <c r="J13">
        <v>0</v>
      </c>
      <c r="K13">
        <v>0</v>
      </c>
      <c r="L13">
        <v>1</v>
      </c>
      <c r="M13">
        <v>2</v>
      </c>
      <c r="N13">
        <v>7</v>
      </c>
      <c r="O13">
        <v>3.5</v>
      </c>
      <c r="P13">
        <v>0</v>
      </c>
      <c r="Q13">
        <v>122</v>
      </c>
      <c r="R13">
        <v>83</v>
      </c>
      <c r="S13">
        <v>1038</v>
      </c>
      <c r="T13">
        <v>12.51</v>
      </c>
      <c r="U13">
        <v>8</v>
      </c>
      <c r="V13">
        <v>0</v>
      </c>
      <c r="W13">
        <v>0</v>
      </c>
      <c r="X13">
        <v>8</v>
      </c>
      <c r="Y13">
        <v>0</v>
      </c>
      <c r="Z13">
        <v>0</v>
      </c>
      <c r="AA13">
        <v>151</v>
      </c>
      <c r="AB13">
        <v>233.5</v>
      </c>
      <c r="AC13">
        <v>237.5</v>
      </c>
      <c r="AD13">
        <v>193</v>
      </c>
      <c r="AE13">
        <v>69</v>
      </c>
      <c r="AF13">
        <v>2</v>
      </c>
      <c r="AG13">
        <v>12</v>
      </c>
      <c r="AH13" t="s">
        <v>35</v>
      </c>
    </row>
    <row r="14" spans="1:34" x14ac:dyDescent="0.3">
      <c r="A14">
        <v>13</v>
      </c>
      <c r="B14" s="2" t="s">
        <v>87</v>
      </c>
      <c r="C14" s="2" t="s">
        <v>88</v>
      </c>
      <c r="D14" s="2" t="s">
        <v>34</v>
      </c>
      <c r="E14">
        <v>22</v>
      </c>
      <c r="F14">
        <v>13</v>
      </c>
      <c r="G14">
        <v>13</v>
      </c>
      <c r="H14">
        <v>0</v>
      </c>
      <c r="I14">
        <v>0</v>
      </c>
      <c r="J14">
        <v>0</v>
      </c>
      <c r="K14">
        <v>0</v>
      </c>
      <c r="L14">
        <v>0</v>
      </c>
      <c r="M14">
        <v>268</v>
      </c>
      <c r="N14">
        <v>1040</v>
      </c>
      <c r="O14">
        <v>3.88</v>
      </c>
      <c r="P14">
        <v>9</v>
      </c>
      <c r="Q14">
        <v>48</v>
      </c>
      <c r="R14">
        <v>36</v>
      </c>
      <c r="S14">
        <v>302</v>
      </c>
      <c r="T14">
        <v>8.39</v>
      </c>
      <c r="U14">
        <v>1</v>
      </c>
      <c r="V14">
        <v>2</v>
      </c>
      <c r="W14">
        <v>0</v>
      </c>
      <c r="X14">
        <v>10</v>
      </c>
      <c r="Y14">
        <v>0</v>
      </c>
      <c r="Z14">
        <v>0</v>
      </c>
      <c r="AA14">
        <v>194</v>
      </c>
      <c r="AB14">
        <v>230.2</v>
      </c>
      <c r="AC14">
        <v>236.2</v>
      </c>
      <c r="AD14">
        <v>212.2</v>
      </c>
      <c r="AE14">
        <v>67</v>
      </c>
      <c r="AF14">
        <v>8</v>
      </c>
      <c r="AG14">
        <v>13</v>
      </c>
      <c r="AH14" t="s">
        <v>35</v>
      </c>
    </row>
    <row r="15" spans="1:34" x14ac:dyDescent="0.3">
      <c r="A15">
        <v>14</v>
      </c>
      <c r="B15" s="2" t="s">
        <v>96</v>
      </c>
      <c r="C15" s="2" t="s">
        <v>56</v>
      </c>
      <c r="D15" s="2" t="s">
        <v>49</v>
      </c>
      <c r="E15">
        <v>25</v>
      </c>
      <c r="F15">
        <v>16</v>
      </c>
      <c r="G15">
        <v>15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9</v>
      </c>
      <c r="O15">
        <v>4.5</v>
      </c>
      <c r="P15">
        <v>0</v>
      </c>
      <c r="Q15">
        <v>159</v>
      </c>
      <c r="R15">
        <v>102</v>
      </c>
      <c r="S15">
        <v>1393</v>
      </c>
      <c r="T15">
        <v>13.66</v>
      </c>
      <c r="U15">
        <v>6</v>
      </c>
      <c r="V15">
        <v>1</v>
      </c>
      <c r="W15">
        <v>0</v>
      </c>
      <c r="X15">
        <v>7</v>
      </c>
      <c r="Y15">
        <v>0</v>
      </c>
      <c r="Z15">
        <v>0</v>
      </c>
      <c r="AA15">
        <v>176</v>
      </c>
      <c r="AB15">
        <v>284.2</v>
      </c>
      <c r="AC15">
        <v>287.2</v>
      </c>
      <c r="AD15">
        <v>233.2</v>
      </c>
      <c r="AE15">
        <v>65</v>
      </c>
      <c r="AF15">
        <v>3</v>
      </c>
      <c r="AG15">
        <v>14</v>
      </c>
      <c r="AH15" t="s">
        <v>35</v>
      </c>
    </row>
    <row r="16" spans="1:34" x14ac:dyDescent="0.3">
      <c r="A16">
        <v>15</v>
      </c>
      <c r="B16" s="2" t="s">
        <v>141</v>
      </c>
      <c r="C16" s="2" t="s">
        <v>51</v>
      </c>
      <c r="D16" s="2" t="s">
        <v>49</v>
      </c>
      <c r="E16">
        <v>23</v>
      </c>
      <c r="F16">
        <v>15</v>
      </c>
      <c r="G16">
        <v>13</v>
      </c>
      <c r="H16">
        <v>0</v>
      </c>
      <c r="I16">
        <v>1</v>
      </c>
      <c r="J16">
        <v>0</v>
      </c>
      <c r="K16">
        <v>0</v>
      </c>
      <c r="L16">
        <v>1</v>
      </c>
      <c r="M16">
        <v>17</v>
      </c>
      <c r="N16">
        <v>59</v>
      </c>
      <c r="O16">
        <v>3.47</v>
      </c>
      <c r="P16">
        <v>0</v>
      </c>
      <c r="Q16">
        <v>105</v>
      </c>
      <c r="R16">
        <v>75</v>
      </c>
      <c r="S16">
        <v>1183</v>
      </c>
      <c r="T16">
        <v>15.77</v>
      </c>
      <c r="U16">
        <v>7</v>
      </c>
      <c r="V16">
        <v>2</v>
      </c>
      <c r="W16">
        <v>0</v>
      </c>
      <c r="X16">
        <v>8</v>
      </c>
      <c r="Y16">
        <v>0</v>
      </c>
      <c r="Z16">
        <v>0</v>
      </c>
      <c r="AA16">
        <v>170</v>
      </c>
      <c r="AB16">
        <v>245.2</v>
      </c>
      <c r="AC16">
        <v>249.2</v>
      </c>
      <c r="AD16">
        <v>208.7</v>
      </c>
      <c r="AE16">
        <v>59</v>
      </c>
      <c r="AF16">
        <v>4</v>
      </c>
      <c r="AG16">
        <v>15</v>
      </c>
      <c r="AH16" t="s">
        <v>35</v>
      </c>
    </row>
    <row r="17" spans="1:34" x14ac:dyDescent="0.3">
      <c r="A17">
        <v>16</v>
      </c>
      <c r="B17" s="2" t="s">
        <v>139</v>
      </c>
      <c r="C17" s="2" t="s">
        <v>72</v>
      </c>
      <c r="D17" s="2" t="s">
        <v>49</v>
      </c>
      <c r="E17">
        <v>27</v>
      </c>
      <c r="F17">
        <v>16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107</v>
      </c>
      <c r="R17">
        <v>61</v>
      </c>
      <c r="S17">
        <v>1101</v>
      </c>
      <c r="T17">
        <v>18.05</v>
      </c>
      <c r="U17">
        <v>9</v>
      </c>
      <c r="V17">
        <v>0</v>
      </c>
      <c r="W17">
        <v>0</v>
      </c>
      <c r="X17">
        <v>9</v>
      </c>
      <c r="Y17">
        <v>0</v>
      </c>
      <c r="Z17">
        <v>0</v>
      </c>
      <c r="AA17">
        <v>164</v>
      </c>
      <c r="AB17">
        <v>225.1</v>
      </c>
      <c r="AC17">
        <v>228.1</v>
      </c>
      <c r="AD17">
        <v>194.6</v>
      </c>
      <c r="AE17">
        <v>53</v>
      </c>
      <c r="AF17">
        <v>5</v>
      </c>
      <c r="AG17">
        <v>16</v>
      </c>
      <c r="AH17" t="s">
        <v>35</v>
      </c>
    </row>
    <row r="18" spans="1:34" x14ac:dyDescent="0.3">
      <c r="A18">
        <v>17</v>
      </c>
      <c r="B18" s="2" t="s">
        <v>83</v>
      </c>
      <c r="C18" s="2" t="s">
        <v>84</v>
      </c>
      <c r="D18" s="2" t="s">
        <v>49</v>
      </c>
      <c r="E18">
        <v>28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15</v>
      </c>
      <c r="O18">
        <v>15</v>
      </c>
      <c r="P18">
        <v>0</v>
      </c>
      <c r="Q18">
        <v>148</v>
      </c>
      <c r="R18">
        <v>88</v>
      </c>
      <c r="S18">
        <v>1444</v>
      </c>
      <c r="T18">
        <v>16.41</v>
      </c>
      <c r="U18">
        <v>3</v>
      </c>
      <c r="V18">
        <v>0</v>
      </c>
      <c r="W18">
        <v>0</v>
      </c>
      <c r="X18">
        <v>3</v>
      </c>
      <c r="Y18">
        <v>0</v>
      </c>
      <c r="Z18">
        <v>0</v>
      </c>
      <c r="AA18">
        <v>164</v>
      </c>
      <c r="AB18">
        <v>251.9</v>
      </c>
      <c r="AC18">
        <v>254.9</v>
      </c>
      <c r="AD18">
        <v>207.9</v>
      </c>
      <c r="AE18">
        <v>53</v>
      </c>
      <c r="AF18">
        <v>6</v>
      </c>
      <c r="AG18">
        <v>17</v>
      </c>
      <c r="AH18" t="s">
        <v>35</v>
      </c>
    </row>
    <row r="19" spans="1:34" x14ac:dyDescent="0.3">
      <c r="A19">
        <v>18</v>
      </c>
      <c r="B19" s="2" t="s">
        <v>43</v>
      </c>
      <c r="C19" s="2" t="s">
        <v>44</v>
      </c>
      <c r="D19" s="2" t="s">
        <v>34</v>
      </c>
      <c r="E19">
        <v>22</v>
      </c>
      <c r="F19">
        <v>10</v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242</v>
      </c>
      <c r="N19">
        <v>983</v>
      </c>
      <c r="O19">
        <v>4.0599999999999996</v>
      </c>
      <c r="P19">
        <v>7</v>
      </c>
      <c r="Q19">
        <v>38</v>
      </c>
      <c r="R19">
        <v>26</v>
      </c>
      <c r="S19">
        <v>269</v>
      </c>
      <c r="T19">
        <v>10.35</v>
      </c>
      <c r="U19">
        <v>2</v>
      </c>
      <c r="V19">
        <v>1</v>
      </c>
      <c r="W19">
        <v>1</v>
      </c>
      <c r="X19">
        <v>9</v>
      </c>
      <c r="Y19">
        <v>0</v>
      </c>
      <c r="Z19">
        <v>0</v>
      </c>
      <c r="AA19">
        <v>177</v>
      </c>
      <c r="AB19">
        <v>203.2</v>
      </c>
      <c r="AC19">
        <v>210.2</v>
      </c>
      <c r="AD19">
        <v>190.2</v>
      </c>
      <c r="AE19">
        <v>50</v>
      </c>
      <c r="AF19">
        <v>9</v>
      </c>
      <c r="AG19">
        <v>18</v>
      </c>
      <c r="AH19" t="s">
        <v>35</v>
      </c>
    </row>
    <row r="20" spans="1:34" x14ac:dyDescent="0.3">
      <c r="A20">
        <v>19</v>
      </c>
      <c r="B20" s="2" t="s">
        <v>195</v>
      </c>
      <c r="C20" s="2" t="s">
        <v>99</v>
      </c>
      <c r="D20" s="2" t="s">
        <v>34</v>
      </c>
      <c r="E20">
        <v>23</v>
      </c>
      <c r="F20">
        <v>16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276</v>
      </c>
      <c r="N20">
        <v>1122</v>
      </c>
      <c r="O20">
        <v>4.07</v>
      </c>
      <c r="P20">
        <v>9</v>
      </c>
      <c r="Q20">
        <v>32</v>
      </c>
      <c r="R20">
        <v>23</v>
      </c>
      <c r="S20">
        <v>125</v>
      </c>
      <c r="T20">
        <v>5.43</v>
      </c>
      <c r="U20">
        <v>0</v>
      </c>
      <c r="V20">
        <v>1</v>
      </c>
      <c r="W20">
        <v>1</v>
      </c>
      <c r="X20">
        <v>9</v>
      </c>
      <c r="Y20">
        <v>0</v>
      </c>
      <c r="Z20">
        <v>0</v>
      </c>
      <c r="AA20">
        <v>177</v>
      </c>
      <c r="AB20">
        <v>199.7</v>
      </c>
      <c r="AC20">
        <v>206.7</v>
      </c>
      <c r="AD20">
        <v>188.2</v>
      </c>
      <c r="AE20">
        <v>50</v>
      </c>
      <c r="AF20">
        <v>10</v>
      </c>
      <c r="AG20">
        <v>19</v>
      </c>
      <c r="AH20" t="s">
        <v>35</v>
      </c>
    </row>
    <row r="21" spans="1:34" x14ac:dyDescent="0.3">
      <c r="A21">
        <v>20</v>
      </c>
      <c r="B21" s="2" t="s">
        <v>140</v>
      </c>
      <c r="C21" s="2" t="s">
        <v>65</v>
      </c>
      <c r="D21" s="2" t="s">
        <v>34</v>
      </c>
      <c r="E21">
        <v>27</v>
      </c>
      <c r="F21">
        <v>16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240</v>
      </c>
      <c r="N21">
        <v>938</v>
      </c>
      <c r="O21">
        <v>3.91</v>
      </c>
      <c r="P21">
        <v>8</v>
      </c>
      <c r="Q21">
        <v>88</v>
      </c>
      <c r="R21">
        <v>59</v>
      </c>
      <c r="S21">
        <v>350</v>
      </c>
      <c r="T21">
        <v>5.93</v>
      </c>
      <c r="U21">
        <v>0</v>
      </c>
      <c r="V21">
        <v>2</v>
      </c>
      <c r="W21">
        <v>1</v>
      </c>
      <c r="X21">
        <v>8</v>
      </c>
      <c r="Y21">
        <v>0</v>
      </c>
      <c r="Z21">
        <v>0</v>
      </c>
      <c r="AA21">
        <v>175</v>
      </c>
      <c r="AB21">
        <v>233.8</v>
      </c>
      <c r="AC21">
        <v>240.8</v>
      </c>
      <c r="AD21">
        <v>204.3</v>
      </c>
      <c r="AE21">
        <v>48</v>
      </c>
      <c r="AF21">
        <v>11</v>
      </c>
      <c r="AG21">
        <v>20</v>
      </c>
      <c r="AH21" t="s">
        <v>35</v>
      </c>
    </row>
    <row r="22" spans="1:34" x14ac:dyDescent="0.3">
      <c r="A22">
        <v>21</v>
      </c>
      <c r="B22" s="2" t="s">
        <v>75</v>
      </c>
      <c r="C22" s="2" t="s">
        <v>76</v>
      </c>
      <c r="D22" s="2" t="s">
        <v>52</v>
      </c>
      <c r="E22">
        <v>27</v>
      </c>
      <c r="F22">
        <v>14</v>
      </c>
      <c r="G22">
        <v>13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110</v>
      </c>
      <c r="R22">
        <v>74</v>
      </c>
      <c r="S22">
        <v>824</v>
      </c>
      <c r="T22">
        <v>11.14</v>
      </c>
      <c r="U22">
        <v>8</v>
      </c>
      <c r="V22">
        <v>1</v>
      </c>
      <c r="W22">
        <v>1</v>
      </c>
      <c r="X22">
        <v>8</v>
      </c>
      <c r="Y22">
        <v>0</v>
      </c>
      <c r="Z22">
        <v>0</v>
      </c>
      <c r="AA22">
        <v>128</v>
      </c>
      <c r="AB22">
        <v>202.4</v>
      </c>
      <c r="AC22">
        <v>206.4</v>
      </c>
      <c r="AD22">
        <v>165.4</v>
      </c>
      <c r="AE22">
        <v>47</v>
      </c>
      <c r="AF22">
        <v>3</v>
      </c>
      <c r="AG22">
        <v>21</v>
      </c>
      <c r="AH22" t="s">
        <v>35</v>
      </c>
    </row>
    <row r="23" spans="1:34" x14ac:dyDescent="0.3">
      <c r="A23">
        <v>22</v>
      </c>
      <c r="B23" s="2" t="s">
        <v>225</v>
      </c>
      <c r="C23" s="2" t="s">
        <v>101</v>
      </c>
      <c r="D23" s="2" t="s">
        <v>49</v>
      </c>
      <c r="E23">
        <v>24</v>
      </c>
      <c r="F23">
        <v>16</v>
      </c>
      <c r="G23">
        <v>15</v>
      </c>
      <c r="H23">
        <v>0</v>
      </c>
      <c r="I23">
        <v>0</v>
      </c>
      <c r="J23">
        <v>0</v>
      </c>
      <c r="K23">
        <v>0</v>
      </c>
      <c r="L23">
        <v>0</v>
      </c>
      <c r="M23">
        <v>9</v>
      </c>
      <c r="N23">
        <v>40</v>
      </c>
      <c r="O23">
        <v>4.4400000000000004</v>
      </c>
      <c r="P23">
        <v>0</v>
      </c>
      <c r="Q23">
        <v>114</v>
      </c>
      <c r="R23">
        <v>65</v>
      </c>
      <c r="S23">
        <v>1082</v>
      </c>
      <c r="T23">
        <v>16.649999999999999</v>
      </c>
      <c r="U23">
        <v>7</v>
      </c>
      <c r="V23">
        <v>0</v>
      </c>
      <c r="W23">
        <v>0</v>
      </c>
      <c r="X23">
        <v>7</v>
      </c>
      <c r="Y23">
        <v>1</v>
      </c>
      <c r="Z23">
        <v>0</v>
      </c>
      <c r="AA23">
        <v>156</v>
      </c>
      <c r="AB23">
        <v>221.2</v>
      </c>
      <c r="AC23">
        <v>224.2</v>
      </c>
      <c r="AD23">
        <v>188.7</v>
      </c>
      <c r="AE23">
        <v>45</v>
      </c>
      <c r="AF23">
        <v>7</v>
      </c>
      <c r="AG23">
        <v>22</v>
      </c>
      <c r="AH23" t="s">
        <v>35</v>
      </c>
    </row>
    <row r="24" spans="1:34" x14ac:dyDescent="0.3">
      <c r="A24">
        <v>23</v>
      </c>
      <c r="B24" s="2" t="s">
        <v>418</v>
      </c>
      <c r="C24" s="2" t="s">
        <v>33</v>
      </c>
      <c r="D24" s="2" t="s">
        <v>38</v>
      </c>
      <c r="E24">
        <v>28</v>
      </c>
      <c r="F24">
        <v>16</v>
      </c>
      <c r="G24">
        <v>16</v>
      </c>
      <c r="H24">
        <v>291</v>
      </c>
      <c r="I24">
        <v>492</v>
      </c>
      <c r="J24">
        <v>3302</v>
      </c>
      <c r="K24">
        <v>22</v>
      </c>
      <c r="L24">
        <v>16</v>
      </c>
      <c r="M24">
        <v>139</v>
      </c>
      <c r="N24">
        <v>754</v>
      </c>
      <c r="O24">
        <v>5.42</v>
      </c>
      <c r="P24">
        <v>6</v>
      </c>
      <c r="Q24">
        <v>0</v>
      </c>
      <c r="R24">
        <v>0</v>
      </c>
      <c r="S24">
        <v>0</v>
      </c>
      <c r="T24">
        <v>0</v>
      </c>
      <c r="U24">
        <v>0</v>
      </c>
      <c r="V24">
        <v>9</v>
      </c>
      <c r="W24">
        <v>1</v>
      </c>
      <c r="X24">
        <v>6</v>
      </c>
      <c r="Y24">
        <v>1</v>
      </c>
      <c r="Z24">
        <v>0</v>
      </c>
      <c r="AA24">
        <v>299</v>
      </c>
      <c r="AB24">
        <v>299.5</v>
      </c>
      <c r="AC24">
        <v>322.5</v>
      </c>
      <c r="AD24">
        <v>315.5</v>
      </c>
      <c r="AE24">
        <v>44</v>
      </c>
      <c r="AF24">
        <v>2</v>
      </c>
      <c r="AG24">
        <v>23</v>
      </c>
      <c r="AH24" t="s">
        <v>35</v>
      </c>
    </row>
    <row r="25" spans="1:34" x14ac:dyDescent="0.3">
      <c r="A25">
        <v>24</v>
      </c>
      <c r="B25" s="2" t="s">
        <v>316</v>
      </c>
      <c r="C25" s="2" t="s">
        <v>101</v>
      </c>
      <c r="D25" s="2" t="s">
        <v>34</v>
      </c>
      <c r="E25">
        <v>27</v>
      </c>
      <c r="F25">
        <v>16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180</v>
      </c>
      <c r="N25">
        <v>896</v>
      </c>
      <c r="O25">
        <v>4.9800000000000004</v>
      </c>
      <c r="P25">
        <v>6</v>
      </c>
      <c r="Q25">
        <v>35</v>
      </c>
      <c r="R25">
        <v>32</v>
      </c>
      <c r="S25">
        <v>214</v>
      </c>
      <c r="T25">
        <v>6.69</v>
      </c>
      <c r="U25">
        <v>3</v>
      </c>
      <c r="V25">
        <v>0</v>
      </c>
      <c r="W25">
        <v>0</v>
      </c>
      <c r="X25">
        <v>10</v>
      </c>
      <c r="Y25">
        <v>0</v>
      </c>
      <c r="Z25">
        <v>0</v>
      </c>
      <c r="AA25">
        <v>171</v>
      </c>
      <c r="AB25">
        <v>203</v>
      </c>
      <c r="AC25">
        <v>209</v>
      </c>
      <c r="AD25">
        <v>187</v>
      </c>
      <c r="AE25">
        <v>44</v>
      </c>
      <c r="AF25">
        <v>12</v>
      </c>
      <c r="AG25">
        <v>24</v>
      </c>
      <c r="AH25" t="s">
        <v>35</v>
      </c>
    </row>
    <row r="26" spans="1:34" x14ac:dyDescent="0.3">
      <c r="A26">
        <v>25</v>
      </c>
      <c r="B26" s="2" t="s">
        <v>47</v>
      </c>
      <c r="C26" s="2" t="s">
        <v>48</v>
      </c>
      <c r="D26" s="2" t="s">
        <v>49</v>
      </c>
      <c r="E26">
        <v>24</v>
      </c>
      <c r="F26">
        <v>16</v>
      </c>
      <c r="G26">
        <v>14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149</v>
      </c>
      <c r="R26">
        <v>104</v>
      </c>
      <c r="S26">
        <v>1245</v>
      </c>
      <c r="T26">
        <v>11.97</v>
      </c>
      <c r="U26">
        <v>5</v>
      </c>
      <c r="V26">
        <v>0</v>
      </c>
      <c r="W26">
        <v>0</v>
      </c>
      <c r="X26">
        <v>5</v>
      </c>
      <c r="Y26">
        <v>0</v>
      </c>
      <c r="Z26">
        <v>0</v>
      </c>
      <c r="AA26">
        <v>155</v>
      </c>
      <c r="AB26">
        <v>258.5</v>
      </c>
      <c r="AC26">
        <v>261.5</v>
      </c>
      <c r="AD26">
        <v>206.5</v>
      </c>
      <c r="AE26">
        <v>44</v>
      </c>
      <c r="AF26">
        <v>8</v>
      </c>
      <c r="AG26">
        <v>25</v>
      </c>
      <c r="AH26" t="s">
        <v>35</v>
      </c>
    </row>
    <row r="27" spans="1:34" x14ac:dyDescent="0.3">
      <c r="A27">
        <v>26</v>
      </c>
      <c r="B27" s="2" t="s">
        <v>192</v>
      </c>
      <c r="C27" s="2" t="s">
        <v>116</v>
      </c>
      <c r="D27" s="2" t="s">
        <v>49</v>
      </c>
      <c r="E27">
        <v>34</v>
      </c>
      <c r="F27">
        <v>16</v>
      </c>
      <c r="G27">
        <v>16</v>
      </c>
      <c r="H27">
        <v>1</v>
      </c>
      <c r="I27">
        <v>1</v>
      </c>
      <c r="J27">
        <v>21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161</v>
      </c>
      <c r="R27">
        <v>109</v>
      </c>
      <c r="S27">
        <v>1156</v>
      </c>
      <c r="T27">
        <v>10.61</v>
      </c>
      <c r="U27">
        <v>6</v>
      </c>
      <c r="V27">
        <v>1</v>
      </c>
      <c r="W27">
        <v>1</v>
      </c>
      <c r="X27">
        <v>6</v>
      </c>
      <c r="Y27">
        <v>1</v>
      </c>
      <c r="Z27">
        <v>0</v>
      </c>
      <c r="AA27">
        <v>152</v>
      </c>
      <c r="AB27">
        <v>261.39999999999998</v>
      </c>
      <c r="AC27">
        <v>265.39999999999998</v>
      </c>
      <c r="AD27">
        <v>206.9</v>
      </c>
      <c r="AE27">
        <v>41</v>
      </c>
      <c r="AF27">
        <v>9</v>
      </c>
      <c r="AG27">
        <v>26</v>
      </c>
      <c r="AH27" t="s">
        <v>35</v>
      </c>
    </row>
    <row r="28" spans="1:34" x14ac:dyDescent="0.3">
      <c r="A28">
        <v>27</v>
      </c>
      <c r="B28" s="2" t="s">
        <v>696</v>
      </c>
      <c r="C28" s="2" t="s">
        <v>78</v>
      </c>
      <c r="D28" s="2" t="s">
        <v>49</v>
      </c>
      <c r="E28">
        <v>29</v>
      </c>
      <c r="F28">
        <v>16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143</v>
      </c>
      <c r="R28">
        <v>75</v>
      </c>
      <c r="S28">
        <v>1078</v>
      </c>
      <c r="T28">
        <v>14.37</v>
      </c>
      <c r="U28">
        <v>8</v>
      </c>
      <c r="V28">
        <v>2</v>
      </c>
      <c r="W28">
        <v>2</v>
      </c>
      <c r="X28">
        <v>8</v>
      </c>
      <c r="Y28">
        <v>0</v>
      </c>
      <c r="Z28">
        <v>0</v>
      </c>
      <c r="AA28">
        <v>152</v>
      </c>
      <c r="AB28">
        <v>226.8</v>
      </c>
      <c r="AC28">
        <v>231.8</v>
      </c>
      <c r="AD28">
        <v>189.3</v>
      </c>
      <c r="AE28">
        <v>41</v>
      </c>
      <c r="AF28">
        <v>10</v>
      </c>
      <c r="AG28">
        <v>27</v>
      </c>
      <c r="AH28" t="s">
        <v>35</v>
      </c>
    </row>
    <row r="29" spans="1:34" x14ac:dyDescent="0.3">
      <c r="A29">
        <v>28</v>
      </c>
      <c r="B29" s="2" t="s">
        <v>144</v>
      </c>
      <c r="C29" s="2" t="s">
        <v>101</v>
      </c>
      <c r="D29" s="2" t="s">
        <v>38</v>
      </c>
      <c r="E29">
        <v>40</v>
      </c>
      <c r="F29">
        <v>16</v>
      </c>
      <c r="G29">
        <v>16</v>
      </c>
      <c r="H29">
        <v>385</v>
      </c>
      <c r="I29">
        <v>581</v>
      </c>
      <c r="J29">
        <v>4577</v>
      </c>
      <c r="K29">
        <v>32</v>
      </c>
      <c r="L29">
        <v>8</v>
      </c>
      <c r="M29">
        <v>25</v>
      </c>
      <c r="N29">
        <v>28</v>
      </c>
      <c r="O29">
        <v>1.1200000000000001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3</v>
      </c>
      <c r="X29">
        <v>0</v>
      </c>
      <c r="Y29">
        <v>0</v>
      </c>
      <c r="Z29">
        <v>2</v>
      </c>
      <c r="AA29">
        <v>296</v>
      </c>
      <c r="AB29">
        <v>295.89999999999998</v>
      </c>
      <c r="AC29">
        <v>309.89999999999998</v>
      </c>
      <c r="AD29">
        <v>303.89999999999998</v>
      </c>
      <c r="AE29">
        <v>41</v>
      </c>
      <c r="AF29">
        <v>3</v>
      </c>
      <c r="AG29">
        <v>28</v>
      </c>
      <c r="AH29" t="s">
        <v>35</v>
      </c>
    </row>
    <row r="30" spans="1:34" x14ac:dyDescent="0.3">
      <c r="A30">
        <v>29</v>
      </c>
      <c r="B30" s="2" t="s">
        <v>694</v>
      </c>
      <c r="C30" s="2" t="s">
        <v>51</v>
      </c>
      <c r="D30" s="2" t="s">
        <v>38</v>
      </c>
      <c r="E30">
        <v>33</v>
      </c>
      <c r="F30">
        <v>15</v>
      </c>
      <c r="G30">
        <v>15</v>
      </c>
      <c r="H30">
        <v>341</v>
      </c>
      <c r="I30">
        <v>505</v>
      </c>
      <c r="J30">
        <v>4042</v>
      </c>
      <c r="K30">
        <v>26</v>
      </c>
      <c r="L30">
        <v>5</v>
      </c>
      <c r="M30">
        <v>60</v>
      </c>
      <c r="N30">
        <v>355</v>
      </c>
      <c r="O30">
        <v>5.92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1</v>
      </c>
      <c r="X30">
        <v>1</v>
      </c>
      <c r="Y30">
        <v>0</v>
      </c>
      <c r="Z30">
        <v>0</v>
      </c>
      <c r="AA30">
        <v>295</v>
      </c>
      <c r="AB30">
        <v>295.2</v>
      </c>
      <c r="AC30">
        <v>307.2</v>
      </c>
      <c r="AD30">
        <v>300.2</v>
      </c>
      <c r="AE30">
        <v>40</v>
      </c>
      <c r="AF30">
        <v>4</v>
      </c>
      <c r="AG30">
        <v>29</v>
      </c>
      <c r="AH30" t="s">
        <v>35</v>
      </c>
    </row>
    <row r="31" spans="1:34" x14ac:dyDescent="0.3">
      <c r="A31">
        <v>30</v>
      </c>
      <c r="B31" s="2" t="s">
        <v>217</v>
      </c>
      <c r="C31" s="2" t="s">
        <v>46</v>
      </c>
      <c r="D31" s="2" t="s">
        <v>49</v>
      </c>
      <c r="E31">
        <v>27</v>
      </c>
      <c r="F31">
        <v>16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11</v>
      </c>
      <c r="O31">
        <v>11</v>
      </c>
      <c r="P31">
        <v>0</v>
      </c>
      <c r="Q31">
        <v>142</v>
      </c>
      <c r="R31">
        <v>91</v>
      </c>
      <c r="S31">
        <v>1276</v>
      </c>
      <c r="T31">
        <v>14.02</v>
      </c>
      <c r="U31">
        <v>4</v>
      </c>
      <c r="V31">
        <v>3</v>
      </c>
      <c r="W31">
        <v>2</v>
      </c>
      <c r="X31">
        <v>4</v>
      </c>
      <c r="Y31">
        <v>0</v>
      </c>
      <c r="Z31">
        <v>0</v>
      </c>
      <c r="AA31">
        <v>149</v>
      </c>
      <c r="AB31">
        <v>239.7</v>
      </c>
      <c r="AC31">
        <v>244.7</v>
      </c>
      <c r="AD31">
        <v>194.2</v>
      </c>
      <c r="AE31">
        <v>38</v>
      </c>
      <c r="AF31">
        <v>11</v>
      </c>
      <c r="AG31">
        <v>30</v>
      </c>
      <c r="AH31" t="s">
        <v>35</v>
      </c>
    </row>
    <row r="32" spans="1:34" x14ac:dyDescent="0.3">
      <c r="A32">
        <v>31</v>
      </c>
      <c r="B32" s="2" t="s">
        <v>142</v>
      </c>
      <c r="C32" s="2" t="s">
        <v>42</v>
      </c>
      <c r="D32" s="2" t="s">
        <v>49</v>
      </c>
      <c r="E32">
        <v>25</v>
      </c>
      <c r="F32">
        <v>14</v>
      </c>
      <c r="G32">
        <v>14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117</v>
      </c>
      <c r="R32">
        <v>74</v>
      </c>
      <c r="S32">
        <v>885</v>
      </c>
      <c r="T32">
        <v>11.96</v>
      </c>
      <c r="U32">
        <v>10</v>
      </c>
      <c r="V32">
        <v>0</v>
      </c>
      <c r="W32">
        <v>0</v>
      </c>
      <c r="X32">
        <v>10</v>
      </c>
      <c r="Y32">
        <v>0</v>
      </c>
      <c r="Z32">
        <v>0</v>
      </c>
      <c r="AA32">
        <v>149</v>
      </c>
      <c r="AB32">
        <v>222.5</v>
      </c>
      <c r="AC32">
        <v>225.5</v>
      </c>
      <c r="AD32">
        <v>185.5</v>
      </c>
      <c r="AE32">
        <v>38</v>
      </c>
      <c r="AF32">
        <v>12</v>
      </c>
      <c r="AG32">
        <v>31</v>
      </c>
      <c r="AH32" t="s">
        <v>35</v>
      </c>
    </row>
    <row r="33" spans="1:34" x14ac:dyDescent="0.3">
      <c r="A33">
        <v>32</v>
      </c>
      <c r="B33" s="2" t="s">
        <v>700</v>
      </c>
      <c r="C33" s="2" t="s">
        <v>61</v>
      </c>
      <c r="D33" s="2" t="s">
        <v>49</v>
      </c>
      <c r="E33">
        <v>29</v>
      </c>
      <c r="F33">
        <v>16</v>
      </c>
      <c r="G33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-8</v>
      </c>
      <c r="O33">
        <v>-4</v>
      </c>
      <c r="P33">
        <v>0</v>
      </c>
      <c r="Q33">
        <v>116</v>
      </c>
      <c r="R33">
        <v>75</v>
      </c>
      <c r="S33">
        <v>991</v>
      </c>
      <c r="T33">
        <v>13.21</v>
      </c>
      <c r="U33">
        <v>8</v>
      </c>
      <c r="V33">
        <v>0</v>
      </c>
      <c r="W33">
        <v>0</v>
      </c>
      <c r="X33">
        <v>8</v>
      </c>
      <c r="Y33">
        <v>1</v>
      </c>
      <c r="Z33">
        <v>0</v>
      </c>
      <c r="AA33">
        <v>148</v>
      </c>
      <c r="AB33">
        <v>223.3</v>
      </c>
      <c r="AC33">
        <v>226.3</v>
      </c>
      <c r="AD33">
        <v>185.8</v>
      </c>
      <c r="AE33">
        <v>37</v>
      </c>
      <c r="AF33">
        <v>13</v>
      </c>
      <c r="AG33">
        <v>32</v>
      </c>
      <c r="AH33" t="s">
        <v>35</v>
      </c>
    </row>
    <row r="34" spans="1:34" x14ac:dyDescent="0.3">
      <c r="A34">
        <v>33</v>
      </c>
      <c r="B34" s="2" t="s">
        <v>164</v>
      </c>
      <c r="C34" s="2" t="s">
        <v>84</v>
      </c>
      <c r="D34" s="2" t="s">
        <v>34</v>
      </c>
      <c r="E34">
        <v>25</v>
      </c>
      <c r="F34">
        <v>14</v>
      </c>
      <c r="G34">
        <v>14</v>
      </c>
      <c r="H34">
        <v>0</v>
      </c>
      <c r="I34">
        <v>0</v>
      </c>
      <c r="J34">
        <v>0</v>
      </c>
      <c r="K34">
        <v>0</v>
      </c>
      <c r="L34">
        <v>0</v>
      </c>
      <c r="M34">
        <v>196</v>
      </c>
      <c r="N34">
        <v>865</v>
      </c>
      <c r="O34">
        <v>4.41</v>
      </c>
      <c r="P34">
        <v>7</v>
      </c>
      <c r="Q34">
        <v>47</v>
      </c>
      <c r="R34">
        <v>36</v>
      </c>
      <c r="S34">
        <v>317</v>
      </c>
      <c r="T34">
        <v>8.81</v>
      </c>
      <c r="U34">
        <v>1</v>
      </c>
      <c r="V34">
        <v>4</v>
      </c>
      <c r="W34">
        <v>1</v>
      </c>
      <c r="X34">
        <v>8</v>
      </c>
      <c r="Y34">
        <v>0</v>
      </c>
      <c r="Z34">
        <v>0</v>
      </c>
      <c r="AA34">
        <v>164</v>
      </c>
      <c r="AB34">
        <v>200.2</v>
      </c>
      <c r="AC34">
        <v>207.2</v>
      </c>
      <c r="AD34">
        <v>182.2</v>
      </c>
      <c r="AE34">
        <v>37</v>
      </c>
      <c r="AF34">
        <v>13</v>
      </c>
      <c r="AG34">
        <v>33</v>
      </c>
      <c r="AH34" t="s">
        <v>35</v>
      </c>
    </row>
    <row r="35" spans="1:34" x14ac:dyDescent="0.3">
      <c r="A35">
        <v>34</v>
      </c>
      <c r="B35" s="2" t="s">
        <v>105</v>
      </c>
      <c r="C35" s="2" t="s">
        <v>86</v>
      </c>
      <c r="D35" s="2" t="s">
        <v>49</v>
      </c>
      <c r="E35">
        <v>25</v>
      </c>
      <c r="F35">
        <v>16</v>
      </c>
      <c r="G35">
        <v>16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-7</v>
      </c>
      <c r="O35">
        <v>-7</v>
      </c>
      <c r="P35">
        <v>0</v>
      </c>
      <c r="Q35">
        <v>161</v>
      </c>
      <c r="R35">
        <v>112</v>
      </c>
      <c r="S35">
        <v>987</v>
      </c>
      <c r="T35">
        <v>8.81</v>
      </c>
      <c r="U35">
        <v>9</v>
      </c>
      <c r="V35">
        <v>4</v>
      </c>
      <c r="W35">
        <v>2</v>
      </c>
      <c r="X35">
        <v>9</v>
      </c>
      <c r="Y35">
        <v>0</v>
      </c>
      <c r="Z35">
        <v>0</v>
      </c>
      <c r="AA35">
        <v>148</v>
      </c>
      <c r="AB35">
        <v>260</v>
      </c>
      <c r="AC35">
        <v>265</v>
      </c>
      <c r="AD35">
        <v>204</v>
      </c>
      <c r="AE35">
        <v>37</v>
      </c>
      <c r="AF35">
        <v>14</v>
      </c>
      <c r="AG35">
        <v>34</v>
      </c>
      <c r="AH35" t="s">
        <v>35</v>
      </c>
    </row>
    <row r="36" spans="1:34" x14ac:dyDescent="0.3">
      <c r="A36">
        <v>35</v>
      </c>
      <c r="B36" s="2" t="s">
        <v>255</v>
      </c>
      <c r="C36" s="2" t="s">
        <v>61</v>
      </c>
      <c r="D36" s="2" t="s">
        <v>52</v>
      </c>
      <c r="E36">
        <v>31</v>
      </c>
      <c r="F36">
        <v>16</v>
      </c>
      <c r="G36">
        <v>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96</v>
      </c>
      <c r="R36">
        <v>57</v>
      </c>
      <c r="S36">
        <v>520</v>
      </c>
      <c r="T36">
        <v>9.1199999999999992</v>
      </c>
      <c r="U36">
        <v>10</v>
      </c>
      <c r="V36">
        <v>0</v>
      </c>
      <c r="W36">
        <v>0</v>
      </c>
      <c r="X36">
        <v>10</v>
      </c>
      <c r="Y36">
        <v>1</v>
      </c>
      <c r="Z36">
        <v>0</v>
      </c>
      <c r="AA36">
        <v>114</v>
      </c>
      <c r="AB36">
        <v>171</v>
      </c>
      <c r="AC36">
        <v>174</v>
      </c>
      <c r="AD36">
        <v>142.5</v>
      </c>
      <c r="AE36">
        <v>32</v>
      </c>
      <c r="AF36">
        <v>4</v>
      </c>
      <c r="AG36">
        <v>35</v>
      </c>
      <c r="AH36" t="s">
        <v>35</v>
      </c>
    </row>
    <row r="37" spans="1:34" x14ac:dyDescent="0.3">
      <c r="A37">
        <v>36</v>
      </c>
      <c r="B37" s="2" t="s">
        <v>691</v>
      </c>
      <c r="C37" s="2" t="s">
        <v>67</v>
      </c>
      <c r="D37" s="2" t="s">
        <v>34</v>
      </c>
      <c r="E37">
        <v>26</v>
      </c>
      <c r="F37">
        <v>16</v>
      </c>
      <c r="G37">
        <v>13</v>
      </c>
      <c r="H37">
        <v>0</v>
      </c>
      <c r="I37">
        <v>0</v>
      </c>
      <c r="J37">
        <v>0</v>
      </c>
      <c r="K37">
        <v>0</v>
      </c>
      <c r="L37">
        <v>0</v>
      </c>
      <c r="M37">
        <v>238</v>
      </c>
      <c r="N37">
        <v>888</v>
      </c>
      <c r="O37">
        <v>3.73</v>
      </c>
      <c r="P37">
        <v>3</v>
      </c>
      <c r="Q37">
        <v>45</v>
      </c>
      <c r="R37">
        <v>36</v>
      </c>
      <c r="S37">
        <v>327</v>
      </c>
      <c r="T37">
        <v>9.08</v>
      </c>
      <c r="U37">
        <v>3</v>
      </c>
      <c r="V37">
        <v>1</v>
      </c>
      <c r="W37">
        <v>0</v>
      </c>
      <c r="X37">
        <v>6</v>
      </c>
      <c r="Y37">
        <v>0</v>
      </c>
      <c r="Z37">
        <v>0</v>
      </c>
      <c r="AA37">
        <v>158</v>
      </c>
      <c r="AB37">
        <v>193.5</v>
      </c>
      <c r="AC37">
        <v>199.5</v>
      </c>
      <c r="AD37">
        <v>175.5</v>
      </c>
      <c r="AE37">
        <v>30</v>
      </c>
      <c r="AF37">
        <v>14</v>
      </c>
      <c r="AG37">
        <v>36</v>
      </c>
      <c r="AH37" t="s">
        <v>35</v>
      </c>
    </row>
    <row r="38" spans="1:34" x14ac:dyDescent="0.3">
      <c r="A38">
        <v>37</v>
      </c>
      <c r="B38" s="2" t="s">
        <v>240</v>
      </c>
      <c r="C38" s="2" t="s">
        <v>180</v>
      </c>
      <c r="D38" s="2" t="s">
        <v>49</v>
      </c>
      <c r="E38">
        <v>21</v>
      </c>
      <c r="F38">
        <v>14</v>
      </c>
      <c r="G38">
        <v>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79</v>
      </c>
      <c r="R38">
        <v>58</v>
      </c>
      <c r="S38">
        <v>917</v>
      </c>
      <c r="T38">
        <v>15.81</v>
      </c>
      <c r="U38">
        <v>7</v>
      </c>
      <c r="V38">
        <v>0</v>
      </c>
      <c r="W38">
        <v>0</v>
      </c>
      <c r="X38">
        <v>8</v>
      </c>
      <c r="Y38">
        <v>0</v>
      </c>
      <c r="Z38">
        <v>0</v>
      </c>
      <c r="AA38">
        <v>140</v>
      </c>
      <c r="AB38">
        <v>197.7</v>
      </c>
      <c r="AC38">
        <v>200.7</v>
      </c>
      <c r="AD38">
        <v>168.7</v>
      </c>
      <c r="AE38">
        <v>29</v>
      </c>
      <c r="AF38">
        <v>15</v>
      </c>
      <c r="AG38">
        <v>37</v>
      </c>
      <c r="AH38" t="s">
        <v>35</v>
      </c>
    </row>
    <row r="39" spans="1:34" x14ac:dyDescent="0.3">
      <c r="A39">
        <v>38</v>
      </c>
      <c r="B39" s="2" t="s">
        <v>223</v>
      </c>
      <c r="C39" s="2" t="s">
        <v>76</v>
      </c>
      <c r="D39" s="2" t="s">
        <v>49</v>
      </c>
      <c r="E39">
        <v>27</v>
      </c>
      <c r="F39">
        <v>16</v>
      </c>
      <c r="G39">
        <v>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120</v>
      </c>
      <c r="R39">
        <v>57</v>
      </c>
      <c r="S39">
        <v>789</v>
      </c>
      <c r="T39">
        <v>13.84</v>
      </c>
      <c r="U39">
        <v>9</v>
      </c>
      <c r="V39">
        <v>0</v>
      </c>
      <c r="W39">
        <v>0</v>
      </c>
      <c r="X39">
        <v>9</v>
      </c>
      <c r="Y39">
        <v>3</v>
      </c>
      <c r="Z39">
        <v>0</v>
      </c>
      <c r="AA39">
        <v>139</v>
      </c>
      <c r="AB39">
        <v>195.9</v>
      </c>
      <c r="AC39">
        <v>198.9</v>
      </c>
      <c r="AD39">
        <v>167.4</v>
      </c>
      <c r="AE39">
        <v>28</v>
      </c>
      <c r="AF39">
        <v>16</v>
      </c>
      <c r="AG39">
        <v>38</v>
      </c>
      <c r="AH39" t="s">
        <v>35</v>
      </c>
    </row>
    <row r="40" spans="1:34" x14ac:dyDescent="0.3">
      <c r="A40">
        <v>39</v>
      </c>
      <c r="B40" s="2" t="s">
        <v>249</v>
      </c>
      <c r="C40" s="2" t="s">
        <v>74</v>
      </c>
      <c r="D40" s="2" t="s">
        <v>52</v>
      </c>
      <c r="E40">
        <v>23</v>
      </c>
      <c r="F40">
        <v>15</v>
      </c>
      <c r="G40">
        <v>11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14</v>
      </c>
      <c r="O40">
        <v>14</v>
      </c>
      <c r="P40">
        <v>0</v>
      </c>
      <c r="Q40">
        <v>115</v>
      </c>
      <c r="R40">
        <v>64</v>
      </c>
      <c r="S40">
        <v>722</v>
      </c>
      <c r="T40">
        <v>11.28</v>
      </c>
      <c r="U40">
        <v>6</v>
      </c>
      <c r="V40">
        <v>0</v>
      </c>
      <c r="W40">
        <v>0</v>
      </c>
      <c r="X40">
        <v>6</v>
      </c>
      <c r="Y40">
        <v>0</v>
      </c>
      <c r="Z40">
        <v>0</v>
      </c>
      <c r="AA40">
        <v>110</v>
      </c>
      <c r="AB40">
        <v>173.6</v>
      </c>
      <c r="AC40">
        <v>176.6</v>
      </c>
      <c r="AD40">
        <v>141.6</v>
      </c>
      <c r="AE40">
        <v>28</v>
      </c>
      <c r="AF40">
        <v>5</v>
      </c>
      <c r="AG40">
        <v>39</v>
      </c>
      <c r="AH40" t="s">
        <v>35</v>
      </c>
    </row>
    <row r="41" spans="1:34" x14ac:dyDescent="0.3">
      <c r="A41">
        <v>40</v>
      </c>
      <c r="B41" s="2" t="s">
        <v>126</v>
      </c>
      <c r="C41" s="2" t="s">
        <v>76</v>
      </c>
      <c r="D41" s="2" t="s">
        <v>38</v>
      </c>
      <c r="E41">
        <v>25</v>
      </c>
      <c r="F41">
        <v>13</v>
      </c>
      <c r="G41">
        <v>13</v>
      </c>
      <c r="H41">
        <v>265</v>
      </c>
      <c r="I41">
        <v>440</v>
      </c>
      <c r="J41">
        <v>3296</v>
      </c>
      <c r="K41">
        <v>33</v>
      </c>
      <c r="L41">
        <v>7</v>
      </c>
      <c r="M41">
        <v>64</v>
      </c>
      <c r="N41">
        <v>299</v>
      </c>
      <c r="O41">
        <v>4.67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3</v>
      </c>
      <c r="X41">
        <v>0</v>
      </c>
      <c r="Y41">
        <v>0</v>
      </c>
      <c r="Z41">
        <v>4</v>
      </c>
      <c r="AA41">
        <v>282</v>
      </c>
      <c r="AB41">
        <v>281.7</v>
      </c>
      <c r="AC41">
        <v>297.7</v>
      </c>
      <c r="AD41">
        <v>288.7</v>
      </c>
      <c r="AE41">
        <v>26</v>
      </c>
      <c r="AF41">
        <v>5</v>
      </c>
      <c r="AG41">
        <v>40</v>
      </c>
      <c r="AH41" t="s">
        <v>35</v>
      </c>
    </row>
    <row r="42" spans="1:34" x14ac:dyDescent="0.3">
      <c r="A42">
        <v>41</v>
      </c>
      <c r="B42" s="2" t="s">
        <v>183</v>
      </c>
      <c r="C42" s="2" t="s">
        <v>130</v>
      </c>
      <c r="D42" s="2" t="s">
        <v>49</v>
      </c>
      <c r="E42">
        <v>24</v>
      </c>
      <c r="F42">
        <v>16</v>
      </c>
      <c r="G42">
        <v>15</v>
      </c>
      <c r="H42">
        <v>0</v>
      </c>
      <c r="I42">
        <v>0</v>
      </c>
      <c r="J42">
        <v>0</v>
      </c>
      <c r="K42">
        <v>0</v>
      </c>
      <c r="L42">
        <v>0</v>
      </c>
      <c r="M42">
        <v>3</v>
      </c>
      <c r="N42">
        <v>9</v>
      </c>
      <c r="O42">
        <v>3</v>
      </c>
      <c r="P42">
        <v>0</v>
      </c>
      <c r="Q42">
        <v>114</v>
      </c>
      <c r="R42">
        <v>63</v>
      </c>
      <c r="S42">
        <v>941</v>
      </c>
      <c r="T42">
        <v>14.94</v>
      </c>
      <c r="U42">
        <v>7</v>
      </c>
      <c r="V42">
        <v>0</v>
      </c>
      <c r="W42">
        <v>0</v>
      </c>
      <c r="X42">
        <v>7</v>
      </c>
      <c r="Y42">
        <v>0</v>
      </c>
      <c r="Z42">
        <v>0</v>
      </c>
      <c r="AA42">
        <v>137</v>
      </c>
      <c r="AB42">
        <v>200</v>
      </c>
      <c r="AC42">
        <v>203</v>
      </c>
      <c r="AD42">
        <v>168.5</v>
      </c>
      <c r="AE42">
        <v>26</v>
      </c>
      <c r="AF42">
        <v>17</v>
      </c>
      <c r="AG42">
        <v>41</v>
      </c>
      <c r="AH42" t="s">
        <v>35</v>
      </c>
    </row>
    <row r="43" spans="1:34" x14ac:dyDescent="0.3">
      <c r="A43">
        <v>42</v>
      </c>
      <c r="B43" s="2" t="s">
        <v>118</v>
      </c>
      <c r="C43" s="2" t="s">
        <v>46</v>
      </c>
      <c r="D43" s="2" t="s">
        <v>49</v>
      </c>
      <c r="E43">
        <v>24</v>
      </c>
      <c r="F43">
        <v>14</v>
      </c>
      <c r="G43">
        <v>14</v>
      </c>
      <c r="H43">
        <v>0</v>
      </c>
      <c r="I43">
        <v>0</v>
      </c>
      <c r="J43">
        <v>0</v>
      </c>
      <c r="K43">
        <v>0</v>
      </c>
      <c r="L43">
        <v>0</v>
      </c>
      <c r="M43">
        <v>8</v>
      </c>
      <c r="N43">
        <v>13</v>
      </c>
      <c r="O43">
        <v>1.63</v>
      </c>
      <c r="P43">
        <v>0</v>
      </c>
      <c r="Q43">
        <v>95</v>
      </c>
      <c r="R43">
        <v>64</v>
      </c>
      <c r="S43">
        <v>849</v>
      </c>
      <c r="T43">
        <v>13.27</v>
      </c>
      <c r="U43">
        <v>8</v>
      </c>
      <c r="V43">
        <v>0</v>
      </c>
      <c r="W43">
        <v>0</v>
      </c>
      <c r="X43">
        <v>8</v>
      </c>
      <c r="Y43">
        <v>0</v>
      </c>
      <c r="Z43">
        <v>0</v>
      </c>
      <c r="AA43">
        <v>134</v>
      </c>
      <c r="AB43">
        <v>198.2</v>
      </c>
      <c r="AC43">
        <v>201.2</v>
      </c>
      <c r="AD43">
        <v>166.2</v>
      </c>
      <c r="AE43">
        <v>23</v>
      </c>
      <c r="AF43">
        <v>18</v>
      </c>
      <c r="AG43">
        <v>42</v>
      </c>
      <c r="AH43" t="s">
        <v>35</v>
      </c>
    </row>
    <row r="44" spans="1:34" x14ac:dyDescent="0.3">
      <c r="A44">
        <v>43</v>
      </c>
      <c r="B44" s="2" t="s">
        <v>150</v>
      </c>
      <c r="C44" s="2" t="s">
        <v>135</v>
      </c>
      <c r="D44" s="2" t="s">
        <v>38</v>
      </c>
      <c r="E44">
        <v>29</v>
      </c>
      <c r="F44">
        <v>16</v>
      </c>
      <c r="G44">
        <v>16</v>
      </c>
      <c r="H44">
        <v>347</v>
      </c>
      <c r="I44">
        <v>540</v>
      </c>
      <c r="J44">
        <v>4093</v>
      </c>
      <c r="K44">
        <v>27</v>
      </c>
      <c r="L44">
        <v>13</v>
      </c>
      <c r="M44">
        <v>49</v>
      </c>
      <c r="N44">
        <v>179</v>
      </c>
      <c r="O44">
        <v>3.65</v>
      </c>
      <c r="P44">
        <v>4</v>
      </c>
      <c r="Q44">
        <v>0</v>
      </c>
      <c r="R44">
        <v>0</v>
      </c>
      <c r="S44">
        <v>0</v>
      </c>
      <c r="T44">
        <v>0</v>
      </c>
      <c r="U44">
        <v>0</v>
      </c>
      <c r="V44">
        <v>13</v>
      </c>
      <c r="W44">
        <v>5</v>
      </c>
      <c r="X44">
        <v>4</v>
      </c>
      <c r="Y44">
        <v>0</v>
      </c>
      <c r="Z44">
        <v>0</v>
      </c>
      <c r="AA44">
        <v>278</v>
      </c>
      <c r="AB44">
        <v>277.60000000000002</v>
      </c>
      <c r="AC44">
        <v>301.60000000000002</v>
      </c>
      <c r="AD44">
        <v>290.60000000000002</v>
      </c>
      <c r="AE44">
        <v>22</v>
      </c>
      <c r="AF44">
        <v>6</v>
      </c>
      <c r="AG44">
        <v>43</v>
      </c>
      <c r="AH44" t="s">
        <v>35</v>
      </c>
    </row>
    <row r="45" spans="1:34" x14ac:dyDescent="0.3">
      <c r="A45">
        <v>44</v>
      </c>
      <c r="B45" s="2" t="s">
        <v>32</v>
      </c>
      <c r="C45" s="2" t="s">
        <v>33</v>
      </c>
      <c r="D45" s="2" t="s">
        <v>34</v>
      </c>
      <c r="E45">
        <v>21</v>
      </c>
      <c r="F45">
        <v>16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117</v>
      </c>
      <c r="N45">
        <v>435</v>
      </c>
      <c r="O45">
        <v>3.72</v>
      </c>
      <c r="P45">
        <v>2</v>
      </c>
      <c r="Q45">
        <v>113</v>
      </c>
      <c r="R45">
        <v>80</v>
      </c>
      <c r="S45">
        <v>651</v>
      </c>
      <c r="T45">
        <v>8.14</v>
      </c>
      <c r="U45">
        <v>5</v>
      </c>
      <c r="V45">
        <v>2</v>
      </c>
      <c r="W45">
        <v>1</v>
      </c>
      <c r="X45">
        <v>7</v>
      </c>
      <c r="Y45">
        <v>0</v>
      </c>
      <c r="Z45">
        <v>0</v>
      </c>
      <c r="AA45">
        <v>149</v>
      </c>
      <c r="AB45">
        <v>228.6</v>
      </c>
      <c r="AC45">
        <v>235.6</v>
      </c>
      <c r="AD45">
        <v>188.6</v>
      </c>
      <c r="AE45">
        <v>22</v>
      </c>
      <c r="AF45">
        <v>15</v>
      </c>
      <c r="AG45">
        <v>44</v>
      </c>
      <c r="AH45" t="s">
        <v>35</v>
      </c>
    </row>
    <row r="46" spans="1:34" x14ac:dyDescent="0.3">
      <c r="A46">
        <v>45</v>
      </c>
      <c r="B46" s="2" t="s">
        <v>191</v>
      </c>
      <c r="C46" s="2" t="s">
        <v>72</v>
      </c>
      <c r="D46" s="2" t="s">
        <v>49</v>
      </c>
      <c r="E46">
        <v>29</v>
      </c>
      <c r="F46">
        <v>16</v>
      </c>
      <c r="G46">
        <v>12</v>
      </c>
      <c r="H46">
        <v>0</v>
      </c>
      <c r="I46">
        <v>0</v>
      </c>
      <c r="J46">
        <v>0</v>
      </c>
      <c r="K46">
        <v>0</v>
      </c>
      <c r="L46">
        <v>0</v>
      </c>
      <c r="M46">
        <v>5</v>
      </c>
      <c r="N46">
        <v>22</v>
      </c>
      <c r="O46">
        <v>4.4000000000000004</v>
      </c>
      <c r="P46">
        <v>0</v>
      </c>
      <c r="Q46">
        <v>120</v>
      </c>
      <c r="R46">
        <v>92</v>
      </c>
      <c r="S46">
        <v>1003</v>
      </c>
      <c r="T46">
        <v>10.9</v>
      </c>
      <c r="U46">
        <v>5</v>
      </c>
      <c r="V46">
        <v>1</v>
      </c>
      <c r="W46">
        <v>1</v>
      </c>
      <c r="X46">
        <v>5</v>
      </c>
      <c r="Y46">
        <v>0</v>
      </c>
      <c r="Z46">
        <v>1</v>
      </c>
      <c r="AA46">
        <v>133</v>
      </c>
      <c r="AB46">
        <v>224.5</v>
      </c>
      <c r="AC46">
        <v>228.5</v>
      </c>
      <c r="AD46">
        <v>178.5</v>
      </c>
      <c r="AE46">
        <v>22</v>
      </c>
      <c r="AF46">
        <v>19</v>
      </c>
      <c r="AG46">
        <v>45</v>
      </c>
      <c r="AH46" t="s">
        <v>35</v>
      </c>
    </row>
    <row r="47" spans="1:34" x14ac:dyDescent="0.3">
      <c r="A47">
        <v>46</v>
      </c>
      <c r="B47" s="2" t="s">
        <v>92</v>
      </c>
      <c r="C47" s="2" t="s">
        <v>63</v>
      </c>
      <c r="D47" s="2" t="s">
        <v>49</v>
      </c>
      <c r="E47">
        <v>24</v>
      </c>
      <c r="F47">
        <v>15</v>
      </c>
      <c r="G47">
        <v>15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136</v>
      </c>
      <c r="R47">
        <v>71</v>
      </c>
      <c r="S47">
        <v>1001</v>
      </c>
      <c r="T47">
        <v>14.1</v>
      </c>
      <c r="U47">
        <v>5</v>
      </c>
      <c r="V47">
        <v>1</v>
      </c>
      <c r="W47">
        <v>0</v>
      </c>
      <c r="X47">
        <v>5</v>
      </c>
      <c r="Y47">
        <v>1</v>
      </c>
      <c r="Z47">
        <v>0</v>
      </c>
      <c r="AA47">
        <v>132</v>
      </c>
      <c r="AB47">
        <v>203.1</v>
      </c>
      <c r="AC47">
        <v>206.1</v>
      </c>
      <c r="AD47">
        <v>167.6</v>
      </c>
      <c r="AE47">
        <v>21</v>
      </c>
      <c r="AF47">
        <v>20</v>
      </c>
      <c r="AG47">
        <v>46</v>
      </c>
      <c r="AH47" t="s">
        <v>35</v>
      </c>
    </row>
    <row r="48" spans="1:34" x14ac:dyDescent="0.3">
      <c r="A48">
        <v>47</v>
      </c>
      <c r="B48" s="2" t="s">
        <v>533</v>
      </c>
      <c r="C48" s="2" t="s">
        <v>33</v>
      </c>
      <c r="D48" s="2" t="s">
        <v>49</v>
      </c>
      <c r="E48">
        <v>23</v>
      </c>
      <c r="F48">
        <v>16</v>
      </c>
      <c r="G48">
        <v>16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111</v>
      </c>
      <c r="R48">
        <v>63</v>
      </c>
      <c r="S48">
        <v>840</v>
      </c>
      <c r="T48">
        <v>13.33</v>
      </c>
      <c r="U48">
        <v>8</v>
      </c>
      <c r="V48">
        <v>0</v>
      </c>
      <c r="W48">
        <v>0</v>
      </c>
      <c r="X48">
        <v>8</v>
      </c>
      <c r="Y48">
        <v>0</v>
      </c>
      <c r="Z48">
        <v>0</v>
      </c>
      <c r="AA48">
        <v>132</v>
      </c>
      <c r="AB48">
        <v>195</v>
      </c>
      <c r="AC48">
        <v>198</v>
      </c>
      <c r="AD48">
        <v>163.5</v>
      </c>
      <c r="AE48">
        <v>21</v>
      </c>
      <c r="AF48">
        <v>21</v>
      </c>
      <c r="AG48">
        <v>47</v>
      </c>
      <c r="AH48" t="s">
        <v>35</v>
      </c>
    </row>
    <row r="49" spans="1:34" x14ac:dyDescent="0.3">
      <c r="A49">
        <v>48</v>
      </c>
      <c r="B49" s="2" t="s">
        <v>698</v>
      </c>
      <c r="C49" s="2" t="s">
        <v>37</v>
      </c>
      <c r="D49" s="2" t="s">
        <v>34</v>
      </c>
      <c r="E49">
        <v>23</v>
      </c>
      <c r="F49">
        <v>15</v>
      </c>
      <c r="G49">
        <v>12</v>
      </c>
      <c r="H49">
        <v>0</v>
      </c>
      <c r="I49">
        <v>0</v>
      </c>
      <c r="J49">
        <v>0</v>
      </c>
      <c r="K49">
        <v>0</v>
      </c>
      <c r="L49">
        <v>0</v>
      </c>
      <c r="M49">
        <v>212</v>
      </c>
      <c r="N49">
        <v>973</v>
      </c>
      <c r="O49">
        <v>4.59</v>
      </c>
      <c r="P49">
        <v>6</v>
      </c>
      <c r="Q49">
        <v>36</v>
      </c>
      <c r="R49">
        <v>23</v>
      </c>
      <c r="S49">
        <v>187</v>
      </c>
      <c r="T49">
        <v>8.1300000000000008</v>
      </c>
      <c r="U49">
        <v>0</v>
      </c>
      <c r="V49">
        <v>4</v>
      </c>
      <c r="W49">
        <v>2</v>
      </c>
      <c r="X49">
        <v>6</v>
      </c>
      <c r="Y49">
        <v>0</v>
      </c>
      <c r="Z49">
        <v>0</v>
      </c>
      <c r="AA49">
        <v>148</v>
      </c>
      <c r="AB49">
        <v>171</v>
      </c>
      <c r="AC49">
        <v>179</v>
      </c>
      <c r="AD49">
        <v>159.5</v>
      </c>
      <c r="AE49">
        <v>21</v>
      </c>
      <c r="AF49">
        <v>16</v>
      </c>
      <c r="AG49">
        <v>48</v>
      </c>
      <c r="AH49" t="s">
        <v>35</v>
      </c>
    </row>
    <row r="50" spans="1:34" x14ac:dyDescent="0.3">
      <c r="A50">
        <v>49</v>
      </c>
      <c r="B50" s="2" t="s">
        <v>520</v>
      </c>
      <c r="C50" s="2" t="s">
        <v>114</v>
      </c>
      <c r="D50" s="2" t="s">
        <v>34</v>
      </c>
      <c r="E50">
        <v>26</v>
      </c>
      <c r="F50">
        <v>16</v>
      </c>
      <c r="G50">
        <v>16</v>
      </c>
      <c r="H50">
        <v>0</v>
      </c>
      <c r="I50">
        <v>0</v>
      </c>
      <c r="J50">
        <v>0</v>
      </c>
      <c r="K50">
        <v>0</v>
      </c>
      <c r="L50">
        <v>0</v>
      </c>
      <c r="M50">
        <v>245</v>
      </c>
      <c r="N50">
        <v>1007</v>
      </c>
      <c r="O50">
        <v>4.1100000000000003</v>
      </c>
      <c r="P50">
        <v>3</v>
      </c>
      <c r="Q50">
        <v>40</v>
      </c>
      <c r="R50">
        <v>28</v>
      </c>
      <c r="S50">
        <v>224</v>
      </c>
      <c r="T50">
        <v>8</v>
      </c>
      <c r="U50">
        <v>1</v>
      </c>
      <c r="V50">
        <v>1</v>
      </c>
      <c r="W50">
        <v>1</v>
      </c>
      <c r="X50">
        <v>4</v>
      </c>
      <c r="Y50">
        <v>1</v>
      </c>
      <c r="Z50">
        <v>0</v>
      </c>
      <c r="AA50">
        <v>147</v>
      </c>
      <c r="AB50">
        <v>175.1</v>
      </c>
      <c r="AC50">
        <v>182.1</v>
      </c>
      <c r="AD50">
        <v>161.1</v>
      </c>
      <c r="AE50">
        <v>20</v>
      </c>
      <c r="AF50">
        <v>17</v>
      </c>
      <c r="AG50">
        <v>49</v>
      </c>
      <c r="AH50" t="s">
        <v>35</v>
      </c>
    </row>
    <row r="51" spans="1:34" x14ac:dyDescent="0.3">
      <c r="A51">
        <v>50</v>
      </c>
      <c r="B51" s="2" t="s">
        <v>230</v>
      </c>
      <c r="C51" s="2" t="s">
        <v>46</v>
      </c>
      <c r="D51" s="2" t="s">
        <v>52</v>
      </c>
      <c r="E51">
        <v>28</v>
      </c>
      <c r="F51">
        <v>16</v>
      </c>
      <c r="G51">
        <v>16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81</v>
      </c>
      <c r="R51">
        <v>57</v>
      </c>
      <c r="S51">
        <v>532</v>
      </c>
      <c r="T51">
        <v>9.33</v>
      </c>
      <c r="U51">
        <v>8</v>
      </c>
      <c r="V51">
        <v>0</v>
      </c>
      <c r="W51">
        <v>0</v>
      </c>
      <c r="X51">
        <v>8</v>
      </c>
      <c r="Y51">
        <v>0</v>
      </c>
      <c r="Z51">
        <v>0</v>
      </c>
      <c r="AA51">
        <v>101</v>
      </c>
      <c r="AB51">
        <v>158.19999999999999</v>
      </c>
      <c r="AC51">
        <v>161.19999999999999</v>
      </c>
      <c r="AD51">
        <v>129.69999999999999</v>
      </c>
      <c r="AE51">
        <v>19</v>
      </c>
      <c r="AF51">
        <v>6</v>
      </c>
      <c r="AG51">
        <v>50</v>
      </c>
      <c r="AH51" t="s">
        <v>35</v>
      </c>
    </row>
    <row r="52" spans="1:34" x14ac:dyDescent="0.3">
      <c r="A52">
        <v>51</v>
      </c>
      <c r="B52" s="2" t="s">
        <v>338</v>
      </c>
      <c r="C52" s="2" t="s">
        <v>40</v>
      </c>
      <c r="D52" s="2" t="s">
        <v>52</v>
      </c>
      <c r="E52">
        <v>33</v>
      </c>
      <c r="F52">
        <v>16</v>
      </c>
      <c r="G52">
        <v>11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-2</v>
      </c>
      <c r="O52">
        <v>-1</v>
      </c>
      <c r="P52">
        <v>1</v>
      </c>
      <c r="Q52">
        <v>111</v>
      </c>
      <c r="R52">
        <v>74</v>
      </c>
      <c r="S52">
        <v>807</v>
      </c>
      <c r="T52">
        <v>10.91</v>
      </c>
      <c r="U52">
        <v>3</v>
      </c>
      <c r="V52">
        <v>2</v>
      </c>
      <c r="W52">
        <v>2</v>
      </c>
      <c r="X52">
        <v>4</v>
      </c>
      <c r="Y52">
        <v>0</v>
      </c>
      <c r="Z52">
        <v>0</v>
      </c>
      <c r="AA52">
        <v>101</v>
      </c>
      <c r="AB52">
        <v>174.5</v>
      </c>
      <c r="AC52">
        <v>179.5</v>
      </c>
      <c r="AD52">
        <v>137.5</v>
      </c>
      <c r="AE52">
        <v>19</v>
      </c>
      <c r="AF52">
        <v>7</v>
      </c>
      <c r="AG52">
        <v>51</v>
      </c>
      <c r="AH52" t="s">
        <v>35</v>
      </c>
    </row>
    <row r="53" spans="1:34" x14ac:dyDescent="0.3">
      <c r="A53">
        <v>52</v>
      </c>
      <c r="B53" s="2" t="s">
        <v>163</v>
      </c>
      <c r="C53" s="2" t="s">
        <v>72</v>
      </c>
      <c r="D53" s="2" t="s">
        <v>38</v>
      </c>
      <c r="E53">
        <v>29</v>
      </c>
      <c r="F53">
        <v>16</v>
      </c>
      <c r="G53">
        <v>16</v>
      </c>
      <c r="H53">
        <v>371</v>
      </c>
      <c r="I53">
        <v>565</v>
      </c>
      <c r="J53">
        <v>4446</v>
      </c>
      <c r="K53">
        <v>29</v>
      </c>
      <c r="L53">
        <v>10</v>
      </c>
      <c r="M53">
        <v>29</v>
      </c>
      <c r="N53">
        <v>98</v>
      </c>
      <c r="O53">
        <v>3.38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11</v>
      </c>
      <c r="W53">
        <v>7</v>
      </c>
      <c r="X53">
        <v>0</v>
      </c>
      <c r="Y53">
        <v>1</v>
      </c>
      <c r="Z53">
        <v>1</v>
      </c>
      <c r="AA53">
        <v>274</v>
      </c>
      <c r="AB53">
        <v>273.60000000000002</v>
      </c>
      <c r="AC53">
        <v>293.60000000000002</v>
      </c>
      <c r="AD53">
        <v>283.60000000000002</v>
      </c>
      <c r="AE53">
        <v>18</v>
      </c>
      <c r="AF53">
        <v>7</v>
      </c>
      <c r="AG53">
        <v>52</v>
      </c>
      <c r="AH53" t="s">
        <v>35</v>
      </c>
    </row>
    <row r="54" spans="1:34" x14ac:dyDescent="0.3">
      <c r="A54">
        <v>53</v>
      </c>
      <c r="B54" s="2" t="s">
        <v>219</v>
      </c>
      <c r="C54" s="2" t="s">
        <v>104</v>
      </c>
      <c r="D54" s="2" t="s">
        <v>34</v>
      </c>
      <c r="E54">
        <v>34</v>
      </c>
      <c r="F54">
        <v>16</v>
      </c>
      <c r="G54">
        <v>16</v>
      </c>
      <c r="H54">
        <v>0</v>
      </c>
      <c r="I54">
        <v>0</v>
      </c>
      <c r="J54">
        <v>0</v>
      </c>
      <c r="K54">
        <v>0</v>
      </c>
      <c r="L54">
        <v>0</v>
      </c>
      <c r="M54">
        <v>261</v>
      </c>
      <c r="N54">
        <v>961</v>
      </c>
      <c r="O54">
        <v>3.68</v>
      </c>
      <c r="P54">
        <v>3</v>
      </c>
      <c r="Q54">
        <v>38</v>
      </c>
      <c r="R54">
        <v>29</v>
      </c>
      <c r="S54">
        <v>245</v>
      </c>
      <c r="T54">
        <v>8.4499999999999993</v>
      </c>
      <c r="U54">
        <v>1</v>
      </c>
      <c r="V54">
        <v>3</v>
      </c>
      <c r="W54">
        <v>0</v>
      </c>
      <c r="X54">
        <v>4</v>
      </c>
      <c r="Y54">
        <v>0</v>
      </c>
      <c r="Z54">
        <v>0</v>
      </c>
      <c r="AA54">
        <v>145</v>
      </c>
      <c r="AB54">
        <v>173.6</v>
      </c>
      <c r="AC54">
        <v>179.6</v>
      </c>
      <c r="AD54">
        <v>159.1</v>
      </c>
      <c r="AE54">
        <v>18</v>
      </c>
      <c r="AF54">
        <v>18</v>
      </c>
      <c r="AG54">
        <v>53</v>
      </c>
      <c r="AH54" t="s">
        <v>35</v>
      </c>
    </row>
    <row r="55" spans="1:34" x14ac:dyDescent="0.3">
      <c r="A55">
        <v>54</v>
      </c>
      <c r="B55" s="2" t="s">
        <v>473</v>
      </c>
      <c r="C55" s="2" t="s">
        <v>70</v>
      </c>
      <c r="D55" s="2" t="s">
        <v>34</v>
      </c>
      <c r="E55">
        <v>31</v>
      </c>
      <c r="F55">
        <v>15</v>
      </c>
      <c r="G55">
        <v>15</v>
      </c>
      <c r="H55">
        <v>0</v>
      </c>
      <c r="I55">
        <v>0</v>
      </c>
      <c r="J55">
        <v>0</v>
      </c>
      <c r="K55">
        <v>0</v>
      </c>
      <c r="L55">
        <v>0</v>
      </c>
      <c r="M55">
        <v>207</v>
      </c>
      <c r="N55">
        <v>891</v>
      </c>
      <c r="O55">
        <v>4.3</v>
      </c>
      <c r="P55">
        <v>7</v>
      </c>
      <c r="Q55">
        <v>31</v>
      </c>
      <c r="R55">
        <v>20</v>
      </c>
      <c r="S55">
        <v>151</v>
      </c>
      <c r="T55">
        <v>7.55</v>
      </c>
      <c r="U55">
        <v>0</v>
      </c>
      <c r="V55">
        <v>1</v>
      </c>
      <c r="W55">
        <v>1</v>
      </c>
      <c r="X55">
        <v>7</v>
      </c>
      <c r="Y55">
        <v>0</v>
      </c>
      <c r="Z55">
        <v>0</v>
      </c>
      <c r="AA55">
        <v>144</v>
      </c>
      <c r="AB55">
        <v>164.2</v>
      </c>
      <c r="AC55">
        <v>171.2</v>
      </c>
      <c r="AD55">
        <v>154.19999999999999</v>
      </c>
      <c r="AE55">
        <v>17</v>
      </c>
      <c r="AF55">
        <v>19</v>
      </c>
      <c r="AG55">
        <v>54</v>
      </c>
      <c r="AH55" t="s">
        <v>35</v>
      </c>
    </row>
    <row r="56" spans="1:34" x14ac:dyDescent="0.3">
      <c r="A56">
        <v>55</v>
      </c>
      <c r="B56" s="2" t="s">
        <v>172</v>
      </c>
      <c r="C56" s="2" t="s">
        <v>46</v>
      </c>
      <c r="D56" s="2" t="s">
        <v>34</v>
      </c>
      <c r="E56">
        <v>27</v>
      </c>
      <c r="F56">
        <v>16</v>
      </c>
      <c r="G56">
        <v>11</v>
      </c>
      <c r="H56">
        <v>0</v>
      </c>
      <c r="I56">
        <v>0</v>
      </c>
      <c r="J56">
        <v>0</v>
      </c>
      <c r="K56">
        <v>0</v>
      </c>
      <c r="L56">
        <v>0</v>
      </c>
      <c r="M56">
        <v>216</v>
      </c>
      <c r="N56">
        <v>842</v>
      </c>
      <c r="O56">
        <v>3.9</v>
      </c>
      <c r="P56">
        <v>8</v>
      </c>
      <c r="Q56">
        <v>17</v>
      </c>
      <c r="R56">
        <v>15</v>
      </c>
      <c r="S56">
        <v>103</v>
      </c>
      <c r="T56">
        <v>6.87</v>
      </c>
      <c r="U56">
        <v>0</v>
      </c>
      <c r="V56">
        <v>1</v>
      </c>
      <c r="W56">
        <v>0</v>
      </c>
      <c r="X56">
        <v>8</v>
      </c>
      <c r="Y56">
        <v>0</v>
      </c>
      <c r="Z56">
        <v>0</v>
      </c>
      <c r="AA56">
        <v>143</v>
      </c>
      <c r="AB56">
        <v>157.5</v>
      </c>
      <c r="AC56">
        <v>163.5</v>
      </c>
      <c r="AD56">
        <v>150</v>
      </c>
      <c r="AE56">
        <v>15</v>
      </c>
      <c r="AF56">
        <v>20</v>
      </c>
      <c r="AG56">
        <v>55</v>
      </c>
      <c r="AH56" t="s">
        <v>35</v>
      </c>
    </row>
    <row r="57" spans="1:34" x14ac:dyDescent="0.3">
      <c r="A57">
        <v>56</v>
      </c>
      <c r="B57" s="2" t="s">
        <v>152</v>
      </c>
      <c r="C57" s="2" t="s">
        <v>56</v>
      </c>
      <c r="D57" s="2" t="s">
        <v>38</v>
      </c>
      <c r="E57">
        <v>36</v>
      </c>
      <c r="F57">
        <v>16</v>
      </c>
      <c r="G57">
        <v>16</v>
      </c>
      <c r="H57">
        <v>360</v>
      </c>
      <c r="I57">
        <v>575</v>
      </c>
      <c r="J57">
        <v>4515</v>
      </c>
      <c r="K57">
        <v>28</v>
      </c>
      <c r="L57">
        <v>10</v>
      </c>
      <c r="M57">
        <v>18</v>
      </c>
      <c r="N57">
        <v>-2</v>
      </c>
      <c r="O57">
        <v>-0.11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8</v>
      </c>
      <c r="W57">
        <v>1</v>
      </c>
      <c r="X57">
        <v>0</v>
      </c>
      <c r="Y57">
        <v>0</v>
      </c>
      <c r="Z57">
        <v>0</v>
      </c>
      <c r="AA57">
        <v>270</v>
      </c>
      <c r="AB57">
        <v>270.39999999999998</v>
      </c>
      <c r="AC57">
        <v>284.39999999999998</v>
      </c>
      <c r="AD57">
        <v>280.39999999999998</v>
      </c>
      <c r="AE57">
        <v>15</v>
      </c>
      <c r="AF57">
        <v>8</v>
      </c>
      <c r="AG57">
        <v>56</v>
      </c>
      <c r="AH57" t="s">
        <v>35</v>
      </c>
    </row>
    <row r="58" spans="1:34" x14ac:dyDescent="0.3">
      <c r="A58">
        <v>57</v>
      </c>
      <c r="B58" s="2" t="s">
        <v>185</v>
      </c>
      <c r="C58" s="2" t="s">
        <v>54</v>
      </c>
      <c r="D58" s="2" t="s">
        <v>34</v>
      </c>
      <c r="E58">
        <v>24</v>
      </c>
      <c r="F58">
        <v>16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82</v>
      </c>
      <c r="N58">
        <v>348</v>
      </c>
      <c r="O58">
        <v>4.24</v>
      </c>
      <c r="P58">
        <v>4</v>
      </c>
      <c r="Q58">
        <v>93</v>
      </c>
      <c r="R58">
        <v>74</v>
      </c>
      <c r="S58">
        <v>693</v>
      </c>
      <c r="T58">
        <v>9.36</v>
      </c>
      <c r="U58">
        <v>3</v>
      </c>
      <c r="V58">
        <v>4</v>
      </c>
      <c r="W58">
        <v>2</v>
      </c>
      <c r="X58">
        <v>7</v>
      </c>
      <c r="Y58">
        <v>0</v>
      </c>
      <c r="Z58">
        <v>0</v>
      </c>
      <c r="AA58">
        <v>142</v>
      </c>
      <c r="AB58">
        <v>216.1</v>
      </c>
      <c r="AC58">
        <v>224.1</v>
      </c>
      <c r="AD58">
        <v>179.1</v>
      </c>
      <c r="AE58">
        <v>15</v>
      </c>
      <c r="AF58">
        <v>21</v>
      </c>
      <c r="AG58">
        <v>57</v>
      </c>
      <c r="AH58" t="s">
        <v>35</v>
      </c>
    </row>
    <row r="59" spans="1:34" x14ac:dyDescent="0.3">
      <c r="A59">
        <v>58</v>
      </c>
      <c r="B59" s="2" t="s">
        <v>268</v>
      </c>
      <c r="C59" s="2" t="s">
        <v>76</v>
      </c>
      <c r="D59" s="2" t="s">
        <v>49</v>
      </c>
      <c r="E59">
        <v>24</v>
      </c>
      <c r="F59">
        <v>16</v>
      </c>
      <c r="G59">
        <v>10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7</v>
      </c>
      <c r="O59">
        <v>7</v>
      </c>
      <c r="P59">
        <v>0</v>
      </c>
      <c r="Q59">
        <v>95</v>
      </c>
      <c r="R59">
        <v>62</v>
      </c>
      <c r="S59">
        <v>768</v>
      </c>
      <c r="T59">
        <v>12.39</v>
      </c>
      <c r="U59">
        <v>8</v>
      </c>
      <c r="V59">
        <v>0</v>
      </c>
      <c r="W59">
        <v>0</v>
      </c>
      <c r="X59">
        <v>9</v>
      </c>
      <c r="Y59">
        <v>0</v>
      </c>
      <c r="Z59">
        <v>0</v>
      </c>
      <c r="AA59">
        <v>126</v>
      </c>
      <c r="AB59">
        <v>193.5</v>
      </c>
      <c r="AC59">
        <v>196.5</v>
      </c>
      <c r="AD59">
        <v>162.5</v>
      </c>
      <c r="AE59">
        <v>15</v>
      </c>
      <c r="AF59">
        <v>22</v>
      </c>
      <c r="AG59">
        <v>58</v>
      </c>
      <c r="AH59" t="s">
        <v>35</v>
      </c>
    </row>
    <row r="60" spans="1:34" x14ac:dyDescent="0.3">
      <c r="A60">
        <v>59</v>
      </c>
      <c r="B60" s="2" t="s">
        <v>178</v>
      </c>
      <c r="C60" s="2" t="s">
        <v>84</v>
      </c>
      <c r="D60" s="2" t="s">
        <v>34</v>
      </c>
      <c r="E60">
        <v>24</v>
      </c>
      <c r="F60">
        <v>15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156</v>
      </c>
      <c r="N60">
        <v>628</v>
      </c>
      <c r="O60">
        <v>4.03</v>
      </c>
      <c r="P60">
        <v>5</v>
      </c>
      <c r="Q60">
        <v>39</v>
      </c>
      <c r="R60">
        <v>27</v>
      </c>
      <c r="S60">
        <v>299</v>
      </c>
      <c r="T60">
        <v>11.07</v>
      </c>
      <c r="U60">
        <v>3</v>
      </c>
      <c r="V60">
        <v>1</v>
      </c>
      <c r="W60">
        <v>0</v>
      </c>
      <c r="X60">
        <v>8</v>
      </c>
      <c r="Y60">
        <v>0</v>
      </c>
      <c r="Z60">
        <v>0</v>
      </c>
      <c r="AA60">
        <v>141</v>
      </c>
      <c r="AB60">
        <v>167.7</v>
      </c>
      <c r="AC60">
        <v>173.7</v>
      </c>
      <c r="AD60">
        <v>154.19999999999999</v>
      </c>
      <c r="AE60">
        <v>14</v>
      </c>
      <c r="AF60">
        <v>22</v>
      </c>
      <c r="AG60">
        <v>59</v>
      </c>
      <c r="AH60" t="s">
        <v>35</v>
      </c>
    </row>
    <row r="61" spans="1:34" x14ac:dyDescent="0.3">
      <c r="A61">
        <v>60</v>
      </c>
      <c r="B61" s="2" t="s">
        <v>269</v>
      </c>
      <c r="C61" s="2" t="s">
        <v>63</v>
      </c>
      <c r="D61" s="2" t="s">
        <v>52</v>
      </c>
      <c r="E61">
        <v>26</v>
      </c>
      <c r="F61">
        <v>16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77</v>
      </c>
      <c r="R61">
        <v>48</v>
      </c>
      <c r="S61">
        <v>591</v>
      </c>
      <c r="T61">
        <v>12.31</v>
      </c>
      <c r="U61">
        <v>6</v>
      </c>
      <c r="V61">
        <v>1</v>
      </c>
      <c r="W61">
        <v>0</v>
      </c>
      <c r="X61">
        <v>6</v>
      </c>
      <c r="Y61">
        <v>0</v>
      </c>
      <c r="Z61">
        <v>0</v>
      </c>
      <c r="AA61">
        <v>95</v>
      </c>
      <c r="AB61">
        <v>143.1</v>
      </c>
      <c r="AC61">
        <v>146.1</v>
      </c>
      <c r="AD61">
        <v>119.1</v>
      </c>
      <c r="AE61">
        <v>13</v>
      </c>
      <c r="AF61">
        <v>8</v>
      </c>
      <c r="AG61">
        <v>60</v>
      </c>
      <c r="AH61" t="s">
        <v>35</v>
      </c>
    </row>
    <row r="62" spans="1:34" x14ac:dyDescent="0.3">
      <c r="A62">
        <v>61</v>
      </c>
      <c r="B62" s="2" t="s">
        <v>292</v>
      </c>
      <c r="C62" s="2" t="s">
        <v>114</v>
      </c>
      <c r="D62" s="2" t="s">
        <v>49</v>
      </c>
      <c r="E62">
        <v>30</v>
      </c>
      <c r="F62">
        <v>16</v>
      </c>
      <c r="G62">
        <v>16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140</v>
      </c>
      <c r="R62">
        <v>83</v>
      </c>
      <c r="S62">
        <v>949</v>
      </c>
      <c r="T62">
        <v>11.43</v>
      </c>
      <c r="U62">
        <v>5</v>
      </c>
      <c r="V62">
        <v>1</v>
      </c>
      <c r="W62">
        <v>1</v>
      </c>
      <c r="X62">
        <v>5</v>
      </c>
      <c r="Y62">
        <v>0</v>
      </c>
      <c r="Z62">
        <v>0</v>
      </c>
      <c r="AA62">
        <v>123</v>
      </c>
      <c r="AB62">
        <v>205.9</v>
      </c>
      <c r="AC62">
        <v>209.9</v>
      </c>
      <c r="AD62">
        <v>164.4</v>
      </c>
      <c r="AE62">
        <v>12</v>
      </c>
      <c r="AF62">
        <v>23</v>
      </c>
      <c r="AG62">
        <v>61</v>
      </c>
      <c r="AH62" t="s">
        <v>35</v>
      </c>
    </row>
    <row r="63" spans="1:34" x14ac:dyDescent="0.3">
      <c r="A63">
        <v>62</v>
      </c>
      <c r="B63" s="2" t="s">
        <v>220</v>
      </c>
      <c r="C63" s="2" t="s">
        <v>104</v>
      </c>
      <c r="D63" s="2" t="s">
        <v>49</v>
      </c>
      <c r="E63">
        <v>28</v>
      </c>
      <c r="F63">
        <v>16</v>
      </c>
      <c r="G63">
        <v>16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109</v>
      </c>
      <c r="R63">
        <v>57</v>
      </c>
      <c r="S63">
        <v>966</v>
      </c>
      <c r="T63">
        <v>16.95</v>
      </c>
      <c r="U63">
        <v>4</v>
      </c>
      <c r="V63">
        <v>2</v>
      </c>
      <c r="W63">
        <v>1</v>
      </c>
      <c r="X63">
        <v>4</v>
      </c>
      <c r="Y63">
        <v>0</v>
      </c>
      <c r="Z63">
        <v>0</v>
      </c>
      <c r="AA63">
        <v>119</v>
      </c>
      <c r="AB63">
        <v>175.6</v>
      </c>
      <c r="AC63">
        <v>179.6</v>
      </c>
      <c r="AD63">
        <v>147.1</v>
      </c>
      <c r="AE63">
        <v>8</v>
      </c>
      <c r="AF63">
        <v>24</v>
      </c>
      <c r="AG63">
        <v>62</v>
      </c>
      <c r="AH63" t="s">
        <v>35</v>
      </c>
    </row>
    <row r="64" spans="1:34" x14ac:dyDescent="0.3">
      <c r="A64">
        <v>63</v>
      </c>
      <c r="B64" s="2" t="s">
        <v>155</v>
      </c>
      <c r="C64" s="2" t="s">
        <v>48</v>
      </c>
      <c r="D64" s="2" t="s">
        <v>38</v>
      </c>
      <c r="E64">
        <v>38</v>
      </c>
      <c r="F64">
        <v>16</v>
      </c>
      <c r="G64">
        <v>16</v>
      </c>
      <c r="H64">
        <v>386</v>
      </c>
      <c r="I64">
        <v>536</v>
      </c>
      <c r="J64">
        <v>4334</v>
      </c>
      <c r="K64">
        <v>23</v>
      </c>
      <c r="L64">
        <v>8</v>
      </c>
      <c r="M64">
        <v>33</v>
      </c>
      <c r="N64">
        <v>12</v>
      </c>
      <c r="O64">
        <v>0.36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0</v>
      </c>
      <c r="X64">
        <v>2</v>
      </c>
      <c r="Y64">
        <v>0</v>
      </c>
      <c r="Z64">
        <v>0</v>
      </c>
      <c r="AA64">
        <v>263</v>
      </c>
      <c r="AB64">
        <v>262.60000000000002</v>
      </c>
      <c r="AC64">
        <v>273.60000000000002</v>
      </c>
      <c r="AD64">
        <v>270.60000000000002</v>
      </c>
      <c r="AE64">
        <v>7</v>
      </c>
      <c r="AF64">
        <v>9</v>
      </c>
      <c r="AG64">
        <v>63</v>
      </c>
      <c r="AH64" t="s">
        <v>35</v>
      </c>
    </row>
    <row r="65" spans="1:34" x14ac:dyDescent="0.3">
      <c r="A65">
        <v>64</v>
      </c>
      <c r="B65" s="2" t="s">
        <v>242</v>
      </c>
      <c r="C65" s="2" t="s">
        <v>104</v>
      </c>
      <c r="D65" s="2" t="s">
        <v>52</v>
      </c>
      <c r="E65">
        <v>27</v>
      </c>
      <c r="F65">
        <v>15</v>
      </c>
      <c r="G65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108</v>
      </c>
      <c r="R65">
        <v>80</v>
      </c>
      <c r="S65">
        <v>690</v>
      </c>
      <c r="T65">
        <v>8.6300000000000008</v>
      </c>
      <c r="U65">
        <v>4</v>
      </c>
      <c r="V65">
        <v>2</v>
      </c>
      <c r="W65">
        <v>2</v>
      </c>
      <c r="X65">
        <v>4</v>
      </c>
      <c r="Y65">
        <v>0</v>
      </c>
      <c r="Z65">
        <v>0</v>
      </c>
      <c r="AA65">
        <v>89</v>
      </c>
      <c r="AB65">
        <v>169</v>
      </c>
      <c r="AC65">
        <v>174</v>
      </c>
      <c r="AD65">
        <v>129</v>
      </c>
      <c r="AE65">
        <v>7</v>
      </c>
      <c r="AF65">
        <v>9</v>
      </c>
      <c r="AG65">
        <v>64</v>
      </c>
      <c r="AH65" t="s">
        <v>35</v>
      </c>
    </row>
    <row r="66" spans="1:34" x14ac:dyDescent="0.3">
      <c r="A66">
        <v>65</v>
      </c>
      <c r="B66" s="2" t="s">
        <v>867</v>
      </c>
      <c r="C66" s="2" t="s">
        <v>44</v>
      </c>
      <c r="D66" s="2" t="s">
        <v>49</v>
      </c>
      <c r="E66">
        <v>29</v>
      </c>
      <c r="F66">
        <v>16</v>
      </c>
      <c r="G66">
        <v>16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-4</v>
      </c>
      <c r="O66">
        <v>-4</v>
      </c>
      <c r="P66">
        <v>0</v>
      </c>
      <c r="Q66">
        <v>132</v>
      </c>
      <c r="R66">
        <v>69</v>
      </c>
      <c r="S66">
        <v>838</v>
      </c>
      <c r="T66">
        <v>12.14</v>
      </c>
      <c r="U66">
        <v>6</v>
      </c>
      <c r="V66">
        <v>1</v>
      </c>
      <c r="W66">
        <v>1</v>
      </c>
      <c r="X66">
        <v>6</v>
      </c>
      <c r="Y66">
        <v>0</v>
      </c>
      <c r="Z66">
        <v>0</v>
      </c>
      <c r="AA66">
        <v>117</v>
      </c>
      <c r="AB66">
        <v>186.4</v>
      </c>
      <c r="AC66">
        <v>190.4</v>
      </c>
      <c r="AD66">
        <v>151.9</v>
      </c>
      <c r="AE66">
        <v>6</v>
      </c>
      <c r="AF66">
        <v>25</v>
      </c>
      <c r="AG66">
        <v>65</v>
      </c>
      <c r="AH66" t="s">
        <v>35</v>
      </c>
    </row>
    <row r="67" spans="1:34" x14ac:dyDescent="0.3">
      <c r="A67">
        <v>66</v>
      </c>
      <c r="B67" s="2" t="s">
        <v>221</v>
      </c>
      <c r="C67" s="2" t="s">
        <v>86</v>
      </c>
      <c r="D67" s="2" t="s">
        <v>49</v>
      </c>
      <c r="E67">
        <v>25</v>
      </c>
      <c r="F67">
        <v>16</v>
      </c>
      <c r="G67">
        <v>16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105</v>
      </c>
      <c r="R67">
        <v>58</v>
      </c>
      <c r="S67">
        <v>847</v>
      </c>
      <c r="T67">
        <v>14.6</v>
      </c>
      <c r="U67">
        <v>6</v>
      </c>
      <c r="V67">
        <v>4</v>
      </c>
      <c r="W67">
        <v>2</v>
      </c>
      <c r="X67">
        <v>6</v>
      </c>
      <c r="Y67">
        <v>0</v>
      </c>
      <c r="Z67">
        <v>0</v>
      </c>
      <c r="AA67">
        <v>117</v>
      </c>
      <c r="AB67">
        <v>174.7</v>
      </c>
      <c r="AC67">
        <v>179.7</v>
      </c>
      <c r="AD67">
        <v>145.69999999999999</v>
      </c>
      <c r="AE67">
        <v>6</v>
      </c>
      <c r="AF67">
        <v>26</v>
      </c>
      <c r="AG67">
        <v>66</v>
      </c>
      <c r="AH67" t="s">
        <v>35</v>
      </c>
    </row>
    <row r="68" spans="1:34" x14ac:dyDescent="0.3">
      <c r="A68">
        <v>67</v>
      </c>
      <c r="B68" s="2" t="s">
        <v>443</v>
      </c>
      <c r="C68" s="2" t="s">
        <v>180</v>
      </c>
      <c r="D68" s="2" t="s">
        <v>38</v>
      </c>
      <c r="E68">
        <v>35</v>
      </c>
      <c r="F68">
        <v>15</v>
      </c>
      <c r="G68">
        <v>15</v>
      </c>
      <c r="H68">
        <v>360</v>
      </c>
      <c r="I68">
        <v>561</v>
      </c>
      <c r="J68">
        <v>4251</v>
      </c>
      <c r="K68">
        <v>28</v>
      </c>
      <c r="L68">
        <v>14</v>
      </c>
      <c r="M68">
        <v>28</v>
      </c>
      <c r="N68">
        <v>47</v>
      </c>
      <c r="O68">
        <v>1.68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1</v>
      </c>
      <c r="X68">
        <v>0</v>
      </c>
      <c r="Y68">
        <v>0</v>
      </c>
      <c r="Z68">
        <v>2</v>
      </c>
      <c r="AA68">
        <v>261</v>
      </c>
      <c r="AB68">
        <v>260.7</v>
      </c>
      <c r="AC68">
        <v>278.7</v>
      </c>
      <c r="AD68">
        <v>274.7</v>
      </c>
      <c r="AE68">
        <v>5</v>
      </c>
      <c r="AF68">
        <v>10</v>
      </c>
      <c r="AG68">
        <v>67</v>
      </c>
      <c r="AH68" t="s">
        <v>35</v>
      </c>
    </row>
    <row r="69" spans="1:34" x14ac:dyDescent="0.3">
      <c r="A69">
        <v>68</v>
      </c>
      <c r="B69" s="2" t="s">
        <v>58</v>
      </c>
      <c r="C69" s="2" t="s">
        <v>44</v>
      </c>
      <c r="D69" s="2" t="s">
        <v>38</v>
      </c>
      <c r="E69">
        <v>24</v>
      </c>
      <c r="F69">
        <v>16</v>
      </c>
      <c r="G69">
        <v>16</v>
      </c>
      <c r="H69">
        <v>308</v>
      </c>
      <c r="I69">
        <v>490</v>
      </c>
      <c r="J69">
        <v>3324</v>
      </c>
      <c r="K69">
        <v>22</v>
      </c>
      <c r="L69">
        <v>13</v>
      </c>
      <c r="M69">
        <v>57</v>
      </c>
      <c r="N69">
        <v>357</v>
      </c>
      <c r="O69">
        <v>6.26</v>
      </c>
      <c r="P69">
        <v>6</v>
      </c>
      <c r="Q69">
        <v>0</v>
      </c>
      <c r="R69">
        <v>0</v>
      </c>
      <c r="S69">
        <v>0</v>
      </c>
      <c r="T69">
        <v>0</v>
      </c>
      <c r="U69">
        <v>0</v>
      </c>
      <c r="V69">
        <v>4</v>
      </c>
      <c r="W69">
        <v>3</v>
      </c>
      <c r="X69">
        <v>6</v>
      </c>
      <c r="Y69">
        <v>0</v>
      </c>
      <c r="Z69">
        <v>0</v>
      </c>
      <c r="AA69">
        <v>261</v>
      </c>
      <c r="AB69">
        <v>260.7</v>
      </c>
      <c r="AC69">
        <v>282.7</v>
      </c>
      <c r="AD69">
        <v>273.7</v>
      </c>
      <c r="AE69">
        <v>5</v>
      </c>
      <c r="AF69">
        <v>11</v>
      </c>
      <c r="AG69">
        <v>68</v>
      </c>
      <c r="AH69" t="s">
        <v>35</v>
      </c>
    </row>
    <row r="70" spans="1:34" x14ac:dyDescent="0.3">
      <c r="A70">
        <v>69</v>
      </c>
      <c r="B70" s="2" t="s">
        <v>868</v>
      </c>
      <c r="C70" s="2" t="s">
        <v>40</v>
      </c>
      <c r="D70" s="2" t="s">
        <v>34</v>
      </c>
      <c r="E70">
        <v>29</v>
      </c>
      <c r="F70">
        <v>15</v>
      </c>
      <c r="G70">
        <v>15</v>
      </c>
      <c r="H70">
        <v>0</v>
      </c>
      <c r="I70">
        <v>0</v>
      </c>
      <c r="J70">
        <v>0</v>
      </c>
      <c r="K70">
        <v>0</v>
      </c>
      <c r="L70">
        <v>0</v>
      </c>
      <c r="M70">
        <v>184</v>
      </c>
      <c r="N70">
        <v>659</v>
      </c>
      <c r="O70">
        <v>3.58</v>
      </c>
      <c r="P70">
        <v>6</v>
      </c>
      <c r="Q70">
        <v>47</v>
      </c>
      <c r="R70">
        <v>39</v>
      </c>
      <c r="S70">
        <v>266</v>
      </c>
      <c r="T70">
        <v>6.82</v>
      </c>
      <c r="U70">
        <v>1</v>
      </c>
      <c r="V70">
        <v>1</v>
      </c>
      <c r="W70">
        <v>1</v>
      </c>
      <c r="X70">
        <v>7</v>
      </c>
      <c r="Y70">
        <v>0</v>
      </c>
      <c r="Z70">
        <v>0</v>
      </c>
      <c r="AA70">
        <v>133</v>
      </c>
      <c r="AB70">
        <v>171.5</v>
      </c>
      <c r="AC70">
        <v>178.5</v>
      </c>
      <c r="AD70">
        <v>152</v>
      </c>
      <c r="AE70">
        <v>5</v>
      </c>
      <c r="AF70">
        <v>23</v>
      </c>
      <c r="AG70">
        <v>69</v>
      </c>
      <c r="AH70" t="s">
        <v>35</v>
      </c>
    </row>
    <row r="71" spans="1:34" x14ac:dyDescent="0.3">
      <c r="A71">
        <v>70</v>
      </c>
      <c r="B71" s="2" t="s">
        <v>82</v>
      </c>
      <c r="C71" s="2" t="s">
        <v>80</v>
      </c>
      <c r="D71" s="2" t="s">
        <v>49</v>
      </c>
      <c r="E71">
        <v>24</v>
      </c>
      <c r="F71">
        <v>15</v>
      </c>
      <c r="G71">
        <v>6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94</v>
      </c>
      <c r="R71">
        <v>62</v>
      </c>
      <c r="S71">
        <v>869</v>
      </c>
      <c r="T71">
        <v>14.02</v>
      </c>
      <c r="U71">
        <v>5</v>
      </c>
      <c r="V71">
        <v>1</v>
      </c>
      <c r="W71">
        <v>1</v>
      </c>
      <c r="X71">
        <v>5</v>
      </c>
      <c r="Y71">
        <v>0</v>
      </c>
      <c r="Z71">
        <v>0</v>
      </c>
      <c r="AA71">
        <v>115</v>
      </c>
      <c r="AB71">
        <v>176.9</v>
      </c>
      <c r="AC71">
        <v>180.9</v>
      </c>
      <c r="AD71">
        <v>145.9</v>
      </c>
      <c r="AE71">
        <v>4</v>
      </c>
      <c r="AF71">
        <v>27</v>
      </c>
      <c r="AG71">
        <v>70</v>
      </c>
      <c r="AH71" t="s">
        <v>35</v>
      </c>
    </row>
    <row r="72" spans="1:34" x14ac:dyDescent="0.3">
      <c r="A72">
        <v>71</v>
      </c>
      <c r="B72" s="2" t="s">
        <v>551</v>
      </c>
      <c r="C72" s="2" t="s">
        <v>70</v>
      </c>
      <c r="D72" s="2" t="s">
        <v>49</v>
      </c>
      <c r="E72">
        <v>30</v>
      </c>
      <c r="F72">
        <v>14</v>
      </c>
      <c r="G72">
        <v>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101</v>
      </c>
      <c r="R72">
        <v>58</v>
      </c>
      <c r="S72">
        <v>618</v>
      </c>
      <c r="T72">
        <v>10.66</v>
      </c>
      <c r="U72">
        <v>8</v>
      </c>
      <c r="V72">
        <v>1</v>
      </c>
      <c r="W72">
        <v>0</v>
      </c>
      <c r="X72">
        <v>8</v>
      </c>
      <c r="Y72">
        <v>2</v>
      </c>
      <c r="Z72">
        <v>0</v>
      </c>
      <c r="AA72">
        <v>114</v>
      </c>
      <c r="AB72">
        <v>171.8</v>
      </c>
      <c r="AC72">
        <v>174.8</v>
      </c>
      <c r="AD72">
        <v>142.80000000000001</v>
      </c>
      <c r="AE72">
        <v>3</v>
      </c>
      <c r="AF72">
        <v>28</v>
      </c>
      <c r="AG72">
        <v>71</v>
      </c>
      <c r="AH72" t="s">
        <v>35</v>
      </c>
    </row>
    <row r="73" spans="1:34" x14ac:dyDescent="0.3">
      <c r="A73">
        <v>72</v>
      </c>
      <c r="B73" s="2" t="s">
        <v>145</v>
      </c>
      <c r="C73" s="2" t="s">
        <v>44</v>
      </c>
      <c r="D73" s="2" t="s">
        <v>52</v>
      </c>
      <c r="E73">
        <v>35</v>
      </c>
      <c r="F73">
        <v>16</v>
      </c>
      <c r="G73">
        <v>16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87</v>
      </c>
      <c r="R73">
        <v>63</v>
      </c>
      <c r="S73">
        <v>560</v>
      </c>
      <c r="T73">
        <v>8.89</v>
      </c>
      <c r="U73">
        <v>5</v>
      </c>
      <c r="V73">
        <v>1</v>
      </c>
      <c r="W73">
        <v>1</v>
      </c>
      <c r="X73">
        <v>5</v>
      </c>
      <c r="Y73">
        <v>0</v>
      </c>
      <c r="Z73">
        <v>0</v>
      </c>
      <c r="AA73">
        <v>84</v>
      </c>
      <c r="AB73">
        <v>147</v>
      </c>
      <c r="AC73">
        <v>151</v>
      </c>
      <c r="AD73">
        <v>115.5</v>
      </c>
      <c r="AE73">
        <v>2</v>
      </c>
      <c r="AF73">
        <v>10</v>
      </c>
      <c r="AG73">
        <v>72</v>
      </c>
      <c r="AH73" t="s">
        <v>35</v>
      </c>
    </row>
    <row r="74" spans="1:34" x14ac:dyDescent="0.3">
      <c r="A74">
        <v>73</v>
      </c>
      <c r="B74" s="2" t="s">
        <v>365</v>
      </c>
      <c r="C74" s="2" t="s">
        <v>65</v>
      </c>
      <c r="D74" s="2" t="s">
        <v>49</v>
      </c>
      <c r="E74">
        <v>27</v>
      </c>
      <c r="F74">
        <v>16</v>
      </c>
      <c r="G74">
        <v>16</v>
      </c>
      <c r="H74">
        <v>0</v>
      </c>
      <c r="I74">
        <v>0</v>
      </c>
      <c r="J74">
        <v>0</v>
      </c>
      <c r="K74">
        <v>0</v>
      </c>
      <c r="L74">
        <v>0</v>
      </c>
      <c r="M74">
        <v>4</v>
      </c>
      <c r="N74">
        <v>44</v>
      </c>
      <c r="O74">
        <v>11</v>
      </c>
      <c r="P74">
        <v>0</v>
      </c>
      <c r="Q74">
        <v>105</v>
      </c>
      <c r="R74">
        <v>56</v>
      </c>
      <c r="S74">
        <v>962</v>
      </c>
      <c r="T74">
        <v>17.18</v>
      </c>
      <c r="U74">
        <v>2</v>
      </c>
      <c r="V74">
        <v>0</v>
      </c>
      <c r="W74">
        <v>0</v>
      </c>
      <c r="X74">
        <v>2</v>
      </c>
      <c r="Y74">
        <v>0</v>
      </c>
      <c r="Z74">
        <v>0</v>
      </c>
      <c r="AA74">
        <v>113</v>
      </c>
      <c r="AB74">
        <v>168.6</v>
      </c>
      <c r="AC74">
        <v>171.6</v>
      </c>
      <c r="AD74">
        <v>140.6</v>
      </c>
      <c r="AE74">
        <v>2</v>
      </c>
      <c r="AF74">
        <v>29</v>
      </c>
      <c r="AG74">
        <v>73</v>
      </c>
      <c r="AH74" t="s">
        <v>35</v>
      </c>
    </row>
    <row r="75" spans="1:34" x14ac:dyDescent="0.3">
      <c r="A75">
        <v>74</v>
      </c>
      <c r="B75" s="2" t="s">
        <v>442</v>
      </c>
      <c r="C75" s="2" t="s">
        <v>78</v>
      </c>
      <c r="D75" s="2" t="s">
        <v>52</v>
      </c>
      <c r="E75">
        <v>25</v>
      </c>
      <c r="F75">
        <v>16</v>
      </c>
      <c r="G75">
        <v>16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62</v>
      </c>
      <c r="R75">
        <v>42</v>
      </c>
      <c r="S75">
        <v>404</v>
      </c>
      <c r="T75">
        <v>9.6199999999999992</v>
      </c>
      <c r="U75">
        <v>7</v>
      </c>
      <c r="V75">
        <v>0</v>
      </c>
      <c r="W75">
        <v>0</v>
      </c>
      <c r="X75">
        <v>7</v>
      </c>
      <c r="Y75">
        <v>0</v>
      </c>
      <c r="Z75">
        <v>0</v>
      </c>
      <c r="AA75">
        <v>82</v>
      </c>
      <c r="AB75">
        <v>124.4</v>
      </c>
      <c r="AC75">
        <v>127.4</v>
      </c>
      <c r="AD75">
        <v>103.4</v>
      </c>
      <c r="AE75">
        <v>1</v>
      </c>
      <c r="AF75">
        <v>11</v>
      </c>
      <c r="AG75">
        <v>74</v>
      </c>
      <c r="AH75" t="s">
        <v>35</v>
      </c>
    </row>
    <row r="76" spans="1:34" x14ac:dyDescent="0.3">
      <c r="A76">
        <v>75</v>
      </c>
      <c r="B76" s="2" t="s">
        <v>716</v>
      </c>
      <c r="C76" s="2" t="s">
        <v>130</v>
      </c>
      <c r="D76" s="2" t="s">
        <v>49</v>
      </c>
      <c r="E76">
        <v>27</v>
      </c>
      <c r="F76">
        <v>16</v>
      </c>
      <c r="G76">
        <v>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102</v>
      </c>
      <c r="R76">
        <v>65</v>
      </c>
      <c r="S76">
        <v>810</v>
      </c>
      <c r="T76">
        <v>12.46</v>
      </c>
      <c r="U76">
        <v>5</v>
      </c>
      <c r="V76">
        <v>1</v>
      </c>
      <c r="W76">
        <v>0</v>
      </c>
      <c r="X76">
        <v>5</v>
      </c>
      <c r="Y76">
        <v>0</v>
      </c>
      <c r="Z76">
        <v>0</v>
      </c>
      <c r="AA76">
        <v>111</v>
      </c>
      <c r="AB76">
        <v>176</v>
      </c>
      <c r="AC76">
        <v>179</v>
      </c>
      <c r="AD76">
        <v>143.5</v>
      </c>
      <c r="AF76">
        <v>30</v>
      </c>
      <c r="AG76">
        <v>75</v>
      </c>
      <c r="AH76" t="s">
        <v>35</v>
      </c>
    </row>
    <row r="77" spans="1:34" x14ac:dyDescent="0.3">
      <c r="A77">
        <v>76</v>
      </c>
      <c r="B77" s="2" t="s">
        <v>147</v>
      </c>
      <c r="C77" s="2" t="s">
        <v>80</v>
      </c>
      <c r="D77" s="2" t="s">
        <v>38</v>
      </c>
      <c r="E77">
        <v>23</v>
      </c>
      <c r="F77">
        <v>15</v>
      </c>
      <c r="G77">
        <v>15</v>
      </c>
      <c r="H77">
        <v>296</v>
      </c>
      <c r="I77">
        <v>477</v>
      </c>
      <c r="J77">
        <v>3804</v>
      </c>
      <c r="K77">
        <v>28</v>
      </c>
      <c r="L77">
        <v>7</v>
      </c>
      <c r="M77">
        <v>28</v>
      </c>
      <c r="N77">
        <v>51</v>
      </c>
      <c r="O77">
        <v>1.82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8</v>
      </c>
      <c r="W77">
        <v>3</v>
      </c>
      <c r="X77">
        <v>1</v>
      </c>
      <c r="Y77">
        <v>0</v>
      </c>
      <c r="Z77">
        <v>0</v>
      </c>
      <c r="AA77">
        <v>255</v>
      </c>
      <c r="AB77">
        <v>255.3</v>
      </c>
      <c r="AC77">
        <v>268.3</v>
      </c>
      <c r="AD77">
        <v>262.3</v>
      </c>
      <c r="AF77">
        <v>12</v>
      </c>
      <c r="AG77">
        <v>76</v>
      </c>
      <c r="AH77" t="s">
        <v>35</v>
      </c>
    </row>
    <row r="78" spans="1:34" x14ac:dyDescent="0.3">
      <c r="A78">
        <v>77</v>
      </c>
      <c r="B78" s="2" t="s">
        <v>120</v>
      </c>
      <c r="C78" s="2" t="s">
        <v>56</v>
      </c>
      <c r="D78" s="2" t="s">
        <v>52</v>
      </c>
      <c r="E78">
        <v>23</v>
      </c>
      <c r="F78">
        <v>14</v>
      </c>
      <c r="G78">
        <v>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62</v>
      </c>
      <c r="R78">
        <v>45</v>
      </c>
      <c r="S78">
        <v>579</v>
      </c>
      <c r="T78">
        <v>12.87</v>
      </c>
      <c r="U78">
        <v>4</v>
      </c>
      <c r="V78">
        <v>0</v>
      </c>
      <c r="W78">
        <v>0</v>
      </c>
      <c r="X78">
        <v>4</v>
      </c>
      <c r="Y78">
        <v>0</v>
      </c>
      <c r="Z78">
        <v>0</v>
      </c>
      <c r="AA78">
        <v>82</v>
      </c>
      <c r="AB78">
        <v>126.9</v>
      </c>
      <c r="AC78">
        <v>129.9</v>
      </c>
      <c r="AD78">
        <v>104.4</v>
      </c>
      <c r="AF78">
        <v>12</v>
      </c>
      <c r="AG78">
        <v>77</v>
      </c>
      <c r="AH78" t="s">
        <v>35</v>
      </c>
    </row>
    <row r="79" spans="1:34" x14ac:dyDescent="0.3">
      <c r="A79">
        <v>78</v>
      </c>
      <c r="B79" s="2" t="s">
        <v>475</v>
      </c>
      <c r="C79" s="2" t="s">
        <v>33</v>
      </c>
      <c r="D79" s="2"/>
      <c r="E79">
        <v>23</v>
      </c>
      <c r="F79">
        <v>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F79">
        <v>1</v>
      </c>
      <c r="AG79">
        <v>78</v>
      </c>
      <c r="AH79" t="s">
        <v>35</v>
      </c>
    </row>
    <row r="80" spans="1:34" x14ac:dyDescent="0.3">
      <c r="A80">
        <v>79</v>
      </c>
      <c r="B80" s="2" t="s">
        <v>681</v>
      </c>
      <c r="C80" s="2" t="s">
        <v>88</v>
      </c>
      <c r="D80" s="2" t="s">
        <v>38</v>
      </c>
      <c r="E80">
        <v>25</v>
      </c>
      <c r="F80">
        <v>16</v>
      </c>
      <c r="G80">
        <v>16</v>
      </c>
      <c r="H80">
        <v>315</v>
      </c>
      <c r="I80">
        <v>523</v>
      </c>
      <c r="J80">
        <v>3687</v>
      </c>
      <c r="K80">
        <v>21</v>
      </c>
      <c r="L80">
        <v>13</v>
      </c>
      <c r="M80">
        <v>57</v>
      </c>
      <c r="N80">
        <v>322</v>
      </c>
      <c r="O80">
        <v>5.65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9</v>
      </c>
      <c r="W80">
        <v>3</v>
      </c>
      <c r="X80">
        <v>2</v>
      </c>
      <c r="Y80">
        <v>0</v>
      </c>
      <c r="Z80">
        <v>3</v>
      </c>
      <c r="AA80">
        <v>250</v>
      </c>
      <c r="AB80">
        <v>249.7</v>
      </c>
      <c r="AC80">
        <v>271.7</v>
      </c>
      <c r="AD80">
        <v>262.7</v>
      </c>
      <c r="AF80">
        <v>13</v>
      </c>
      <c r="AH80" t="s">
        <v>35</v>
      </c>
    </row>
    <row r="81" spans="1:34" x14ac:dyDescent="0.3">
      <c r="A81">
        <v>80</v>
      </c>
      <c r="B81" s="2" t="s">
        <v>190</v>
      </c>
      <c r="C81" s="2" t="s">
        <v>46</v>
      </c>
      <c r="D81" s="2" t="s">
        <v>38</v>
      </c>
      <c r="E81">
        <v>29</v>
      </c>
      <c r="F81">
        <v>15</v>
      </c>
      <c r="G81">
        <v>14</v>
      </c>
      <c r="H81">
        <v>325</v>
      </c>
      <c r="I81">
        <v>481</v>
      </c>
      <c r="J81">
        <v>3547</v>
      </c>
      <c r="K81">
        <v>22</v>
      </c>
      <c r="L81">
        <v>7</v>
      </c>
      <c r="M81">
        <v>40</v>
      </c>
      <c r="N81">
        <v>160</v>
      </c>
      <c r="O81">
        <v>4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0</v>
      </c>
      <c r="Z81">
        <v>1</v>
      </c>
      <c r="AA81">
        <v>238</v>
      </c>
      <c r="AB81">
        <v>237.9</v>
      </c>
      <c r="AC81">
        <v>251.9</v>
      </c>
      <c r="AD81">
        <v>244.9</v>
      </c>
      <c r="AF81">
        <v>14</v>
      </c>
      <c r="AH81" t="s">
        <v>35</v>
      </c>
    </row>
    <row r="82" spans="1:34" x14ac:dyDescent="0.3">
      <c r="A82">
        <v>81</v>
      </c>
      <c r="B82" s="2" t="s">
        <v>137</v>
      </c>
      <c r="C82" s="2" t="s">
        <v>84</v>
      </c>
      <c r="D82" s="2" t="s">
        <v>38</v>
      </c>
      <c r="E82">
        <v>32</v>
      </c>
      <c r="F82">
        <v>16</v>
      </c>
      <c r="G82">
        <v>16</v>
      </c>
      <c r="H82">
        <v>342</v>
      </c>
      <c r="I82">
        <v>529</v>
      </c>
      <c r="J82">
        <v>4095</v>
      </c>
      <c r="K82">
        <v>20</v>
      </c>
      <c r="L82">
        <v>12</v>
      </c>
      <c r="M82">
        <v>32</v>
      </c>
      <c r="N82">
        <v>143</v>
      </c>
      <c r="O82">
        <v>4.47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4</v>
      </c>
      <c r="W82">
        <v>3</v>
      </c>
      <c r="X82">
        <v>0</v>
      </c>
      <c r="Y82">
        <v>0</v>
      </c>
      <c r="Z82">
        <v>0</v>
      </c>
      <c r="AA82">
        <v>228</v>
      </c>
      <c r="AB82">
        <v>228.1</v>
      </c>
      <c r="AC82">
        <v>249.1</v>
      </c>
      <c r="AD82">
        <v>240.1</v>
      </c>
      <c r="AF82">
        <v>15</v>
      </c>
      <c r="AH82" t="s">
        <v>35</v>
      </c>
    </row>
    <row r="83" spans="1:34" x14ac:dyDescent="0.3">
      <c r="A83">
        <v>82</v>
      </c>
      <c r="B83" s="2" t="s">
        <v>503</v>
      </c>
      <c r="C83" s="2" t="s">
        <v>107</v>
      </c>
      <c r="D83" s="2" t="s">
        <v>38</v>
      </c>
      <c r="E83">
        <v>28</v>
      </c>
      <c r="F83">
        <v>15</v>
      </c>
      <c r="G83">
        <v>14</v>
      </c>
      <c r="H83">
        <v>263</v>
      </c>
      <c r="I83">
        <v>420</v>
      </c>
      <c r="J83">
        <v>2799</v>
      </c>
      <c r="K83">
        <v>14</v>
      </c>
      <c r="L83">
        <v>4</v>
      </c>
      <c r="M83">
        <v>84</v>
      </c>
      <c r="N83">
        <v>427</v>
      </c>
      <c r="O83">
        <v>5.08</v>
      </c>
      <c r="P83">
        <v>4</v>
      </c>
      <c r="Q83">
        <v>0</v>
      </c>
      <c r="R83">
        <v>0</v>
      </c>
      <c r="S83">
        <v>0</v>
      </c>
      <c r="T83">
        <v>0</v>
      </c>
      <c r="U83">
        <v>0</v>
      </c>
      <c r="V83">
        <v>4</v>
      </c>
      <c r="W83">
        <v>2</v>
      </c>
      <c r="X83">
        <v>4</v>
      </c>
      <c r="Y83">
        <v>0</v>
      </c>
      <c r="Z83">
        <v>0</v>
      </c>
      <c r="AA83">
        <v>223</v>
      </c>
      <c r="AB83">
        <v>222.7</v>
      </c>
      <c r="AC83">
        <v>234.7</v>
      </c>
      <c r="AD83">
        <v>226.7</v>
      </c>
      <c r="AF83">
        <v>16</v>
      </c>
      <c r="AH83" t="s">
        <v>35</v>
      </c>
    </row>
    <row r="84" spans="1:34" x14ac:dyDescent="0.3">
      <c r="A84">
        <v>83</v>
      </c>
      <c r="B84" s="2" t="s">
        <v>159</v>
      </c>
      <c r="C84" s="2" t="s">
        <v>78</v>
      </c>
      <c r="D84" s="2" t="s">
        <v>38</v>
      </c>
      <c r="E84">
        <v>30</v>
      </c>
      <c r="F84">
        <v>16</v>
      </c>
      <c r="G84">
        <v>16</v>
      </c>
      <c r="H84">
        <v>297</v>
      </c>
      <c r="I84">
        <v>496</v>
      </c>
      <c r="J84">
        <v>3320</v>
      </c>
      <c r="K84">
        <v>25</v>
      </c>
      <c r="L84">
        <v>12</v>
      </c>
      <c r="M84">
        <v>38</v>
      </c>
      <c r="N84">
        <v>99</v>
      </c>
      <c r="O84">
        <v>2.61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</v>
      </c>
      <c r="W84">
        <v>4</v>
      </c>
      <c r="X84">
        <v>0</v>
      </c>
      <c r="Y84">
        <v>0</v>
      </c>
      <c r="Z84">
        <v>0</v>
      </c>
      <c r="AA84">
        <v>211</v>
      </c>
      <c r="AB84">
        <v>210.7</v>
      </c>
      <c r="AC84">
        <v>229.7</v>
      </c>
      <c r="AD84">
        <v>222.7</v>
      </c>
      <c r="AF84">
        <v>17</v>
      </c>
      <c r="AH84" t="s">
        <v>35</v>
      </c>
    </row>
    <row r="85" spans="1:34" x14ac:dyDescent="0.3">
      <c r="A85">
        <v>84</v>
      </c>
      <c r="B85" s="2" t="s">
        <v>213</v>
      </c>
      <c r="C85" s="2" t="s">
        <v>40</v>
      </c>
      <c r="D85" s="2" t="s">
        <v>38</v>
      </c>
      <c r="E85">
        <v>24</v>
      </c>
      <c r="F85">
        <v>15</v>
      </c>
      <c r="G85">
        <v>15</v>
      </c>
      <c r="H85">
        <v>281</v>
      </c>
      <c r="I85">
        <v>453</v>
      </c>
      <c r="J85">
        <v>3232</v>
      </c>
      <c r="K85">
        <v>13</v>
      </c>
      <c r="L85">
        <v>15</v>
      </c>
      <c r="M85">
        <v>60</v>
      </c>
      <c r="N85">
        <v>312</v>
      </c>
      <c r="O85">
        <v>5.2</v>
      </c>
      <c r="P85">
        <v>5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1</v>
      </c>
      <c r="X85">
        <v>5</v>
      </c>
      <c r="Y85">
        <v>0</v>
      </c>
      <c r="Z85">
        <v>0</v>
      </c>
      <c r="AA85">
        <v>210</v>
      </c>
      <c r="AB85">
        <v>210.5</v>
      </c>
      <c r="AC85">
        <v>232.5</v>
      </c>
      <c r="AD85">
        <v>225.5</v>
      </c>
      <c r="AF85">
        <v>18</v>
      </c>
      <c r="AH85" t="s">
        <v>35</v>
      </c>
    </row>
    <row r="86" spans="1:34" x14ac:dyDescent="0.3">
      <c r="A86">
        <v>85</v>
      </c>
      <c r="B86" s="2" t="s">
        <v>157</v>
      </c>
      <c r="C86" s="2" t="s">
        <v>104</v>
      </c>
      <c r="D86" s="2" t="s">
        <v>38</v>
      </c>
      <c r="E86">
        <v>25</v>
      </c>
      <c r="F86">
        <v>16</v>
      </c>
      <c r="G86">
        <v>15</v>
      </c>
      <c r="H86">
        <v>276</v>
      </c>
      <c r="I86">
        <v>469</v>
      </c>
      <c r="J86">
        <v>3098</v>
      </c>
      <c r="K86">
        <v>13</v>
      </c>
      <c r="L86">
        <v>7</v>
      </c>
      <c r="M86">
        <v>63</v>
      </c>
      <c r="N86">
        <v>260</v>
      </c>
      <c r="O86">
        <v>4.13</v>
      </c>
      <c r="P86">
        <v>4</v>
      </c>
      <c r="Q86">
        <v>0</v>
      </c>
      <c r="R86">
        <v>0</v>
      </c>
      <c r="S86">
        <v>0</v>
      </c>
      <c r="T86">
        <v>0</v>
      </c>
      <c r="U86">
        <v>0</v>
      </c>
      <c r="V86">
        <v>8</v>
      </c>
      <c r="W86">
        <v>3</v>
      </c>
      <c r="X86">
        <v>4</v>
      </c>
      <c r="Y86">
        <v>0</v>
      </c>
      <c r="Z86">
        <v>0</v>
      </c>
      <c r="AA86">
        <v>206</v>
      </c>
      <c r="AB86">
        <v>205.9</v>
      </c>
      <c r="AC86">
        <v>221.9</v>
      </c>
      <c r="AD86">
        <v>212.9</v>
      </c>
      <c r="AF86">
        <v>20</v>
      </c>
      <c r="AH86" t="s">
        <v>35</v>
      </c>
    </row>
    <row r="87" spans="1:34" x14ac:dyDescent="0.3">
      <c r="A87">
        <v>86</v>
      </c>
      <c r="B87" s="2" t="s">
        <v>149</v>
      </c>
      <c r="C87" s="2" t="s">
        <v>70</v>
      </c>
      <c r="D87" s="2" t="s">
        <v>38</v>
      </c>
      <c r="E87">
        <v>26</v>
      </c>
      <c r="F87">
        <v>15</v>
      </c>
      <c r="G87">
        <v>15</v>
      </c>
      <c r="H87">
        <v>323</v>
      </c>
      <c r="I87">
        <v>515</v>
      </c>
      <c r="J87">
        <v>3496</v>
      </c>
      <c r="K87">
        <v>22</v>
      </c>
      <c r="L87">
        <v>13</v>
      </c>
      <c r="M87">
        <v>23</v>
      </c>
      <c r="N87">
        <v>66</v>
      </c>
      <c r="O87">
        <v>2.87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</v>
      </c>
      <c r="W87">
        <v>3</v>
      </c>
      <c r="X87">
        <v>0</v>
      </c>
      <c r="Y87">
        <v>0</v>
      </c>
      <c r="Z87">
        <v>2</v>
      </c>
      <c r="AA87">
        <v>206</v>
      </c>
      <c r="AB87">
        <v>206.4</v>
      </c>
      <c r="AC87">
        <v>225.4</v>
      </c>
      <c r="AD87">
        <v>219.4</v>
      </c>
      <c r="AF87">
        <v>19</v>
      </c>
      <c r="AH87" t="s">
        <v>35</v>
      </c>
    </row>
    <row r="88" spans="1:34" x14ac:dyDescent="0.3">
      <c r="A88">
        <v>87</v>
      </c>
      <c r="B88" s="2" t="s">
        <v>588</v>
      </c>
      <c r="C88" s="2" t="s">
        <v>130</v>
      </c>
      <c r="D88" s="2" t="s">
        <v>38</v>
      </c>
      <c r="E88">
        <v>38</v>
      </c>
      <c r="F88">
        <v>13</v>
      </c>
      <c r="G88">
        <v>13</v>
      </c>
      <c r="H88">
        <v>267</v>
      </c>
      <c r="I88">
        <v>397</v>
      </c>
      <c r="J88">
        <v>2926</v>
      </c>
      <c r="K88">
        <v>18</v>
      </c>
      <c r="L88">
        <v>9</v>
      </c>
      <c r="M88">
        <v>37</v>
      </c>
      <c r="N88">
        <v>124</v>
      </c>
      <c r="O88">
        <v>3.35</v>
      </c>
      <c r="P88">
        <v>5</v>
      </c>
      <c r="Q88">
        <v>0</v>
      </c>
      <c r="R88">
        <v>0</v>
      </c>
      <c r="S88">
        <v>0</v>
      </c>
      <c r="T88">
        <v>0</v>
      </c>
      <c r="U88">
        <v>0</v>
      </c>
      <c r="V88">
        <v>11</v>
      </c>
      <c r="W88">
        <v>4</v>
      </c>
      <c r="X88">
        <v>5</v>
      </c>
      <c r="Y88">
        <v>0</v>
      </c>
      <c r="Z88">
        <v>0</v>
      </c>
      <c r="AA88">
        <v>205</v>
      </c>
      <c r="AB88">
        <v>205.4</v>
      </c>
      <c r="AC88">
        <v>224.4</v>
      </c>
      <c r="AD88">
        <v>214.4</v>
      </c>
      <c r="AF88">
        <v>21</v>
      </c>
      <c r="AH88" t="s">
        <v>35</v>
      </c>
    </row>
    <row r="89" spans="1:34" x14ac:dyDescent="0.3">
      <c r="A89">
        <v>88</v>
      </c>
      <c r="B89" s="2" t="s">
        <v>89</v>
      </c>
      <c r="C89" s="2" t="s">
        <v>63</v>
      </c>
      <c r="D89" s="2" t="s">
        <v>38</v>
      </c>
      <c r="E89">
        <v>23</v>
      </c>
      <c r="F89">
        <v>13</v>
      </c>
      <c r="G89">
        <v>13</v>
      </c>
      <c r="H89">
        <v>282</v>
      </c>
      <c r="I89">
        <v>442</v>
      </c>
      <c r="J89">
        <v>3504</v>
      </c>
      <c r="K89">
        <v>19</v>
      </c>
      <c r="L89">
        <v>11</v>
      </c>
      <c r="M89">
        <v>33</v>
      </c>
      <c r="N89">
        <v>135</v>
      </c>
      <c r="O89">
        <v>4.09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15</v>
      </c>
      <c r="W89">
        <v>7</v>
      </c>
      <c r="X89">
        <v>1</v>
      </c>
      <c r="Y89">
        <v>0</v>
      </c>
      <c r="Z89">
        <v>1</v>
      </c>
      <c r="AA89">
        <v>202</v>
      </c>
      <c r="AB89">
        <v>201.7</v>
      </c>
      <c r="AC89">
        <v>225.7</v>
      </c>
      <c r="AD89">
        <v>212.7</v>
      </c>
      <c r="AF89">
        <v>22</v>
      </c>
      <c r="AH89" t="s">
        <v>35</v>
      </c>
    </row>
    <row r="90" spans="1:34" x14ac:dyDescent="0.3">
      <c r="A90">
        <v>89</v>
      </c>
      <c r="B90" s="2" t="s">
        <v>275</v>
      </c>
      <c r="C90" s="2" t="s">
        <v>74</v>
      </c>
      <c r="D90" s="2" t="s">
        <v>38</v>
      </c>
      <c r="E90">
        <v>36</v>
      </c>
      <c r="F90">
        <v>15</v>
      </c>
      <c r="G90">
        <v>15</v>
      </c>
      <c r="H90">
        <v>352</v>
      </c>
      <c r="I90">
        <v>571</v>
      </c>
      <c r="J90">
        <v>3468</v>
      </c>
      <c r="K90">
        <v>19</v>
      </c>
      <c r="L90">
        <v>13</v>
      </c>
      <c r="M90">
        <v>12</v>
      </c>
      <c r="N90">
        <v>26</v>
      </c>
      <c r="O90">
        <v>2.17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11</v>
      </c>
      <c r="W90">
        <v>5</v>
      </c>
      <c r="X90">
        <v>1</v>
      </c>
      <c r="Y90">
        <v>0</v>
      </c>
      <c r="Z90">
        <v>0</v>
      </c>
      <c r="AA90">
        <v>187</v>
      </c>
      <c r="AB90">
        <v>187.3</v>
      </c>
      <c r="AC90">
        <v>208.3</v>
      </c>
      <c r="AD90">
        <v>200.3</v>
      </c>
      <c r="AF90">
        <v>23</v>
      </c>
      <c r="AH90" t="s">
        <v>35</v>
      </c>
    </row>
    <row r="91" spans="1:34" x14ac:dyDescent="0.3">
      <c r="A91">
        <v>90</v>
      </c>
      <c r="B91" s="2" t="s">
        <v>211</v>
      </c>
      <c r="C91" s="2" t="s">
        <v>37</v>
      </c>
      <c r="D91" s="2" t="s">
        <v>38</v>
      </c>
      <c r="E91">
        <v>32</v>
      </c>
      <c r="F91">
        <v>16</v>
      </c>
      <c r="G91">
        <v>16</v>
      </c>
      <c r="H91">
        <v>352</v>
      </c>
      <c r="I91">
        <v>549</v>
      </c>
      <c r="J91">
        <v>3141</v>
      </c>
      <c r="K91">
        <v>18</v>
      </c>
      <c r="L91">
        <v>13</v>
      </c>
      <c r="M91">
        <v>25</v>
      </c>
      <c r="N91">
        <v>54</v>
      </c>
      <c r="O91">
        <v>2.16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6</v>
      </c>
      <c r="W91">
        <v>0</v>
      </c>
      <c r="X91">
        <v>1</v>
      </c>
      <c r="Y91">
        <v>0</v>
      </c>
      <c r="Z91">
        <v>1</v>
      </c>
      <c r="AA91">
        <v>185</v>
      </c>
      <c r="AB91">
        <v>185</v>
      </c>
      <c r="AC91">
        <v>201</v>
      </c>
      <c r="AD91">
        <v>198</v>
      </c>
      <c r="AF91">
        <v>24</v>
      </c>
      <c r="AH91" t="s">
        <v>35</v>
      </c>
    </row>
    <row r="92" spans="1:34" x14ac:dyDescent="0.3">
      <c r="A92">
        <v>91</v>
      </c>
      <c r="B92" s="2" t="s">
        <v>774</v>
      </c>
      <c r="C92" s="2" t="s">
        <v>54</v>
      </c>
      <c r="D92" s="2" t="s">
        <v>38</v>
      </c>
      <c r="E92">
        <v>21</v>
      </c>
      <c r="F92">
        <v>15</v>
      </c>
      <c r="G92">
        <v>15</v>
      </c>
      <c r="H92">
        <v>255</v>
      </c>
      <c r="I92">
        <v>476</v>
      </c>
      <c r="J92">
        <v>2894</v>
      </c>
      <c r="K92">
        <v>11</v>
      </c>
      <c r="L92">
        <v>22</v>
      </c>
      <c r="M92">
        <v>77</v>
      </c>
      <c r="N92">
        <v>419</v>
      </c>
      <c r="O92">
        <v>5.44</v>
      </c>
      <c r="P92">
        <v>5</v>
      </c>
      <c r="Q92">
        <v>0</v>
      </c>
      <c r="R92">
        <v>0</v>
      </c>
      <c r="S92">
        <v>0</v>
      </c>
      <c r="T92">
        <v>0</v>
      </c>
      <c r="U92">
        <v>0</v>
      </c>
      <c r="V92">
        <v>9</v>
      </c>
      <c r="W92">
        <v>6</v>
      </c>
      <c r="X92">
        <v>5</v>
      </c>
      <c r="Y92">
        <v>0</v>
      </c>
      <c r="Z92">
        <v>0</v>
      </c>
      <c r="AA92">
        <v>176</v>
      </c>
      <c r="AB92">
        <v>175.7</v>
      </c>
      <c r="AC92">
        <v>209.7</v>
      </c>
      <c r="AD92">
        <v>197.7</v>
      </c>
      <c r="AF92">
        <v>25</v>
      </c>
      <c r="AH92" t="s">
        <v>35</v>
      </c>
    </row>
    <row r="93" spans="1:34" x14ac:dyDescent="0.3">
      <c r="A93">
        <v>92</v>
      </c>
      <c r="B93" s="2" t="s">
        <v>66</v>
      </c>
      <c r="C93" s="2" t="s">
        <v>67</v>
      </c>
      <c r="D93" s="2" t="s">
        <v>38</v>
      </c>
      <c r="E93">
        <v>22</v>
      </c>
      <c r="F93">
        <v>7</v>
      </c>
      <c r="G93">
        <v>6</v>
      </c>
      <c r="H93">
        <v>126</v>
      </c>
      <c r="I93">
        <v>204</v>
      </c>
      <c r="J93">
        <v>1699</v>
      </c>
      <c r="K93">
        <v>19</v>
      </c>
      <c r="L93">
        <v>8</v>
      </c>
      <c r="M93">
        <v>36</v>
      </c>
      <c r="N93">
        <v>269</v>
      </c>
      <c r="O93">
        <v>7.47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1</v>
      </c>
      <c r="X93">
        <v>2</v>
      </c>
      <c r="Y93">
        <v>1</v>
      </c>
      <c r="Z93">
        <v>1</v>
      </c>
      <c r="AA93">
        <v>169</v>
      </c>
      <c r="AB93">
        <v>168.9</v>
      </c>
      <c r="AC93">
        <v>183.9</v>
      </c>
      <c r="AD93">
        <v>176.9</v>
      </c>
      <c r="AF93">
        <v>26</v>
      </c>
      <c r="AH93" t="s">
        <v>35</v>
      </c>
    </row>
    <row r="94" spans="1:34" x14ac:dyDescent="0.3">
      <c r="A94">
        <v>93</v>
      </c>
      <c r="B94" s="2" t="s">
        <v>869</v>
      </c>
      <c r="C94" s="2" t="s">
        <v>86</v>
      </c>
      <c r="D94" s="2" t="s">
        <v>38</v>
      </c>
      <c r="E94">
        <v>34</v>
      </c>
      <c r="F94">
        <v>14</v>
      </c>
      <c r="G94">
        <v>14</v>
      </c>
      <c r="H94">
        <v>266</v>
      </c>
      <c r="I94">
        <v>429</v>
      </c>
      <c r="J94">
        <v>2666</v>
      </c>
      <c r="K94">
        <v>19</v>
      </c>
      <c r="L94">
        <v>14</v>
      </c>
      <c r="M94">
        <v>19</v>
      </c>
      <c r="N94">
        <v>32</v>
      </c>
      <c r="O94">
        <v>1.68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6</v>
      </c>
      <c r="W94">
        <v>0</v>
      </c>
      <c r="X94">
        <v>0</v>
      </c>
      <c r="Y94">
        <v>0</v>
      </c>
      <c r="Z94">
        <v>0</v>
      </c>
      <c r="AA94">
        <v>158</v>
      </c>
      <c r="AB94">
        <v>157.80000000000001</v>
      </c>
      <c r="AC94">
        <v>174.8</v>
      </c>
      <c r="AD94">
        <v>171.8</v>
      </c>
      <c r="AF94">
        <v>27</v>
      </c>
      <c r="AH94" t="s">
        <v>35</v>
      </c>
    </row>
    <row r="95" spans="1:34" x14ac:dyDescent="0.3">
      <c r="A95">
        <v>94</v>
      </c>
      <c r="B95" s="2" t="s">
        <v>160</v>
      </c>
      <c r="C95" s="2" t="s">
        <v>99</v>
      </c>
      <c r="D95" s="2" t="s">
        <v>38</v>
      </c>
      <c r="E95">
        <v>23</v>
      </c>
      <c r="F95">
        <v>12</v>
      </c>
      <c r="G95">
        <v>12</v>
      </c>
      <c r="H95">
        <v>196</v>
      </c>
      <c r="I95">
        <v>330</v>
      </c>
      <c r="J95">
        <v>2193</v>
      </c>
      <c r="K95">
        <v>7</v>
      </c>
      <c r="L95">
        <v>7</v>
      </c>
      <c r="M95">
        <v>41</v>
      </c>
      <c r="N95">
        <v>248</v>
      </c>
      <c r="O95">
        <v>6.05</v>
      </c>
      <c r="P95">
        <v>2</v>
      </c>
      <c r="Q95">
        <v>0</v>
      </c>
      <c r="R95">
        <v>0</v>
      </c>
      <c r="S95">
        <v>0</v>
      </c>
      <c r="T95">
        <v>0</v>
      </c>
      <c r="U95">
        <v>0</v>
      </c>
      <c r="V95">
        <v>10</v>
      </c>
      <c r="W95">
        <v>3</v>
      </c>
      <c r="X95">
        <v>2</v>
      </c>
      <c r="Y95">
        <v>1</v>
      </c>
      <c r="Z95">
        <v>0</v>
      </c>
      <c r="AA95">
        <v>135</v>
      </c>
      <c r="AB95">
        <v>134.5</v>
      </c>
      <c r="AC95">
        <v>150.5</v>
      </c>
      <c r="AD95">
        <v>141.5</v>
      </c>
      <c r="AF95">
        <v>28</v>
      </c>
      <c r="AH95" t="s">
        <v>35</v>
      </c>
    </row>
    <row r="96" spans="1:34" x14ac:dyDescent="0.3">
      <c r="A96">
        <v>95</v>
      </c>
      <c r="B96" s="2" t="s">
        <v>122</v>
      </c>
      <c r="C96" s="2" t="s">
        <v>42</v>
      </c>
      <c r="D96" s="2" t="s">
        <v>38</v>
      </c>
      <c r="E96">
        <v>34</v>
      </c>
      <c r="F96">
        <v>7</v>
      </c>
      <c r="G96">
        <v>7</v>
      </c>
      <c r="H96">
        <v>154</v>
      </c>
      <c r="I96">
        <v>238</v>
      </c>
      <c r="J96">
        <v>1675</v>
      </c>
      <c r="K96">
        <v>16</v>
      </c>
      <c r="L96">
        <v>6</v>
      </c>
      <c r="M96">
        <v>24</v>
      </c>
      <c r="N96">
        <v>126</v>
      </c>
      <c r="O96">
        <v>5.25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130</v>
      </c>
      <c r="AB96">
        <v>129.6</v>
      </c>
      <c r="AC96">
        <v>142.6</v>
      </c>
      <c r="AD96">
        <v>135.6</v>
      </c>
      <c r="AF96">
        <v>29</v>
      </c>
      <c r="AH96" t="s">
        <v>35</v>
      </c>
    </row>
    <row r="97" spans="1:34" x14ac:dyDescent="0.3">
      <c r="A97">
        <v>96</v>
      </c>
      <c r="B97" s="2" t="s">
        <v>870</v>
      </c>
      <c r="C97" s="2" t="s">
        <v>46</v>
      </c>
      <c r="D97" s="2" t="s">
        <v>34</v>
      </c>
      <c r="E97">
        <v>25</v>
      </c>
      <c r="F97">
        <v>16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150</v>
      </c>
      <c r="N97">
        <v>570</v>
      </c>
      <c r="O97">
        <v>3.8</v>
      </c>
      <c r="P97">
        <v>3</v>
      </c>
      <c r="Q97">
        <v>68</v>
      </c>
      <c r="R97">
        <v>51</v>
      </c>
      <c r="S97">
        <v>421</v>
      </c>
      <c r="T97">
        <v>8.25</v>
      </c>
      <c r="U97">
        <v>2</v>
      </c>
      <c r="V97">
        <v>3</v>
      </c>
      <c r="W97">
        <v>2</v>
      </c>
      <c r="X97">
        <v>5</v>
      </c>
      <c r="Y97">
        <v>1</v>
      </c>
      <c r="Z97">
        <v>0</v>
      </c>
      <c r="AA97">
        <v>127</v>
      </c>
      <c r="AB97">
        <v>178.1</v>
      </c>
      <c r="AC97">
        <v>186.1</v>
      </c>
      <c r="AD97">
        <v>152.6</v>
      </c>
      <c r="AF97">
        <v>24</v>
      </c>
      <c r="AH97" t="s">
        <v>35</v>
      </c>
    </row>
    <row r="98" spans="1:34" x14ac:dyDescent="0.3">
      <c r="A98">
        <v>97</v>
      </c>
      <c r="B98" s="2" t="s">
        <v>665</v>
      </c>
      <c r="C98" s="2" t="s">
        <v>114</v>
      </c>
      <c r="D98" s="2" t="s">
        <v>38</v>
      </c>
      <c r="E98">
        <v>26</v>
      </c>
      <c r="F98">
        <v>11</v>
      </c>
      <c r="G98">
        <v>10</v>
      </c>
      <c r="H98">
        <v>206</v>
      </c>
      <c r="I98">
        <v>349</v>
      </c>
      <c r="J98">
        <v>2285</v>
      </c>
      <c r="K98">
        <v>12</v>
      </c>
      <c r="L98">
        <v>14</v>
      </c>
      <c r="M98">
        <v>31</v>
      </c>
      <c r="N98">
        <v>127</v>
      </c>
      <c r="O98">
        <v>4.0999999999999996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2</v>
      </c>
      <c r="X98">
        <v>1</v>
      </c>
      <c r="Y98">
        <v>0</v>
      </c>
      <c r="Z98">
        <v>0</v>
      </c>
      <c r="AA98">
        <v>126</v>
      </c>
      <c r="AB98">
        <v>126.1</v>
      </c>
      <c r="AC98">
        <v>148.1</v>
      </c>
      <c r="AD98">
        <v>140.1</v>
      </c>
      <c r="AF98">
        <v>30</v>
      </c>
      <c r="AH98" t="s">
        <v>35</v>
      </c>
    </row>
    <row r="99" spans="1:34" x14ac:dyDescent="0.3">
      <c r="A99">
        <v>98</v>
      </c>
      <c r="B99" s="2" t="s">
        <v>39</v>
      </c>
      <c r="C99" s="2" t="s">
        <v>40</v>
      </c>
      <c r="D99" s="2" t="s">
        <v>34</v>
      </c>
      <c r="E99">
        <v>23</v>
      </c>
      <c r="F99">
        <v>16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176</v>
      </c>
      <c r="N99">
        <v>744</v>
      </c>
      <c r="O99">
        <v>4.2300000000000004</v>
      </c>
      <c r="P99">
        <v>5</v>
      </c>
      <c r="Q99">
        <v>17</v>
      </c>
      <c r="R99">
        <v>11</v>
      </c>
      <c r="S99">
        <v>136</v>
      </c>
      <c r="T99">
        <v>12.36</v>
      </c>
      <c r="U99">
        <v>1</v>
      </c>
      <c r="V99">
        <v>1</v>
      </c>
      <c r="W99">
        <v>0</v>
      </c>
      <c r="X99">
        <v>6</v>
      </c>
      <c r="Y99">
        <v>0</v>
      </c>
      <c r="Z99">
        <v>0</v>
      </c>
      <c r="AA99">
        <v>124</v>
      </c>
      <c r="AB99">
        <v>135</v>
      </c>
      <c r="AC99">
        <v>141</v>
      </c>
      <c r="AD99">
        <v>129.5</v>
      </c>
      <c r="AF99">
        <v>25</v>
      </c>
      <c r="AH99" t="s">
        <v>35</v>
      </c>
    </row>
    <row r="100" spans="1:34" x14ac:dyDescent="0.3">
      <c r="A100">
        <v>99</v>
      </c>
      <c r="B100" s="2" t="s">
        <v>498</v>
      </c>
      <c r="C100" s="2" t="s">
        <v>42</v>
      </c>
      <c r="D100" s="2" t="s">
        <v>38</v>
      </c>
      <c r="E100">
        <v>24</v>
      </c>
      <c r="F100">
        <v>11</v>
      </c>
      <c r="G100">
        <v>9</v>
      </c>
      <c r="H100">
        <v>192</v>
      </c>
      <c r="I100">
        <v>316</v>
      </c>
      <c r="J100">
        <v>1836</v>
      </c>
      <c r="K100">
        <v>9</v>
      </c>
      <c r="L100">
        <v>12</v>
      </c>
      <c r="M100">
        <v>36</v>
      </c>
      <c r="N100">
        <v>270</v>
      </c>
      <c r="O100">
        <v>7.5</v>
      </c>
      <c r="P100">
        <v>2</v>
      </c>
      <c r="Q100">
        <v>1</v>
      </c>
      <c r="R100">
        <v>1</v>
      </c>
      <c r="S100">
        <v>10</v>
      </c>
      <c r="T100">
        <v>10</v>
      </c>
      <c r="U100">
        <v>0</v>
      </c>
      <c r="V100">
        <v>4</v>
      </c>
      <c r="W100">
        <v>2</v>
      </c>
      <c r="X100">
        <v>2</v>
      </c>
      <c r="Y100">
        <v>0</v>
      </c>
      <c r="Z100">
        <v>1</v>
      </c>
      <c r="AA100">
        <v>123</v>
      </c>
      <c r="AB100">
        <v>124.4</v>
      </c>
      <c r="AC100">
        <v>144.4</v>
      </c>
      <c r="AD100">
        <v>135.9</v>
      </c>
      <c r="AF100">
        <v>31</v>
      </c>
      <c r="AH100" t="s">
        <v>35</v>
      </c>
    </row>
    <row r="101" spans="1:34" x14ac:dyDescent="0.3">
      <c r="A101">
        <v>100</v>
      </c>
      <c r="B101" s="2" t="s">
        <v>368</v>
      </c>
      <c r="C101" s="2" t="s">
        <v>130</v>
      </c>
      <c r="D101" s="2" t="s">
        <v>34</v>
      </c>
      <c r="E101">
        <v>29</v>
      </c>
      <c r="F101">
        <v>15</v>
      </c>
      <c r="G101">
        <v>10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178</v>
      </c>
      <c r="N101">
        <v>772</v>
      </c>
      <c r="O101">
        <v>4.34</v>
      </c>
      <c r="P101">
        <v>5</v>
      </c>
      <c r="Q101">
        <v>33</v>
      </c>
      <c r="R101">
        <v>23</v>
      </c>
      <c r="S101">
        <v>170</v>
      </c>
      <c r="T101">
        <v>7.39</v>
      </c>
      <c r="U101">
        <v>0</v>
      </c>
      <c r="V101">
        <v>1</v>
      </c>
      <c r="W101">
        <v>1</v>
      </c>
      <c r="X101">
        <v>5</v>
      </c>
      <c r="Y101">
        <v>0</v>
      </c>
      <c r="Z101">
        <v>0</v>
      </c>
      <c r="AA101">
        <v>122</v>
      </c>
      <c r="AB101">
        <v>145.19999999999999</v>
      </c>
      <c r="AC101">
        <v>152.19999999999999</v>
      </c>
      <c r="AD101">
        <v>133.69999999999999</v>
      </c>
      <c r="AF101">
        <v>26</v>
      </c>
      <c r="AH101" t="s">
        <v>35</v>
      </c>
    </row>
    <row r="102" spans="1:34" x14ac:dyDescent="0.3">
      <c r="A102">
        <v>101</v>
      </c>
      <c r="B102" s="2" t="s">
        <v>450</v>
      </c>
      <c r="C102" s="2" t="s">
        <v>37</v>
      </c>
      <c r="D102" s="2" t="s">
        <v>34</v>
      </c>
      <c r="E102">
        <v>26</v>
      </c>
      <c r="F102">
        <v>16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153</v>
      </c>
      <c r="N102">
        <v>591</v>
      </c>
      <c r="O102">
        <v>3.86</v>
      </c>
      <c r="P102">
        <v>4</v>
      </c>
      <c r="Q102">
        <v>60</v>
      </c>
      <c r="R102">
        <v>46</v>
      </c>
      <c r="S102">
        <v>250</v>
      </c>
      <c r="T102">
        <v>5.43</v>
      </c>
      <c r="U102">
        <v>2</v>
      </c>
      <c r="V102">
        <v>0</v>
      </c>
      <c r="W102">
        <v>0</v>
      </c>
      <c r="X102">
        <v>6</v>
      </c>
      <c r="Y102">
        <v>0</v>
      </c>
      <c r="Z102">
        <v>0</v>
      </c>
      <c r="AA102">
        <v>120</v>
      </c>
      <c r="AB102">
        <v>166.1</v>
      </c>
      <c r="AC102">
        <v>172.1</v>
      </c>
      <c r="AD102">
        <v>143.1</v>
      </c>
      <c r="AF102">
        <v>27</v>
      </c>
      <c r="AH102" t="s">
        <v>35</v>
      </c>
    </row>
    <row r="103" spans="1:34" x14ac:dyDescent="0.3">
      <c r="A103">
        <v>102</v>
      </c>
      <c r="B103" s="2" t="s">
        <v>871</v>
      </c>
      <c r="C103" s="2" t="s">
        <v>74</v>
      </c>
      <c r="D103" s="2" t="s">
        <v>34</v>
      </c>
      <c r="E103">
        <v>25</v>
      </c>
      <c r="F103">
        <v>15</v>
      </c>
      <c r="G103">
        <v>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171</v>
      </c>
      <c r="N103">
        <v>751</v>
      </c>
      <c r="O103">
        <v>4.3899999999999997</v>
      </c>
      <c r="P103">
        <v>5</v>
      </c>
      <c r="Q103">
        <v>28</v>
      </c>
      <c r="R103">
        <v>19</v>
      </c>
      <c r="S103">
        <v>116</v>
      </c>
      <c r="T103">
        <v>6.11</v>
      </c>
      <c r="U103">
        <v>0</v>
      </c>
      <c r="V103">
        <v>1</v>
      </c>
      <c r="W103">
        <v>0</v>
      </c>
      <c r="X103">
        <v>5</v>
      </c>
      <c r="Y103">
        <v>1</v>
      </c>
      <c r="Z103">
        <v>0</v>
      </c>
      <c r="AA103">
        <v>119</v>
      </c>
      <c r="AB103">
        <v>137.69999999999999</v>
      </c>
      <c r="AC103">
        <v>143.69999999999999</v>
      </c>
      <c r="AD103">
        <v>128.19999999999999</v>
      </c>
      <c r="AF103">
        <v>28</v>
      </c>
      <c r="AH103" t="s">
        <v>35</v>
      </c>
    </row>
    <row r="104" spans="1:34" x14ac:dyDescent="0.3">
      <c r="A104">
        <v>103</v>
      </c>
      <c r="B104" s="2" t="s">
        <v>187</v>
      </c>
      <c r="C104" s="2" t="s">
        <v>42</v>
      </c>
      <c r="D104" s="2" t="s">
        <v>34</v>
      </c>
      <c r="E104">
        <v>22</v>
      </c>
      <c r="F104">
        <v>16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153</v>
      </c>
      <c r="N104">
        <v>556</v>
      </c>
      <c r="O104">
        <v>3.63</v>
      </c>
      <c r="P104">
        <v>4</v>
      </c>
      <c r="Q104">
        <v>34</v>
      </c>
      <c r="R104">
        <v>25</v>
      </c>
      <c r="S104">
        <v>262</v>
      </c>
      <c r="T104">
        <v>10.48</v>
      </c>
      <c r="U104">
        <v>2</v>
      </c>
      <c r="V104">
        <v>0</v>
      </c>
      <c r="W104">
        <v>0</v>
      </c>
      <c r="X104">
        <v>6</v>
      </c>
      <c r="Y104">
        <v>0</v>
      </c>
      <c r="Z104">
        <v>0</v>
      </c>
      <c r="AA104">
        <v>118</v>
      </c>
      <c r="AB104">
        <v>142.80000000000001</v>
      </c>
      <c r="AC104">
        <v>148.80000000000001</v>
      </c>
      <c r="AD104">
        <v>130.30000000000001</v>
      </c>
      <c r="AF104">
        <v>29</v>
      </c>
      <c r="AH104" t="s">
        <v>35</v>
      </c>
    </row>
    <row r="105" spans="1:34" x14ac:dyDescent="0.3">
      <c r="A105">
        <v>104</v>
      </c>
      <c r="B105" s="2" t="s">
        <v>695</v>
      </c>
      <c r="C105" s="2" t="s">
        <v>54</v>
      </c>
      <c r="D105" s="2" t="s">
        <v>34</v>
      </c>
      <c r="E105">
        <v>24</v>
      </c>
      <c r="F105">
        <v>16</v>
      </c>
      <c r="G105">
        <v>16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206</v>
      </c>
      <c r="N105">
        <v>853</v>
      </c>
      <c r="O105">
        <v>4.1399999999999997</v>
      </c>
      <c r="P105">
        <v>2</v>
      </c>
      <c r="Q105">
        <v>42</v>
      </c>
      <c r="R105">
        <v>28</v>
      </c>
      <c r="S105">
        <v>182</v>
      </c>
      <c r="T105">
        <v>6.5</v>
      </c>
      <c r="U105">
        <v>0</v>
      </c>
      <c r="V105">
        <v>1</v>
      </c>
      <c r="W105">
        <v>1</v>
      </c>
      <c r="X105">
        <v>2</v>
      </c>
      <c r="Y105">
        <v>1</v>
      </c>
      <c r="Z105">
        <v>0</v>
      </c>
      <c r="AA105">
        <v>116</v>
      </c>
      <c r="AB105">
        <v>143.5</v>
      </c>
      <c r="AC105">
        <v>150.5</v>
      </c>
      <c r="AD105">
        <v>129.5</v>
      </c>
      <c r="AF105">
        <v>30</v>
      </c>
      <c r="AH105" t="s">
        <v>35</v>
      </c>
    </row>
    <row r="106" spans="1:34" x14ac:dyDescent="0.3">
      <c r="A106">
        <v>105</v>
      </c>
      <c r="B106" s="2" t="s">
        <v>283</v>
      </c>
      <c r="C106" s="2" t="s">
        <v>135</v>
      </c>
      <c r="D106" s="2" t="s">
        <v>34</v>
      </c>
      <c r="E106">
        <v>27</v>
      </c>
      <c r="F106">
        <v>10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64</v>
      </c>
      <c r="N106">
        <v>294</v>
      </c>
      <c r="O106">
        <v>4.59</v>
      </c>
      <c r="P106">
        <v>2</v>
      </c>
      <c r="Q106">
        <v>54</v>
      </c>
      <c r="R106">
        <v>39</v>
      </c>
      <c r="S106">
        <v>510</v>
      </c>
      <c r="T106">
        <v>13.08</v>
      </c>
      <c r="U106">
        <v>4</v>
      </c>
      <c r="V106">
        <v>3</v>
      </c>
      <c r="W106">
        <v>2</v>
      </c>
      <c r="X106">
        <v>6</v>
      </c>
      <c r="Y106">
        <v>0</v>
      </c>
      <c r="Z106">
        <v>0</v>
      </c>
      <c r="AA106">
        <v>112</v>
      </c>
      <c r="AB106">
        <v>151.4</v>
      </c>
      <c r="AC106">
        <v>159.4</v>
      </c>
      <c r="AD106">
        <v>131.9</v>
      </c>
      <c r="AF106">
        <v>31</v>
      </c>
      <c r="AH106" t="s">
        <v>35</v>
      </c>
    </row>
    <row r="107" spans="1:34" x14ac:dyDescent="0.3">
      <c r="A107">
        <v>106</v>
      </c>
      <c r="B107" s="2" t="s">
        <v>527</v>
      </c>
      <c r="C107" s="2" t="s">
        <v>111</v>
      </c>
      <c r="D107" s="2" t="s">
        <v>34</v>
      </c>
      <c r="E107">
        <v>24</v>
      </c>
      <c r="F107">
        <v>14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208</v>
      </c>
      <c r="N107">
        <v>873</v>
      </c>
      <c r="O107">
        <v>4.2</v>
      </c>
      <c r="P107">
        <v>1</v>
      </c>
      <c r="Q107">
        <v>34</v>
      </c>
      <c r="R107">
        <v>24</v>
      </c>
      <c r="S107">
        <v>158</v>
      </c>
      <c r="T107">
        <v>6.58</v>
      </c>
      <c r="U107">
        <v>1</v>
      </c>
      <c r="V107">
        <v>3</v>
      </c>
      <c r="W107">
        <v>2</v>
      </c>
      <c r="X107">
        <v>2</v>
      </c>
      <c r="Y107">
        <v>0</v>
      </c>
      <c r="Z107">
        <v>0</v>
      </c>
      <c r="AA107">
        <v>111</v>
      </c>
      <c r="AB107">
        <v>135.1</v>
      </c>
      <c r="AC107">
        <v>143.1</v>
      </c>
      <c r="AD107">
        <v>123.1</v>
      </c>
      <c r="AF107">
        <v>33</v>
      </c>
      <c r="AH107" t="s">
        <v>35</v>
      </c>
    </row>
    <row r="108" spans="1:34" x14ac:dyDescent="0.3">
      <c r="A108">
        <v>107</v>
      </c>
      <c r="B108" s="2" t="s">
        <v>77</v>
      </c>
      <c r="C108" s="2" t="s">
        <v>78</v>
      </c>
      <c r="D108" s="2" t="s">
        <v>34</v>
      </c>
      <c r="E108">
        <v>21</v>
      </c>
      <c r="F108">
        <v>14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178</v>
      </c>
      <c r="N108">
        <v>626</v>
      </c>
      <c r="O108">
        <v>3.52</v>
      </c>
      <c r="P108">
        <v>4</v>
      </c>
      <c r="Q108">
        <v>34</v>
      </c>
      <c r="R108">
        <v>30</v>
      </c>
      <c r="S108">
        <v>287</v>
      </c>
      <c r="T108">
        <v>9.57</v>
      </c>
      <c r="U108">
        <v>0</v>
      </c>
      <c r="V108">
        <v>3</v>
      </c>
      <c r="W108">
        <v>2</v>
      </c>
      <c r="X108">
        <v>4</v>
      </c>
      <c r="Y108">
        <v>0</v>
      </c>
      <c r="Z108">
        <v>0</v>
      </c>
      <c r="AA108">
        <v>111</v>
      </c>
      <c r="AB108">
        <v>141.30000000000001</v>
      </c>
      <c r="AC108">
        <v>149.30000000000001</v>
      </c>
      <c r="AD108">
        <v>126.3</v>
      </c>
      <c r="AF108">
        <v>32</v>
      </c>
      <c r="AH108" t="s">
        <v>35</v>
      </c>
    </row>
    <row r="109" spans="1:34" x14ac:dyDescent="0.3">
      <c r="A109">
        <v>108</v>
      </c>
      <c r="B109" s="2" t="s">
        <v>91</v>
      </c>
      <c r="C109" s="2" t="s">
        <v>70</v>
      </c>
      <c r="D109" s="2" t="s">
        <v>49</v>
      </c>
      <c r="E109">
        <v>23</v>
      </c>
      <c r="F109">
        <v>14</v>
      </c>
      <c r="G109">
        <v>12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4</v>
      </c>
      <c r="O109">
        <v>4</v>
      </c>
      <c r="P109">
        <v>0</v>
      </c>
      <c r="Q109">
        <v>96</v>
      </c>
      <c r="R109">
        <v>48</v>
      </c>
      <c r="S109">
        <v>680</v>
      </c>
      <c r="T109">
        <v>14.17</v>
      </c>
      <c r="U109">
        <v>7</v>
      </c>
      <c r="V109">
        <v>1</v>
      </c>
      <c r="W109">
        <v>0</v>
      </c>
      <c r="X109">
        <v>7</v>
      </c>
      <c r="Y109">
        <v>0</v>
      </c>
      <c r="Z109">
        <v>0</v>
      </c>
      <c r="AA109">
        <v>110</v>
      </c>
      <c r="AB109">
        <v>158.4</v>
      </c>
      <c r="AC109">
        <v>161.4</v>
      </c>
      <c r="AD109">
        <v>134.4</v>
      </c>
      <c r="AF109">
        <v>31</v>
      </c>
      <c r="AH109" t="s">
        <v>35</v>
      </c>
    </row>
    <row r="110" spans="1:34" x14ac:dyDescent="0.3">
      <c r="A110">
        <v>109</v>
      </c>
      <c r="B110" s="2" t="s">
        <v>110</v>
      </c>
      <c r="C110" s="2" t="s">
        <v>86</v>
      </c>
      <c r="D110" s="2" t="s">
        <v>34</v>
      </c>
      <c r="E110">
        <v>23</v>
      </c>
      <c r="F110">
        <v>16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133</v>
      </c>
      <c r="N110">
        <v>644</v>
      </c>
      <c r="O110">
        <v>4.84</v>
      </c>
      <c r="P110">
        <v>3</v>
      </c>
      <c r="Q110">
        <v>48</v>
      </c>
      <c r="R110">
        <v>32</v>
      </c>
      <c r="S110">
        <v>239</v>
      </c>
      <c r="T110">
        <v>7.47</v>
      </c>
      <c r="U110">
        <v>1</v>
      </c>
      <c r="V110">
        <v>2</v>
      </c>
      <c r="W110">
        <v>2</v>
      </c>
      <c r="X110">
        <v>4</v>
      </c>
      <c r="Y110">
        <v>1</v>
      </c>
      <c r="Z110">
        <v>0</v>
      </c>
      <c r="AA110">
        <v>110</v>
      </c>
      <c r="AB110">
        <v>142.30000000000001</v>
      </c>
      <c r="AC110">
        <v>150.30000000000001</v>
      </c>
      <c r="AD110">
        <v>126.3</v>
      </c>
      <c r="AF110">
        <v>34</v>
      </c>
      <c r="AH110" t="s">
        <v>35</v>
      </c>
    </row>
    <row r="111" spans="1:34" x14ac:dyDescent="0.3">
      <c r="A111">
        <v>110</v>
      </c>
      <c r="B111" s="2" t="s">
        <v>323</v>
      </c>
      <c r="C111" s="2" t="s">
        <v>78</v>
      </c>
      <c r="D111" s="2" t="s">
        <v>34</v>
      </c>
      <c r="E111">
        <v>26</v>
      </c>
      <c r="F111">
        <v>16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105</v>
      </c>
      <c r="N111">
        <v>458</v>
      </c>
      <c r="O111">
        <v>4.3600000000000003</v>
      </c>
      <c r="P111">
        <v>2</v>
      </c>
      <c r="Q111">
        <v>60</v>
      </c>
      <c r="R111">
        <v>43</v>
      </c>
      <c r="S111">
        <v>389</v>
      </c>
      <c r="T111">
        <v>9.0500000000000007</v>
      </c>
      <c r="U111">
        <v>2</v>
      </c>
      <c r="V111">
        <v>0</v>
      </c>
      <c r="W111">
        <v>0</v>
      </c>
      <c r="X111">
        <v>4</v>
      </c>
      <c r="Y111">
        <v>0</v>
      </c>
      <c r="Z111">
        <v>0</v>
      </c>
      <c r="AA111">
        <v>109</v>
      </c>
      <c r="AB111">
        <v>151.69999999999999</v>
      </c>
      <c r="AC111">
        <v>157.69999999999999</v>
      </c>
      <c r="AD111">
        <v>130.19999999999999</v>
      </c>
      <c r="AF111">
        <v>36</v>
      </c>
      <c r="AH111" t="s">
        <v>35</v>
      </c>
    </row>
    <row r="112" spans="1:34" x14ac:dyDescent="0.3">
      <c r="A112">
        <v>111</v>
      </c>
      <c r="B112" s="2" t="s">
        <v>805</v>
      </c>
      <c r="C112" s="2" t="s">
        <v>33</v>
      </c>
      <c r="D112" s="2" t="s">
        <v>34</v>
      </c>
      <c r="E112">
        <v>30</v>
      </c>
      <c r="F112">
        <v>15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198</v>
      </c>
      <c r="N112">
        <v>680</v>
      </c>
      <c r="O112">
        <v>3.43</v>
      </c>
      <c r="P112">
        <v>6</v>
      </c>
      <c r="Q112">
        <v>15</v>
      </c>
      <c r="R112">
        <v>8</v>
      </c>
      <c r="S112">
        <v>52</v>
      </c>
      <c r="T112">
        <v>6.5</v>
      </c>
      <c r="U112">
        <v>1</v>
      </c>
      <c r="V112">
        <v>3</v>
      </c>
      <c r="W112">
        <v>3</v>
      </c>
      <c r="X112">
        <v>7</v>
      </c>
      <c r="Y112">
        <v>0</v>
      </c>
      <c r="Z112">
        <v>0</v>
      </c>
      <c r="AA112">
        <v>109</v>
      </c>
      <c r="AB112">
        <v>117.2</v>
      </c>
      <c r="AC112">
        <v>123.2</v>
      </c>
      <c r="AD112">
        <v>113.2</v>
      </c>
      <c r="AF112">
        <v>35</v>
      </c>
      <c r="AH112" t="s">
        <v>35</v>
      </c>
    </row>
    <row r="113" spans="1:34" x14ac:dyDescent="0.3">
      <c r="A113">
        <v>112</v>
      </c>
      <c r="B113" s="2" t="s">
        <v>267</v>
      </c>
      <c r="C113" s="2" t="s">
        <v>48</v>
      </c>
      <c r="D113" s="2" t="s">
        <v>49</v>
      </c>
      <c r="E113">
        <v>32</v>
      </c>
      <c r="F113">
        <v>15</v>
      </c>
      <c r="G113">
        <v>10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10</v>
      </c>
      <c r="N113">
        <v>39</v>
      </c>
      <c r="O113">
        <v>3.9</v>
      </c>
      <c r="P113">
        <v>0</v>
      </c>
      <c r="Q113">
        <v>70</v>
      </c>
      <c r="R113">
        <v>53</v>
      </c>
      <c r="S113">
        <v>787</v>
      </c>
      <c r="T113">
        <v>14.85</v>
      </c>
      <c r="U113">
        <v>4</v>
      </c>
      <c r="V113">
        <v>2</v>
      </c>
      <c r="W113">
        <v>0</v>
      </c>
      <c r="X113">
        <v>4</v>
      </c>
      <c r="Y113">
        <v>0</v>
      </c>
      <c r="Z113">
        <v>0</v>
      </c>
      <c r="AA113">
        <v>107</v>
      </c>
      <c r="AB113">
        <v>159.6</v>
      </c>
      <c r="AC113">
        <v>162.6</v>
      </c>
      <c r="AD113">
        <v>133.1</v>
      </c>
      <c r="AF113">
        <v>35</v>
      </c>
      <c r="AH113" t="s">
        <v>35</v>
      </c>
    </row>
    <row r="114" spans="1:34" x14ac:dyDescent="0.3">
      <c r="A114">
        <v>113</v>
      </c>
      <c r="B114" s="2" t="s">
        <v>250</v>
      </c>
      <c r="C114" s="2" t="s">
        <v>84</v>
      </c>
      <c r="D114" s="2" t="s">
        <v>49</v>
      </c>
      <c r="E114">
        <v>28</v>
      </c>
      <c r="F114">
        <v>15</v>
      </c>
      <c r="G114">
        <v>15</v>
      </c>
      <c r="H114">
        <v>1</v>
      </c>
      <c r="I114">
        <v>1</v>
      </c>
      <c r="J114">
        <v>51</v>
      </c>
      <c r="K114">
        <v>1</v>
      </c>
      <c r="L114">
        <v>0</v>
      </c>
      <c r="M114">
        <v>4</v>
      </c>
      <c r="N114">
        <v>10</v>
      </c>
      <c r="O114">
        <v>2.5</v>
      </c>
      <c r="P114">
        <v>0</v>
      </c>
      <c r="Q114">
        <v>96</v>
      </c>
      <c r="R114">
        <v>67</v>
      </c>
      <c r="S114">
        <v>703</v>
      </c>
      <c r="T114">
        <v>10.49</v>
      </c>
      <c r="U114">
        <v>5</v>
      </c>
      <c r="V114">
        <v>0</v>
      </c>
      <c r="W114">
        <v>0</v>
      </c>
      <c r="X114">
        <v>5</v>
      </c>
      <c r="Y114">
        <v>0</v>
      </c>
      <c r="Z114">
        <v>0</v>
      </c>
      <c r="AA114">
        <v>107</v>
      </c>
      <c r="AB114">
        <v>174.3</v>
      </c>
      <c r="AC114">
        <v>177.3</v>
      </c>
      <c r="AD114">
        <v>140.80000000000001</v>
      </c>
      <c r="AF114">
        <v>32</v>
      </c>
      <c r="AH114" t="s">
        <v>35</v>
      </c>
    </row>
    <row r="115" spans="1:34" x14ac:dyDescent="0.3">
      <c r="A115">
        <v>114</v>
      </c>
      <c r="B115" s="2" t="s">
        <v>207</v>
      </c>
      <c r="C115" s="2" t="s">
        <v>80</v>
      </c>
      <c r="D115" s="2" t="s">
        <v>49</v>
      </c>
      <c r="E115">
        <v>24</v>
      </c>
      <c r="F115">
        <v>15</v>
      </c>
      <c r="G115">
        <v>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70</v>
      </c>
      <c r="R115">
        <v>39</v>
      </c>
      <c r="S115">
        <v>593</v>
      </c>
      <c r="T115">
        <v>15.21</v>
      </c>
      <c r="U115">
        <v>8</v>
      </c>
      <c r="V115">
        <v>0</v>
      </c>
      <c r="W115">
        <v>0</v>
      </c>
      <c r="X115">
        <v>8</v>
      </c>
      <c r="Y115">
        <v>0</v>
      </c>
      <c r="Z115">
        <v>0</v>
      </c>
      <c r="AA115">
        <v>107</v>
      </c>
      <c r="AB115">
        <v>146.30000000000001</v>
      </c>
      <c r="AC115">
        <v>149.30000000000001</v>
      </c>
      <c r="AD115">
        <v>126.8</v>
      </c>
      <c r="AF115">
        <v>34</v>
      </c>
      <c r="AH115" t="s">
        <v>35</v>
      </c>
    </row>
    <row r="116" spans="1:34" x14ac:dyDescent="0.3">
      <c r="A116">
        <v>115</v>
      </c>
      <c r="B116" s="2" t="s">
        <v>125</v>
      </c>
      <c r="C116" s="2" t="s">
        <v>80</v>
      </c>
      <c r="D116" s="2" t="s">
        <v>49</v>
      </c>
      <c r="E116">
        <v>25</v>
      </c>
      <c r="F116">
        <v>12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12</v>
      </c>
      <c r="O116">
        <v>6</v>
      </c>
      <c r="P116">
        <v>0</v>
      </c>
      <c r="Q116">
        <v>85</v>
      </c>
      <c r="R116">
        <v>56</v>
      </c>
      <c r="S116">
        <v>781</v>
      </c>
      <c r="T116">
        <v>13.95</v>
      </c>
      <c r="U116">
        <v>5</v>
      </c>
      <c r="V116">
        <v>1</v>
      </c>
      <c r="W116">
        <v>1</v>
      </c>
      <c r="X116">
        <v>5</v>
      </c>
      <c r="Y116">
        <v>0</v>
      </c>
      <c r="Z116">
        <v>0</v>
      </c>
      <c r="AA116">
        <v>107</v>
      </c>
      <c r="AB116">
        <v>163.30000000000001</v>
      </c>
      <c r="AC116">
        <v>167.3</v>
      </c>
      <c r="AD116">
        <v>135.30000000000001</v>
      </c>
      <c r="AF116">
        <v>33</v>
      </c>
      <c r="AH116" t="s">
        <v>35</v>
      </c>
    </row>
    <row r="117" spans="1:34" x14ac:dyDescent="0.3">
      <c r="A117">
        <v>116</v>
      </c>
      <c r="B117" s="2" t="s">
        <v>329</v>
      </c>
      <c r="C117" s="2" t="s">
        <v>61</v>
      </c>
      <c r="D117" s="2" t="s">
        <v>49</v>
      </c>
      <c r="E117">
        <v>25</v>
      </c>
      <c r="F117">
        <v>16</v>
      </c>
      <c r="G117">
        <v>13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80</v>
      </c>
      <c r="R117">
        <v>44</v>
      </c>
      <c r="S117">
        <v>703</v>
      </c>
      <c r="T117">
        <v>15.98</v>
      </c>
      <c r="U117">
        <v>6</v>
      </c>
      <c r="V117">
        <v>0</v>
      </c>
      <c r="W117">
        <v>0</v>
      </c>
      <c r="X117">
        <v>6</v>
      </c>
      <c r="Y117">
        <v>0</v>
      </c>
      <c r="Z117">
        <v>0</v>
      </c>
      <c r="AA117">
        <v>106</v>
      </c>
      <c r="AB117">
        <v>150.30000000000001</v>
      </c>
      <c r="AC117">
        <v>153.30000000000001</v>
      </c>
      <c r="AD117">
        <v>128.30000000000001</v>
      </c>
      <c r="AF117">
        <v>36</v>
      </c>
      <c r="AH117" t="s">
        <v>35</v>
      </c>
    </row>
    <row r="118" spans="1:34" x14ac:dyDescent="0.3">
      <c r="A118">
        <v>117</v>
      </c>
      <c r="B118" s="2" t="s">
        <v>803</v>
      </c>
      <c r="C118" s="2" t="s">
        <v>40</v>
      </c>
      <c r="D118" s="2" t="s">
        <v>49</v>
      </c>
      <c r="E118">
        <v>28</v>
      </c>
      <c r="F118">
        <v>14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-3</v>
      </c>
      <c r="O118">
        <v>-3</v>
      </c>
      <c r="P118">
        <v>0</v>
      </c>
      <c r="Q118">
        <v>87</v>
      </c>
      <c r="R118">
        <v>53</v>
      </c>
      <c r="S118">
        <v>795</v>
      </c>
      <c r="T118">
        <v>15</v>
      </c>
      <c r="U118">
        <v>4</v>
      </c>
      <c r="V118">
        <v>0</v>
      </c>
      <c r="W118">
        <v>0</v>
      </c>
      <c r="X118">
        <v>4</v>
      </c>
      <c r="Y118">
        <v>0</v>
      </c>
      <c r="Z118">
        <v>0</v>
      </c>
      <c r="AA118">
        <v>103</v>
      </c>
      <c r="AB118">
        <v>156.19999999999999</v>
      </c>
      <c r="AC118">
        <v>159.19999999999999</v>
      </c>
      <c r="AD118">
        <v>129.69999999999999</v>
      </c>
      <c r="AF118">
        <v>37</v>
      </c>
      <c r="AH118" t="s">
        <v>35</v>
      </c>
    </row>
    <row r="119" spans="1:34" x14ac:dyDescent="0.3">
      <c r="A119">
        <v>118</v>
      </c>
      <c r="B119" s="2" t="s">
        <v>872</v>
      </c>
      <c r="C119" s="2" t="s">
        <v>116</v>
      </c>
      <c r="D119" s="2" t="s">
        <v>38</v>
      </c>
      <c r="E119">
        <v>38</v>
      </c>
      <c r="F119">
        <v>7</v>
      </c>
      <c r="G119">
        <v>7</v>
      </c>
      <c r="H119">
        <v>164</v>
      </c>
      <c r="I119">
        <v>267</v>
      </c>
      <c r="J119">
        <v>1978</v>
      </c>
      <c r="K119">
        <v>9</v>
      </c>
      <c r="L119">
        <v>7</v>
      </c>
      <c r="M119">
        <v>14</v>
      </c>
      <c r="N119">
        <v>12</v>
      </c>
      <c r="O119">
        <v>0.86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102</v>
      </c>
      <c r="AB119">
        <v>102.3</v>
      </c>
      <c r="AC119">
        <v>112.3</v>
      </c>
      <c r="AD119">
        <v>109.3</v>
      </c>
      <c r="AF119">
        <v>32</v>
      </c>
      <c r="AH119" t="s">
        <v>35</v>
      </c>
    </row>
    <row r="120" spans="1:34" x14ac:dyDescent="0.3">
      <c r="A120">
        <v>119</v>
      </c>
      <c r="B120" s="2" t="s">
        <v>708</v>
      </c>
      <c r="C120" s="2" t="s">
        <v>72</v>
      </c>
      <c r="D120" s="2" t="s">
        <v>34</v>
      </c>
      <c r="E120">
        <v>26</v>
      </c>
      <c r="F120">
        <v>16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84</v>
      </c>
      <c r="N120">
        <v>286</v>
      </c>
      <c r="O120">
        <v>3.4</v>
      </c>
      <c r="P120">
        <v>3</v>
      </c>
      <c r="Q120">
        <v>71</v>
      </c>
      <c r="R120">
        <v>53</v>
      </c>
      <c r="S120">
        <v>444</v>
      </c>
      <c r="T120">
        <v>8.3800000000000008</v>
      </c>
      <c r="U120">
        <v>2</v>
      </c>
      <c r="V120">
        <v>1</v>
      </c>
      <c r="W120">
        <v>1</v>
      </c>
      <c r="X120">
        <v>5</v>
      </c>
      <c r="Y120">
        <v>0</v>
      </c>
      <c r="Z120">
        <v>0</v>
      </c>
      <c r="AA120">
        <v>101</v>
      </c>
      <c r="AB120">
        <v>154</v>
      </c>
      <c r="AC120">
        <v>161</v>
      </c>
      <c r="AD120">
        <v>127.5</v>
      </c>
      <c r="AF120">
        <v>37</v>
      </c>
      <c r="AH120" t="s">
        <v>35</v>
      </c>
    </row>
    <row r="121" spans="1:34" x14ac:dyDescent="0.3">
      <c r="A121">
        <v>120</v>
      </c>
      <c r="B121" s="2" t="s">
        <v>701</v>
      </c>
      <c r="C121" s="2" t="s">
        <v>76</v>
      </c>
      <c r="D121" s="2" t="s">
        <v>34</v>
      </c>
      <c r="E121">
        <v>31</v>
      </c>
      <c r="F121">
        <v>16</v>
      </c>
      <c r="G121">
        <v>11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173</v>
      </c>
      <c r="N121">
        <v>766</v>
      </c>
      <c r="O121">
        <v>4.43</v>
      </c>
      <c r="P121">
        <v>2</v>
      </c>
      <c r="Q121">
        <v>8</v>
      </c>
      <c r="R121">
        <v>8</v>
      </c>
      <c r="S121">
        <v>50</v>
      </c>
      <c r="T121">
        <v>6.25</v>
      </c>
      <c r="U121">
        <v>1</v>
      </c>
      <c r="V121">
        <v>1</v>
      </c>
      <c r="W121">
        <v>1</v>
      </c>
      <c r="X121">
        <v>3</v>
      </c>
      <c r="Y121">
        <v>1</v>
      </c>
      <c r="Z121">
        <v>0</v>
      </c>
      <c r="AA121">
        <v>100</v>
      </c>
      <c r="AB121">
        <v>107.6</v>
      </c>
      <c r="AC121">
        <v>111.6</v>
      </c>
      <c r="AD121">
        <v>103.6</v>
      </c>
      <c r="AF121">
        <v>39</v>
      </c>
      <c r="AH121" t="s">
        <v>35</v>
      </c>
    </row>
    <row r="122" spans="1:34" x14ac:dyDescent="0.3">
      <c r="A122">
        <v>121</v>
      </c>
      <c r="B122" s="2" t="s">
        <v>231</v>
      </c>
      <c r="C122" s="2" t="s">
        <v>101</v>
      </c>
      <c r="D122" s="2" t="s">
        <v>34</v>
      </c>
      <c r="E122">
        <v>27</v>
      </c>
      <c r="F122">
        <v>10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64</v>
      </c>
      <c r="N122">
        <v>264</v>
      </c>
      <c r="O122">
        <v>4.13</v>
      </c>
      <c r="P122">
        <v>5</v>
      </c>
      <c r="Q122">
        <v>36</v>
      </c>
      <c r="R122">
        <v>30</v>
      </c>
      <c r="S122">
        <v>254</v>
      </c>
      <c r="T122">
        <v>8.4700000000000006</v>
      </c>
      <c r="U122">
        <v>3</v>
      </c>
      <c r="V122">
        <v>1</v>
      </c>
      <c r="W122">
        <v>0</v>
      </c>
      <c r="X122">
        <v>8</v>
      </c>
      <c r="Y122">
        <v>0</v>
      </c>
      <c r="Z122">
        <v>0</v>
      </c>
      <c r="AA122">
        <v>100</v>
      </c>
      <c r="AB122">
        <v>129.80000000000001</v>
      </c>
      <c r="AC122">
        <v>135.80000000000001</v>
      </c>
      <c r="AD122">
        <v>114.8</v>
      </c>
      <c r="AF122">
        <v>38</v>
      </c>
      <c r="AH122" t="s">
        <v>35</v>
      </c>
    </row>
    <row r="123" spans="1:34" x14ac:dyDescent="0.3">
      <c r="A123">
        <v>122</v>
      </c>
      <c r="B123" s="2" t="s">
        <v>378</v>
      </c>
      <c r="C123" s="2" t="s">
        <v>72</v>
      </c>
      <c r="D123" s="2" t="s">
        <v>34</v>
      </c>
      <c r="E123">
        <v>24</v>
      </c>
      <c r="F123">
        <v>14</v>
      </c>
      <c r="G123">
        <v>11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165</v>
      </c>
      <c r="N123">
        <v>552</v>
      </c>
      <c r="O123">
        <v>3.35</v>
      </c>
      <c r="P123">
        <v>4</v>
      </c>
      <c r="Q123">
        <v>35</v>
      </c>
      <c r="R123">
        <v>25</v>
      </c>
      <c r="S123">
        <v>162</v>
      </c>
      <c r="T123">
        <v>6.48</v>
      </c>
      <c r="U123">
        <v>1</v>
      </c>
      <c r="V123">
        <v>2</v>
      </c>
      <c r="W123">
        <v>1</v>
      </c>
      <c r="X123">
        <v>5</v>
      </c>
      <c r="Y123">
        <v>0</v>
      </c>
      <c r="Z123">
        <v>0</v>
      </c>
      <c r="AA123">
        <v>99</v>
      </c>
      <c r="AB123">
        <v>124.4</v>
      </c>
      <c r="AC123">
        <v>131.4</v>
      </c>
      <c r="AD123">
        <v>111.9</v>
      </c>
      <c r="AF123">
        <v>40</v>
      </c>
      <c r="AH123" t="s">
        <v>35</v>
      </c>
    </row>
    <row r="124" spans="1:34" x14ac:dyDescent="0.3">
      <c r="A124">
        <v>123</v>
      </c>
      <c r="B124" s="2" t="s">
        <v>856</v>
      </c>
      <c r="C124" s="2" t="s">
        <v>37</v>
      </c>
      <c r="D124" s="2" t="s">
        <v>49</v>
      </c>
      <c r="E124">
        <v>31</v>
      </c>
      <c r="F124">
        <v>15</v>
      </c>
      <c r="G124">
        <v>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4</v>
      </c>
      <c r="O124">
        <v>4</v>
      </c>
      <c r="P124">
        <v>0</v>
      </c>
      <c r="Q124">
        <v>92</v>
      </c>
      <c r="R124">
        <v>52</v>
      </c>
      <c r="S124">
        <v>748</v>
      </c>
      <c r="T124">
        <v>14.38</v>
      </c>
      <c r="U124">
        <v>4</v>
      </c>
      <c r="V124">
        <v>0</v>
      </c>
      <c r="W124">
        <v>0</v>
      </c>
      <c r="X124">
        <v>4</v>
      </c>
      <c r="Y124">
        <v>0</v>
      </c>
      <c r="Z124">
        <v>0</v>
      </c>
      <c r="AA124">
        <v>99</v>
      </c>
      <c r="AB124">
        <v>151.19999999999999</v>
      </c>
      <c r="AC124">
        <v>154.19999999999999</v>
      </c>
      <c r="AD124">
        <v>125.2</v>
      </c>
      <c r="AF124">
        <v>38</v>
      </c>
      <c r="AH124" t="s">
        <v>35</v>
      </c>
    </row>
    <row r="125" spans="1:34" x14ac:dyDescent="0.3">
      <c r="A125">
        <v>124</v>
      </c>
      <c r="B125" s="2" t="s">
        <v>210</v>
      </c>
      <c r="C125" s="2" t="s">
        <v>99</v>
      </c>
      <c r="D125" s="2" t="s">
        <v>34</v>
      </c>
      <c r="E125">
        <v>22</v>
      </c>
      <c r="F125">
        <v>16</v>
      </c>
      <c r="G125">
        <v>4</v>
      </c>
      <c r="H125">
        <v>1</v>
      </c>
      <c r="I125">
        <v>2</v>
      </c>
      <c r="J125">
        <v>21</v>
      </c>
      <c r="K125">
        <v>1</v>
      </c>
      <c r="L125">
        <v>0</v>
      </c>
      <c r="M125">
        <v>87</v>
      </c>
      <c r="N125">
        <v>370</v>
      </c>
      <c r="O125">
        <v>4.25</v>
      </c>
      <c r="P125">
        <v>2</v>
      </c>
      <c r="Q125">
        <v>71</v>
      </c>
      <c r="R125">
        <v>53</v>
      </c>
      <c r="S125">
        <v>353</v>
      </c>
      <c r="T125">
        <v>6.66</v>
      </c>
      <c r="U125">
        <v>1</v>
      </c>
      <c r="V125">
        <v>3</v>
      </c>
      <c r="W125">
        <v>2</v>
      </c>
      <c r="X125">
        <v>4</v>
      </c>
      <c r="Y125">
        <v>0</v>
      </c>
      <c r="Z125">
        <v>0</v>
      </c>
      <c r="AA125">
        <v>97</v>
      </c>
      <c r="AB125">
        <v>150.1</v>
      </c>
      <c r="AC125">
        <v>158.1</v>
      </c>
      <c r="AD125">
        <v>123.6</v>
      </c>
      <c r="AF125">
        <v>41</v>
      </c>
      <c r="AH125" t="s">
        <v>35</v>
      </c>
    </row>
    <row r="126" spans="1:34" x14ac:dyDescent="0.3">
      <c r="A126">
        <v>125</v>
      </c>
      <c r="B126" s="2" t="s">
        <v>528</v>
      </c>
      <c r="C126" s="2" t="s">
        <v>56</v>
      </c>
      <c r="D126" s="2" t="s">
        <v>49</v>
      </c>
      <c r="E126">
        <v>28</v>
      </c>
      <c r="F126">
        <v>16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13</v>
      </c>
      <c r="N126">
        <v>96</v>
      </c>
      <c r="O126">
        <v>7.38</v>
      </c>
      <c r="P126">
        <v>0</v>
      </c>
      <c r="Q126">
        <v>62</v>
      </c>
      <c r="R126">
        <v>34</v>
      </c>
      <c r="S126">
        <v>567</v>
      </c>
      <c r="T126">
        <v>16.68</v>
      </c>
      <c r="U126">
        <v>4</v>
      </c>
      <c r="V126">
        <v>2</v>
      </c>
      <c r="W126">
        <v>0</v>
      </c>
      <c r="X126">
        <v>5</v>
      </c>
      <c r="Y126">
        <v>0</v>
      </c>
      <c r="Z126">
        <v>0</v>
      </c>
      <c r="AA126">
        <v>96</v>
      </c>
      <c r="AB126">
        <v>130.30000000000001</v>
      </c>
      <c r="AC126">
        <v>133.30000000000001</v>
      </c>
      <c r="AD126">
        <v>113.3</v>
      </c>
      <c r="AF126">
        <v>39</v>
      </c>
      <c r="AH126" t="s">
        <v>35</v>
      </c>
    </row>
    <row r="127" spans="1:34" x14ac:dyDescent="0.3">
      <c r="A127">
        <v>126</v>
      </c>
      <c r="B127" s="2" t="s">
        <v>196</v>
      </c>
      <c r="C127" s="2" t="s">
        <v>56</v>
      </c>
      <c r="D127" s="2" t="s">
        <v>49</v>
      </c>
      <c r="E127">
        <v>25</v>
      </c>
      <c r="F127">
        <v>16</v>
      </c>
      <c r="G127">
        <v>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69</v>
      </c>
      <c r="R127">
        <v>43</v>
      </c>
      <c r="S127">
        <v>728</v>
      </c>
      <c r="T127">
        <v>16.93</v>
      </c>
      <c r="U127">
        <v>4</v>
      </c>
      <c r="V127">
        <v>1</v>
      </c>
      <c r="W127">
        <v>1</v>
      </c>
      <c r="X127">
        <v>4</v>
      </c>
      <c r="Y127">
        <v>0</v>
      </c>
      <c r="Z127">
        <v>0</v>
      </c>
      <c r="AA127">
        <v>95</v>
      </c>
      <c r="AB127">
        <v>137.80000000000001</v>
      </c>
      <c r="AC127">
        <v>141.80000000000001</v>
      </c>
      <c r="AD127">
        <v>116.3</v>
      </c>
      <c r="AF127">
        <v>40</v>
      </c>
      <c r="AH127" t="s">
        <v>35</v>
      </c>
    </row>
    <row r="128" spans="1:34" x14ac:dyDescent="0.3">
      <c r="A128">
        <v>127</v>
      </c>
      <c r="B128" s="2" t="s">
        <v>174</v>
      </c>
      <c r="C128" s="2" t="s">
        <v>135</v>
      </c>
      <c r="D128" s="2" t="s">
        <v>49</v>
      </c>
      <c r="E128">
        <v>24</v>
      </c>
      <c r="F128">
        <v>15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7</v>
      </c>
      <c r="N128">
        <v>34</v>
      </c>
      <c r="O128">
        <v>4.8600000000000003</v>
      </c>
      <c r="P128">
        <v>0</v>
      </c>
      <c r="Q128">
        <v>103</v>
      </c>
      <c r="R128">
        <v>66</v>
      </c>
      <c r="S128">
        <v>789</v>
      </c>
      <c r="T128">
        <v>11.95</v>
      </c>
      <c r="U128">
        <v>3</v>
      </c>
      <c r="V128">
        <v>6</v>
      </c>
      <c r="W128">
        <v>3</v>
      </c>
      <c r="X128">
        <v>3</v>
      </c>
      <c r="Y128">
        <v>0</v>
      </c>
      <c r="Z128">
        <v>0</v>
      </c>
      <c r="AA128">
        <v>94</v>
      </c>
      <c r="AB128">
        <v>160.30000000000001</v>
      </c>
      <c r="AC128">
        <v>166.3</v>
      </c>
      <c r="AD128">
        <v>127.3</v>
      </c>
      <c r="AF128">
        <v>41</v>
      </c>
      <c r="AH128" t="s">
        <v>35</v>
      </c>
    </row>
    <row r="129" spans="1:34" x14ac:dyDescent="0.3">
      <c r="A129">
        <v>128</v>
      </c>
      <c r="B129" s="2" t="s">
        <v>198</v>
      </c>
      <c r="C129" s="2" t="s">
        <v>42</v>
      </c>
      <c r="D129" s="2" t="s">
        <v>49</v>
      </c>
      <c r="E129">
        <v>27</v>
      </c>
      <c r="F129">
        <v>15</v>
      </c>
      <c r="G129">
        <v>14</v>
      </c>
      <c r="H129">
        <v>1</v>
      </c>
      <c r="I129">
        <v>1</v>
      </c>
      <c r="J129">
        <v>10</v>
      </c>
      <c r="K129">
        <v>0</v>
      </c>
      <c r="L129">
        <v>0</v>
      </c>
      <c r="M129">
        <v>9</v>
      </c>
      <c r="N129">
        <v>17</v>
      </c>
      <c r="O129">
        <v>1.89</v>
      </c>
      <c r="P129">
        <v>0</v>
      </c>
      <c r="Q129">
        <v>92</v>
      </c>
      <c r="R129">
        <v>66</v>
      </c>
      <c r="S129">
        <v>653</v>
      </c>
      <c r="T129">
        <v>9.89</v>
      </c>
      <c r="U129">
        <v>4</v>
      </c>
      <c r="V129">
        <v>1</v>
      </c>
      <c r="W129">
        <v>0</v>
      </c>
      <c r="X129">
        <v>4</v>
      </c>
      <c r="Y129">
        <v>1</v>
      </c>
      <c r="Z129">
        <v>0</v>
      </c>
      <c r="AA129">
        <v>93</v>
      </c>
      <c r="AB129">
        <v>159.4</v>
      </c>
      <c r="AC129">
        <v>162.4</v>
      </c>
      <c r="AD129">
        <v>126.4</v>
      </c>
      <c r="AF129">
        <v>42</v>
      </c>
      <c r="AH129" t="s">
        <v>35</v>
      </c>
    </row>
    <row r="130" spans="1:34" x14ac:dyDescent="0.3">
      <c r="A130">
        <v>129</v>
      </c>
      <c r="B130" s="2" t="s">
        <v>557</v>
      </c>
      <c r="C130" s="2" t="s">
        <v>88</v>
      </c>
      <c r="D130" s="2" t="s">
        <v>49</v>
      </c>
      <c r="E130">
        <v>26</v>
      </c>
      <c r="F130">
        <v>14</v>
      </c>
      <c r="G130">
        <v>14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17</v>
      </c>
      <c r="O130">
        <v>17</v>
      </c>
      <c r="P130">
        <v>0</v>
      </c>
      <c r="Q130">
        <v>96</v>
      </c>
      <c r="R130">
        <v>56</v>
      </c>
      <c r="S130">
        <v>702</v>
      </c>
      <c r="T130">
        <v>12.54</v>
      </c>
      <c r="U130">
        <v>3</v>
      </c>
      <c r="V130">
        <v>1</v>
      </c>
      <c r="W130">
        <v>0</v>
      </c>
      <c r="X130">
        <v>3</v>
      </c>
      <c r="Y130">
        <v>1</v>
      </c>
      <c r="Z130">
        <v>0</v>
      </c>
      <c r="AA130">
        <v>92</v>
      </c>
      <c r="AB130">
        <v>147.9</v>
      </c>
      <c r="AC130">
        <v>150.9</v>
      </c>
      <c r="AD130">
        <v>119.9</v>
      </c>
      <c r="AF130">
        <v>43</v>
      </c>
      <c r="AH130" t="s">
        <v>35</v>
      </c>
    </row>
    <row r="131" spans="1:34" x14ac:dyDescent="0.3">
      <c r="A131">
        <v>130</v>
      </c>
      <c r="B131" s="2" t="s">
        <v>270</v>
      </c>
      <c r="C131" s="2" t="s">
        <v>88</v>
      </c>
      <c r="D131" s="2" t="s">
        <v>49</v>
      </c>
      <c r="E131">
        <v>24</v>
      </c>
      <c r="F131">
        <v>16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83</v>
      </c>
      <c r="R131">
        <v>42</v>
      </c>
      <c r="S131">
        <v>748</v>
      </c>
      <c r="T131">
        <v>17.809999999999999</v>
      </c>
      <c r="U131">
        <v>3</v>
      </c>
      <c r="V131">
        <v>2</v>
      </c>
      <c r="W131">
        <v>1</v>
      </c>
      <c r="X131">
        <v>3</v>
      </c>
      <c r="Y131">
        <v>0</v>
      </c>
      <c r="Z131">
        <v>0</v>
      </c>
      <c r="AA131">
        <v>91</v>
      </c>
      <c r="AB131">
        <v>132.80000000000001</v>
      </c>
      <c r="AC131">
        <v>136.80000000000001</v>
      </c>
      <c r="AD131">
        <v>111.8</v>
      </c>
      <c r="AF131">
        <v>44</v>
      </c>
      <c r="AH131" t="s">
        <v>35</v>
      </c>
    </row>
    <row r="132" spans="1:34" x14ac:dyDescent="0.3">
      <c r="A132">
        <v>131</v>
      </c>
      <c r="B132" s="2" t="s">
        <v>703</v>
      </c>
      <c r="C132" s="2" t="s">
        <v>65</v>
      </c>
      <c r="D132" s="2" t="s">
        <v>38</v>
      </c>
      <c r="E132">
        <v>24</v>
      </c>
      <c r="F132">
        <v>7</v>
      </c>
      <c r="G132">
        <v>5</v>
      </c>
      <c r="H132">
        <v>123</v>
      </c>
      <c r="I132">
        <v>224</v>
      </c>
      <c r="J132">
        <v>1430</v>
      </c>
      <c r="K132">
        <v>4</v>
      </c>
      <c r="L132">
        <v>6</v>
      </c>
      <c r="M132">
        <v>26</v>
      </c>
      <c r="N132">
        <v>136</v>
      </c>
      <c r="O132">
        <v>5.23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2</v>
      </c>
      <c r="X132">
        <v>3</v>
      </c>
      <c r="Y132">
        <v>0</v>
      </c>
      <c r="Z132">
        <v>0</v>
      </c>
      <c r="AA132">
        <v>89</v>
      </c>
      <c r="AB132">
        <v>88.8</v>
      </c>
      <c r="AC132">
        <v>102.8</v>
      </c>
      <c r="AD132">
        <v>94.8</v>
      </c>
      <c r="AF132">
        <v>33</v>
      </c>
      <c r="AH132" t="s">
        <v>35</v>
      </c>
    </row>
    <row r="133" spans="1:34" x14ac:dyDescent="0.3">
      <c r="A133">
        <v>132</v>
      </c>
      <c r="B133" s="2" t="s">
        <v>354</v>
      </c>
      <c r="C133" s="2" t="s">
        <v>63</v>
      </c>
      <c r="D133" s="2" t="s">
        <v>49</v>
      </c>
      <c r="E133">
        <v>31</v>
      </c>
      <c r="F133">
        <v>14</v>
      </c>
      <c r="G133">
        <v>13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38</v>
      </c>
      <c r="O133">
        <v>12.67</v>
      </c>
      <c r="P133">
        <v>0</v>
      </c>
      <c r="Q133">
        <v>90</v>
      </c>
      <c r="R133">
        <v>50</v>
      </c>
      <c r="S133">
        <v>668</v>
      </c>
      <c r="T133">
        <v>13.36</v>
      </c>
      <c r="U133">
        <v>3</v>
      </c>
      <c r="V133">
        <v>0</v>
      </c>
      <c r="W133">
        <v>0</v>
      </c>
      <c r="X133">
        <v>3</v>
      </c>
      <c r="Y133">
        <v>0</v>
      </c>
      <c r="Z133">
        <v>0</v>
      </c>
      <c r="AA133">
        <v>89</v>
      </c>
      <c r="AB133">
        <v>138.6</v>
      </c>
      <c r="AC133">
        <v>141.6</v>
      </c>
      <c r="AD133">
        <v>113.6</v>
      </c>
      <c r="AF133">
        <v>45</v>
      </c>
      <c r="AH133" t="s">
        <v>35</v>
      </c>
    </row>
    <row r="134" spans="1:34" x14ac:dyDescent="0.3">
      <c r="A134">
        <v>133</v>
      </c>
      <c r="B134" s="2" t="s">
        <v>715</v>
      </c>
      <c r="C134" s="2" t="s">
        <v>111</v>
      </c>
      <c r="D134" s="2" t="s">
        <v>49</v>
      </c>
      <c r="E134">
        <v>26</v>
      </c>
      <c r="F134">
        <v>14</v>
      </c>
      <c r="G134">
        <v>14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78</v>
      </c>
      <c r="R134">
        <v>48</v>
      </c>
      <c r="S134">
        <v>692</v>
      </c>
      <c r="T134">
        <v>14.42</v>
      </c>
      <c r="U134">
        <v>3</v>
      </c>
      <c r="V134">
        <v>0</v>
      </c>
      <c r="W134">
        <v>0</v>
      </c>
      <c r="X134">
        <v>3</v>
      </c>
      <c r="Y134">
        <v>0</v>
      </c>
      <c r="Z134">
        <v>0</v>
      </c>
      <c r="AA134">
        <v>87</v>
      </c>
      <c r="AB134">
        <v>135.19999999999999</v>
      </c>
      <c r="AC134">
        <v>138.19999999999999</v>
      </c>
      <c r="AD134">
        <v>111.2</v>
      </c>
      <c r="AF134">
        <v>46</v>
      </c>
      <c r="AH134" t="s">
        <v>35</v>
      </c>
    </row>
    <row r="135" spans="1:34" x14ac:dyDescent="0.3">
      <c r="A135">
        <v>134</v>
      </c>
      <c r="B135" s="2" t="s">
        <v>148</v>
      </c>
      <c r="C135" s="2" t="s">
        <v>65</v>
      </c>
      <c r="D135" s="2" t="s">
        <v>38</v>
      </c>
      <c r="E135">
        <v>26</v>
      </c>
      <c r="F135">
        <v>6</v>
      </c>
      <c r="G135">
        <v>5</v>
      </c>
      <c r="H135">
        <v>120</v>
      </c>
      <c r="I135">
        <v>178</v>
      </c>
      <c r="J135">
        <v>1560</v>
      </c>
      <c r="K135">
        <v>7</v>
      </c>
      <c r="L135">
        <v>5</v>
      </c>
      <c r="M135">
        <v>15</v>
      </c>
      <c r="N135">
        <v>11</v>
      </c>
      <c r="O135">
        <v>0.73</v>
      </c>
      <c r="P135">
        <v>1</v>
      </c>
      <c r="Q135">
        <v>1</v>
      </c>
      <c r="R135">
        <v>1</v>
      </c>
      <c r="S135">
        <v>-6</v>
      </c>
      <c r="T135">
        <v>-6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87</v>
      </c>
      <c r="AB135">
        <v>87.9</v>
      </c>
      <c r="AC135">
        <v>95.9</v>
      </c>
      <c r="AD135">
        <v>92.4</v>
      </c>
      <c r="AF135">
        <v>34</v>
      </c>
      <c r="AH135" t="s">
        <v>35</v>
      </c>
    </row>
    <row r="136" spans="1:34" x14ac:dyDescent="0.3">
      <c r="A136">
        <v>135</v>
      </c>
      <c r="B136" s="2" t="s">
        <v>563</v>
      </c>
      <c r="C136" s="2" t="s">
        <v>135</v>
      </c>
      <c r="D136" s="2" t="s">
        <v>34</v>
      </c>
      <c r="E136">
        <v>22</v>
      </c>
      <c r="F136">
        <v>16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175</v>
      </c>
      <c r="N136">
        <v>603</v>
      </c>
      <c r="O136">
        <v>3.45</v>
      </c>
      <c r="P136">
        <v>1</v>
      </c>
      <c r="Q136">
        <v>24</v>
      </c>
      <c r="R136">
        <v>22</v>
      </c>
      <c r="S136">
        <v>182</v>
      </c>
      <c r="T136">
        <v>8.27</v>
      </c>
      <c r="U136">
        <v>1</v>
      </c>
      <c r="V136">
        <v>2</v>
      </c>
      <c r="W136">
        <v>2</v>
      </c>
      <c r="X136">
        <v>2</v>
      </c>
      <c r="Y136">
        <v>0</v>
      </c>
      <c r="Z136">
        <v>0</v>
      </c>
      <c r="AA136">
        <v>87</v>
      </c>
      <c r="AB136">
        <v>108.5</v>
      </c>
      <c r="AC136">
        <v>116.5</v>
      </c>
      <c r="AD136">
        <v>97.5</v>
      </c>
      <c r="AF136">
        <v>42</v>
      </c>
      <c r="AH136" t="s">
        <v>35</v>
      </c>
    </row>
    <row r="137" spans="1:34" x14ac:dyDescent="0.3">
      <c r="A137">
        <v>136</v>
      </c>
      <c r="B137" s="2" t="s">
        <v>215</v>
      </c>
      <c r="C137" s="2" t="s">
        <v>74</v>
      </c>
      <c r="D137" s="2" t="s">
        <v>49</v>
      </c>
      <c r="E137">
        <v>24</v>
      </c>
      <c r="F137">
        <v>11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</v>
      </c>
      <c r="N137">
        <v>4</v>
      </c>
      <c r="O137">
        <v>1</v>
      </c>
      <c r="P137">
        <v>0</v>
      </c>
      <c r="Q137">
        <v>84</v>
      </c>
      <c r="R137">
        <v>59</v>
      </c>
      <c r="S137">
        <v>731</v>
      </c>
      <c r="T137">
        <v>12.39</v>
      </c>
      <c r="U137">
        <v>2</v>
      </c>
      <c r="V137">
        <v>1</v>
      </c>
      <c r="W137">
        <v>0</v>
      </c>
      <c r="X137">
        <v>2</v>
      </c>
      <c r="Y137">
        <v>0</v>
      </c>
      <c r="Z137">
        <v>0</v>
      </c>
      <c r="AA137">
        <v>86</v>
      </c>
      <c r="AB137">
        <v>144.5</v>
      </c>
      <c r="AC137">
        <v>147.5</v>
      </c>
      <c r="AD137">
        <v>115</v>
      </c>
      <c r="AF137">
        <v>47</v>
      </c>
      <c r="AH137" t="s">
        <v>35</v>
      </c>
    </row>
    <row r="138" spans="1:34" x14ac:dyDescent="0.3">
      <c r="A138">
        <v>137</v>
      </c>
      <c r="B138" s="2" t="s">
        <v>624</v>
      </c>
      <c r="C138" s="2" t="s">
        <v>135</v>
      </c>
      <c r="D138" s="2" t="s">
        <v>49</v>
      </c>
      <c r="E138">
        <v>25</v>
      </c>
      <c r="F138">
        <v>16</v>
      </c>
      <c r="G138">
        <v>14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-14</v>
      </c>
      <c r="O138">
        <v>-14</v>
      </c>
      <c r="P138">
        <v>0</v>
      </c>
      <c r="Q138">
        <v>78</v>
      </c>
      <c r="R138">
        <v>35</v>
      </c>
      <c r="S138">
        <v>502</v>
      </c>
      <c r="T138">
        <v>14.34</v>
      </c>
      <c r="U138">
        <v>6</v>
      </c>
      <c r="V138">
        <v>0</v>
      </c>
      <c r="W138">
        <v>0</v>
      </c>
      <c r="X138">
        <v>6</v>
      </c>
      <c r="Y138">
        <v>0</v>
      </c>
      <c r="Z138">
        <v>0</v>
      </c>
      <c r="AA138">
        <v>85</v>
      </c>
      <c r="AB138">
        <v>119.8</v>
      </c>
      <c r="AC138">
        <v>122.8</v>
      </c>
      <c r="AD138">
        <v>102.3</v>
      </c>
      <c r="AF138">
        <v>49</v>
      </c>
      <c r="AH138" t="s">
        <v>35</v>
      </c>
    </row>
    <row r="139" spans="1:34" x14ac:dyDescent="0.3">
      <c r="A139">
        <v>138</v>
      </c>
      <c r="B139" s="2" t="s">
        <v>212</v>
      </c>
      <c r="C139" s="2" t="s">
        <v>67</v>
      </c>
      <c r="D139" s="2" t="s">
        <v>49</v>
      </c>
      <c r="E139">
        <v>23</v>
      </c>
      <c r="F139">
        <v>10</v>
      </c>
      <c r="G139">
        <v>10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9</v>
      </c>
      <c r="O139">
        <v>4.5</v>
      </c>
      <c r="P139">
        <v>0</v>
      </c>
      <c r="Q139">
        <v>50</v>
      </c>
      <c r="R139">
        <v>28</v>
      </c>
      <c r="S139">
        <v>423</v>
      </c>
      <c r="T139">
        <v>15.11</v>
      </c>
      <c r="U139">
        <v>7</v>
      </c>
      <c r="V139">
        <v>0</v>
      </c>
      <c r="W139">
        <v>0</v>
      </c>
      <c r="X139">
        <v>7</v>
      </c>
      <c r="Y139">
        <v>0</v>
      </c>
      <c r="Z139">
        <v>0</v>
      </c>
      <c r="AA139">
        <v>85</v>
      </c>
      <c r="AB139">
        <v>113.2</v>
      </c>
      <c r="AC139">
        <v>116.2</v>
      </c>
      <c r="AD139">
        <v>99.2</v>
      </c>
      <c r="AF139">
        <v>48</v>
      </c>
      <c r="AH139" t="s">
        <v>35</v>
      </c>
    </row>
    <row r="140" spans="1:34" x14ac:dyDescent="0.3">
      <c r="A140">
        <v>139</v>
      </c>
      <c r="B140" s="2" t="s">
        <v>699</v>
      </c>
      <c r="C140" s="2" t="s">
        <v>42</v>
      </c>
      <c r="D140" s="2" t="s">
        <v>49</v>
      </c>
      <c r="E140">
        <v>32</v>
      </c>
      <c r="F140">
        <v>15</v>
      </c>
      <c r="G140">
        <v>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88</v>
      </c>
      <c r="R140">
        <v>53</v>
      </c>
      <c r="S140">
        <v>482</v>
      </c>
      <c r="T140">
        <v>9.09</v>
      </c>
      <c r="U140">
        <v>6</v>
      </c>
      <c r="V140">
        <v>0</v>
      </c>
      <c r="W140">
        <v>0</v>
      </c>
      <c r="X140">
        <v>6</v>
      </c>
      <c r="Y140">
        <v>0</v>
      </c>
      <c r="Z140">
        <v>0</v>
      </c>
      <c r="AA140">
        <v>84</v>
      </c>
      <c r="AB140">
        <v>137.19999999999999</v>
      </c>
      <c r="AC140">
        <v>140.19999999999999</v>
      </c>
      <c r="AD140">
        <v>110.7</v>
      </c>
      <c r="AF140">
        <v>50</v>
      </c>
      <c r="AH140" t="s">
        <v>35</v>
      </c>
    </row>
    <row r="141" spans="1:34" x14ac:dyDescent="0.3">
      <c r="A141">
        <v>140</v>
      </c>
      <c r="B141" s="2" t="s">
        <v>216</v>
      </c>
      <c r="C141" s="2" t="s">
        <v>65</v>
      </c>
      <c r="D141" s="2" t="s">
        <v>34</v>
      </c>
      <c r="E141">
        <v>22</v>
      </c>
      <c r="F141">
        <v>16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105</v>
      </c>
      <c r="N141">
        <v>465</v>
      </c>
      <c r="O141">
        <v>4.43</v>
      </c>
      <c r="P141">
        <v>2</v>
      </c>
      <c r="Q141">
        <v>36</v>
      </c>
      <c r="R141">
        <v>21</v>
      </c>
      <c r="S141">
        <v>180</v>
      </c>
      <c r="T141">
        <v>8.57</v>
      </c>
      <c r="U141">
        <v>1</v>
      </c>
      <c r="V141">
        <v>1</v>
      </c>
      <c r="W141">
        <v>0</v>
      </c>
      <c r="X141">
        <v>3</v>
      </c>
      <c r="Y141">
        <v>0</v>
      </c>
      <c r="Z141">
        <v>0</v>
      </c>
      <c r="AA141">
        <v>83</v>
      </c>
      <c r="AB141">
        <v>103.5</v>
      </c>
      <c r="AC141">
        <v>109.5</v>
      </c>
      <c r="AD141">
        <v>93</v>
      </c>
      <c r="AF141">
        <v>44</v>
      </c>
      <c r="AH141" t="s">
        <v>35</v>
      </c>
    </row>
    <row r="142" spans="1:34" x14ac:dyDescent="0.3">
      <c r="A142">
        <v>141</v>
      </c>
      <c r="B142" s="2" t="s">
        <v>730</v>
      </c>
      <c r="C142" s="2" t="s">
        <v>180</v>
      </c>
      <c r="D142" s="2" t="s">
        <v>49</v>
      </c>
      <c r="E142">
        <v>26</v>
      </c>
      <c r="F142">
        <v>15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6</v>
      </c>
      <c r="N142">
        <v>22</v>
      </c>
      <c r="O142">
        <v>3.67</v>
      </c>
      <c r="P142">
        <v>0</v>
      </c>
      <c r="Q142">
        <v>84</v>
      </c>
      <c r="R142">
        <v>50</v>
      </c>
      <c r="S142">
        <v>603</v>
      </c>
      <c r="T142">
        <v>12.06</v>
      </c>
      <c r="U142">
        <v>3</v>
      </c>
      <c r="V142">
        <v>0</v>
      </c>
      <c r="W142">
        <v>0</v>
      </c>
      <c r="X142">
        <v>3</v>
      </c>
      <c r="Y142">
        <v>1</v>
      </c>
      <c r="Z142">
        <v>0</v>
      </c>
      <c r="AA142">
        <v>83</v>
      </c>
      <c r="AB142">
        <v>132.5</v>
      </c>
      <c r="AC142">
        <v>135.5</v>
      </c>
      <c r="AD142">
        <v>107.5</v>
      </c>
      <c r="AF142">
        <v>51</v>
      </c>
      <c r="AH142" t="s">
        <v>35</v>
      </c>
    </row>
    <row r="143" spans="1:34" x14ac:dyDescent="0.3">
      <c r="A143">
        <v>142</v>
      </c>
      <c r="B143" s="2" t="s">
        <v>873</v>
      </c>
      <c r="C143" s="2" t="s">
        <v>130</v>
      </c>
      <c r="D143" s="2" t="s">
        <v>34</v>
      </c>
      <c r="E143">
        <v>32</v>
      </c>
      <c r="F143">
        <v>12</v>
      </c>
      <c r="G143">
        <v>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103</v>
      </c>
      <c r="N143">
        <v>381</v>
      </c>
      <c r="O143">
        <v>3.7</v>
      </c>
      <c r="P143">
        <v>2</v>
      </c>
      <c r="Q143">
        <v>45</v>
      </c>
      <c r="R143">
        <v>37</v>
      </c>
      <c r="S143">
        <v>293</v>
      </c>
      <c r="T143">
        <v>7.92</v>
      </c>
      <c r="U143">
        <v>1</v>
      </c>
      <c r="V143">
        <v>1</v>
      </c>
      <c r="W143">
        <v>1</v>
      </c>
      <c r="X143">
        <v>3</v>
      </c>
      <c r="Y143">
        <v>0</v>
      </c>
      <c r="Z143">
        <v>0</v>
      </c>
      <c r="AA143">
        <v>83</v>
      </c>
      <c r="AB143">
        <v>120.4</v>
      </c>
      <c r="AC143">
        <v>127.4</v>
      </c>
      <c r="AD143">
        <v>101.9</v>
      </c>
      <c r="AF143">
        <v>43</v>
      </c>
      <c r="AH143" t="s">
        <v>35</v>
      </c>
    </row>
    <row r="144" spans="1:34" x14ac:dyDescent="0.3">
      <c r="A144">
        <v>143</v>
      </c>
      <c r="B144" s="2" t="s">
        <v>689</v>
      </c>
      <c r="C144" s="2" t="s">
        <v>76</v>
      </c>
      <c r="D144" s="2" t="s">
        <v>34</v>
      </c>
      <c r="E144">
        <v>23</v>
      </c>
      <c r="F144">
        <v>16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74</v>
      </c>
      <c r="N144">
        <v>321</v>
      </c>
      <c r="O144">
        <v>4.34</v>
      </c>
      <c r="P144">
        <v>4</v>
      </c>
      <c r="Q144">
        <v>15</v>
      </c>
      <c r="R144">
        <v>10</v>
      </c>
      <c r="S144">
        <v>123</v>
      </c>
      <c r="T144">
        <v>12.3</v>
      </c>
      <c r="U144">
        <v>2</v>
      </c>
      <c r="V144">
        <v>0</v>
      </c>
      <c r="W144">
        <v>0</v>
      </c>
      <c r="X144">
        <v>6</v>
      </c>
      <c r="Y144">
        <v>1</v>
      </c>
      <c r="Z144">
        <v>0</v>
      </c>
      <c r="AA144">
        <v>82</v>
      </c>
      <c r="AB144">
        <v>92.4</v>
      </c>
      <c r="AC144">
        <v>98.4</v>
      </c>
      <c r="AD144">
        <v>87.4</v>
      </c>
      <c r="AF144">
        <v>45</v>
      </c>
      <c r="AH144" t="s">
        <v>35</v>
      </c>
    </row>
    <row r="145" spans="1:34" x14ac:dyDescent="0.3">
      <c r="A145">
        <v>144</v>
      </c>
      <c r="B145" s="2" t="s">
        <v>103</v>
      </c>
      <c r="C145" s="2" t="s">
        <v>104</v>
      </c>
      <c r="D145" s="2" t="s">
        <v>34</v>
      </c>
      <c r="E145">
        <v>21</v>
      </c>
      <c r="F145">
        <v>14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93</v>
      </c>
      <c r="N145">
        <v>358</v>
      </c>
      <c r="O145">
        <v>3.85</v>
      </c>
      <c r="P145">
        <v>3</v>
      </c>
      <c r="Q145">
        <v>33</v>
      </c>
      <c r="R145">
        <v>21</v>
      </c>
      <c r="S145">
        <v>225</v>
      </c>
      <c r="T145">
        <v>10.71</v>
      </c>
      <c r="U145">
        <v>1</v>
      </c>
      <c r="V145">
        <v>1</v>
      </c>
      <c r="W145">
        <v>0</v>
      </c>
      <c r="X145">
        <v>4</v>
      </c>
      <c r="Y145">
        <v>0</v>
      </c>
      <c r="Z145">
        <v>0</v>
      </c>
      <c r="AA145">
        <v>82</v>
      </c>
      <c r="AB145">
        <v>103.3</v>
      </c>
      <c r="AC145">
        <v>109.3</v>
      </c>
      <c r="AD145">
        <v>92.8</v>
      </c>
      <c r="AF145">
        <v>46</v>
      </c>
      <c r="AH145" t="s">
        <v>35</v>
      </c>
    </row>
    <row r="146" spans="1:34" x14ac:dyDescent="0.3">
      <c r="A146">
        <v>145</v>
      </c>
      <c r="B146" s="2" t="s">
        <v>576</v>
      </c>
      <c r="C146" s="2" t="s">
        <v>135</v>
      </c>
      <c r="D146" s="2" t="s">
        <v>49</v>
      </c>
      <c r="E146">
        <v>27</v>
      </c>
      <c r="F146">
        <v>16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65</v>
      </c>
      <c r="R146">
        <v>45</v>
      </c>
      <c r="S146">
        <v>573</v>
      </c>
      <c r="T146">
        <v>12.73</v>
      </c>
      <c r="U146">
        <v>4</v>
      </c>
      <c r="V146">
        <v>0</v>
      </c>
      <c r="W146">
        <v>0</v>
      </c>
      <c r="X146">
        <v>4</v>
      </c>
      <c r="Y146">
        <v>0</v>
      </c>
      <c r="Z146">
        <v>0</v>
      </c>
      <c r="AA146">
        <v>81</v>
      </c>
      <c r="AB146">
        <v>126.3</v>
      </c>
      <c r="AC146">
        <v>129.30000000000001</v>
      </c>
      <c r="AD146">
        <v>103.8</v>
      </c>
      <c r="AF146">
        <v>52</v>
      </c>
      <c r="AH146" t="s">
        <v>35</v>
      </c>
    </row>
    <row r="147" spans="1:34" x14ac:dyDescent="0.3">
      <c r="A147">
        <v>146</v>
      </c>
      <c r="B147" s="2" t="s">
        <v>55</v>
      </c>
      <c r="C147" s="2" t="s">
        <v>56</v>
      </c>
      <c r="D147" s="2" t="s">
        <v>34</v>
      </c>
      <c r="E147">
        <v>22</v>
      </c>
      <c r="F147">
        <v>16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47</v>
      </c>
      <c r="N147">
        <v>260</v>
      </c>
      <c r="O147">
        <v>5.53</v>
      </c>
      <c r="P147">
        <v>2</v>
      </c>
      <c r="Q147">
        <v>35</v>
      </c>
      <c r="R147">
        <v>27</v>
      </c>
      <c r="S147">
        <v>279</v>
      </c>
      <c r="T147">
        <v>10.33</v>
      </c>
      <c r="U147">
        <v>3</v>
      </c>
      <c r="V147">
        <v>2</v>
      </c>
      <c r="W147">
        <v>2</v>
      </c>
      <c r="X147">
        <v>5</v>
      </c>
      <c r="Y147">
        <v>0</v>
      </c>
      <c r="Z147">
        <v>0</v>
      </c>
      <c r="AA147">
        <v>80</v>
      </c>
      <c r="AB147">
        <v>106.9</v>
      </c>
      <c r="AC147">
        <v>114.9</v>
      </c>
      <c r="AD147">
        <v>93.4</v>
      </c>
      <c r="AF147">
        <v>47</v>
      </c>
      <c r="AH147" t="s">
        <v>35</v>
      </c>
    </row>
    <row r="148" spans="1:34" x14ac:dyDescent="0.3">
      <c r="A148">
        <v>147</v>
      </c>
      <c r="B148" s="2" t="s">
        <v>81</v>
      </c>
      <c r="C148" s="2" t="s">
        <v>70</v>
      </c>
      <c r="D148" s="2" t="s">
        <v>52</v>
      </c>
      <c r="E148">
        <v>30</v>
      </c>
      <c r="F148">
        <v>16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86</v>
      </c>
      <c r="R148">
        <v>54</v>
      </c>
      <c r="S148">
        <v>688</v>
      </c>
      <c r="T148">
        <v>12.74</v>
      </c>
      <c r="U148">
        <v>2</v>
      </c>
      <c r="V148">
        <v>1</v>
      </c>
      <c r="W148">
        <v>1</v>
      </c>
      <c r="X148">
        <v>2</v>
      </c>
      <c r="Y148">
        <v>0</v>
      </c>
      <c r="Z148">
        <v>0</v>
      </c>
      <c r="AA148">
        <v>79</v>
      </c>
      <c r="AB148">
        <v>132.80000000000001</v>
      </c>
      <c r="AC148">
        <v>136.80000000000001</v>
      </c>
      <c r="AD148">
        <v>105.8</v>
      </c>
      <c r="AF148">
        <v>15</v>
      </c>
      <c r="AH148" t="s">
        <v>35</v>
      </c>
    </row>
    <row r="149" spans="1:34" x14ac:dyDescent="0.3">
      <c r="A149">
        <v>148</v>
      </c>
      <c r="B149" s="2" t="s">
        <v>410</v>
      </c>
      <c r="C149" s="2" t="s">
        <v>135</v>
      </c>
      <c r="D149" s="2" t="s">
        <v>52</v>
      </c>
      <c r="E149">
        <v>33</v>
      </c>
      <c r="F149">
        <v>16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69</v>
      </c>
      <c r="R149">
        <v>43</v>
      </c>
      <c r="S149">
        <v>648</v>
      </c>
      <c r="T149">
        <v>15.07</v>
      </c>
      <c r="U149">
        <v>3</v>
      </c>
      <c r="V149">
        <v>2</v>
      </c>
      <c r="W149">
        <v>2</v>
      </c>
      <c r="X149">
        <v>3</v>
      </c>
      <c r="Y149">
        <v>0</v>
      </c>
      <c r="Z149">
        <v>0</v>
      </c>
      <c r="AA149">
        <v>79</v>
      </c>
      <c r="AB149">
        <v>121.8</v>
      </c>
      <c r="AC149">
        <v>126.8</v>
      </c>
      <c r="AD149">
        <v>100.3</v>
      </c>
      <c r="AF149">
        <v>14</v>
      </c>
      <c r="AH149" t="s">
        <v>35</v>
      </c>
    </row>
    <row r="150" spans="1:34" x14ac:dyDescent="0.3">
      <c r="A150">
        <v>149</v>
      </c>
      <c r="B150" s="2" t="s">
        <v>266</v>
      </c>
      <c r="C150" s="2" t="s">
        <v>72</v>
      </c>
      <c r="D150" s="2" t="s">
        <v>52</v>
      </c>
      <c r="E150">
        <v>24</v>
      </c>
      <c r="F150">
        <v>16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86</v>
      </c>
      <c r="R150">
        <v>53</v>
      </c>
      <c r="S150">
        <v>574</v>
      </c>
      <c r="T150">
        <v>10.83</v>
      </c>
      <c r="U150">
        <v>4</v>
      </c>
      <c r="V150">
        <v>1</v>
      </c>
      <c r="W150">
        <v>1</v>
      </c>
      <c r="X150">
        <v>4</v>
      </c>
      <c r="Y150">
        <v>0</v>
      </c>
      <c r="Z150">
        <v>0</v>
      </c>
      <c r="AA150">
        <v>79</v>
      </c>
      <c r="AB150">
        <v>132.4</v>
      </c>
      <c r="AC150">
        <v>136.4</v>
      </c>
      <c r="AD150">
        <v>105.9</v>
      </c>
      <c r="AF150">
        <v>13</v>
      </c>
      <c r="AH150" t="s">
        <v>35</v>
      </c>
    </row>
    <row r="151" spans="1:34" x14ac:dyDescent="0.3">
      <c r="A151">
        <v>150</v>
      </c>
      <c r="B151" s="2" t="s">
        <v>108</v>
      </c>
      <c r="C151" s="2" t="s">
        <v>61</v>
      </c>
      <c r="D151" s="2" t="s">
        <v>49</v>
      </c>
      <c r="E151">
        <v>25</v>
      </c>
      <c r="F151">
        <v>16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</v>
      </c>
      <c r="N151">
        <v>58</v>
      </c>
      <c r="O151">
        <v>5.8</v>
      </c>
      <c r="P151">
        <v>0</v>
      </c>
      <c r="Q151">
        <v>71</v>
      </c>
      <c r="R151">
        <v>45</v>
      </c>
      <c r="S151">
        <v>555</v>
      </c>
      <c r="T151">
        <v>12.33</v>
      </c>
      <c r="U151">
        <v>2</v>
      </c>
      <c r="V151">
        <v>0</v>
      </c>
      <c r="W151">
        <v>0</v>
      </c>
      <c r="X151">
        <v>3</v>
      </c>
      <c r="Y151">
        <v>0</v>
      </c>
      <c r="Z151">
        <v>0</v>
      </c>
      <c r="AA151">
        <v>79</v>
      </c>
      <c r="AB151">
        <v>124.3</v>
      </c>
      <c r="AC151">
        <v>127.3</v>
      </c>
      <c r="AD151">
        <v>101.8</v>
      </c>
      <c r="AF151">
        <v>53</v>
      </c>
      <c r="AH151" t="s">
        <v>35</v>
      </c>
    </row>
    <row r="152" spans="1:34" x14ac:dyDescent="0.3">
      <c r="A152">
        <v>151</v>
      </c>
      <c r="B152" s="2" t="s">
        <v>222</v>
      </c>
      <c r="C152" s="2" t="s">
        <v>101</v>
      </c>
      <c r="D152" s="2" t="s">
        <v>49</v>
      </c>
      <c r="E152">
        <v>32</v>
      </c>
      <c r="F152">
        <v>15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86</v>
      </c>
      <c r="R152">
        <v>61</v>
      </c>
      <c r="S152">
        <v>659</v>
      </c>
      <c r="T152">
        <v>10.8</v>
      </c>
      <c r="U152">
        <v>2</v>
      </c>
      <c r="V152">
        <v>2</v>
      </c>
      <c r="W152">
        <v>0</v>
      </c>
      <c r="X152">
        <v>2</v>
      </c>
      <c r="Y152">
        <v>0</v>
      </c>
      <c r="Z152">
        <v>0</v>
      </c>
      <c r="AA152">
        <v>78</v>
      </c>
      <c r="AB152">
        <v>138.9</v>
      </c>
      <c r="AC152">
        <v>141.9</v>
      </c>
      <c r="AD152">
        <v>108.4</v>
      </c>
      <c r="AF152">
        <v>54</v>
      </c>
      <c r="AH152" t="s">
        <v>35</v>
      </c>
    </row>
    <row r="153" spans="1:34" x14ac:dyDescent="0.3">
      <c r="A153">
        <v>152</v>
      </c>
      <c r="B153" s="2" t="s">
        <v>169</v>
      </c>
      <c r="C153" s="2" t="s">
        <v>101</v>
      </c>
      <c r="D153" s="2" t="s">
        <v>34</v>
      </c>
      <c r="E153">
        <v>25</v>
      </c>
      <c r="F153">
        <v>14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43</v>
      </c>
      <c r="N153">
        <v>171</v>
      </c>
      <c r="O153">
        <v>3.98</v>
      </c>
      <c r="P153">
        <v>0</v>
      </c>
      <c r="Q153">
        <v>72</v>
      </c>
      <c r="R153">
        <v>56</v>
      </c>
      <c r="S153">
        <v>429</v>
      </c>
      <c r="T153">
        <v>7.66</v>
      </c>
      <c r="U153">
        <v>3</v>
      </c>
      <c r="V153">
        <v>0</v>
      </c>
      <c r="W153">
        <v>0</v>
      </c>
      <c r="X153">
        <v>3</v>
      </c>
      <c r="Y153">
        <v>0</v>
      </c>
      <c r="Z153">
        <v>0</v>
      </c>
      <c r="AA153">
        <v>78</v>
      </c>
      <c r="AB153">
        <v>134</v>
      </c>
      <c r="AC153">
        <v>140</v>
      </c>
      <c r="AD153">
        <v>106</v>
      </c>
      <c r="AF153">
        <v>48</v>
      </c>
      <c r="AH153" t="s">
        <v>35</v>
      </c>
    </row>
    <row r="154" spans="1:34" x14ac:dyDescent="0.3">
      <c r="A154">
        <v>153</v>
      </c>
      <c r="B154" s="2" t="s">
        <v>488</v>
      </c>
      <c r="C154" s="2" t="s">
        <v>101</v>
      </c>
      <c r="D154" s="2" t="s">
        <v>49</v>
      </c>
      <c r="E154">
        <v>30</v>
      </c>
      <c r="F154">
        <v>9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17</v>
      </c>
      <c r="O154">
        <v>5.67</v>
      </c>
      <c r="P154">
        <v>0</v>
      </c>
      <c r="Q154">
        <v>59</v>
      </c>
      <c r="R154">
        <v>34</v>
      </c>
      <c r="S154">
        <v>439</v>
      </c>
      <c r="T154">
        <v>12.91</v>
      </c>
      <c r="U154">
        <v>5</v>
      </c>
      <c r="V154">
        <v>0</v>
      </c>
      <c r="W154">
        <v>0</v>
      </c>
      <c r="X154">
        <v>5</v>
      </c>
      <c r="Y154">
        <v>0</v>
      </c>
      <c r="Z154">
        <v>0</v>
      </c>
      <c r="AA154">
        <v>76</v>
      </c>
      <c r="AB154">
        <v>109.6</v>
      </c>
      <c r="AC154">
        <v>112.6</v>
      </c>
      <c r="AD154">
        <v>92.6</v>
      </c>
      <c r="AF154">
        <v>55</v>
      </c>
      <c r="AH154" t="s">
        <v>35</v>
      </c>
    </row>
    <row r="155" spans="1:34" x14ac:dyDescent="0.3">
      <c r="A155">
        <v>154</v>
      </c>
      <c r="B155" s="2" t="s">
        <v>422</v>
      </c>
      <c r="C155" s="2" t="s">
        <v>37</v>
      </c>
      <c r="D155" s="2" t="s">
        <v>52</v>
      </c>
      <c r="E155">
        <v>37</v>
      </c>
      <c r="F155">
        <v>16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79</v>
      </c>
      <c r="R155">
        <v>61</v>
      </c>
      <c r="S155">
        <v>522</v>
      </c>
      <c r="T155">
        <v>8.56</v>
      </c>
      <c r="U155">
        <v>4</v>
      </c>
      <c r="V155">
        <v>1</v>
      </c>
      <c r="W155">
        <v>0</v>
      </c>
      <c r="X155">
        <v>4</v>
      </c>
      <c r="Y155">
        <v>0</v>
      </c>
      <c r="Z155">
        <v>0</v>
      </c>
      <c r="AA155">
        <v>76</v>
      </c>
      <c r="AB155">
        <v>137.19999999999999</v>
      </c>
      <c r="AC155">
        <v>140.19999999999999</v>
      </c>
      <c r="AD155">
        <v>106.7</v>
      </c>
      <c r="AF155">
        <v>16</v>
      </c>
      <c r="AH155" t="s">
        <v>35</v>
      </c>
    </row>
    <row r="156" spans="1:34" x14ac:dyDescent="0.3">
      <c r="A156">
        <v>155</v>
      </c>
      <c r="B156" s="2" t="s">
        <v>288</v>
      </c>
      <c r="C156" s="2" t="s">
        <v>63</v>
      </c>
      <c r="D156" s="2" t="s">
        <v>52</v>
      </c>
      <c r="E156">
        <v>23</v>
      </c>
      <c r="F156">
        <v>14</v>
      </c>
      <c r="G156">
        <v>14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39</v>
      </c>
      <c r="R156">
        <v>26</v>
      </c>
      <c r="S156">
        <v>432</v>
      </c>
      <c r="T156">
        <v>16.62</v>
      </c>
      <c r="U156">
        <v>6</v>
      </c>
      <c r="V156">
        <v>3</v>
      </c>
      <c r="W156">
        <v>2</v>
      </c>
      <c r="X156">
        <v>6</v>
      </c>
      <c r="Y156">
        <v>0</v>
      </c>
      <c r="Z156">
        <v>0</v>
      </c>
      <c r="AA156">
        <v>75</v>
      </c>
      <c r="AB156">
        <v>101.2</v>
      </c>
      <c r="AC156">
        <v>106.2</v>
      </c>
      <c r="AD156">
        <v>88.2</v>
      </c>
      <c r="AF156">
        <v>17</v>
      </c>
      <c r="AH156" t="s">
        <v>35</v>
      </c>
    </row>
    <row r="157" spans="1:34" x14ac:dyDescent="0.3">
      <c r="A157">
        <v>156</v>
      </c>
      <c r="B157" s="2" t="s">
        <v>151</v>
      </c>
      <c r="C157" s="2" t="s">
        <v>63</v>
      </c>
      <c r="D157" s="2" t="s">
        <v>38</v>
      </c>
      <c r="E157">
        <v>35</v>
      </c>
      <c r="F157">
        <v>6</v>
      </c>
      <c r="G157">
        <v>3</v>
      </c>
      <c r="H157">
        <v>96</v>
      </c>
      <c r="I157">
        <v>163</v>
      </c>
      <c r="J157">
        <v>1103</v>
      </c>
      <c r="K157">
        <v>7</v>
      </c>
      <c r="L157">
        <v>3</v>
      </c>
      <c r="M157">
        <v>16</v>
      </c>
      <c r="N157">
        <v>76</v>
      </c>
      <c r="O157">
        <v>4.75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74</v>
      </c>
      <c r="AB157">
        <v>73.7</v>
      </c>
      <c r="AC157">
        <v>79.7</v>
      </c>
      <c r="AD157">
        <v>76.7</v>
      </c>
      <c r="AF157">
        <v>35</v>
      </c>
      <c r="AH157" t="s">
        <v>35</v>
      </c>
    </row>
    <row r="158" spans="1:34" x14ac:dyDescent="0.3">
      <c r="A158">
        <v>157</v>
      </c>
      <c r="B158" s="2" t="s">
        <v>301</v>
      </c>
      <c r="C158" s="2" t="s">
        <v>51</v>
      </c>
      <c r="D158" s="2" t="s">
        <v>49</v>
      </c>
      <c r="E158">
        <v>25</v>
      </c>
      <c r="F158">
        <v>13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6</v>
      </c>
      <c r="O158">
        <v>2</v>
      </c>
      <c r="P158">
        <v>0</v>
      </c>
      <c r="Q158">
        <v>62</v>
      </c>
      <c r="R158">
        <v>42</v>
      </c>
      <c r="S158">
        <v>554</v>
      </c>
      <c r="T158">
        <v>13.19</v>
      </c>
      <c r="U158">
        <v>3</v>
      </c>
      <c r="V158">
        <v>0</v>
      </c>
      <c r="W158">
        <v>0</v>
      </c>
      <c r="X158">
        <v>3</v>
      </c>
      <c r="Y158">
        <v>0</v>
      </c>
      <c r="Z158">
        <v>0</v>
      </c>
      <c r="AA158">
        <v>74</v>
      </c>
      <c r="AB158">
        <v>116</v>
      </c>
      <c r="AC158">
        <v>119</v>
      </c>
      <c r="AD158">
        <v>95</v>
      </c>
      <c r="AF158">
        <v>56</v>
      </c>
      <c r="AH158" t="s">
        <v>35</v>
      </c>
    </row>
    <row r="159" spans="1:34" x14ac:dyDescent="0.3">
      <c r="A159">
        <v>158</v>
      </c>
      <c r="B159" s="2" t="s">
        <v>732</v>
      </c>
      <c r="C159" s="2" t="s">
        <v>78</v>
      </c>
      <c r="D159" s="2" t="s">
        <v>49</v>
      </c>
      <c r="E159">
        <v>31</v>
      </c>
      <c r="F159">
        <v>16</v>
      </c>
      <c r="G159">
        <v>15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89</v>
      </c>
      <c r="R159">
        <v>52</v>
      </c>
      <c r="S159">
        <v>548</v>
      </c>
      <c r="T159">
        <v>10.54</v>
      </c>
      <c r="U159">
        <v>3</v>
      </c>
      <c r="V159">
        <v>1</v>
      </c>
      <c r="W159">
        <v>0</v>
      </c>
      <c r="X159">
        <v>3</v>
      </c>
      <c r="Y159">
        <v>0</v>
      </c>
      <c r="Z159">
        <v>0</v>
      </c>
      <c r="AA159">
        <v>73</v>
      </c>
      <c r="AB159">
        <v>124.8</v>
      </c>
      <c r="AC159">
        <v>127.8</v>
      </c>
      <c r="AD159">
        <v>98.8</v>
      </c>
      <c r="AF159">
        <v>58</v>
      </c>
      <c r="AH159" t="s">
        <v>35</v>
      </c>
    </row>
    <row r="160" spans="1:34" x14ac:dyDescent="0.3">
      <c r="A160">
        <v>159</v>
      </c>
      <c r="B160" s="2" t="s">
        <v>85</v>
      </c>
      <c r="C160" s="2" t="s">
        <v>86</v>
      </c>
      <c r="D160" s="2" t="s">
        <v>49</v>
      </c>
      <c r="E160">
        <v>24</v>
      </c>
      <c r="F160">
        <v>13</v>
      </c>
      <c r="G160">
        <v>12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96</v>
      </c>
      <c r="R160">
        <v>57</v>
      </c>
      <c r="S160">
        <v>670</v>
      </c>
      <c r="T160">
        <v>11.75</v>
      </c>
      <c r="U160">
        <v>1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73</v>
      </c>
      <c r="AB160">
        <v>130</v>
      </c>
      <c r="AC160">
        <v>133</v>
      </c>
      <c r="AD160">
        <v>101.5</v>
      </c>
      <c r="AF160">
        <v>57</v>
      </c>
      <c r="AH160" t="s">
        <v>35</v>
      </c>
    </row>
    <row r="161" spans="1:34" x14ac:dyDescent="0.3">
      <c r="A161">
        <v>160</v>
      </c>
      <c r="B161" s="2" t="s">
        <v>667</v>
      </c>
      <c r="C161" s="2" t="s">
        <v>44</v>
      </c>
      <c r="D161" s="2" t="s">
        <v>34</v>
      </c>
      <c r="E161">
        <v>25</v>
      </c>
      <c r="F161">
        <v>15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55</v>
      </c>
      <c r="N161">
        <v>232</v>
      </c>
      <c r="O161">
        <v>4.22</v>
      </c>
      <c r="P161">
        <v>4</v>
      </c>
      <c r="Q161">
        <v>23</v>
      </c>
      <c r="R161">
        <v>19</v>
      </c>
      <c r="S161">
        <v>202</v>
      </c>
      <c r="T161">
        <v>10.63</v>
      </c>
      <c r="U161">
        <v>1</v>
      </c>
      <c r="V161">
        <v>0</v>
      </c>
      <c r="W161">
        <v>0</v>
      </c>
      <c r="X161">
        <v>5</v>
      </c>
      <c r="Y161">
        <v>0</v>
      </c>
      <c r="Z161">
        <v>0</v>
      </c>
      <c r="AA161">
        <v>73</v>
      </c>
      <c r="AB161">
        <v>92.4</v>
      </c>
      <c r="AC161">
        <v>98.4</v>
      </c>
      <c r="AD161">
        <v>82.9</v>
      </c>
      <c r="AF161">
        <v>49</v>
      </c>
      <c r="AH161" t="s">
        <v>35</v>
      </c>
    </row>
    <row r="162" spans="1:34" x14ac:dyDescent="0.3">
      <c r="A162">
        <v>161</v>
      </c>
      <c r="B162" s="2" t="s">
        <v>342</v>
      </c>
      <c r="C162" s="2" t="s">
        <v>116</v>
      </c>
      <c r="D162" s="2" t="s">
        <v>49</v>
      </c>
      <c r="E162">
        <v>27</v>
      </c>
      <c r="F162">
        <v>16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69</v>
      </c>
      <c r="R162">
        <v>31</v>
      </c>
      <c r="S162">
        <v>477</v>
      </c>
      <c r="T162">
        <v>15.39</v>
      </c>
      <c r="U162">
        <v>4</v>
      </c>
      <c r="V162">
        <v>0</v>
      </c>
      <c r="W162">
        <v>0</v>
      </c>
      <c r="X162">
        <v>4</v>
      </c>
      <c r="Y162">
        <v>0</v>
      </c>
      <c r="Z162">
        <v>0</v>
      </c>
      <c r="AA162">
        <v>72</v>
      </c>
      <c r="AB162">
        <v>102.7</v>
      </c>
      <c r="AC162">
        <v>105.7</v>
      </c>
      <c r="AD162">
        <v>87.2</v>
      </c>
      <c r="AF162">
        <v>59</v>
      </c>
      <c r="AH162" t="s">
        <v>35</v>
      </c>
    </row>
    <row r="163" spans="1:34" x14ac:dyDescent="0.3">
      <c r="A163">
        <v>162</v>
      </c>
      <c r="B163" s="2" t="s">
        <v>327</v>
      </c>
      <c r="C163" s="2" t="s">
        <v>74</v>
      </c>
      <c r="D163" s="2" t="s">
        <v>34</v>
      </c>
      <c r="E163">
        <v>23</v>
      </c>
      <c r="F163">
        <v>13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111</v>
      </c>
      <c r="N163">
        <v>476</v>
      </c>
      <c r="O163">
        <v>4.29</v>
      </c>
      <c r="P163">
        <v>0</v>
      </c>
      <c r="Q163">
        <v>48</v>
      </c>
      <c r="R163">
        <v>34</v>
      </c>
      <c r="S163">
        <v>193</v>
      </c>
      <c r="T163">
        <v>5.68</v>
      </c>
      <c r="U163">
        <v>1</v>
      </c>
      <c r="V163">
        <v>3</v>
      </c>
      <c r="W163">
        <v>1</v>
      </c>
      <c r="X163">
        <v>1</v>
      </c>
      <c r="Y163">
        <v>0</v>
      </c>
      <c r="Z163">
        <v>0</v>
      </c>
      <c r="AA163">
        <v>71</v>
      </c>
      <c r="AB163">
        <v>104.9</v>
      </c>
      <c r="AC163">
        <v>111.9</v>
      </c>
      <c r="AD163">
        <v>87.9</v>
      </c>
      <c r="AF163">
        <v>51</v>
      </c>
      <c r="AH163" t="s">
        <v>35</v>
      </c>
    </row>
    <row r="164" spans="1:34" x14ac:dyDescent="0.3">
      <c r="A164">
        <v>163</v>
      </c>
      <c r="B164" s="2" t="s">
        <v>90</v>
      </c>
      <c r="C164" s="2" t="s">
        <v>84</v>
      </c>
      <c r="D164" s="2" t="s">
        <v>52</v>
      </c>
      <c r="E164">
        <v>23</v>
      </c>
      <c r="F164">
        <v>16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65</v>
      </c>
      <c r="R164">
        <v>49</v>
      </c>
      <c r="S164">
        <v>526</v>
      </c>
      <c r="T164">
        <v>10.73</v>
      </c>
      <c r="U164">
        <v>3</v>
      </c>
      <c r="V164">
        <v>0</v>
      </c>
      <c r="W164">
        <v>0</v>
      </c>
      <c r="X164">
        <v>3</v>
      </c>
      <c r="Y164">
        <v>0</v>
      </c>
      <c r="Z164">
        <v>0</v>
      </c>
      <c r="AA164">
        <v>71</v>
      </c>
      <c r="AB164">
        <v>119.6</v>
      </c>
      <c r="AC164">
        <v>122.6</v>
      </c>
      <c r="AD164">
        <v>95.1</v>
      </c>
      <c r="AF164">
        <v>18</v>
      </c>
      <c r="AH164" t="s">
        <v>35</v>
      </c>
    </row>
    <row r="165" spans="1:34" x14ac:dyDescent="0.3">
      <c r="A165">
        <v>164</v>
      </c>
      <c r="B165" s="2" t="s">
        <v>41</v>
      </c>
      <c r="C165" s="2" t="s">
        <v>42</v>
      </c>
      <c r="D165" s="2" t="s">
        <v>34</v>
      </c>
      <c r="E165">
        <v>23</v>
      </c>
      <c r="F165">
        <v>12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81</v>
      </c>
      <c r="N165">
        <v>448</v>
      </c>
      <c r="O165">
        <v>5.53</v>
      </c>
      <c r="P165">
        <v>4</v>
      </c>
      <c r="Q165">
        <v>18</v>
      </c>
      <c r="R165">
        <v>9</v>
      </c>
      <c r="S165">
        <v>22</v>
      </c>
      <c r="T165">
        <v>2.44</v>
      </c>
      <c r="U165">
        <v>0</v>
      </c>
      <c r="V165">
        <v>0</v>
      </c>
      <c r="W165">
        <v>0</v>
      </c>
      <c r="X165">
        <v>4</v>
      </c>
      <c r="Y165">
        <v>0</v>
      </c>
      <c r="Z165">
        <v>0</v>
      </c>
      <c r="AA165">
        <v>71</v>
      </c>
      <c r="AB165">
        <v>80</v>
      </c>
      <c r="AC165">
        <v>83</v>
      </c>
      <c r="AD165">
        <v>75.5</v>
      </c>
      <c r="AF165">
        <v>50</v>
      </c>
      <c r="AH165" t="s">
        <v>35</v>
      </c>
    </row>
    <row r="166" spans="1:34" x14ac:dyDescent="0.3">
      <c r="A166">
        <v>165</v>
      </c>
      <c r="B166" s="2" t="s">
        <v>194</v>
      </c>
      <c r="C166" s="2" t="s">
        <v>63</v>
      </c>
      <c r="D166" s="2" t="s">
        <v>34</v>
      </c>
      <c r="E166">
        <v>23</v>
      </c>
      <c r="F166">
        <v>16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108</v>
      </c>
      <c r="N166">
        <v>423</v>
      </c>
      <c r="O166">
        <v>3.92</v>
      </c>
      <c r="P166">
        <v>3</v>
      </c>
      <c r="Q166">
        <v>19</v>
      </c>
      <c r="R166">
        <v>16</v>
      </c>
      <c r="S166">
        <v>114</v>
      </c>
      <c r="T166">
        <v>7.13</v>
      </c>
      <c r="U166">
        <v>0</v>
      </c>
      <c r="V166">
        <v>2</v>
      </c>
      <c r="W166">
        <v>1</v>
      </c>
      <c r="X166">
        <v>3</v>
      </c>
      <c r="Y166">
        <v>0</v>
      </c>
      <c r="Z166">
        <v>0</v>
      </c>
      <c r="AA166">
        <v>70</v>
      </c>
      <c r="AB166">
        <v>85.7</v>
      </c>
      <c r="AC166">
        <v>92.7</v>
      </c>
      <c r="AD166">
        <v>77.7</v>
      </c>
      <c r="AF166">
        <v>52</v>
      </c>
      <c r="AH166" t="s">
        <v>35</v>
      </c>
    </row>
    <row r="167" spans="1:34" x14ac:dyDescent="0.3">
      <c r="A167">
        <v>166</v>
      </c>
      <c r="B167" s="2" t="s">
        <v>408</v>
      </c>
      <c r="C167" s="2" t="s">
        <v>42</v>
      </c>
      <c r="D167" s="2" t="s">
        <v>49</v>
      </c>
      <c r="E167">
        <v>24</v>
      </c>
      <c r="F167">
        <v>8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71</v>
      </c>
      <c r="N167">
        <v>273</v>
      </c>
      <c r="O167">
        <v>3.85</v>
      </c>
      <c r="P167">
        <v>3</v>
      </c>
      <c r="Q167">
        <v>31</v>
      </c>
      <c r="R167">
        <v>23</v>
      </c>
      <c r="S167">
        <v>173</v>
      </c>
      <c r="T167">
        <v>7.52</v>
      </c>
      <c r="U167">
        <v>1</v>
      </c>
      <c r="V167">
        <v>0</v>
      </c>
      <c r="W167">
        <v>0</v>
      </c>
      <c r="X167">
        <v>4</v>
      </c>
      <c r="Y167">
        <v>0</v>
      </c>
      <c r="Z167">
        <v>0</v>
      </c>
      <c r="AA167">
        <v>69</v>
      </c>
      <c r="AB167">
        <v>91.6</v>
      </c>
      <c r="AC167">
        <v>97.6</v>
      </c>
      <c r="AD167">
        <v>80.099999999999994</v>
      </c>
      <c r="AF167">
        <v>60</v>
      </c>
      <c r="AH167" t="s">
        <v>35</v>
      </c>
    </row>
    <row r="168" spans="1:34" x14ac:dyDescent="0.3">
      <c r="A168">
        <v>167</v>
      </c>
      <c r="B168" s="2" t="s">
        <v>349</v>
      </c>
      <c r="C168" s="2" t="s">
        <v>107</v>
      </c>
      <c r="D168" s="2" t="s">
        <v>52</v>
      </c>
      <c r="E168">
        <v>28</v>
      </c>
      <c r="F168">
        <v>13</v>
      </c>
      <c r="G168">
        <v>13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74</v>
      </c>
      <c r="R168">
        <v>49</v>
      </c>
      <c r="S168">
        <v>558</v>
      </c>
      <c r="T168">
        <v>11.39</v>
      </c>
      <c r="U168">
        <v>2</v>
      </c>
      <c r="V168">
        <v>1</v>
      </c>
      <c r="W168">
        <v>0</v>
      </c>
      <c r="X168">
        <v>2</v>
      </c>
      <c r="Y168">
        <v>0</v>
      </c>
      <c r="Z168">
        <v>0</v>
      </c>
      <c r="AA168">
        <v>68</v>
      </c>
      <c r="AB168">
        <v>116.8</v>
      </c>
      <c r="AC168">
        <v>119.8</v>
      </c>
      <c r="AD168">
        <v>92.3</v>
      </c>
      <c r="AF168">
        <v>19</v>
      </c>
      <c r="AH168" t="s">
        <v>35</v>
      </c>
    </row>
    <row r="169" spans="1:34" x14ac:dyDescent="0.3">
      <c r="A169">
        <v>168</v>
      </c>
      <c r="B169" s="2" t="s">
        <v>790</v>
      </c>
      <c r="C169" s="2" t="s">
        <v>101</v>
      </c>
      <c r="D169" s="2" t="s">
        <v>34</v>
      </c>
      <c r="E169">
        <v>27</v>
      </c>
      <c r="F169">
        <v>9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104</v>
      </c>
      <c r="N169">
        <v>383</v>
      </c>
      <c r="O169">
        <v>3.68</v>
      </c>
      <c r="P169">
        <v>5</v>
      </c>
      <c r="Q169">
        <v>1</v>
      </c>
      <c r="R169">
        <v>1</v>
      </c>
      <c r="S169">
        <v>15</v>
      </c>
      <c r="T169">
        <v>15</v>
      </c>
      <c r="U169">
        <v>0</v>
      </c>
      <c r="V169">
        <v>1</v>
      </c>
      <c r="W169">
        <v>1</v>
      </c>
      <c r="X169">
        <v>5</v>
      </c>
      <c r="Y169">
        <v>0</v>
      </c>
      <c r="Z169">
        <v>0</v>
      </c>
      <c r="AA169">
        <v>68</v>
      </c>
      <c r="AB169">
        <v>68.8</v>
      </c>
      <c r="AC169">
        <v>72.8</v>
      </c>
      <c r="AD169">
        <v>68.3</v>
      </c>
      <c r="AF169">
        <v>54</v>
      </c>
      <c r="AH169" t="s">
        <v>35</v>
      </c>
    </row>
    <row r="170" spans="1:34" x14ac:dyDescent="0.3">
      <c r="A170">
        <v>169</v>
      </c>
      <c r="B170" s="2" t="s">
        <v>289</v>
      </c>
      <c r="C170" s="2" t="s">
        <v>63</v>
      </c>
      <c r="D170" s="2" t="s">
        <v>49</v>
      </c>
      <c r="E170">
        <v>24</v>
      </c>
      <c r="F170">
        <v>16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6</v>
      </c>
      <c r="O170">
        <v>6</v>
      </c>
      <c r="P170">
        <v>0</v>
      </c>
      <c r="Q170">
        <v>83</v>
      </c>
      <c r="R170">
        <v>61</v>
      </c>
      <c r="S170">
        <v>631</v>
      </c>
      <c r="T170">
        <v>10.34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68</v>
      </c>
      <c r="AB170">
        <v>128.69999999999999</v>
      </c>
      <c r="AC170">
        <v>132.69999999999999</v>
      </c>
      <c r="AD170">
        <v>98.2</v>
      </c>
      <c r="AF170">
        <v>61</v>
      </c>
      <c r="AH170" t="s">
        <v>35</v>
      </c>
    </row>
    <row r="171" spans="1:34" x14ac:dyDescent="0.3">
      <c r="A171">
        <v>170</v>
      </c>
      <c r="B171" s="2" t="s">
        <v>704</v>
      </c>
      <c r="C171" s="2" t="s">
        <v>114</v>
      </c>
      <c r="D171" s="2" t="s">
        <v>38</v>
      </c>
      <c r="E171">
        <v>27</v>
      </c>
      <c r="F171">
        <v>6</v>
      </c>
      <c r="G171">
        <v>4</v>
      </c>
      <c r="H171">
        <v>96</v>
      </c>
      <c r="I171">
        <v>172</v>
      </c>
      <c r="J171">
        <v>1088</v>
      </c>
      <c r="K171">
        <v>5</v>
      </c>
      <c r="L171">
        <v>5</v>
      </c>
      <c r="M171">
        <v>14</v>
      </c>
      <c r="N171">
        <v>64</v>
      </c>
      <c r="O171">
        <v>4.57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1</v>
      </c>
      <c r="X171">
        <v>1</v>
      </c>
      <c r="Y171">
        <v>0</v>
      </c>
      <c r="Z171">
        <v>2</v>
      </c>
      <c r="AA171">
        <v>68</v>
      </c>
      <c r="AB171">
        <v>67.900000000000006</v>
      </c>
      <c r="AC171">
        <v>76.900000000000006</v>
      </c>
      <c r="AD171">
        <v>72.900000000000006</v>
      </c>
      <c r="AF171">
        <v>36</v>
      </c>
      <c r="AH171" t="s">
        <v>35</v>
      </c>
    </row>
    <row r="172" spans="1:34" x14ac:dyDescent="0.3">
      <c r="A172">
        <v>171</v>
      </c>
      <c r="B172" s="2" t="s">
        <v>167</v>
      </c>
      <c r="C172" s="2" t="s">
        <v>111</v>
      </c>
      <c r="D172" s="2" t="s">
        <v>34</v>
      </c>
      <c r="E172">
        <v>32</v>
      </c>
      <c r="F172">
        <v>10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156</v>
      </c>
      <c r="N172">
        <v>529</v>
      </c>
      <c r="O172">
        <v>3.39</v>
      </c>
      <c r="P172">
        <v>2</v>
      </c>
      <c r="Q172">
        <v>19</v>
      </c>
      <c r="R172">
        <v>11</v>
      </c>
      <c r="S172">
        <v>70</v>
      </c>
      <c r="T172">
        <v>6.36</v>
      </c>
      <c r="U172">
        <v>0</v>
      </c>
      <c r="V172">
        <v>3</v>
      </c>
      <c r="W172">
        <v>2</v>
      </c>
      <c r="X172">
        <v>2</v>
      </c>
      <c r="Y172">
        <v>0</v>
      </c>
      <c r="Z172">
        <v>0</v>
      </c>
      <c r="AA172">
        <v>68</v>
      </c>
      <c r="AB172">
        <v>78.900000000000006</v>
      </c>
      <c r="AC172">
        <v>83.9</v>
      </c>
      <c r="AD172">
        <v>73.400000000000006</v>
      </c>
      <c r="AF172">
        <v>53</v>
      </c>
      <c r="AH172" t="s">
        <v>35</v>
      </c>
    </row>
    <row r="173" spans="1:34" x14ac:dyDescent="0.3">
      <c r="A173">
        <v>172</v>
      </c>
      <c r="B173" s="2" t="s">
        <v>171</v>
      </c>
      <c r="C173" s="2" t="s">
        <v>114</v>
      </c>
      <c r="D173" s="2" t="s">
        <v>49</v>
      </c>
      <c r="E173">
        <v>30</v>
      </c>
      <c r="F173">
        <v>12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92</v>
      </c>
      <c r="R173">
        <v>47</v>
      </c>
      <c r="S173">
        <v>555</v>
      </c>
      <c r="T173">
        <v>11.81</v>
      </c>
      <c r="U173">
        <v>2</v>
      </c>
      <c r="V173">
        <v>0</v>
      </c>
      <c r="W173">
        <v>0</v>
      </c>
      <c r="X173">
        <v>2</v>
      </c>
      <c r="Y173">
        <v>0</v>
      </c>
      <c r="Z173">
        <v>0</v>
      </c>
      <c r="AA173">
        <v>68</v>
      </c>
      <c r="AB173">
        <v>114.5</v>
      </c>
      <c r="AC173">
        <v>117.5</v>
      </c>
      <c r="AD173">
        <v>91</v>
      </c>
      <c r="AF173">
        <v>62</v>
      </c>
      <c r="AH173" t="s">
        <v>35</v>
      </c>
    </row>
    <row r="174" spans="1:34" x14ac:dyDescent="0.3">
      <c r="A174">
        <v>173</v>
      </c>
      <c r="B174" s="2" t="s">
        <v>71</v>
      </c>
      <c r="C174" s="2" t="s">
        <v>72</v>
      </c>
      <c r="D174" s="2" t="s">
        <v>49</v>
      </c>
      <c r="E174">
        <v>24</v>
      </c>
      <c r="F174">
        <v>11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9</v>
      </c>
      <c r="O174">
        <v>9</v>
      </c>
      <c r="P174">
        <v>0</v>
      </c>
      <c r="Q174">
        <v>48</v>
      </c>
      <c r="R174">
        <v>28</v>
      </c>
      <c r="S174">
        <v>477</v>
      </c>
      <c r="T174">
        <v>17.04</v>
      </c>
      <c r="U174">
        <v>3</v>
      </c>
      <c r="V174">
        <v>0</v>
      </c>
      <c r="W174">
        <v>0</v>
      </c>
      <c r="X174">
        <v>3</v>
      </c>
      <c r="Y174">
        <v>0</v>
      </c>
      <c r="Z174">
        <v>0</v>
      </c>
      <c r="AA174">
        <v>67</v>
      </c>
      <c r="AB174">
        <v>94.6</v>
      </c>
      <c r="AC174">
        <v>97.6</v>
      </c>
      <c r="AD174">
        <v>80.599999999999994</v>
      </c>
      <c r="AF174">
        <v>65</v>
      </c>
      <c r="AH174" t="s">
        <v>35</v>
      </c>
    </row>
    <row r="175" spans="1:34" x14ac:dyDescent="0.3">
      <c r="A175">
        <v>174</v>
      </c>
      <c r="B175" s="2" t="s">
        <v>697</v>
      </c>
      <c r="C175" s="2" t="s">
        <v>63</v>
      </c>
      <c r="D175" s="2" t="s">
        <v>34</v>
      </c>
      <c r="E175">
        <v>28</v>
      </c>
      <c r="F175">
        <v>11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138</v>
      </c>
      <c r="N175">
        <v>406</v>
      </c>
      <c r="O175">
        <v>2.94</v>
      </c>
      <c r="P175">
        <v>3</v>
      </c>
      <c r="Q175">
        <v>18</v>
      </c>
      <c r="R175">
        <v>9</v>
      </c>
      <c r="S175">
        <v>84</v>
      </c>
      <c r="T175">
        <v>9.33</v>
      </c>
      <c r="U175">
        <v>0</v>
      </c>
      <c r="V175">
        <v>1</v>
      </c>
      <c r="W175">
        <v>1</v>
      </c>
      <c r="X175">
        <v>3</v>
      </c>
      <c r="Y175">
        <v>1</v>
      </c>
      <c r="Z175">
        <v>0</v>
      </c>
      <c r="AA175">
        <v>67</v>
      </c>
      <c r="AB175">
        <v>76</v>
      </c>
      <c r="AC175">
        <v>80</v>
      </c>
      <c r="AD175">
        <v>71.5</v>
      </c>
      <c r="AF175">
        <v>55</v>
      </c>
      <c r="AH175" t="s">
        <v>35</v>
      </c>
    </row>
    <row r="176" spans="1:34" x14ac:dyDescent="0.3">
      <c r="A176">
        <v>175</v>
      </c>
      <c r="B176" s="2" t="s">
        <v>738</v>
      </c>
      <c r="C176" s="2" t="s">
        <v>111</v>
      </c>
      <c r="D176" s="2" t="s">
        <v>49</v>
      </c>
      <c r="E176">
        <v>28</v>
      </c>
      <c r="F176">
        <v>16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</v>
      </c>
      <c r="N176">
        <v>-5</v>
      </c>
      <c r="O176">
        <v>-2.5</v>
      </c>
      <c r="P176">
        <v>0</v>
      </c>
      <c r="Q176">
        <v>69</v>
      </c>
      <c r="R176">
        <v>38</v>
      </c>
      <c r="S176">
        <v>555</v>
      </c>
      <c r="T176">
        <v>14.61</v>
      </c>
      <c r="U176">
        <v>2</v>
      </c>
      <c r="V176">
        <v>1</v>
      </c>
      <c r="W176">
        <v>0</v>
      </c>
      <c r="X176">
        <v>2</v>
      </c>
      <c r="Y176">
        <v>0</v>
      </c>
      <c r="Z176">
        <v>0</v>
      </c>
      <c r="AA176">
        <v>67</v>
      </c>
      <c r="AB176">
        <v>105</v>
      </c>
      <c r="AC176">
        <v>108</v>
      </c>
      <c r="AD176">
        <v>86</v>
      </c>
      <c r="AF176">
        <v>64</v>
      </c>
      <c r="AH176" t="s">
        <v>35</v>
      </c>
    </row>
    <row r="177" spans="1:34" x14ac:dyDescent="0.3">
      <c r="A177">
        <v>176</v>
      </c>
      <c r="B177" s="2" t="s">
        <v>874</v>
      </c>
      <c r="C177" s="2" t="s">
        <v>99</v>
      </c>
      <c r="D177" s="2" t="s">
        <v>49</v>
      </c>
      <c r="E177">
        <v>28</v>
      </c>
      <c r="F177">
        <v>16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91</v>
      </c>
      <c r="R177">
        <v>59</v>
      </c>
      <c r="S177">
        <v>614</v>
      </c>
      <c r="T177">
        <v>10.41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67</v>
      </c>
      <c r="AB177">
        <v>126.4</v>
      </c>
      <c r="AC177">
        <v>129.4</v>
      </c>
      <c r="AD177">
        <v>96.9</v>
      </c>
      <c r="AF177">
        <v>63</v>
      </c>
      <c r="AH177" t="s">
        <v>35</v>
      </c>
    </row>
    <row r="178" spans="1:34" x14ac:dyDescent="0.3">
      <c r="A178">
        <v>177</v>
      </c>
      <c r="B178" s="2" t="s">
        <v>653</v>
      </c>
      <c r="C178" s="2" t="s">
        <v>44</v>
      </c>
      <c r="D178" s="2" t="s">
        <v>34</v>
      </c>
      <c r="E178">
        <v>29</v>
      </c>
      <c r="F178">
        <v>14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115</v>
      </c>
      <c r="N178">
        <v>547</v>
      </c>
      <c r="O178">
        <v>4.76</v>
      </c>
      <c r="P178">
        <v>1</v>
      </c>
      <c r="Q178">
        <v>9</v>
      </c>
      <c r="R178">
        <v>7</v>
      </c>
      <c r="S178">
        <v>45</v>
      </c>
      <c r="T178">
        <v>6.43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65</v>
      </c>
      <c r="AB178">
        <v>72.2</v>
      </c>
      <c r="AC178">
        <v>75.2</v>
      </c>
      <c r="AD178">
        <v>68.7</v>
      </c>
      <c r="AF178">
        <v>56</v>
      </c>
      <c r="AH178" t="s">
        <v>35</v>
      </c>
    </row>
    <row r="179" spans="1:34" x14ac:dyDescent="0.3">
      <c r="A179">
        <v>178</v>
      </c>
      <c r="B179" s="2" t="s">
        <v>461</v>
      </c>
      <c r="C179" s="2" t="s">
        <v>116</v>
      </c>
      <c r="D179" s="2" t="s">
        <v>49</v>
      </c>
      <c r="E179">
        <v>25</v>
      </c>
      <c r="F179">
        <v>16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37</v>
      </c>
      <c r="O179">
        <v>12.33</v>
      </c>
      <c r="P179">
        <v>0</v>
      </c>
      <c r="Q179">
        <v>61</v>
      </c>
      <c r="R179">
        <v>29</v>
      </c>
      <c r="S179">
        <v>508</v>
      </c>
      <c r="T179">
        <v>17.52</v>
      </c>
      <c r="U179">
        <v>2</v>
      </c>
      <c r="V179">
        <v>1</v>
      </c>
      <c r="W179">
        <v>1</v>
      </c>
      <c r="X179">
        <v>2</v>
      </c>
      <c r="Y179">
        <v>0</v>
      </c>
      <c r="Z179">
        <v>0</v>
      </c>
      <c r="AA179">
        <v>65</v>
      </c>
      <c r="AB179">
        <v>93.5</v>
      </c>
      <c r="AC179">
        <v>97.5</v>
      </c>
      <c r="AD179">
        <v>79</v>
      </c>
      <c r="AF179">
        <v>66</v>
      </c>
      <c r="AH179" t="s">
        <v>35</v>
      </c>
    </row>
    <row r="180" spans="1:34" x14ac:dyDescent="0.3">
      <c r="A180">
        <v>179</v>
      </c>
      <c r="B180" s="2" t="s">
        <v>398</v>
      </c>
      <c r="C180" s="2" t="s">
        <v>111</v>
      </c>
      <c r="D180" s="2" t="s">
        <v>38</v>
      </c>
      <c r="E180">
        <v>32</v>
      </c>
      <c r="F180">
        <v>11</v>
      </c>
      <c r="G180">
        <v>6</v>
      </c>
      <c r="H180">
        <v>123</v>
      </c>
      <c r="I180">
        <v>211</v>
      </c>
      <c r="J180">
        <v>1287</v>
      </c>
      <c r="K180">
        <v>4</v>
      </c>
      <c r="L180">
        <v>4</v>
      </c>
      <c r="M180">
        <v>9</v>
      </c>
      <c r="N180">
        <v>4</v>
      </c>
      <c r="O180">
        <v>0.44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1</v>
      </c>
      <c r="X180">
        <v>1</v>
      </c>
      <c r="Y180">
        <v>0</v>
      </c>
      <c r="Z180">
        <v>0</v>
      </c>
      <c r="AA180">
        <v>64</v>
      </c>
      <c r="AB180">
        <v>63.9</v>
      </c>
      <c r="AC180">
        <v>71.900000000000006</v>
      </c>
      <c r="AD180">
        <v>67.900000000000006</v>
      </c>
      <c r="AF180">
        <v>37</v>
      </c>
      <c r="AH180" t="s">
        <v>35</v>
      </c>
    </row>
    <row r="181" spans="1:34" x14ac:dyDescent="0.3">
      <c r="A181">
        <v>180</v>
      </c>
      <c r="B181" s="2" t="s">
        <v>707</v>
      </c>
      <c r="C181" s="2" t="s">
        <v>88</v>
      </c>
      <c r="D181" s="2" t="s">
        <v>34</v>
      </c>
      <c r="E181">
        <v>29</v>
      </c>
      <c r="F181">
        <v>14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112</v>
      </c>
      <c r="N181">
        <v>382</v>
      </c>
      <c r="O181">
        <v>3.41</v>
      </c>
      <c r="P181">
        <v>1</v>
      </c>
      <c r="Q181">
        <v>28</v>
      </c>
      <c r="R181">
        <v>21</v>
      </c>
      <c r="S181">
        <v>175</v>
      </c>
      <c r="T181">
        <v>8.33</v>
      </c>
      <c r="U181">
        <v>1</v>
      </c>
      <c r="V181">
        <v>2</v>
      </c>
      <c r="W181">
        <v>2</v>
      </c>
      <c r="X181">
        <v>2</v>
      </c>
      <c r="Y181">
        <v>0</v>
      </c>
      <c r="Z181">
        <v>0</v>
      </c>
      <c r="AA181">
        <v>64</v>
      </c>
      <c r="AB181">
        <v>84.7</v>
      </c>
      <c r="AC181">
        <v>92.7</v>
      </c>
      <c r="AD181">
        <v>74.2</v>
      </c>
      <c r="AF181">
        <v>57</v>
      </c>
      <c r="AH181" t="s">
        <v>35</v>
      </c>
    </row>
    <row r="182" spans="1:34" x14ac:dyDescent="0.3">
      <c r="A182">
        <v>181</v>
      </c>
      <c r="B182" s="2" t="s">
        <v>64</v>
      </c>
      <c r="C182" s="2" t="s">
        <v>65</v>
      </c>
      <c r="D182" s="2" t="s">
        <v>52</v>
      </c>
      <c r="E182">
        <v>24</v>
      </c>
      <c r="F182">
        <v>15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63</v>
      </c>
      <c r="R182">
        <v>43</v>
      </c>
      <c r="S182">
        <v>515</v>
      </c>
      <c r="T182">
        <v>11.98</v>
      </c>
      <c r="U182">
        <v>2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64</v>
      </c>
      <c r="AB182">
        <v>106.5</v>
      </c>
      <c r="AC182">
        <v>109.5</v>
      </c>
      <c r="AD182">
        <v>85</v>
      </c>
      <c r="AF182">
        <v>21</v>
      </c>
      <c r="AH182" t="s">
        <v>35</v>
      </c>
    </row>
    <row r="183" spans="1:34" x14ac:dyDescent="0.3">
      <c r="A183">
        <v>182</v>
      </c>
      <c r="B183" s="2" t="s">
        <v>393</v>
      </c>
      <c r="C183" s="2" t="s">
        <v>88</v>
      </c>
      <c r="D183" s="2" t="s">
        <v>52</v>
      </c>
      <c r="E183">
        <v>33</v>
      </c>
      <c r="F183">
        <v>16</v>
      </c>
      <c r="G183">
        <v>16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48</v>
      </c>
      <c r="R183">
        <v>24</v>
      </c>
      <c r="S183">
        <v>318</v>
      </c>
      <c r="T183">
        <v>13.25</v>
      </c>
      <c r="U183">
        <v>5</v>
      </c>
      <c r="V183">
        <v>0</v>
      </c>
      <c r="W183">
        <v>0</v>
      </c>
      <c r="X183">
        <v>5</v>
      </c>
      <c r="Y183">
        <v>1</v>
      </c>
      <c r="Z183">
        <v>0</v>
      </c>
      <c r="AA183">
        <v>64</v>
      </c>
      <c r="AB183">
        <v>87.8</v>
      </c>
      <c r="AC183">
        <v>90.8</v>
      </c>
      <c r="AD183">
        <v>75.8</v>
      </c>
      <c r="AF183">
        <v>20</v>
      </c>
      <c r="AH183" t="s">
        <v>35</v>
      </c>
    </row>
    <row r="184" spans="1:34" x14ac:dyDescent="0.3">
      <c r="A184">
        <v>183</v>
      </c>
      <c r="B184" s="2" t="s">
        <v>290</v>
      </c>
      <c r="C184" s="2" t="s">
        <v>61</v>
      </c>
      <c r="D184" s="2" t="s">
        <v>34</v>
      </c>
      <c r="E184">
        <v>24</v>
      </c>
      <c r="F184">
        <v>13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46</v>
      </c>
      <c r="N184">
        <v>187</v>
      </c>
      <c r="O184">
        <v>4.07</v>
      </c>
      <c r="P184">
        <v>1</v>
      </c>
      <c r="Q184">
        <v>46</v>
      </c>
      <c r="R184">
        <v>34</v>
      </c>
      <c r="S184">
        <v>266</v>
      </c>
      <c r="T184">
        <v>7.82</v>
      </c>
      <c r="U184">
        <v>2</v>
      </c>
      <c r="V184">
        <v>0</v>
      </c>
      <c r="W184">
        <v>0</v>
      </c>
      <c r="X184">
        <v>3</v>
      </c>
      <c r="Y184">
        <v>0</v>
      </c>
      <c r="Z184">
        <v>0</v>
      </c>
      <c r="AA184">
        <v>63</v>
      </c>
      <c r="AB184">
        <v>97.3</v>
      </c>
      <c r="AC184">
        <v>103.3</v>
      </c>
      <c r="AD184">
        <v>80.3</v>
      </c>
      <c r="AF184">
        <v>58</v>
      </c>
      <c r="AH184" t="s">
        <v>35</v>
      </c>
    </row>
    <row r="185" spans="1:34" x14ac:dyDescent="0.3">
      <c r="A185">
        <v>184</v>
      </c>
      <c r="B185" s="2" t="s">
        <v>462</v>
      </c>
      <c r="C185" s="2" t="s">
        <v>54</v>
      </c>
      <c r="D185" s="2" t="s">
        <v>52</v>
      </c>
      <c r="E185">
        <v>21</v>
      </c>
      <c r="F185">
        <v>16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60</v>
      </c>
      <c r="R185">
        <v>32</v>
      </c>
      <c r="S185">
        <v>386</v>
      </c>
      <c r="T185">
        <v>12.06</v>
      </c>
      <c r="U185">
        <v>4</v>
      </c>
      <c r="V185">
        <v>0</v>
      </c>
      <c r="W185">
        <v>0</v>
      </c>
      <c r="X185">
        <v>4</v>
      </c>
      <c r="Y185">
        <v>0</v>
      </c>
      <c r="Z185">
        <v>0</v>
      </c>
      <c r="AA185">
        <v>63</v>
      </c>
      <c r="AB185">
        <v>94.7</v>
      </c>
      <c r="AC185">
        <v>97.7</v>
      </c>
      <c r="AD185">
        <v>78.7</v>
      </c>
      <c r="AF185">
        <v>22</v>
      </c>
      <c r="AH185" t="s">
        <v>35</v>
      </c>
    </row>
    <row r="186" spans="1:34" x14ac:dyDescent="0.3">
      <c r="A186">
        <v>185</v>
      </c>
      <c r="B186" s="2" t="s">
        <v>875</v>
      </c>
      <c r="C186" s="2" t="s">
        <v>40</v>
      </c>
      <c r="D186" s="2" t="s">
        <v>49</v>
      </c>
      <c r="E186">
        <v>30</v>
      </c>
      <c r="F186">
        <v>16</v>
      </c>
      <c r="G186">
        <v>8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83</v>
      </c>
      <c r="R186">
        <v>54</v>
      </c>
      <c r="S186">
        <v>563</v>
      </c>
      <c r="T186">
        <v>10.43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62</v>
      </c>
      <c r="AB186">
        <v>116.3</v>
      </c>
      <c r="AC186">
        <v>119.3</v>
      </c>
      <c r="AD186">
        <v>89.3</v>
      </c>
      <c r="AF186">
        <v>67</v>
      </c>
      <c r="AH186" t="s">
        <v>35</v>
      </c>
    </row>
    <row r="187" spans="1:34" x14ac:dyDescent="0.3">
      <c r="A187">
        <v>186</v>
      </c>
      <c r="B187" s="2" t="s">
        <v>721</v>
      </c>
      <c r="C187" s="2" t="s">
        <v>116</v>
      </c>
      <c r="D187" s="2" t="s">
        <v>38</v>
      </c>
      <c r="E187">
        <v>28</v>
      </c>
      <c r="F187">
        <v>5</v>
      </c>
      <c r="G187">
        <v>5</v>
      </c>
      <c r="H187">
        <v>95</v>
      </c>
      <c r="I187">
        <v>171</v>
      </c>
      <c r="J187">
        <v>1086</v>
      </c>
      <c r="K187">
        <v>6</v>
      </c>
      <c r="L187">
        <v>6</v>
      </c>
      <c r="M187">
        <v>23</v>
      </c>
      <c r="N187">
        <v>82</v>
      </c>
      <c r="O187">
        <v>3.57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</v>
      </c>
      <c r="W187">
        <v>2</v>
      </c>
      <c r="X187">
        <v>0</v>
      </c>
      <c r="Y187">
        <v>0</v>
      </c>
      <c r="Z187">
        <v>1</v>
      </c>
      <c r="AA187">
        <v>62</v>
      </c>
      <c r="AB187">
        <v>61.6</v>
      </c>
      <c r="AC187">
        <v>72.599999999999994</v>
      </c>
      <c r="AD187">
        <v>67.599999999999994</v>
      </c>
      <c r="AF187">
        <v>38</v>
      </c>
      <c r="AH187" t="s">
        <v>35</v>
      </c>
    </row>
    <row r="188" spans="1:34" x14ac:dyDescent="0.3">
      <c r="A188">
        <v>187</v>
      </c>
      <c r="B188" s="2" t="s">
        <v>876</v>
      </c>
      <c r="C188" s="2" t="s">
        <v>37</v>
      </c>
      <c r="D188" s="2" t="s">
        <v>49</v>
      </c>
      <c r="E188">
        <v>29</v>
      </c>
      <c r="F188">
        <v>12</v>
      </c>
      <c r="G188">
        <v>12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72</v>
      </c>
      <c r="R188">
        <v>40</v>
      </c>
      <c r="S188">
        <v>440</v>
      </c>
      <c r="T188">
        <v>11</v>
      </c>
      <c r="U188">
        <v>3</v>
      </c>
      <c r="V188">
        <v>0</v>
      </c>
      <c r="W188">
        <v>0</v>
      </c>
      <c r="X188">
        <v>3</v>
      </c>
      <c r="Y188">
        <v>0</v>
      </c>
      <c r="Z188">
        <v>0</v>
      </c>
      <c r="AA188">
        <v>62</v>
      </c>
      <c r="AB188">
        <v>102</v>
      </c>
      <c r="AC188">
        <v>105</v>
      </c>
      <c r="AD188">
        <v>82</v>
      </c>
      <c r="AF188">
        <v>68</v>
      </c>
      <c r="AH188" t="s">
        <v>35</v>
      </c>
    </row>
    <row r="189" spans="1:34" x14ac:dyDescent="0.3">
      <c r="A189">
        <v>188</v>
      </c>
      <c r="B189" s="2" t="s">
        <v>485</v>
      </c>
      <c r="C189" s="2" t="s">
        <v>114</v>
      </c>
      <c r="D189" s="2" t="s">
        <v>34</v>
      </c>
      <c r="E189">
        <v>25</v>
      </c>
      <c r="F189">
        <v>13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79</v>
      </c>
      <c r="N189">
        <v>299</v>
      </c>
      <c r="O189">
        <v>3.78</v>
      </c>
      <c r="P189">
        <v>1</v>
      </c>
      <c r="Q189">
        <v>38</v>
      </c>
      <c r="R189">
        <v>30</v>
      </c>
      <c r="S189">
        <v>275</v>
      </c>
      <c r="T189">
        <v>9.17</v>
      </c>
      <c r="U189">
        <v>0</v>
      </c>
      <c r="V189">
        <v>2</v>
      </c>
      <c r="W189">
        <v>1</v>
      </c>
      <c r="X189">
        <v>1</v>
      </c>
      <c r="Y189">
        <v>0</v>
      </c>
      <c r="Z189">
        <v>0</v>
      </c>
      <c r="AA189">
        <v>61</v>
      </c>
      <c r="AB189">
        <v>91.4</v>
      </c>
      <c r="AC189">
        <v>98.4</v>
      </c>
      <c r="AD189">
        <v>76.400000000000006</v>
      </c>
      <c r="AF189">
        <v>59</v>
      </c>
      <c r="AH189" t="s">
        <v>35</v>
      </c>
    </row>
    <row r="190" spans="1:34" x14ac:dyDescent="0.3">
      <c r="A190">
        <v>189</v>
      </c>
      <c r="B190" s="2" t="s">
        <v>281</v>
      </c>
      <c r="C190" s="2" t="s">
        <v>88</v>
      </c>
      <c r="D190" s="2" t="s">
        <v>49</v>
      </c>
      <c r="E190">
        <v>26</v>
      </c>
      <c r="F190">
        <v>10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56</v>
      </c>
      <c r="R190">
        <v>39</v>
      </c>
      <c r="S190">
        <v>484</v>
      </c>
      <c r="T190">
        <v>12.41</v>
      </c>
      <c r="U190">
        <v>2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60</v>
      </c>
      <c r="AB190">
        <v>99.4</v>
      </c>
      <c r="AC190">
        <v>102.4</v>
      </c>
      <c r="AD190">
        <v>79.900000000000006</v>
      </c>
      <c r="AF190">
        <v>69</v>
      </c>
      <c r="AH190" t="s">
        <v>35</v>
      </c>
    </row>
    <row r="191" spans="1:34" x14ac:dyDescent="0.3">
      <c r="A191">
        <v>190</v>
      </c>
      <c r="B191" s="2" t="s">
        <v>62</v>
      </c>
      <c r="C191" s="2" t="s">
        <v>63</v>
      </c>
      <c r="D191" s="2" t="s">
        <v>49</v>
      </c>
      <c r="E191">
        <v>21</v>
      </c>
      <c r="F191">
        <v>16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55</v>
      </c>
      <c r="R191">
        <v>34</v>
      </c>
      <c r="S191">
        <v>525</v>
      </c>
      <c r="T191">
        <v>15.44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59</v>
      </c>
      <c r="AB191">
        <v>92.5</v>
      </c>
      <c r="AC191">
        <v>95.5</v>
      </c>
      <c r="AD191">
        <v>75.5</v>
      </c>
      <c r="AF191">
        <v>70</v>
      </c>
      <c r="AH191" t="s">
        <v>35</v>
      </c>
    </row>
    <row r="192" spans="1:34" x14ac:dyDescent="0.3">
      <c r="A192">
        <v>191</v>
      </c>
      <c r="B192" s="2" t="s">
        <v>705</v>
      </c>
      <c r="C192" s="2" t="s">
        <v>130</v>
      </c>
      <c r="D192" s="2" t="s">
        <v>34</v>
      </c>
      <c r="E192">
        <v>23</v>
      </c>
      <c r="F192">
        <v>16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88</v>
      </c>
      <c r="N192">
        <v>315</v>
      </c>
      <c r="O192">
        <v>3.58</v>
      </c>
      <c r="P192">
        <v>1</v>
      </c>
      <c r="Q192">
        <v>26</v>
      </c>
      <c r="R192">
        <v>17</v>
      </c>
      <c r="S192">
        <v>177</v>
      </c>
      <c r="T192">
        <v>10.41</v>
      </c>
      <c r="U192">
        <v>1</v>
      </c>
      <c r="V192">
        <v>2</v>
      </c>
      <c r="W192">
        <v>2</v>
      </c>
      <c r="X192">
        <v>2</v>
      </c>
      <c r="Y192">
        <v>1</v>
      </c>
      <c r="Z192">
        <v>0</v>
      </c>
      <c r="AA192">
        <v>59</v>
      </c>
      <c r="AB192">
        <v>76.2</v>
      </c>
      <c r="AC192">
        <v>84.2</v>
      </c>
      <c r="AD192">
        <v>67.7</v>
      </c>
      <c r="AF192">
        <v>60</v>
      </c>
      <c r="AH192" t="s">
        <v>35</v>
      </c>
    </row>
    <row r="193" spans="1:34" x14ac:dyDescent="0.3">
      <c r="A193">
        <v>192</v>
      </c>
      <c r="B193" s="2" t="s">
        <v>298</v>
      </c>
      <c r="C193" s="2" t="s">
        <v>70</v>
      </c>
      <c r="D193" s="2" t="s">
        <v>34</v>
      </c>
      <c r="E193">
        <v>24</v>
      </c>
      <c r="F193">
        <v>16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56</v>
      </c>
      <c r="N193">
        <v>275</v>
      </c>
      <c r="O193">
        <v>4.91</v>
      </c>
      <c r="P193">
        <v>1</v>
      </c>
      <c r="Q193">
        <v>36</v>
      </c>
      <c r="R193">
        <v>27</v>
      </c>
      <c r="S193">
        <v>256</v>
      </c>
      <c r="T193">
        <v>9.48</v>
      </c>
      <c r="U193">
        <v>1</v>
      </c>
      <c r="V193">
        <v>8</v>
      </c>
      <c r="W193">
        <v>3</v>
      </c>
      <c r="X193">
        <v>2</v>
      </c>
      <c r="Y193">
        <v>0</v>
      </c>
      <c r="Z193">
        <v>0</v>
      </c>
      <c r="AA193">
        <v>59</v>
      </c>
      <c r="AB193">
        <v>86.1</v>
      </c>
      <c r="AC193">
        <v>95.1</v>
      </c>
      <c r="AD193">
        <v>72.599999999999994</v>
      </c>
      <c r="AF193">
        <v>61</v>
      </c>
      <c r="AH193" t="s">
        <v>35</v>
      </c>
    </row>
    <row r="194" spans="1:34" x14ac:dyDescent="0.3">
      <c r="A194">
        <v>193</v>
      </c>
      <c r="B194" s="2" t="s">
        <v>613</v>
      </c>
      <c r="C194" s="2" t="s">
        <v>65</v>
      </c>
      <c r="D194" s="2" t="s">
        <v>52</v>
      </c>
      <c r="E194">
        <v>29</v>
      </c>
      <c r="F194">
        <v>16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33</v>
      </c>
      <c r="R194">
        <v>21</v>
      </c>
      <c r="S194">
        <v>336</v>
      </c>
      <c r="T194">
        <v>16</v>
      </c>
      <c r="U194">
        <v>4</v>
      </c>
      <c r="V194">
        <v>0</v>
      </c>
      <c r="W194">
        <v>0</v>
      </c>
      <c r="X194">
        <v>4</v>
      </c>
      <c r="Y194">
        <v>0</v>
      </c>
      <c r="Z194">
        <v>0</v>
      </c>
      <c r="AA194">
        <v>58</v>
      </c>
      <c r="AB194">
        <v>78.599999999999994</v>
      </c>
      <c r="AC194">
        <v>81.599999999999994</v>
      </c>
      <c r="AD194">
        <v>68.099999999999994</v>
      </c>
      <c r="AF194">
        <v>23</v>
      </c>
      <c r="AH194" t="s">
        <v>35</v>
      </c>
    </row>
    <row r="195" spans="1:34" x14ac:dyDescent="0.3">
      <c r="A195">
        <v>194</v>
      </c>
      <c r="B195" s="2" t="s">
        <v>877</v>
      </c>
      <c r="C195" s="2" t="s">
        <v>116</v>
      </c>
      <c r="D195" s="2" t="s">
        <v>34</v>
      </c>
      <c r="E195">
        <v>26</v>
      </c>
      <c r="F195">
        <v>16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120</v>
      </c>
      <c r="N195">
        <v>426</v>
      </c>
      <c r="O195">
        <v>3.55</v>
      </c>
      <c r="P195">
        <v>1</v>
      </c>
      <c r="Q195">
        <v>15</v>
      </c>
      <c r="R195">
        <v>10</v>
      </c>
      <c r="S195">
        <v>93</v>
      </c>
      <c r="T195">
        <v>9.3000000000000007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58</v>
      </c>
      <c r="AB195">
        <v>67.900000000000006</v>
      </c>
      <c r="AC195">
        <v>70.900000000000006</v>
      </c>
      <c r="AD195">
        <v>62.9</v>
      </c>
      <c r="AF195">
        <v>62</v>
      </c>
      <c r="AH195" t="s">
        <v>35</v>
      </c>
    </row>
    <row r="196" spans="1:34" x14ac:dyDescent="0.3">
      <c r="A196">
        <v>195</v>
      </c>
      <c r="B196" s="2" t="s">
        <v>808</v>
      </c>
      <c r="C196" s="2" t="s">
        <v>44</v>
      </c>
      <c r="D196" s="2" t="s">
        <v>49</v>
      </c>
      <c r="E196">
        <v>28</v>
      </c>
      <c r="F196">
        <v>16</v>
      </c>
      <c r="G196">
        <v>14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15</v>
      </c>
      <c r="O196">
        <v>7.5</v>
      </c>
      <c r="P196">
        <v>0</v>
      </c>
      <c r="Q196">
        <v>78</v>
      </c>
      <c r="R196">
        <v>53</v>
      </c>
      <c r="S196">
        <v>568</v>
      </c>
      <c r="T196">
        <v>10.72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58</v>
      </c>
      <c r="AB196">
        <v>111.3</v>
      </c>
      <c r="AC196">
        <v>114.3</v>
      </c>
      <c r="AD196">
        <v>84.8</v>
      </c>
      <c r="AF196">
        <v>71</v>
      </c>
      <c r="AH196" t="s">
        <v>35</v>
      </c>
    </row>
    <row r="197" spans="1:34" x14ac:dyDescent="0.3">
      <c r="A197">
        <v>196</v>
      </c>
      <c r="B197" s="2" t="s">
        <v>423</v>
      </c>
      <c r="C197" s="2" t="s">
        <v>88</v>
      </c>
      <c r="D197" s="2" t="s">
        <v>34</v>
      </c>
      <c r="E197">
        <v>24</v>
      </c>
      <c r="F197">
        <v>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49</v>
      </c>
      <c r="N197">
        <v>253</v>
      </c>
      <c r="O197">
        <v>5.16</v>
      </c>
      <c r="P197">
        <v>2</v>
      </c>
      <c r="Q197">
        <v>41</v>
      </c>
      <c r="R197">
        <v>30</v>
      </c>
      <c r="S197">
        <v>224</v>
      </c>
      <c r="T197">
        <v>7.47</v>
      </c>
      <c r="U197">
        <v>0</v>
      </c>
      <c r="V197">
        <v>2</v>
      </c>
      <c r="W197">
        <v>1</v>
      </c>
      <c r="X197">
        <v>2</v>
      </c>
      <c r="Y197">
        <v>0</v>
      </c>
      <c r="Z197">
        <v>0</v>
      </c>
      <c r="AA197">
        <v>58</v>
      </c>
      <c r="AB197">
        <v>87.7</v>
      </c>
      <c r="AC197">
        <v>94.7</v>
      </c>
      <c r="AD197">
        <v>72.7</v>
      </c>
      <c r="AF197">
        <v>63</v>
      </c>
      <c r="AH197" t="s">
        <v>35</v>
      </c>
    </row>
    <row r="198" spans="1:34" x14ac:dyDescent="0.3">
      <c r="A198">
        <v>197</v>
      </c>
      <c r="B198" s="2" t="s">
        <v>478</v>
      </c>
      <c r="C198" s="2" t="s">
        <v>76</v>
      </c>
      <c r="D198" s="2" t="s">
        <v>52</v>
      </c>
      <c r="E198">
        <v>26</v>
      </c>
      <c r="F198">
        <v>15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31</v>
      </c>
      <c r="R198">
        <v>23</v>
      </c>
      <c r="S198">
        <v>248</v>
      </c>
      <c r="T198">
        <v>10.78</v>
      </c>
      <c r="U198">
        <v>5</v>
      </c>
      <c r="V198">
        <v>0</v>
      </c>
      <c r="W198">
        <v>0</v>
      </c>
      <c r="X198">
        <v>5</v>
      </c>
      <c r="Y198">
        <v>1</v>
      </c>
      <c r="Z198">
        <v>0</v>
      </c>
      <c r="AA198">
        <v>57</v>
      </c>
      <c r="AB198">
        <v>79.8</v>
      </c>
      <c r="AC198">
        <v>82.8</v>
      </c>
      <c r="AD198">
        <v>68.3</v>
      </c>
      <c r="AF198">
        <v>25</v>
      </c>
      <c r="AH198" t="s">
        <v>35</v>
      </c>
    </row>
    <row r="199" spans="1:34" x14ac:dyDescent="0.3">
      <c r="A199">
        <v>198</v>
      </c>
      <c r="B199" s="2" t="s">
        <v>878</v>
      </c>
      <c r="C199" s="2" t="s">
        <v>86</v>
      </c>
      <c r="D199" s="2" t="s">
        <v>52</v>
      </c>
      <c r="E199">
        <v>29</v>
      </c>
      <c r="F199">
        <v>14</v>
      </c>
      <c r="G199">
        <v>12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62</v>
      </c>
      <c r="R199">
        <v>41</v>
      </c>
      <c r="S199">
        <v>388</v>
      </c>
      <c r="T199">
        <v>9.4600000000000009</v>
      </c>
      <c r="U199">
        <v>3</v>
      </c>
      <c r="V199">
        <v>1</v>
      </c>
      <c r="W199">
        <v>0</v>
      </c>
      <c r="X199">
        <v>3</v>
      </c>
      <c r="Y199">
        <v>0</v>
      </c>
      <c r="Z199">
        <v>0</v>
      </c>
      <c r="AA199">
        <v>57</v>
      </c>
      <c r="AB199">
        <v>97.8</v>
      </c>
      <c r="AC199">
        <v>100.8</v>
      </c>
      <c r="AD199">
        <v>77.3</v>
      </c>
      <c r="AF199">
        <v>24</v>
      </c>
      <c r="AH199" t="s">
        <v>35</v>
      </c>
    </row>
    <row r="200" spans="1:34" x14ac:dyDescent="0.3">
      <c r="A200">
        <v>199</v>
      </c>
      <c r="B200" s="2" t="s">
        <v>176</v>
      </c>
      <c r="C200" s="2" t="s">
        <v>44</v>
      </c>
      <c r="D200" s="2" t="s">
        <v>49</v>
      </c>
      <c r="E200">
        <v>28</v>
      </c>
      <c r="F200">
        <v>15</v>
      </c>
      <c r="G200">
        <v>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63</v>
      </c>
      <c r="R200">
        <v>36</v>
      </c>
      <c r="S200">
        <v>314</v>
      </c>
      <c r="T200">
        <v>8.7200000000000006</v>
      </c>
      <c r="U200">
        <v>4</v>
      </c>
      <c r="V200">
        <v>0</v>
      </c>
      <c r="W200">
        <v>0</v>
      </c>
      <c r="X200">
        <v>4</v>
      </c>
      <c r="Y200">
        <v>0</v>
      </c>
      <c r="Z200">
        <v>0</v>
      </c>
      <c r="AA200">
        <v>55</v>
      </c>
      <c r="AB200">
        <v>91.4</v>
      </c>
      <c r="AC200">
        <v>94.4</v>
      </c>
      <c r="AD200">
        <v>73.400000000000006</v>
      </c>
      <c r="AF200">
        <v>72</v>
      </c>
      <c r="AH200" t="s">
        <v>35</v>
      </c>
    </row>
    <row r="201" spans="1:34" x14ac:dyDescent="0.3">
      <c r="A201">
        <v>200</v>
      </c>
      <c r="B201" s="2" t="s">
        <v>436</v>
      </c>
      <c r="C201" s="2" t="s">
        <v>180</v>
      </c>
      <c r="D201" s="2" t="s">
        <v>52</v>
      </c>
      <c r="E201">
        <v>23</v>
      </c>
      <c r="F201">
        <v>16</v>
      </c>
      <c r="G201">
        <v>14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63</v>
      </c>
      <c r="R201">
        <v>43</v>
      </c>
      <c r="S201">
        <v>372</v>
      </c>
      <c r="T201">
        <v>8.65</v>
      </c>
      <c r="U201">
        <v>3</v>
      </c>
      <c r="V201">
        <v>0</v>
      </c>
      <c r="W201">
        <v>0</v>
      </c>
      <c r="X201">
        <v>3</v>
      </c>
      <c r="Y201">
        <v>0</v>
      </c>
      <c r="Z201">
        <v>0</v>
      </c>
      <c r="AA201">
        <v>55</v>
      </c>
      <c r="AB201">
        <v>98.2</v>
      </c>
      <c r="AC201">
        <v>101.2</v>
      </c>
      <c r="AD201">
        <v>76.7</v>
      </c>
      <c r="AF201">
        <v>26</v>
      </c>
      <c r="AH201" t="s">
        <v>35</v>
      </c>
    </row>
    <row r="202" spans="1:34" x14ac:dyDescent="0.3">
      <c r="A202">
        <v>201</v>
      </c>
      <c r="B202" s="2" t="s">
        <v>375</v>
      </c>
      <c r="C202" s="2" t="s">
        <v>70</v>
      </c>
      <c r="D202" s="2" t="s">
        <v>49</v>
      </c>
      <c r="E202">
        <v>26</v>
      </c>
      <c r="F202">
        <v>16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13</v>
      </c>
      <c r="N202">
        <v>121</v>
      </c>
      <c r="O202">
        <v>9.31</v>
      </c>
      <c r="P202">
        <v>2</v>
      </c>
      <c r="Q202">
        <v>42</v>
      </c>
      <c r="R202">
        <v>31</v>
      </c>
      <c r="S202">
        <v>309</v>
      </c>
      <c r="T202">
        <v>9.9700000000000006</v>
      </c>
      <c r="U202">
        <v>0</v>
      </c>
      <c r="V202">
        <v>3</v>
      </c>
      <c r="W202">
        <v>0</v>
      </c>
      <c r="X202">
        <v>2</v>
      </c>
      <c r="Y202">
        <v>0</v>
      </c>
      <c r="Z202">
        <v>0</v>
      </c>
      <c r="AA202">
        <v>55</v>
      </c>
      <c r="AB202">
        <v>86</v>
      </c>
      <c r="AC202">
        <v>92</v>
      </c>
      <c r="AD202">
        <v>70.5</v>
      </c>
      <c r="AF202">
        <v>73</v>
      </c>
      <c r="AH202" t="s">
        <v>35</v>
      </c>
    </row>
    <row r="203" spans="1:34" x14ac:dyDescent="0.3">
      <c r="A203">
        <v>202</v>
      </c>
      <c r="B203" s="2" t="s">
        <v>722</v>
      </c>
      <c r="C203" s="2" t="s">
        <v>76</v>
      </c>
      <c r="D203" s="2" t="s">
        <v>49</v>
      </c>
      <c r="E203">
        <v>28</v>
      </c>
      <c r="F203">
        <v>16</v>
      </c>
      <c r="G203">
        <v>14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-3</v>
      </c>
      <c r="O203">
        <v>-3</v>
      </c>
      <c r="P203">
        <v>0</v>
      </c>
      <c r="Q203">
        <v>67</v>
      </c>
      <c r="R203">
        <v>36</v>
      </c>
      <c r="S203">
        <v>430</v>
      </c>
      <c r="T203">
        <v>11.94</v>
      </c>
      <c r="U203">
        <v>2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55</v>
      </c>
      <c r="AB203">
        <v>90.7</v>
      </c>
      <c r="AC203">
        <v>93.7</v>
      </c>
      <c r="AD203">
        <v>72.7</v>
      </c>
      <c r="AF203">
        <v>74</v>
      </c>
      <c r="AH203" t="s">
        <v>35</v>
      </c>
    </row>
    <row r="204" spans="1:34" x14ac:dyDescent="0.3">
      <c r="A204">
        <v>203</v>
      </c>
      <c r="B204" s="2" t="s">
        <v>45</v>
      </c>
      <c r="C204" s="2" t="s">
        <v>46</v>
      </c>
      <c r="D204" s="2" t="s">
        <v>34</v>
      </c>
      <c r="E204">
        <v>22</v>
      </c>
      <c r="F204">
        <v>4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74</v>
      </c>
      <c r="N204">
        <v>354</v>
      </c>
      <c r="O204">
        <v>4.78</v>
      </c>
      <c r="P204">
        <v>2</v>
      </c>
      <c r="Q204">
        <v>16</v>
      </c>
      <c r="R204">
        <v>11</v>
      </c>
      <c r="S204">
        <v>90</v>
      </c>
      <c r="T204">
        <v>8.18</v>
      </c>
      <c r="U204">
        <v>0</v>
      </c>
      <c r="V204">
        <v>1</v>
      </c>
      <c r="W204">
        <v>1</v>
      </c>
      <c r="X204">
        <v>2</v>
      </c>
      <c r="Y204">
        <v>0</v>
      </c>
      <c r="Z204">
        <v>0</v>
      </c>
      <c r="AA204">
        <v>54</v>
      </c>
      <c r="AB204">
        <v>65.400000000000006</v>
      </c>
      <c r="AC204">
        <v>69.400000000000006</v>
      </c>
      <c r="AD204">
        <v>59.9</v>
      </c>
      <c r="AF204">
        <v>64</v>
      </c>
      <c r="AH204" t="s">
        <v>35</v>
      </c>
    </row>
    <row r="205" spans="1:34" x14ac:dyDescent="0.3">
      <c r="A205">
        <v>204</v>
      </c>
      <c r="B205" s="2" t="s">
        <v>879</v>
      </c>
      <c r="C205" s="2" t="s">
        <v>74</v>
      </c>
      <c r="D205" s="2" t="s">
        <v>49</v>
      </c>
      <c r="E205">
        <v>24</v>
      </c>
      <c r="F205">
        <v>15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72</v>
      </c>
      <c r="R205">
        <v>36</v>
      </c>
      <c r="S205">
        <v>416</v>
      </c>
      <c r="T205">
        <v>11.56</v>
      </c>
      <c r="U205">
        <v>2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54</v>
      </c>
      <c r="AB205">
        <v>89.6</v>
      </c>
      <c r="AC205">
        <v>92.6</v>
      </c>
      <c r="AD205">
        <v>71.599999999999994</v>
      </c>
      <c r="AF205">
        <v>75</v>
      </c>
      <c r="AH205" t="s">
        <v>35</v>
      </c>
    </row>
    <row r="206" spans="1:34" x14ac:dyDescent="0.3">
      <c r="A206">
        <v>205</v>
      </c>
      <c r="B206" s="2" t="s">
        <v>386</v>
      </c>
      <c r="C206" s="2" t="s">
        <v>114</v>
      </c>
      <c r="D206" s="2" t="s">
        <v>49</v>
      </c>
      <c r="E206">
        <v>26</v>
      </c>
      <c r="F206">
        <v>16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56</v>
      </c>
      <c r="R206">
        <v>29</v>
      </c>
      <c r="S206">
        <v>350</v>
      </c>
      <c r="T206">
        <v>12.07</v>
      </c>
      <c r="U206">
        <v>3</v>
      </c>
      <c r="V206">
        <v>1</v>
      </c>
      <c r="W206">
        <v>0</v>
      </c>
      <c r="X206">
        <v>3</v>
      </c>
      <c r="Y206">
        <v>0</v>
      </c>
      <c r="Z206">
        <v>0</v>
      </c>
      <c r="AA206">
        <v>53</v>
      </c>
      <c r="AB206">
        <v>82</v>
      </c>
      <c r="AC206">
        <v>85</v>
      </c>
      <c r="AD206">
        <v>67.5</v>
      </c>
      <c r="AF206">
        <v>76</v>
      </c>
      <c r="AH206" t="s">
        <v>35</v>
      </c>
    </row>
    <row r="207" spans="1:34" x14ac:dyDescent="0.3">
      <c r="A207">
        <v>206</v>
      </c>
      <c r="B207" s="2" t="s">
        <v>725</v>
      </c>
      <c r="C207" s="2" t="s">
        <v>65</v>
      </c>
      <c r="D207" s="2" t="s">
        <v>49</v>
      </c>
      <c r="E207">
        <v>23</v>
      </c>
      <c r="F207">
        <v>15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60</v>
      </c>
      <c r="R207">
        <v>43</v>
      </c>
      <c r="S207">
        <v>430</v>
      </c>
      <c r="T207">
        <v>10</v>
      </c>
      <c r="U207">
        <v>2</v>
      </c>
      <c r="V207">
        <v>1</v>
      </c>
      <c r="W207">
        <v>1</v>
      </c>
      <c r="X207">
        <v>2</v>
      </c>
      <c r="Y207">
        <v>0</v>
      </c>
      <c r="Z207">
        <v>0</v>
      </c>
      <c r="AA207">
        <v>53</v>
      </c>
      <c r="AB207">
        <v>96</v>
      </c>
      <c r="AC207">
        <v>100</v>
      </c>
      <c r="AD207">
        <v>74.5</v>
      </c>
      <c r="AF207">
        <v>77</v>
      </c>
      <c r="AH207" t="s">
        <v>35</v>
      </c>
    </row>
    <row r="208" spans="1:34" x14ac:dyDescent="0.3">
      <c r="A208">
        <v>207</v>
      </c>
      <c r="B208" s="2" t="s">
        <v>742</v>
      </c>
      <c r="C208" s="2" t="s">
        <v>130</v>
      </c>
      <c r="D208" s="2" t="s">
        <v>52</v>
      </c>
      <c r="E208">
        <v>25</v>
      </c>
      <c r="F208">
        <v>13</v>
      </c>
      <c r="G208">
        <v>10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74</v>
      </c>
      <c r="R208">
        <v>50</v>
      </c>
      <c r="S208">
        <v>357</v>
      </c>
      <c r="T208">
        <v>7.14</v>
      </c>
      <c r="U208">
        <v>3</v>
      </c>
      <c r="V208">
        <v>1</v>
      </c>
      <c r="W208">
        <v>1</v>
      </c>
      <c r="X208">
        <v>3</v>
      </c>
      <c r="Y208">
        <v>0</v>
      </c>
      <c r="Z208">
        <v>0</v>
      </c>
      <c r="AA208">
        <v>52</v>
      </c>
      <c r="AB208">
        <v>101.7</v>
      </c>
      <c r="AC208">
        <v>105.7</v>
      </c>
      <c r="AD208">
        <v>76.7</v>
      </c>
      <c r="AF208">
        <v>27</v>
      </c>
      <c r="AH208" t="s">
        <v>35</v>
      </c>
    </row>
    <row r="209" spans="1:34" x14ac:dyDescent="0.3">
      <c r="A209">
        <v>208</v>
      </c>
      <c r="B209" s="2" t="s">
        <v>759</v>
      </c>
      <c r="C209" s="2" t="s">
        <v>67</v>
      </c>
      <c r="D209" s="2" t="s">
        <v>34</v>
      </c>
      <c r="E209">
        <v>21</v>
      </c>
      <c r="F209">
        <v>10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78</v>
      </c>
      <c r="N209">
        <v>327</v>
      </c>
      <c r="O209">
        <v>4.1900000000000004</v>
      </c>
      <c r="P209">
        <v>2</v>
      </c>
      <c r="Q209">
        <v>8</v>
      </c>
      <c r="R209">
        <v>6</v>
      </c>
      <c r="S209">
        <v>83</v>
      </c>
      <c r="T209">
        <v>13.83</v>
      </c>
      <c r="U209">
        <v>0</v>
      </c>
      <c r="V209">
        <v>2</v>
      </c>
      <c r="W209">
        <v>1</v>
      </c>
      <c r="X209">
        <v>2</v>
      </c>
      <c r="Y209">
        <v>0</v>
      </c>
      <c r="Z209">
        <v>0</v>
      </c>
      <c r="AA209">
        <v>51</v>
      </c>
      <c r="AB209">
        <v>57</v>
      </c>
      <c r="AC209">
        <v>61</v>
      </c>
      <c r="AD209">
        <v>54</v>
      </c>
      <c r="AF209">
        <v>65</v>
      </c>
      <c r="AH209" t="s">
        <v>35</v>
      </c>
    </row>
    <row r="210" spans="1:34" x14ac:dyDescent="0.3">
      <c r="A210">
        <v>209</v>
      </c>
      <c r="B210" s="2" t="s">
        <v>559</v>
      </c>
      <c r="C210" s="2" t="s">
        <v>104</v>
      </c>
      <c r="D210" s="2" t="s">
        <v>49</v>
      </c>
      <c r="E210">
        <v>24</v>
      </c>
      <c r="F210">
        <v>12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47</v>
      </c>
      <c r="R210">
        <v>26</v>
      </c>
      <c r="S210">
        <v>391</v>
      </c>
      <c r="T210">
        <v>15.04</v>
      </c>
      <c r="U210">
        <v>2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51</v>
      </c>
      <c r="AB210">
        <v>77.099999999999994</v>
      </c>
      <c r="AC210">
        <v>80.099999999999994</v>
      </c>
      <c r="AD210">
        <v>64.099999999999994</v>
      </c>
      <c r="AF210">
        <v>78</v>
      </c>
      <c r="AH210" t="s">
        <v>35</v>
      </c>
    </row>
    <row r="211" spans="1:34" x14ac:dyDescent="0.3">
      <c r="A211">
        <v>210</v>
      </c>
      <c r="B211" s="2" t="s">
        <v>880</v>
      </c>
      <c r="C211" s="2" t="s">
        <v>67</v>
      </c>
      <c r="D211" s="2" t="s">
        <v>38</v>
      </c>
      <c r="E211">
        <v>27</v>
      </c>
      <c r="F211">
        <v>8</v>
      </c>
      <c r="G211">
        <v>7</v>
      </c>
      <c r="H211">
        <v>125</v>
      </c>
      <c r="I211">
        <v>223</v>
      </c>
      <c r="J211">
        <v>1412</v>
      </c>
      <c r="K211">
        <v>5</v>
      </c>
      <c r="L211">
        <v>6</v>
      </c>
      <c r="M211">
        <v>4</v>
      </c>
      <c r="N211">
        <v>2</v>
      </c>
      <c r="O211">
        <v>0.5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</v>
      </c>
      <c r="W211">
        <v>7</v>
      </c>
      <c r="X211">
        <v>0</v>
      </c>
      <c r="Y211">
        <v>0</v>
      </c>
      <c r="Z211">
        <v>0</v>
      </c>
      <c r="AA211">
        <v>51</v>
      </c>
      <c r="AB211">
        <v>50.7</v>
      </c>
      <c r="AC211">
        <v>66.7</v>
      </c>
      <c r="AD211">
        <v>56.7</v>
      </c>
      <c r="AF211">
        <v>39</v>
      </c>
      <c r="AH211" t="s">
        <v>35</v>
      </c>
    </row>
    <row r="212" spans="1:34" x14ac:dyDescent="0.3">
      <c r="A212">
        <v>211</v>
      </c>
      <c r="B212" s="2" t="s">
        <v>209</v>
      </c>
      <c r="C212" s="2" t="s">
        <v>70</v>
      </c>
      <c r="D212" s="2" t="s">
        <v>34</v>
      </c>
      <c r="E212">
        <v>24</v>
      </c>
      <c r="F212">
        <v>15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57</v>
      </c>
      <c r="N212">
        <v>153</v>
      </c>
      <c r="O212">
        <v>2.68</v>
      </c>
      <c r="P212">
        <v>2</v>
      </c>
      <c r="Q212">
        <v>45</v>
      </c>
      <c r="R212">
        <v>34</v>
      </c>
      <c r="S212">
        <v>197</v>
      </c>
      <c r="T212">
        <v>5.79</v>
      </c>
      <c r="U212">
        <v>1</v>
      </c>
      <c r="V212">
        <v>2</v>
      </c>
      <c r="W212">
        <v>1</v>
      </c>
      <c r="X212">
        <v>3</v>
      </c>
      <c r="Y212">
        <v>0</v>
      </c>
      <c r="Z212">
        <v>0</v>
      </c>
      <c r="AA212">
        <v>51</v>
      </c>
      <c r="AB212">
        <v>85</v>
      </c>
      <c r="AC212">
        <v>92</v>
      </c>
      <c r="AD212">
        <v>68</v>
      </c>
      <c r="AF212">
        <v>66</v>
      </c>
      <c r="AH212" t="s">
        <v>35</v>
      </c>
    </row>
    <row r="213" spans="1:34" x14ac:dyDescent="0.3">
      <c r="A213">
        <v>212</v>
      </c>
      <c r="B213" s="2" t="s">
        <v>749</v>
      </c>
      <c r="C213" s="2" t="s">
        <v>44</v>
      </c>
      <c r="D213" s="2" t="s">
        <v>49</v>
      </c>
      <c r="E213">
        <v>27</v>
      </c>
      <c r="F213">
        <v>13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23</v>
      </c>
      <c r="R213">
        <v>15</v>
      </c>
      <c r="S213">
        <v>317</v>
      </c>
      <c r="T213">
        <v>21.13</v>
      </c>
      <c r="U213">
        <v>3</v>
      </c>
      <c r="V213">
        <v>0</v>
      </c>
      <c r="W213">
        <v>0</v>
      </c>
      <c r="X213">
        <v>3</v>
      </c>
      <c r="Y213">
        <v>0</v>
      </c>
      <c r="Z213">
        <v>0</v>
      </c>
      <c r="AA213">
        <v>50</v>
      </c>
      <c r="AB213">
        <v>64.7</v>
      </c>
      <c r="AC213">
        <v>67.7</v>
      </c>
      <c r="AD213">
        <v>57.2</v>
      </c>
      <c r="AF213">
        <v>81</v>
      </c>
      <c r="AH213" t="s">
        <v>35</v>
      </c>
    </row>
    <row r="214" spans="1:34" x14ac:dyDescent="0.3">
      <c r="A214">
        <v>213</v>
      </c>
      <c r="B214" s="2" t="s">
        <v>881</v>
      </c>
      <c r="C214" s="2" t="s">
        <v>48</v>
      </c>
      <c r="D214" s="2" t="s">
        <v>49</v>
      </c>
      <c r="E214">
        <v>25</v>
      </c>
      <c r="F214">
        <v>16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37</v>
      </c>
      <c r="R214">
        <v>23</v>
      </c>
      <c r="S214">
        <v>364</v>
      </c>
      <c r="T214">
        <v>15.83</v>
      </c>
      <c r="U214">
        <v>3</v>
      </c>
      <c r="V214">
        <v>2</v>
      </c>
      <c r="W214">
        <v>2</v>
      </c>
      <c r="X214">
        <v>3</v>
      </c>
      <c r="Y214">
        <v>0</v>
      </c>
      <c r="Z214">
        <v>0</v>
      </c>
      <c r="AA214">
        <v>50</v>
      </c>
      <c r="AB214">
        <v>73.400000000000006</v>
      </c>
      <c r="AC214">
        <v>78.400000000000006</v>
      </c>
      <c r="AD214">
        <v>61.9</v>
      </c>
      <c r="AF214">
        <v>79</v>
      </c>
      <c r="AH214" t="s">
        <v>35</v>
      </c>
    </row>
    <row r="215" spans="1:34" x14ac:dyDescent="0.3">
      <c r="A215">
        <v>214</v>
      </c>
      <c r="B215" s="2" t="s">
        <v>720</v>
      </c>
      <c r="C215" s="2" t="s">
        <v>33</v>
      </c>
      <c r="D215" s="2" t="s">
        <v>52</v>
      </c>
      <c r="E215">
        <v>30</v>
      </c>
      <c r="F215">
        <v>16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48</v>
      </c>
      <c r="R215">
        <v>30</v>
      </c>
      <c r="S215">
        <v>437</v>
      </c>
      <c r="T215">
        <v>14.57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50</v>
      </c>
      <c r="AB215">
        <v>79.7</v>
      </c>
      <c r="AC215">
        <v>82.7</v>
      </c>
      <c r="AD215">
        <v>64.7</v>
      </c>
      <c r="AF215">
        <v>28</v>
      </c>
      <c r="AH215" t="s">
        <v>35</v>
      </c>
    </row>
    <row r="216" spans="1:34" x14ac:dyDescent="0.3">
      <c r="A216">
        <v>215</v>
      </c>
      <c r="B216" s="2" t="s">
        <v>719</v>
      </c>
      <c r="C216" s="2" t="s">
        <v>65</v>
      </c>
      <c r="D216" s="2" t="s">
        <v>49</v>
      </c>
      <c r="E216">
        <v>31</v>
      </c>
      <c r="F216">
        <v>8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67</v>
      </c>
      <c r="R216">
        <v>40</v>
      </c>
      <c r="S216">
        <v>500</v>
      </c>
      <c r="T216">
        <v>12.5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50</v>
      </c>
      <c r="AB216">
        <v>90</v>
      </c>
      <c r="AC216">
        <v>93</v>
      </c>
      <c r="AD216">
        <v>70</v>
      </c>
      <c r="AF216">
        <v>80</v>
      </c>
      <c r="AH216" t="s">
        <v>35</v>
      </c>
    </row>
    <row r="217" spans="1:34" x14ac:dyDescent="0.3">
      <c r="A217">
        <v>216</v>
      </c>
      <c r="B217" s="2" t="s">
        <v>712</v>
      </c>
      <c r="C217" s="2" t="s">
        <v>56</v>
      </c>
      <c r="D217" s="2" t="s">
        <v>52</v>
      </c>
      <c r="E217">
        <v>37</v>
      </c>
      <c r="F217">
        <v>16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52</v>
      </c>
      <c r="R217">
        <v>30</v>
      </c>
      <c r="S217">
        <v>316</v>
      </c>
      <c r="T217">
        <v>10.53</v>
      </c>
      <c r="U217">
        <v>3</v>
      </c>
      <c r="V217">
        <v>0</v>
      </c>
      <c r="W217">
        <v>0</v>
      </c>
      <c r="X217">
        <v>3</v>
      </c>
      <c r="Y217">
        <v>0</v>
      </c>
      <c r="Z217">
        <v>0</v>
      </c>
      <c r="AA217">
        <v>50</v>
      </c>
      <c r="AB217">
        <v>79.599999999999994</v>
      </c>
      <c r="AC217">
        <v>82.6</v>
      </c>
      <c r="AD217">
        <v>64.599999999999994</v>
      </c>
      <c r="AF217">
        <v>29</v>
      </c>
      <c r="AH217" t="s">
        <v>35</v>
      </c>
    </row>
    <row r="218" spans="1:34" x14ac:dyDescent="0.3">
      <c r="A218">
        <v>217</v>
      </c>
      <c r="B218" s="2" t="s">
        <v>882</v>
      </c>
      <c r="C218" s="2" t="s">
        <v>116</v>
      </c>
      <c r="D218" s="2" t="s">
        <v>38</v>
      </c>
      <c r="E218">
        <v>33</v>
      </c>
      <c r="F218">
        <v>5</v>
      </c>
      <c r="G218">
        <v>4</v>
      </c>
      <c r="H218">
        <v>79</v>
      </c>
      <c r="I218">
        <v>159</v>
      </c>
      <c r="J218">
        <v>894</v>
      </c>
      <c r="K218">
        <v>6</v>
      </c>
      <c r="L218">
        <v>5</v>
      </c>
      <c r="M218">
        <v>9</v>
      </c>
      <c r="N218">
        <v>7</v>
      </c>
      <c r="O218">
        <v>0.78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50</v>
      </c>
      <c r="AB218">
        <v>50.5</v>
      </c>
      <c r="AC218">
        <v>58.5</v>
      </c>
      <c r="AD218">
        <v>55.5</v>
      </c>
      <c r="AF218">
        <v>40</v>
      </c>
      <c r="AH218" t="s">
        <v>35</v>
      </c>
    </row>
    <row r="219" spans="1:34" x14ac:dyDescent="0.3">
      <c r="A219">
        <v>218</v>
      </c>
      <c r="B219" s="2" t="s">
        <v>170</v>
      </c>
      <c r="C219" s="2" t="s">
        <v>74</v>
      </c>
      <c r="D219" s="2" t="s">
        <v>49</v>
      </c>
      <c r="E219">
        <v>25</v>
      </c>
      <c r="F219">
        <v>4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8</v>
      </c>
      <c r="O219">
        <v>8</v>
      </c>
      <c r="P219">
        <v>0</v>
      </c>
      <c r="Q219">
        <v>41</v>
      </c>
      <c r="R219">
        <v>25</v>
      </c>
      <c r="S219">
        <v>302</v>
      </c>
      <c r="T219">
        <v>12.08</v>
      </c>
      <c r="U219">
        <v>3</v>
      </c>
      <c r="V219">
        <v>0</v>
      </c>
      <c r="W219">
        <v>0</v>
      </c>
      <c r="X219">
        <v>3</v>
      </c>
      <c r="Y219">
        <v>0</v>
      </c>
      <c r="Z219">
        <v>0</v>
      </c>
      <c r="AA219">
        <v>49</v>
      </c>
      <c r="AB219">
        <v>74</v>
      </c>
      <c r="AC219">
        <v>77</v>
      </c>
      <c r="AD219">
        <v>61.5</v>
      </c>
      <c r="AF219">
        <v>82</v>
      </c>
      <c r="AH219" t="s">
        <v>35</v>
      </c>
    </row>
    <row r="220" spans="1:34" x14ac:dyDescent="0.3">
      <c r="A220">
        <v>219</v>
      </c>
      <c r="B220" s="2" t="s">
        <v>119</v>
      </c>
      <c r="C220" s="2" t="s">
        <v>116</v>
      </c>
      <c r="D220" s="2" t="s">
        <v>49</v>
      </c>
      <c r="E220">
        <v>27</v>
      </c>
      <c r="F220">
        <v>10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10</v>
      </c>
      <c r="O220">
        <v>10</v>
      </c>
      <c r="P220">
        <v>0</v>
      </c>
      <c r="Q220">
        <v>55</v>
      </c>
      <c r="R220">
        <v>21</v>
      </c>
      <c r="S220">
        <v>299</v>
      </c>
      <c r="T220">
        <v>14.24</v>
      </c>
      <c r="U220">
        <v>3</v>
      </c>
      <c r="V220">
        <v>0</v>
      </c>
      <c r="W220">
        <v>0</v>
      </c>
      <c r="X220">
        <v>3</v>
      </c>
      <c r="Y220">
        <v>0</v>
      </c>
      <c r="Z220">
        <v>0</v>
      </c>
      <c r="AA220">
        <v>49</v>
      </c>
      <c r="AB220">
        <v>69.900000000000006</v>
      </c>
      <c r="AC220">
        <v>72.900000000000006</v>
      </c>
      <c r="AD220">
        <v>59.4</v>
      </c>
      <c r="AF220">
        <v>83</v>
      </c>
      <c r="AH220" t="s">
        <v>35</v>
      </c>
    </row>
    <row r="221" spans="1:34" x14ac:dyDescent="0.3">
      <c r="A221">
        <v>220</v>
      </c>
      <c r="B221" s="2" t="s">
        <v>257</v>
      </c>
      <c r="C221" s="2" t="s">
        <v>84</v>
      </c>
      <c r="D221" s="2" t="s">
        <v>49</v>
      </c>
      <c r="E221">
        <v>26</v>
      </c>
      <c r="F221">
        <v>16</v>
      </c>
      <c r="G221">
        <v>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8</v>
      </c>
      <c r="N221">
        <v>49</v>
      </c>
      <c r="O221">
        <v>6.13</v>
      </c>
      <c r="P221">
        <v>0</v>
      </c>
      <c r="Q221">
        <v>51</v>
      </c>
      <c r="R221">
        <v>33</v>
      </c>
      <c r="S221">
        <v>378</v>
      </c>
      <c r="T221">
        <v>11.45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49</v>
      </c>
      <c r="AB221">
        <v>81.7</v>
      </c>
      <c r="AC221">
        <v>84.7</v>
      </c>
      <c r="AD221">
        <v>65.2</v>
      </c>
      <c r="AF221">
        <v>84</v>
      </c>
      <c r="AH221" t="s">
        <v>35</v>
      </c>
    </row>
    <row r="222" spans="1:34" x14ac:dyDescent="0.3">
      <c r="A222">
        <v>221</v>
      </c>
      <c r="B222" s="2" t="s">
        <v>883</v>
      </c>
      <c r="C222" s="2" t="s">
        <v>111</v>
      </c>
      <c r="D222" s="2" t="s">
        <v>34</v>
      </c>
      <c r="E222">
        <v>28</v>
      </c>
      <c r="F222">
        <v>12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20</v>
      </c>
      <c r="N222">
        <v>55</v>
      </c>
      <c r="O222">
        <v>2.75</v>
      </c>
      <c r="P222">
        <v>1</v>
      </c>
      <c r="Q222">
        <v>59</v>
      </c>
      <c r="R222">
        <v>39</v>
      </c>
      <c r="S222">
        <v>369</v>
      </c>
      <c r="T222">
        <v>9.4600000000000009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48</v>
      </c>
      <c r="AB222">
        <v>87.4</v>
      </c>
      <c r="AC222">
        <v>90.4</v>
      </c>
      <c r="AD222">
        <v>67.900000000000006</v>
      </c>
      <c r="AF222">
        <v>67</v>
      </c>
      <c r="AH222" t="s">
        <v>35</v>
      </c>
    </row>
    <row r="223" spans="1:34" x14ac:dyDescent="0.3">
      <c r="A223">
        <v>222</v>
      </c>
      <c r="B223" s="2" t="s">
        <v>460</v>
      </c>
      <c r="C223" s="2" t="s">
        <v>72</v>
      </c>
      <c r="D223" s="2" t="s">
        <v>49</v>
      </c>
      <c r="E223">
        <v>25</v>
      </c>
      <c r="F223">
        <v>14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49</v>
      </c>
      <c r="R223">
        <v>30</v>
      </c>
      <c r="S223">
        <v>399</v>
      </c>
      <c r="T223">
        <v>13.3</v>
      </c>
      <c r="U223">
        <v>1</v>
      </c>
      <c r="V223">
        <v>1</v>
      </c>
      <c r="W223">
        <v>0</v>
      </c>
      <c r="X223">
        <v>1</v>
      </c>
      <c r="Y223">
        <v>1</v>
      </c>
      <c r="Z223">
        <v>0</v>
      </c>
      <c r="AA223">
        <v>48</v>
      </c>
      <c r="AB223">
        <v>77.900000000000006</v>
      </c>
      <c r="AC223">
        <v>80.900000000000006</v>
      </c>
      <c r="AD223">
        <v>62.9</v>
      </c>
      <c r="AF223">
        <v>85</v>
      </c>
      <c r="AH223" t="s">
        <v>35</v>
      </c>
    </row>
    <row r="224" spans="1:34" x14ac:dyDescent="0.3">
      <c r="A224">
        <v>223</v>
      </c>
      <c r="B224" s="2" t="s">
        <v>321</v>
      </c>
      <c r="C224" s="2" t="s">
        <v>70</v>
      </c>
      <c r="D224" s="2" t="s">
        <v>49</v>
      </c>
      <c r="E224">
        <v>26</v>
      </c>
      <c r="F224">
        <v>15</v>
      </c>
      <c r="G224">
        <v>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65</v>
      </c>
      <c r="R224">
        <v>43</v>
      </c>
      <c r="S224">
        <v>455</v>
      </c>
      <c r="T224">
        <v>10.58</v>
      </c>
      <c r="U224">
        <v>1</v>
      </c>
      <c r="V224">
        <v>2</v>
      </c>
      <c r="W224">
        <v>2</v>
      </c>
      <c r="X224">
        <v>1</v>
      </c>
      <c r="Y224">
        <v>0</v>
      </c>
      <c r="Z224">
        <v>0</v>
      </c>
      <c r="AA224">
        <v>48</v>
      </c>
      <c r="AB224">
        <v>90.5</v>
      </c>
      <c r="AC224">
        <v>95.5</v>
      </c>
      <c r="AD224">
        <v>69</v>
      </c>
      <c r="AF224">
        <v>86</v>
      </c>
      <c r="AH224" t="s">
        <v>35</v>
      </c>
    </row>
    <row r="225" spans="1:34" x14ac:dyDescent="0.3">
      <c r="A225">
        <v>224</v>
      </c>
      <c r="B225" s="2" t="s">
        <v>726</v>
      </c>
      <c r="C225" s="2" t="s">
        <v>67</v>
      </c>
      <c r="D225" s="2" t="s">
        <v>49</v>
      </c>
      <c r="E225">
        <v>26</v>
      </c>
      <c r="F225">
        <v>11</v>
      </c>
      <c r="G225">
        <v>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</v>
      </c>
      <c r="N225">
        <v>17</v>
      </c>
      <c r="O225">
        <v>5.67</v>
      </c>
      <c r="P225">
        <v>0</v>
      </c>
      <c r="Q225">
        <v>57</v>
      </c>
      <c r="R225">
        <v>29</v>
      </c>
      <c r="S225">
        <v>330</v>
      </c>
      <c r="T225">
        <v>11.38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47</v>
      </c>
      <c r="AB225">
        <v>75.7</v>
      </c>
      <c r="AC225">
        <v>78.7</v>
      </c>
      <c r="AD225">
        <v>61.2</v>
      </c>
      <c r="AF225">
        <v>87</v>
      </c>
      <c r="AH225" t="s">
        <v>35</v>
      </c>
    </row>
    <row r="226" spans="1:34" x14ac:dyDescent="0.3">
      <c r="A226">
        <v>225</v>
      </c>
      <c r="B226" s="2" t="s">
        <v>757</v>
      </c>
      <c r="C226" s="2" t="s">
        <v>51</v>
      </c>
      <c r="D226" s="2" t="s">
        <v>34</v>
      </c>
      <c r="E226">
        <v>26</v>
      </c>
      <c r="F226">
        <v>13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18</v>
      </c>
      <c r="N226">
        <v>72</v>
      </c>
      <c r="O226">
        <v>4</v>
      </c>
      <c r="P226">
        <v>2</v>
      </c>
      <c r="Q226">
        <v>34</v>
      </c>
      <c r="R226">
        <v>27</v>
      </c>
      <c r="S226">
        <v>150</v>
      </c>
      <c r="T226">
        <v>5.56</v>
      </c>
      <c r="U226">
        <v>2</v>
      </c>
      <c r="V226">
        <v>1</v>
      </c>
      <c r="W226">
        <v>0</v>
      </c>
      <c r="X226">
        <v>4</v>
      </c>
      <c r="Y226">
        <v>0</v>
      </c>
      <c r="Z226">
        <v>0</v>
      </c>
      <c r="AA226">
        <v>46</v>
      </c>
      <c r="AB226">
        <v>73.2</v>
      </c>
      <c r="AC226">
        <v>76.2</v>
      </c>
      <c r="AD226">
        <v>59.7</v>
      </c>
      <c r="AF226">
        <v>68</v>
      </c>
      <c r="AH226" t="s">
        <v>35</v>
      </c>
    </row>
    <row r="227" spans="1:34" x14ac:dyDescent="0.3">
      <c r="A227">
        <v>226</v>
      </c>
      <c r="B227" s="2" t="s">
        <v>810</v>
      </c>
      <c r="C227" s="2" t="s">
        <v>114</v>
      </c>
      <c r="D227" s="2" t="s">
        <v>34</v>
      </c>
      <c r="E227">
        <v>31</v>
      </c>
      <c r="F227">
        <v>14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69</v>
      </c>
      <c r="N227">
        <v>296</v>
      </c>
      <c r="O227">
        <v>4.29</v>
      </c>
      <c r="P227">
        <v>1</v>
      </c>
      <c r="Q227">
        <v>28</v>
      </c>
      <c r="R227">
        <v>23</v>
      </c>
      <c r="S227">
        <v>129</v>
      </c>
      <c r="T227">
        <v>5.61</v>
      </c>
      <c r="U227">
        <v>0</v>
      </c>
      <c r="V227">
        <v>2</v>
      </c>
      <c r="W227">
        <v>2</v>
      </c>
      <c r="X227">
        <v>1</v>
      </c>
      <c r="Y227">
        <v>0</v>
      </c>
      <c r="Z227">
        <v>0</v>
      </c>
      <c r="AA227">
        <v>45</v>
      </c>
      <c r="AB227">
        <v>67.5</v>
      </c>
      <c r="AC227">
        <v>75.5</v>
      </c>
      <c r="AD227">
        <v>56</v>
      </c>
      <c r="AF227">
        <v>69</v>
      </c>
      <c r="AH227" t="s">
        <v>35</v>
      </c>
    </row>
    <row r="228" spans="1:34" x14ac:dyDescent="0.3">
      <c r="A228">
        <v>227</v>
      </c>
      <c r="B228" s="2" t="s">
        <v>549</v>
      </c>
      <c r="C228" s="2" t="s">
        <v>99</v>
      </c>
      <c r="D228" s="2" t="s">
        <v>49</v>
      </c>
      <c r="E228">
        <v>28</v>
      </c>
      <c r="F228">
        <v>15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6</v>
      </c>
      <c r="O228">
        <v>6</v>
      </c>
      <c r="P228">
        <v>0</v>
      </c>
      <c r="Q228">
        <v>46</v>
      </c>
      <c r="R228">
        <v>24</v>
      </c>
      <c r="S228">
        <v>376</v>
      </c>
      <c r="T228">
        <v>15.67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44</v>
      </c>
      <c r="AB228">
        <v>68.2</v>
      </c>
      <c r="AC228">
        <v>71.2</v>
      </c>
      <c r="AD228">
        <v>56.2</v>
      </c>
      <c r="AF228">
        <v>88</v>
      </c>
      <c r="AH228" t="s">
        <v>35</v>
      </c>
    </row>
    <row r="229" spans="1:34" x14ac:dyDescent="0.3">
      <c r="A229">
        <v>228</v>
      </c>
      <c r="B229" s="2" t="s">
        <v>432</v>
      </c>
      <c r="C229" s="2" t="s">
        <v>54</v>
      </c>
      <c r="D229" s="2" t="s">
        <v>52</v>
      </c>
      <c r="E229">
        <v>24</v>
      </c>
      <c r="F229">
        <v>16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58</v>
      </c>
      <c r="R229">
        <v>33</v>
      </c>
      <c r="S229">
        <v>395</v>
      </c>
      <c r="T229">
        <v>11.97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44</v>
      </c>
      <c r="AB229">
        <v>76.5</v>
      </c>
      <c r="AC229">
        <v>80.5</v>
      </c>
      <c r="AD229">
        <v>60</v>
      </c>
      <c r="AF229">
        <v>31</v>
      </c>
      <c r="AH229" t="s">
        <v>35</v>
      </c>
    </row>
    <row r="230" spans="1:34" x14ac:dyDescent="0.3">
      <c r="A230">
        <v>229</v>
      </c>
      <c r="B230" s="2" t="s">
        <v>764</v>
      </c>
      <c r="C230" s="2" t="s">
        <v>116</v>
      </c>
      <c r="D230" s="2" t="s">
        <v>52</v>
      </c>
      <c r="E230">
        <v>29</v>
      </c>
      <c r="F230">
        <v>14</v>
      </c>
      <c r="G230">
        <v>14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46</v>
      </c>
      <c r="R230">
        <v>33</v>
      </c>
      <c r="S230">
        <v>322</v>
      </c>
      <c r="T230">
        <v>9.76</v>
      </c>
      <c r="U230">
        <v>2</v>
      </c>
      <c r="V230">
        <v>0</v>
      </c>
      <c r="W230">
        <v>0</v>
      </c>
      <c r="X230">
        <v>2</v>
      </c>
      <c r="Y230">
        <v>0</v>
      </c>
      <c r="Z230">
        <v>0</v>
      </c>
      <c r="AA230">
        <v>44</v>
      </c>
      <c r="AB230">
        <v>77.2</v>
      </c>
      <c r="AC230">
        <v>80.2</v>
      </c>
      <c r="AD230">
        <v>60.7</v>
      </c>
      <c r="AF230">
        <v>30</v>
      </c>
      <c r="AH230" t="s">
        <v>35</v>
      </c>
    </row>
    <row r="231" spans="1:34" x14ac:dyDescent="0.3">
      <c r="A231">
        <v>230</v>
      </c>
      <c r="B231" s="2" t="s">
        <v>392</v>
      </c>
      <c r="C231" s="2" t="s">
        <v>107</v>
      </c>
      <c r="D231" s="2" t="s">
        <v>49</v>
      </c>
      <c r="E231">
        <v>22</v>
      </c>
      <c r="F231">
        <v>15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74</v>
      </c>
      <c r="R231">
        <v>27</v>
      </c>
      <c r="S231">
        <v>316</v>
      </c>
      <c r="T231">
        <v>11.7</v>
      </c>
      <c r="U231">
        <v>2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44</v>
      </c>
      <c r="AB231">
        <v>70.599999999999994</v>
      </c>
      <c r="AC231">
        <v>73.599999999999994</v>
      </c>
      <c r="AD231">
        <v>57.1</v>
      </c>
      <c r="AF231">
        <v>89</v>
      </c>
      <c r="AH231" t="s">
        <v>35</v>
      </c>
    </row>
    <row r="232" spans="1:34" x14ac:dyDescent="0.3">
      <c r="A232">
        <v>231</v>
      </c>
      <c r="B232" s="2" t="s">
        <v>762</v>
      </c>
      <c r="C232" s="2" t="s">
        <v>54</v>
      </c>
      <c r="D232" s="2" t="s">
        <v>49</v>
      </c>
      <c r="E232">
        <v>23</v>
      </c>
      <c r="F232">
        <v>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58</v>
      </c>
      <c r="R232">
        <v>23</v>
      </c>
      <c r="S232">
        <v>305</v>
      </c>
      <c r="T232">
        <v>13.26</v>
      </c>
      <c r="U232">
        <v>2</v>
      </c>
      <c r="V232">
        <v>0</v>
      </c>
      <c r="W232">
        <v>0</v>
      </c>
      <c r="X232">
        <v>2</v>
      </c>
      <c r="Y232">
        <v>0</v>
      </c>
      <c r="Z232">
        <v>0</v>
      </c>
      <c r="AA232">
        <v>43</v>
      </c>
      <c r="AB232">
        <v>65.5</v>
      </c>
      <c r="AC232">
        <v>68.5</v>
      </c>
      <c r="AD232">
        <v>54</v>
      </c>
      <c r="AF232">
        <v>91</v>
      </c>
      <c r="AH232" t="s">
        <v>35</v>
      </c>
    </row>
    <row r="233" spans="1:34" x14ac:dyDescent="0.3">
      <c r="A233">
        <v>232</v>
      </c>
      <c r="B233" s="2" t="s">
        <v>311</v>
      </c>
      <c r="C233" s="2" t="s">
        <v>114</v>
      </c>
      <c r="D233" s="2" t="s">
        <v>49</v>
      </c>
      <c r="E233">
        <v>25</v>
      </c>
      <c r="F233">
        <v>11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31</v>
      </c>
      <c r="R233">
        <v>19</v>
      </c>
      <c r="S233">
        <v>287</v>
      </c>
      <c r="T233">
        <v>15.11</v>
      </c>
      <c r="U233">
        <v>2</v>
      </c>
      <c r="V233">
        <v>1</v>
      </c>
      <c r="W233">
        <v>0</v>
      </c>
      <c r="X233">
        <v>2</v>
      </c>
      <c r="Y233">
        <v>1</v>
      </c>
      <c r="Z233">
        <v>0</v>
      </c>
      <c r="AA233">
        <v>43</v>
      </c>
      <c r="AB233">
        <v>61.7</v>
      </c>
      <c r="AC233">
        <v>64.7</v>
      </c>
      <c r="AD233">
        <v>52.2</v>
      </c>
      <c r="AF233">
        <v>90</v>
      </c>
      <c r="AH233" t="s">
        <v>35</v>
      </c>
    </row>
    <row r="234" spans="1:34" x14ac:dyDescent="0.3">
      <c r="A234">
        <v>233</v>
      </c>
      <c r="B234" s="2" t="s">
        <v>884</v>
      </c>
      <c r="C234" s="2" t="s">
        <v>48</v>
      </c>
      <c r="D234" s="2" t="s">
        <v>52</v>
      </c>
      <c r="E234">
        <v>29</v>
      </c>
      <c r="F234">
        <v>11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30</v>
      </c>
      <c r="R234">
        <v>22</v>
      </c>
      <c r="S234">
        <v>295</v>
      </c>
      <c r="T234">
        <v>13.41</v>
      </c>
      <c r="U234">
        <v>2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42</v>
      </c>
      <c r="AB234">
        <v>63.5</v>
      </c>
      <c r="AC234">
        <v>66.5</v>
      </c>
      <c r="AD234">
        <v>52.5</v>
      </c>
      <c r="AF234">
        <v>33</v>
      </c>
      <c r="AH234" t="s">
        <v>35</v>
      </c>
    </row>
    <row r="235" spans="1:34" x14ac:dyDescent="0.3">
      <c r="A235">
        <v>234</v>
      </c>
      <c r="B235" s="2" t="s">
        <v>448</v>
      </c>
      <c r="C235" s="2" t="s">
        <v>54</v>
      </c>
      <c r="D235" s="2" t="s">
        <v>49</v>
      </c>
      <c r="E235">
        <v>23</v>
      </c>
      <c r="F235">
        <v>15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4</v>
      </c>
      <c r="O235">
        <v>4</v>
      </c>
      <c r="P235">
        <v>0</v>
      </c>
      <c r="Q235">
        <v>50</v>
      </c>
      <c r="R235">
        <v>27</v>
      </c>
      <c r="S235">
        <v>312</v>
      </c>
      <c r="T235">
        <v>11.56</v>
      </c>
      <c r="U235">
        <v>2</v>
      </c>
      <c r="V235">
        <v>1</v>
      </c>
      <c r="W235">
        <v>1</v>
      </c>
      <c r="X235">
        <v>2</v>
      </c>
      <c r="Y235">
        <v>0</v>
      </c>
      <c r="Z235">
        <v>0</v>
      </c>
      <c r="AA235">
        <v>42</v>
      </c>
      <c r="AB235">
        <v>68.599999999999994</v>
      </c>
      <c r="AC235">
        <v>72.599999999999994</v>
      </c>
      <c r="AD235">
        <v>55.1</v>
      </c>
      <c r="AF235">
        <v>94</v>
      </c>
      <c r="AH235" t="s">
        <v>35</v>
      </c>
    </row>
    <row r="236" spans="1:34" x14ac:dyDescent="0.3">
      <c r="A236">
        <v>235</v>
      </c>
      <c r="B236" s="2" t="s">
        <v>885</v>
      </c>
      <c r="C236" s="2" t="s">
        <v>74</v>
      </c>
      <c r="D236" s="2" t="s">
        <v>49</v>
      </c>
      <c r="E236">
        <v>27</v>
      </c>
      <c r="F236">
        <v>8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3</v>
      </c>
      <c r="O236">
        <v>1.5</v>
      </c>
      <c r="P236">
        <v>0</v>
      </c>
      <c r="Q236">
        <v>37</v>
      </c>
      <c r="R236">
        <v>18</v>
      </c>
      <c r="S236">
        <v>240</v>
      </c>
      <c r="T236">
        <v>13.33</v>
      </c>
      <c r="U236">
        <v>3</v>
      </c>
      <c r="V236">
        <v>0</v>
      </c>
      <c r="W236">
        <v>0</v>
      </c>
      <c r="X236">
        <v>3</v>
      </c>
      <c r="Y236">
        <v>0</v>
      </c>
      <c r="Z236">
        <v>0</v>
      </c>
      <c r="AA236">
        <v>42</v>
      </c>
      <c r="AB236">
        <v>60.3</v>
      </c>
      <c r="AC236">
        <v>63.3</v>
      </c>
      <c r="AD236">
        <v>51.3</v>
      </c>
      <c r="AF236">
        <v>92</v>
      </c>
      <c r="AH236" t="s">
        <v>35</v>
      </c>
    </row>
    <row r="237" spans="1:34" x14ac:dyDescent="0.3">
      <c r="A237">
        <v>236</v>
      </c>
      <c r="B237" s="2" t="s">
        <v>560</v>
      </c>
      <c r="C237" s="2" t="s">
        <v>37</v>
      </c>
      <c r="D237" s="2" t="s">
        <v>49</v>
      </c>
      <c r="E237">
        <v>24</v>
      </c>
      <c r="F237">
        <v>13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</v>
      </c>
      <c r="N237">
        <v>-9</v>
      </c>
      <c r="O237">
        <v>-4.5</v>
      </c>
      <c r="P237">
        <v>0</v>
      </c>
      <c r="Q237">
        <v>38</v>
      </c>
      <c r="R237">
        <v>18</v>
      </c>
      <c r="S237">
        <v>248</v>
      </c>
      <c r="T237">
        <v>13.78</v>
      </c>
      <c r="U237">
        <v>3</v>
      </c>
      <c r="V237">
        <v>0</v>
      </c>
      <c r="W237">
        <v>0</v>
      </c>
      <c r="X237">
        <v>4</v>
      </c>
      <c r="Y237">
        <v>0</v>
      </c>
      <c r="Z237">
        <v>0</v>
      </c>
      <c r="AA237">
        <v>42</v>
      </c>
      <c r="AB237">
        <v>65.900000000000006</v>
      </c>
      <c r="AC237">
        <v>68.900000000000006</v>
      </c>
      <c r="AD237">
        <v>56.9</v>
      </c>
      <c r="AF237">
        <v>93</v>
      </c>
      <c r="AH237" t="s">
        <v>35</v>
      </c>
    </row>
    <row r="238" spans="1:34" x14ac:dyDescent="0.3">
      <c r="A238">
        <v>237</v>
      </c>
      <c r="B238" s="2" t="s">
        <v>419</v>
      </c>
      <c r="C238" s="2" t="s">
        <v>107</v>
      </c>
      <c r="D238" s="2" t="s">
        <v>52</v>
      </c>
      <c r="E238">
        <v>25</v>
      </c>
      <c r="F238">
        <v>15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32</v>
      </c>
      <c r="R238">
        <v>22</v>
      </c>
      <c r="S238">
        <v>322</v>
      </c>
      <c r="T238">
        <v>14.64</v>
      </c>
      <c r="U238">
        <v>2</v>
      </c>
      <c r="V238">
        <v>1</v>
      </c>
      <c r="W238">
        <v>1</v>
      </c>
      <c r="X238">
        <v>2</v>
      </c>
      <c r="Y238">
        <v>0</v>
      </c>
      <c r="Z238">
        <v>0</v>
      </c>
      <c r="AA238">
        <v>42</v>
      </c>
      <c r="AB238">
        <v>64.2</v>
      </c>
      <c r="AC238">
        <v>68.2</v>
      </c>
      <c r="AD238">
        <v>53.2</v>
      </c>
      <c r="AF238">
        <v>32</v>
      </c>
      <c r="AH238" t="s">
        <v>35</v>
      </c>
    </row>
    <row r="239" spans="1:34" x14ac:dyDescent="0.3">
      <c r="A239">
        <v>238</v>
      </c>
      <c r="B239" s="2" t="s">
        <v>312</v>
      </c>
      <c r="C239" s="2" t="s">
        <v>86</v>
      </c>
      <c r="D239" s="2" t="s">
        <v>38</v>
      </c>
      <c r="E239">
        <v>33</v>
      </c>
      <c r="F239">
        <v>4</v>
      </c>
      <c r="G239">
        <v>2</v>
      </c>
      <c r="H239">
        <v>78</v>
      </c>
      <c r="I239">
        <v>127</v>
      </c>
      <c r="J239">
        <v>861</v>
      </c>
      <c r="K239">
        <v>4</v>
      </c>
      <c r="L239">
        <v>5</v>
      </c>
      <c r="M239">
        <v>3</v>
      </c>
      <c r="N239">
        <v>9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41</v>
      </c>
      <c r="AB239">
        <v>41.3</v>
      </c>
      <c r="AC239">
        <v>49.3</v>
      </c>
      <c r="AD239">
        <v>46.3</v>
      </c>
      <c r="AF239">
        <v>41</v>
      </c>
      <c r="AH239" t="s">
        <v>35</v>
      </c>
    </row>
    <row r="240" spans="1:34" x14ac:dyDescent="0.3">
      <c r="A240">
        <v>239</v>
      </c>
      <c r="B240" s="2" t="s">
        <v>607</v>
      </c>
      <c r="C240" s="2" t="s">
        <v>67</v>
      </c>
      <c r="D240" s="2" t="s">
        <v>52</v>
      </c>
      <c r="E240">
        <v>24</v>
      </c>
      <c r="F240">
        <v>15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52</v>
      </c>
      <c r="R240">
        <v>25</v>
      </c>
      <c r="S240">
        <v>342</v>
      </c>
      <c r="T240">
        <v>13.68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40</v>
      </c>
      <c r="AB240">
        <v>65.2</v>
      </c>
      <c r="AC240">
        <v>68.2</v>
      </c>
      <c r="AD240">
        <v>52.7</v>
      </c>
      <c r="AF240">
        <v>34</v>
      </c>
      <c r="AH240" t="s">
        <v>35</v>
      </c>
    </row>
    <row r="241" spans="1:34" x14ac:dyDescent="0.3">
      <c r="A241">
        <v>240</v>
      </c>
      <c r="B241" s="2" t="s">
        <v>295</v>
      </c>
      <c r="C241" s="2" t="s">
        <v>54</v>
      </c>
      <c r="D241" s="2" t="s">
        <v>49</v>
      </c>
      <c r="E241">
        <v>26</v>
      </c>
      <c r="F241">
        <v>5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42</v>
      </c>
      <c r="R241">
        <v>18</v>
      </c>
      <c r="S241">
        <v>335</v>
      </c>
      <c r="T241">
        <v>18.61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40</v>
      </c>
      <c r="AB241">
        <v>57.5</v>
      </c>
      <c r="AC241">
        <v>60.5</v>
      </c>
      <c r="AD241">
        <v>48.5</v>
      </c>
      <c r="AF241">
        <v>98</v>
      </c>
      <c r="AH241" t="s">
        <v>35</v>
      </c>
    </row>
    <row r="242" spans="1:34" x14ac:dyDescent="0.3">
      <c r="A242">
        <v>241</v>
      </c>
      <c r="B242" s="2" t="s">
        <v>404</v>
      </c>
      <c r="C242" s="2" t="s">
        <v>84</v>
      </c>
      <c r="D242" s="2" t="s">
        <v>49</v>
      </c>
      <c r="E242">
        <v>26</v>
      </c>
      <c r="F242">
        <v>16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29</v>
      </c>
      <c r="R242">
        <v>20</v>
      </c>
      <c r="S242">
        <v>221</v>
      </c>
      <c r="T242">
        <v>11.05</v>
      </c>
      <c r="U242">
        <v>3</v>
      </c>
      <c r="V242">
        <v>1</v>
      </c>
      <c r="W242">
        <v>0</v>
      </c>
      <c r="X242">
        <v>3</v>
      </c>
      <c r="Y242">
        <v>0</v>
      </c>
      <c r="Z242">
        <v>0</v>
      </c>
      <c r="AA242">
        <v>40</v>
      </c>
      <c r="AB242">
        <v>60.1</v>
      </c>
      <c r="AC242">
        <v>63.1</v>
      </c>
      <c r="AD242">
        <v>50.1</v>
      </c>
      <c r="AF242">
        <v>96</v>
      </c>
      <c r="AH242" t="s">
        <v>35</v>
      </c>
    </row>
    <row r="243" spans="1:34" x14ac:dyDescent="0.3">
      <c r="A243">
        <v>242</v>
      </c>
      <c r="B243" s="2" t="s">
        <v>412</v>
      </c>
      <c r="C243" s="2" t="s">
        <v>111</v>
      </c>
      <c r="D243" s="2" t="s">
        <v>49</v>
      </c>
      <c r="E243">
        <v>28</v>
      </c>
      <c r="F243">
        <v>12</v>
      </c>
      <c r="G243">
        <v>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44</v>
      </c>
      <c r="R243">
        <v>25</v>
      </c>
      <c r="S243">
        <v>343</v>
      </c>
      <c r="T243">
        <v>13.72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40</v>
      </c>
      <c r="AB243">
        <v>65.3</v>
      </c>
      <c r="AC243">
        <v>68.3</v>
      </c>
      <c r="AD243">
        <v>52.8</v>
      </c>
      <c r="AF243">
        <v>95</v>
      </c>
      <c r="AH243" t="s">
        <v>35</v>
      </c>
    </row>
    <row r="244" spans="1:34" x14ac:dyDescent="0.3">
      <c r="A244">
        <v>243</v>
      </c>
      <c r="B244" s="2" t="s">
        <v>886</v>
      </c>
      <c r="C244" s="2" t="s">
        <v>74</v>
      </c>
      <c r="D244" s="2" t="s">
        <v>34</v>
      </c>
      <c r="E244">
        <v>28</v>
      </c>
      <c r="F244">
        <v>16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45</v>
      </c>
      <c r="N244">
        <v>164</v>
      </c>
      <c r="O244">
        <v>3.64</v>
      </c>
      <c r="P244">
        <v>0</v>
      </c>
      <c r="Q244">
        <v>53</v>
      </c>
      <c r="R244">
        <v>44</v>
      </c>
      <c r="S244">
        <v>253</v>
      </c>
      <c r="T244">
        <v>5.75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40</v>
      </c>
      <c r="AB244">
        <v>83.7</v>
      </c>
      <c r="AC244">
        <v>90.7</v>
      </c>
      <c r="AD244">
        <v>62.7</v>
      </c>
      <c r="AF244">
        <v>70</v>
      </c>
      <c r="AH244" t="s">
        <v>35</v>
      </c>
    </row>
    <row r="245" spans="1:34" x14ac:dyDescent="0.3">
      <c r="A245">
        <v>244</v>
      </c>
      <c r="B245" s="2" t="s">
        <v>204</v>
      </c>
      <c r="C245" s="2" t="s">
        <v>88</v>
      </c>
      <c r="D245" s="2" t="s">
        <v>49</v>
      </c>
      <c r="E245">
        <v>24</v>
      </c>
      <c r="F245">
        <v>7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51</v>
      </c>
      <c r="R245">
        <v>27</v>
      </c>
      <c r="S245">
        <v>339</v>
      </c>
      <c r="T245">
        <v>12.56</v>
      </c>
      <c r="U245">
        <v>1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40</v>
      </c>
      <c r="AB245">
        <v>66.900000000000006</v>
      </c>
      <c r="AC245">
        <v>69.900000000000006</v>
      </c>
      <c r="AD245">
        <v>53.4</v>
      </c>
      <c r="AF245">
        <v>97</v>
      </c>
      <c r="AH245" t="s">
        <v>35</v>
      </c>
    </row>
    <row r="246" spans="1:34" x14ac:dyDescent="0.3">
      <c r="A246">
        <v>245</v>
      </c>
      <c r="B246" s="2" t="s">
        <v>182</v>
      </c>
      <c r="C246" s="2" t="s">
        <v>86</v>
      </c>
      <c r="D246" s="2" t="s">
        <v>34</v>
      </c>
      <c r="E246">
        <v>25</v>
      </c>
      <c r="F246">
        <v>11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46</v>
      </c>
      <c r="N246">
        <v>181</v>
      </c>
      <c r="O246">
        <v>3.93</v>
      </c>
      <c r="P246">
        <v>0</v>
      </c>
      <c r="Q246">
        <v>28</v>
      </c>
      <c r="R246">
        <v>20</v>
      </c>
      <c r="S246">
        <v>155</v>
      </c>
      <c r="T246">
        <v>7.75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40</v>
      </c>
      <c r="AB246">
        <v>59.6</v>
      </c>
      <c r="AC246">
        <v>65.599999999999994</v>
      </c>
      <c r="AD246">
        <v>49.6</v>
      </c>
      <c r="AF246">
        <v>71</v>
      </c>
      <c r="AH246" t="s">
        <v>35</v>
      </c>
    </row>
    <row r="247" spans="1:34" x14ac:dyDescent="0.3">
      <c r="A247">
        <v>246</v>
      </c>
      <c r="B247" s="2" t="s">
        <v>752</v>
      </c>
      <c r="C247" s="2" t="s">
        <v>88</v>
      </c>
      <c r="D247" s="2" t="s">
        <v>34</v>
      </c>
      <c r="E247">
        <v>26</v>
      </c>
      <c r="F247">
        <v>16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30</v>
      </c>
      <c r="N247">
        <v>248</v>
      </c>
      <c r="O247">
        <v>8.27</v>
      </c>
      <c r="P247">
        <v>2</v>
      </c>
      <c r="Q247">
        <v>4</v>
      </c>
      <c r="R247">
        <v>3</v>
      </c>
      <c r="S247">
        <v>41</v>
      </c>
      <c r="T247">
        <v>13.67</v>
      </c>
      <c r="U247">
        <v>0</v>
      </c>
      <c r="V247">
        <v>1</v>
      </c>
      <c r="W247">
        <v>1</v>
      </c>
      <c r="X247">
        <v>2</v>
      </c>
      <c r="Y247">
        <v>0</v>
      </c>
      <c r="Z247">
        <v>0</v>
      </c>
      <c r="AA247">
        <v>39</v>
      </c>
      <c r="AB247">
        <v>41.9</v>
      </c>
      <c r="AC247">
        <v>45.9</v>
      </c>
      <c r="AD247">
        <v>40.4</v>
      </c>
      <c r="AF247">
        <v>73</v>
      </c>
      <c r="AH247" t="s">
        <v>35</v>
      </c>
    </row>
    <row r="248" spans="1:34" x14ac:dyDescent="0.3">
      <c r="A248">
        <v>247</v>
      </c>
      <c r="B248" s="2" t="s">
        <v>817</v>
      </c>
      <c r="C248" s="2" t="s">
        <v>135</v>
      </c>
      <c r="D248" s="2" t="s">
        <v>34</v>
      </c>
      <c r="E248">
        <v>25</v>
      </c>
      <c r="F248">
        <v>7</v>
      </c>
      <c r="G248">
        <v>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62</v>
      </c>
      <c r="N248">
        <v>194</v>
      </c>
      <c r="O248">
        <v>3.13</v>
      </c>
      <c r="P248">
        <v>3</v>
      </c>
      <c r="Q248">
        <v>7</v>
      </c>
      <c r="R248">
        <v>4</v>
      </c>
      <c r="S248">
        <v>18</v>
      </c>
      <c r="T248">
        <v>4.5</v>
      </c>
      <c r="U248">
        <v>0</v>
      </c>
      <c r="V248">
        <v>0</v>
      </c>
      <c r="W248">
        <v>0</v>
      </c>
      <c r="X248">
        <v>3</v>
      </c>
      <c r="Y248">
        <v>0</v>
      </c>
      <c r="Z248">
        <v>0</v>
      </c>
      <c r="AA248">
        <v>39</v>
      </c>
      <c r="AB248">
        <v>43.2</v>
      </c>
      <c r="AC248">
        <v>46.2</v>
      </c>
      <c r="AD248">
        <v>41.2</v>
      </c>
      <c r="AF248">
        <v>72</v>
      </c>
      <c r="AH248" t="s">
        <v>35</v>
      </c>
    </row>
    <row r="249" spans="1:34" x14ac:dyDescent="0.3">
      <c r="A249">
        <v>248</v>
      </c>
      <c r="B249" s="2" t="s">
        <v>482</v>
      </c>
      <c r="C249" s="2" t="s">
        <v>61</v>
      </c>
      <c r="D249" s="2" t="s">
        <v>52</v>
      </c>
      <c r="E249">
        <v>27</v>
      </c>
      <c r="F249">
        <v>16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22</v>
      </c>
      <c r="R249">
        <v>15</v>
      </c>
      <c r="S249">
        <v>153</v>
      </c>
      <c r="T249">
        <v>10.199999999999999</v>
      </c>
      <c r="U249">
        <v>4</v>
      </c>
      <c r="V249">
        <v>0</v>
      </c>
      <c r="W249">
        <v>0</v>
      </c>
      <c r="X249">
        <v>4</v>
      </c>
      <c r="Y249">
        <v>0</v>
      </c>
      <c r="Z249">
        <v>0</v>
      </c>
      <c r="AA249">
        <v>39</v>
      </c>
      <c r="AB249">
        <v>54.3</v>
      </c>
      <c r="AC249">
        <v>57.3</v>
      </c>
      <c r="AD249">
        <v>46.8</v>
      </c>
      <c r="AF249">
        <v>35</v>
      </c>
      <c r="AH249" t="s">
        <v>35</v>
      </c>
    </row>
    <row r="250" spans="1:34" x14ac:dyDescent="0.3">
      <c r="A250">
        <v>249</v>
      </c>
      <c r="B250" s="2" t="s">
        <v>702</v>
      </c>
      <c r="C250" s="2" t="s">
        <v>67</v>
      </c>
      <c r="D250" s="2" t="s">
        <v>34</v>
      </c>
      <c r="E250">
        <v>26</v>
      </c>
      <c r="F250">
        <v>11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71</v>
      </c>
      <c r="N250">
        <v>262</v>
      </c>
      <c r="O250">
        <v>3.69</v>
      </c>
      <c r="P250">
        <v>1</v>
      </c>
      <c r="Q250">
        <v>9</v>
      </c>
      <c r="R250">
        <v>7</v>
      </c>
      <c r="S250">
        <v>54</v>
      </c>
      <c r="T250">
        <v>7.71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38</v>
      </c>
      <c r="AB250">
        <v>44.6</v>
      </c>
      <c r="AC250">
        <v>47.6</v>
      </c>
      <c r="AD250">
        <v>41.1</v>
      </c>
      <c r="AF250">
        <v>76</v>
      </c>
      <c r="AH250" t="s">
        <v>35</v>
      </c>
    </row>
    <row r="251" spans="1:34" x14ac:dyDescent="0.3">
      <c r="A251">
        <v>250</v>
      </c>
      <c r="B251" s="2" t="s">
        <v>887</v>
      </c>
      <c r="C251" s="2" t="s">
        <v>111</v>
      </c>
      <c r="D251" s="2" t="s">
        <v>49</v>
      </c>
      <c r="E251">
        <v>29</v>
      </c>
      <c r="F251">
        <v>12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43</v>
      </c>
      <c r="R251">
        <v>20</v>
      </c>
      <c r="S251">
        <v>256</v>
      </c>
      <c r="T251">
        <v>12.8</v>
      </c>
      <c r="U251">
        <v>2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38</v>
      </c>
      <c r="AB251">
        <v>57.6</v>
      </c>
      <c r="AC251">
        <v>60.6</v>
      </c>
      <c r="AD251">
        <v>47.6</v>
      </c>
      <c r="AF251">
        <v>100</v>
      </c>
      <c r="AH251" t="s">
        <v>35</v>
      </c>
    </row>
    <row r="252" spans="1:34" x14ac:dyDescent="0.3">
      <c r="A252">
        <v>251</v>
      </c>
      <c r="B252" s="2" t="s">
        <v>709</v>
      </c>
      <c r="C252" s="2" t="s">
        <v>65</v>
      </c>
      <c r="D252" s="2" t="s">
        <v>49</v>
      </c>
      <c r="E252">
        <v>29</v>
      </c>
      <c r="F252">
        <v>16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48</v>
      </c>
      <c r="R252">
        <v>19</v>
      </c>
      <c r="S252">
        <v>260</v>
      </c>
      <c r="T252">
        <v>13.68</v>
      </c>
      <c r="U252">
        <v>2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38</v>
      </c>
      <c r="AB252">
        <v>57</v>
      </c>
      <c r="AC252">
        <v>60</v>
      </c>
      <c r="AD252">
        <v>47.5</v>
      </c>
      <c r="AF252">
        <v>99</v>
      </c>
      <c r="AH252" t="s">
        <v>35</v>
      </c>
    </row>
    <row r="253" spans="1:34" x14ac:dyDescent="0.3">
      <c r="A253">
        <v>252</v>
      </c>
      <c r="B253" s="2" t="s">
        <v>714</v>
      </c>
      <c r="C253" s="2" t="s">
        <v>63</v>
      </c>
      <c r="D253" s="2" t="s">
        <v>34</v>
      </c>
      <c r="E253">
        <v>27</v>
      </c>
      <c r="F253">
        <v>16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64</v>
      </c>
      <c r="N253">
        <v>244</v>
      </c>
      <c r="O253">
        <v>3.81</v>
      </c>
      <c r="P253">
        <v>1</v>
      </c>
      <c r="Q253">
        <v>11</v>
      </c>
      <c r="R253">
        <v>9</v>
      </c>
      <c r="S253">
        <v>74</v>
      </c>
      <c r="T253">
        <v>8.2200000000000006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38</v>
      </c>
      <c r="AB253">
        <v>46.8</v>
      </c>
      <c r="AC253">
        <v>49.8</v>
      </c>
      <c r="AD253">
        <v>42.3</v>
      </c>
      <c r="AF253">
        <v>75</v>
      </c>
      <c r="AH253" t="s">
        <v>35</v>
      </c>
    </row>
    <row r="254" spans="1:34" x14ac:dyDescent="0.3">
      <c r="A254">
        <v>253</v>
      </c>
      <c r="B254" s="2" t="s">
        <v>303</v>
      </c>
      <c r="C254" s="2" t="s">
        <v>116</v>
      </c>
      <c r="D254" s="2" t="s">
        <v>52</v>
      </c>
      <c r="E254">
        <v>22</v>
      </c>
      <c r="F254">
        <v>10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28</v>
      </c>
      <c r="R254">
        <v>12</v>
      </c>
      <c r="S254">
        <v>201</v>
      </c>
      <c r="T254">
        <v>16.75</v>
      </c>
      <c r="U254">
        <v>3</v>
      </c>
      <c r="V254">
        <v>0</v>
      </c>
      <c r="W254">
        <v>0</v>
      </c>
      <c r="X254">
        <v>3</v>
      </c>
      <c r="Y254">
        <v>0</v>
      </c>
      <c r="Z254">
        <v>0</v>
      </c>
      <c r="AA254">
        <v>38</v>
      </c>
      <c r="AB254">
        <v>50.1</v>
      </c>
      <c r="AC254">
        <v>53.1</v>
      </c>
      <c r="AD254">
        <v>44.1</v>
      </c>
      <c r="AF254">
        <v>36</v>
      </c>
      <c r="AH254" t="s">
        <v>35</v>
      </c>
    </row>
    <row r="255" spans="1:34" x14ac:dyDescent="0.3">
      <c r="A255">
        <v>254</v>
      </c>
      <c r="B255" s="2" t="s">
        <v>888</v>
      </c>
      <c r="C255" s="2" t="s">
        <v>63</v>
      </c>
      <c r="D255" s="2" t="s">
        <v>34</v>
      </c>
      <c r="E255">
        <v>27</v>
      </c>
      <c r="F255">
        <v>16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21</v>
      </c>
      <c r="N255">
        <v>95</v>
      </c>
      <c r="O255">
        <v>4.5199999999999996</v>
      </c>
      <c r="P255">
        <v>0</v>
      </c>
      <c r="Q255">
        <v>47</v>
      </c>
      <c r="R255">
        <v>35</v>
      </c>
      <c r="S255">
        <v>249</v>
      </c>
      <c r="T255">
        <v>7.11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38</v>
      </c>
      <c r="AB255">
        <v>73.400000000000006</v>
      </c>
      <c r="AC255">
        <v>77.400000000000006</v>
      </c>
      <c r="AD255">
        <v>55.9</v>
      </c>
      <c r="AF255">
        <v>74</v>
      </c>
      <c r="AH255" t="s">
        <v>35</v>
      </c>
    </row>
    <row r="256" spans="1:34" x14ac:dyDescent="0.3">
      <c r="A256">
        <v>255</v>
      </c>
      <c r="B256" s="2" t="s">
        <v>789</v>
      </c>
      <c r="C256" s="2" t="s">
        <v>99</v>
      </c>
      <c r="D256" s="2" t="s">
        <v>34</v>
      </c>
      <c r="E256">
        <v>27</v>
      </c>
      <c r="F256">
        <v>14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</v>
      </c>
      <c r="N256">
        <v>29</v>
      </c>
      <c r="O256">
        <v>3.22</v>
      </c>
      <c r="P256">
        <v>0</v>
      </c>
      <c r="Q256">
        <v>26</v>
      </c>
      <c r="R256">
        <v>20</v>
      </c>
      <c r="S256">
        <v>240</v>
      </c>
      <c r="T256">
        <v>12</v>
      </c>
      <c r="U256">
        <v>2</v>
      </c>
      <c r="V256">
        <v>1</v>
      </c>
      <c r="W256">
        <v>1</v>
      </c>
      <c r="X256">
        <v>2</v>
      </c>
      <c r="Y256">
        <v>0</v>
      </c>
      <c r="Z256">
        <v>0</v>
      </c>
      <c r="AA256">
        <v>37</v>
      </c>
      <c r="AB256">
        <v>56.9</v>
      </c>
      <c r="AC256">
        <v>60.9</v>
      </c>
      <c r="AD256">
        <v>46.9</v>
      </c>
      <c r="AF256">
        <v>78</v>
      </c>
      <c r="AH256" t="s">
        <v>35</v>
      </c>
    </row>
    <row r="257" spans="1:34" x14ac:dyDescent="0.3">
      <c r="A257">
        <v>256</v>
      </c>
      <c r="B257" s="2" t="s">
        <v>507</v>
      </c>
      <c r="C257" s="2" t="s">
        <v>61</v>
      </c>
      <c r="D257" s="2" t="s">
        <v>34</v>
      </c>
      <c r="E257">
        <v>24</v>
      </c>
      <c r="F257">
        <v>6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68</v>
      </c>
      <c r="N257">
        <v>240</v>
      </c>
      <c r="O257">
        <v>3.53</v>
      </c>
      <c r="P257">
        <v>0</v>
      </c>
      <c r="Q257">
        <v>18</v>
      </c>
      <c r="R257">
        <v>15</v>
      </c>
      <c r="S257">
        <v>131</v>
      </c>
      <c r="T257">
        <v>8.73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37</v>
      </c>
      <c r="AB257">
        <v>52.1</v>
      </c>
      <c r="AC257">
        <v>58.1</v>
      </c>
      <c r="AD257">
        <v>44.6</v>
      </c>
      <c r="AF257">
        <v>77</v>
      </c>
      <c r="AH257" t="s">
        <v>35</v>
      </c>
    </row>
    <row r="258" spans="1:34" x14ac:dyDescent="0.3">
      <c r="A258">
        <v>257</v>
      </c>
      <c r="B258" s="2" t="s">
        <v>347</v>
      </c>
      <c r="C258" s="2" t="s">
        <v>65</v>
      </c>
      <c r="D258" s="2" t="s">
        <v>34</v>
      </c>
      <c r="E258">
        <v>26</v>
      </c>
      <c r="F258">
        <v>14</v>
      </c>
      <c r="G258">
        <v>10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</v>
      </c>
      <c r="N258">
        <v>31</v>
      </c>
      <c r="O258">
        <v>4.43</v>
      </c>
      <c r="P258">
        <v>0</v>
      </c>
      <c r="Q258">
        <v>42</v>
      </c>
      <c r="R258">
        <v>33</v>
      </c>
      <c r="S258">
        <v>315</v>
      </c>
      <c r="T258">
        <v>9.5500000000000007</v>
      </c>
      <c r="U258">
        <v>1</v>
      </c>
      <c r="V258">
        <v>2</v>
      </c>
      <c r="W258">
        <v>2</v>
      </c>
      <c r="X258">
        <v>1</v>
      </c>
      <c r="Y258">
        <v>0</v>
      </c>
      <c r="Z258">
        <v>0</v>
      </c>
      <c r="AA258">
        <v>37</v>
      </c>
      <c r="AB258">
        <v>69.599999999999994</v>
      </c>
      <c r="AC258">
        <v>74.599999999999994</v>
      </c>
      <c r="AD258">
        <v>53.1</v>
      </c>
      <c r="AF258">
        <v>79</v>
      </c>
      <c r="AH258" t="s">
        <v>35</v>
      </c>
    </row>
    <row r="259" spans="1:34" x14ac:dyDescent="0.3">
      <c r="A259">
        <v>258</v>
      </c>
      <c r="B259" s="2" t="s">
        <v>889</v>
      </c>
      <c r="C259" s="2" t="s">
        <v>107</v>
      </c>
      <c r="D259" s="2" t="s">
        <v>34</v>
      </c>
      <c r="E259">
        <v>32</v>
      </c>
      <c r="F259">
        <v>12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66</v>
      </c>
      <c r="N259">
        <v>247</v>
      </c>
      <c r="O259">
        <v>3.74</v>
      </c>
      <c r="P259">
        <v>1</v>
      </c>
      <c r="Q259">
        <v>17</v>
      </c>
      <c r="R259">
        <v>14</v>
      </c>
      <c r="S259">
        <v>78</v>
      </c>
      <c r="T259">
        <v>5.57</v>
      </c>
      <c r="U259">
        <v>0</v>
      </c>
      <c r="V259">
        <v>2</v>
      </c>
      <c r="W259">
        <v>1</v>
      </c>
      <c r="X259">
        <v>1</v>
      </c>
      <c r="Y259">
        <v>0</v>
      </c>
      <c r="Z259">
        <v>0</v>
      </c>
      <c r="AA259">
        <v>37</v>
      </c>
      <c r="AB259">
        <v>50.5</v>
      </c>
      <c r="AC259">
        <v>54.5</v>
      </c>
      <c r="AD259">
        <v>43.5</v>
      </c>
      <c r="AF259">
        <v>80</v>
      </c>
      <c r="AH259" t="s">
        <v>35</v>
      </c>
    </row>
    <row r="260" spans="1:34" x14ac:dyDescent="0.3">
      <c r="A260">
        <v>259</v>
      </c>
      <c r="B260" s="2" t="s">
        <v>261</v>
      </c>
      <c r="C260" s="2" t="s">
        <v>80</v>
      </c>
      <c r="D260" s="2" t="s">
        <v>34</v>
      </c>
      <c r="E260">
        <v>24</v>
      </c>
      <c r="F260">
        <v>11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63</v>
      </c>
      <c r="N260">
        <v>246</v>
      </c>
      <c r="O260">
        <v>3.9</v>
      </c>
      <c r="P260">
        <v>1</v>
      </c>
      <c r="Q260">
        <v>11</v>
      </c>
      <c r="R260">
        <v>9</v>
      </c>
      <c r="S260">
        <v>53</v>
      </c>
      <c r="T260">
        <v>5.89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36</v>
      </c>
      <c r="AB260">
        <v>44.9</v>
      </c>
      <c r="AC260">
        <v>47.9</v>
      </c>
      <c r="AD260">
        <v>40.4</v>
      </c>
      <c r="AF260">
        <v>81</v>
      </c>
      <c r="AH260" t="s">
        <v>35</v>
      </c>
    </row>
    <row r="261" spans="1:34" x14ac:dyDescent="0.3">
      <c r="A261">
        <v>260</v>
      </c>
      <c r="B261" s="2" t="s">
        <v>235</v>
      </c>
      <c r="C261" s="2" t="s">
        <v>40</v>
      </c>
      <c r="D261" s="2" t="s">
        <v>49</v>
      </c>
      <c r="E261">
        <v>22</v>
      </c>
      <c r="F261">
        <v>11</v>
      </c>
      <c r="G261">
        <v>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65</v>
      </c>
      <c r="R261">
        <v>34</v>
      </c>
      <c r="S261">
        <v>375</v>
      </c>
      <c r="T261">
        <v>11.03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36</v>
      </c>
      <c r="AB261">
        <v>69.5</v>
      </c>
      <c r="AC261">
        <v>73.5</v>
      </c>
      <c r="AD261">
        <v>52.5</v>
      </c>
      <c r="AF261">
        <v>103</v>
      </c>
      <c r="AH261" t="s">
        <v>35</v>
      </c>
    </row>
    <row r="262" spans="1:34" x14ac:dyDescent="0.3">
      <c r="A262">
        <v>261</v>
      </c>
      <c r="B262" s="2" t="s">
        <v>385</v>
      </c>
      <c r="C262" s="2" t="s">
        <v>74</v>
      </c>
      <c r="D262" s="2" t="s">
        <v>52</v>
      </c>
      <c r="E262">
        <v>29</v>
      </c>
      <c r="F262">
        <v>16</v>
      </c>
      <c r="G262">
        <v>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32</v>
      </c>
      <c r="R262">
        <v>24</v>
      </c>
      <c r="S262">
        <v>235</v>
      </c>
      <c r="T262">
        <v>9.7899999999999991</v>
      </c>
      <c r="U262">
        <v>2</v>
      </c>
      <c r="V262">
        <v>0</v>
      </c>
      <c r="W262">
        <v>0</v>
      </c>
      <c r="X262">
        <v>2</v>
      </c>
      <c r="Y262">
        <v>0</v>
      </c>
      <c r="Z262">
        <v>0</v>
      </c>
      <c r="AA262">
        <v>36</v>
      </c>
      <c r="AB262">
        <v>59.5</v>
      </c>
      <c r="AC262">
        <v>62.5</v>
      </c>
      <c r="AD262">
        <v>47.5</v>
      </c>
      <c r="AF262">
        <v>40</v>
      </c>
      <c r="AH262" t="s">
        <v>35</v>
      </c>
    </row>
    <row r="263" spans="1:34" x14ac:dyDescent="0.3">
      <c r="A263">
        <v>262</v>
      </c>
      <c r="B263" s="2" t="s">
        <v>277</v>
      </c>
      <c r="C263" s="2" t="s">
        <v>80</v>
      </c>
      <c r="D263" s="2" t="s">
        <v>52</v>
      </c>
      <c r="E263">
        <v>23</v>
      </c>
      <c r="F263">
        <v>16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13</v>
      </c>
      <c r="O263">
        <v>13</v>
      </c>
      <c r="P263">
        <v>0</v>
      </c>
      <c r="Q263">
        <v>32</v>
      </c>
      <c r="R263">
        <v>16</v>
      </c>
      <c r="S263">
        <v>244</v>
      </c>
      <c r="T263">
        <v>15.25</v>
      </c>
      <c r="U263">
        <v>2</v>
      </c>
      <c r="V263">
        <v>1</v>
      </c>
      <c r="W263">
        <v>1</v>
      </c>
      <c r="X263">
        <v>2</v>
      </c>
      <c r="Y263">
        <v>0</v>
      </c>
      <c r="Z263">
        <v>0</v>
      </c>
      <c r="AA263">
        <v>36</v>
      </c>
      <c r="AB263">
        <v>51.7</v>
      </c>
      <c r="AC263">
        <v>55.7</v>
      </c>
      <c r="AD263">
        <v>43.7</v>
      </c>
      <c r="AF263">
        <v>37</v>
      </c>
      <c r="AH263" t="s">
        <v>35</v>
      </c>
    </row>
    <row r="264" spans="1:34" x14ac:dyDescent="0.3">
      <c r="A264">
        <v>263</v>
      </c>
      <c r="B264" s="2" t="s">
        <v>226</v>
      </c>
      <c r="C264" s="2" t="s">
        <v>72</v>
      </c>
      <c r="D264" s="2" t="s">
        <v>52</v>
      </c>
      <c r="E264">
        <v>31</v>
      </c>
      <c r="F264">
        <v>16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26</v>
      </c>
      <c r="R264">
        <v>17</v>
      </c>
      <c r="S264">
        <v>177</v>
      </c>
      <c r="T264">
        <v>10.41</v>
      </c>
      <c r="U264">
        <v>3</v>
      </c>
      <c r="V264">
        <v>0</v>
      </c>
      <c r="W264">
        <v>0</v>
      </c>
      <c r="X264">
        <v>3</v>
      </c>
      <c r="Y264">
        <v>0</v>
      </c>
      <c r="Z264">
        <v>0</v>
      </c>
      <c r="AA264">
        <v>36</v>
      </c>
      <c r="AB264">
        <v>52.7</v>
      </c>
      <c r="AC264">
        <v>55.7</v>
      </c>
      <c r="AD264">
        <v>44.2</v>
      </c>
      <c r="AF264">
        <v>38</v>
      </c>
      <c r="AH264" t="s">
        <v>35</v>
      </c>
    </row>
    <row r="265" spans="1:34" x14ac:dyDescent="0.3">
      <c r="A265">
        <v>264</v>
      </c>
      <c r="B265" s="2" t="s">
        <v>123</v>
      </c>
      <c r="C265" s="2" t="s">
        <v>80</v>
      </c>
      <c r="D265" s="2" t="s">
        <v>52</v>
      </c>
      <c r="E265">
        <v>24</v>
      </c>
      <c r="F265">
        <v>16</v>
      </c>
      <c r="G265">
        <v>16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45</v>
      </c>
      <c r="R265">
        <v>25</v>
      </c>
      <c r="S265">
        <v>295</v>
      </c>
      <c r="T265">
        <v>11.8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36</v>
      </c>
      <c r="AB265">
        <v>60.5</v>
      </c>
      <c r="AC265">
        <v>63.5</v>
      </c>
      <c r="AD265">
        <v>48</v>
      </c>
      <c r="AF265">
        <v>41</v>
      </c>
      <c r="AH265" t="s">
        <v>35</v>
      </c>
    </row>
    <row r="266" spans="1:34" x14ac:dyDescent="0.3">
      <c r="A266">
        <v>265</v>
      </c>
      <c r="B266" s="2" t="s">
        <v>534</v>
      </c>
      <c r="C266" s="2" t="s">
        <v>70</v>
      </c>
      <c r="D266" s="2" t="s">
        <v>49</v>
      </c>
      <c r="E266">
        <v>26</v>
      </c>
      <c r="F266">
        <v>16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18</v>
      </c>
      <c r="R266">
        <v>9</v>
      </c>
      <c r="S266">
        <v>218</v>
      </c>
      <c r="T266">
        <v>24.22</v>
      </c>
      <c r="U266">
        <v>3</v>
      </c>
      <c r="V266">
        <v>3</v>
      </c>
      <c r="W266">
        <v>2</v>
      </c>
      <c r="X266">
        <v>3</v>
      </c>
      <c r="Y266">
        <v>0</v>
      </c>
      <c r="Z266">
        <v>0</v>
      </c>
      <c r="AA266">
        <v>36</v>
      </c>
      <c r="AB266">
        <v>44.8</v>
      </c>
      <c r="AC266">
        <v>49.8</v>
      </c>
      <c r="AD266">
        <v>40.299999999999997</v>
      </c>
      <c r="AF266">
        <v>101</v>
      </c>
      <c r="AH266" t="s">
        <v>35</v>
      </c>
    </row>
    <row r="267" spans="1:34" x14ac:dyDescent="0.3">
      <c r="A267">
        <v>266</v>
      </c>
      <c r="B267" s="2" t="s">
        <v>890</v>
      </c>
      <c r="C267" s="2" t="s">
        <v>54</v>
      </c>
      <c r="D267" s="2" t="s">
        <v>49</v>
      </c>
      <c r="E267">
        <v>23</v>
      </c>
      <c r="F267">
        <v>16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61</v>
      </c>
      <c r="R267">
        <v>27</v>
      </c>
      <c r="S267">
        <v>357</v>
      </c>
      <c r="T267">
        <v>13.22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36</v>
      </c>
      <c r="AB267">
        <v>62.7</v>
      </c>
      <c r="AC267">
        <v>65.7</v>
      </c>
      <c r="AD267">
        <v>49.2</v>
      </c>
      <c r="AF267">
        <v>102</v>
      </c>
      <c r="AH267" t="s">
        <v>35</v>
      </c>
    </row>
    <row r="268" spans="1:34" x14ac:dyDescent="0.3">
      <c r="A268">
        <v>267</v>
      </c>
      <c r="B268" s="2" t="s">
        <v>891</v>
      </c>
      <c r="C268" s="2" t="s">
        <v>99</v>
      </c>
      <c r="D268" s="2" t="s">
        <v>52</v>
      </c>
      <c r="E268">
        <v>33</v>
      </c>
      <c r="F268">
        <v>8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35</v>
      </c>
      <c r="R268">
        <v>20</v>
      </c>
      <c r="S268">
        <v>236</v>
      </c>
      <c r="T268">
        <v>11.8</v>
      </c>
      <c r="U268">
        <v>2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36</v>
      </c>
      <c r="AB268">
        <v>55.6</v>
      </c>
      <c r="AC268">
        <v>58.6</v>
      </c>
      <c r="AD268">
        <v>45.6</v>
      </c>
      <c r="AF268">
        <v>39</v>
      </c>
      <c r="AH268" t="s">
        <v>35</v>
      </c>
    </row>
    <row r="269" spans="1:34" x14ac:dyDescent="0.3">
      <c r="A269">
        <v>268</v>
      </c>
      <c r="B269" s="2" t="s">
        <v>136</v>
      </c>
      <c r="C269" s="2" t="s">
        <v>78</v>
      </c>
      <c r="D269" s="2" t="s">
        <v>49</v>
      </c>
      <c r="E269">
        <v>23</v>
      </c>
      <c r="F269">
        <v>10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32</v>
      </c>
      <c r="R269">
        <v>22</v>
      </c>
      <c r="S269">
        <v>225</v>
      </c>
      <c r="T269">
        <v>10.23</v>
      </c>
      <c r="U269">
        <v>2</v>
      </c>
      <c r="V269">
        <v>0</v>
      </c>
      <c r="W269">
        <v>0</v>
      </c>
      <c r="X269">
        <v>2</v>
      </c>
      <c r="Y269">
        <v>0</v>
      </c>
      <c r="Z269">
        <v>0</v>
      </c>
      <c r="AA269">
        <v>35</v>
      </c>
      <c r="AB269">
        <v>56.5</v>
      </c>
      <c r="AC269">
        <v>59.5</v>
      </c>
      <c r="AD269">
        <v>45.5</v>
      </c>
      <c r="AF269">
        <v>105</v>
      </c>
      <c r="AH269" t="s">
        <v>35</v>
      </c>
    </row>
    <row r="270" spans="1:34" x14ac:dyDescent="0.3">
      <c r="A270">
        <v>269</v>
      </c>
      <c r="B270" s="2" t="s">
        <v>351</v>
      </c>
      <c r="C270" s="2" t="s">
        <v>104</v>
      </c>
      <c r="D270" s="2" t="s">
        <v>49</v>
      </c>
      <c r="E270">
        <v>23</v>
      </c>
      <c r="F270">
        <v>11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8</v>
      </c>
      <c r="O270">
        <v>2.67</v>
      </c>
      <c r="P270">
        <v>0</v>
      </c>
      <c r="Q270">
        <v>37</v>
      </c>
      <c r="R270">
        <v>23</v>
      </c>
      <c r="S270">
        <v>284</v>
      </c>
      <c r="T270">
        <v>12.35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35</v>
      </c>
      <c r="AB270">
        <v>58.2</v>
      </c>
      <c r="AC270">
        <v>61.2</v>
      </c>
      <c r="AD270">
        <v>46.7</v>
      </c>
      <c r="AF270">
        <v>104</v>
      </c>
      <c r="AH270" t="s">
        <v>35</v>
      </c>
    </row>
    <row r="271" spans="1:34" x14ac:dyDescent="0.3">
      <c r="A271">
        <v>270</v>
      </c>
      <c r="B271" s="2" t="s">
        <v>892</v>
      </c>
      <c r="C271" s="2" t="s">
        <v>37</v>
      </c>
      <c r="D271" s="2" t="s">
        <v>49</v>
      </c>
      <c r="E271">
        <v>26</v>
      </c>
      <c r="F271">
        <v>13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</v>
      </c>
      <c r="N271">
        <v>42</v>
      </c>
      <c r="O271">
        <v>8.4</v>
      </c>
      <c r="P271">
        <v>0</v>
      </c>
      <c r="Q271">
        <v>27</v>
      </c>
      <c r="R271">
        <v>19</v>
      </c>
      <c r="S271">
        <v>173</v>
      </c>
      <c r="T271">
        <v>9.11</v>
      </c>
      <c r="U271">
        <v>1</v>
      </c>
      <c r="V271">
        <v>4</v>
      </c>
      <c r="W271">
        <v>0</v>
      </c>
      <c r="X271">
        <v>2</v>
      </c>
      <c r="Y271">
        <v>0</v>
      </c>
      <c r="Z271">
        <v>0</v>
      </c>
      <c r="AA271">
        <v>34</v>
      </c>
      <c r="AB271">
        <v>52.5</v>
      </c>
      <c r="AC271">
        <v>55.5</v>
      </c>
      <c r="AD271">
        <v>43</v>
      </c>
      <c r="AF271">
        <v>106</v>
      </c>
      <c r="AH271" t="s">
        <v>35</v>
      </c>
    </row>
    <row r="272" spans="1:34" x14ac:dyDescent="0.3">
      <c r="A272">
        <v>271</v>
      </c>
      <c r="B272" s="2" t="s">
        <v>751</v>
      </c>
      <c r="C272" s="2" t="s">
        <v>111</v>
      </c>
      <c r="D272" s="2" t="s">
        <v>52</v>
      </c>
      <c r="E272">
        <v>26</v>
      </c>
      <c r="F272">
        <v>11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40</v>
      </c>
      <c r="R272">
        <v>21</v>
      </c>
      <c r="S272">
        <v>244</v>
      </c>
      <c r="T272">
        <v>11.62</v>
      </c>
      <c r="U272">
        <v>2</v>
      </c>
      <c r="V272">
        <v>1</v>
      </c>
      <c r="W272">
        <v>1</v>
      </c>
      <c r="X272">
        <v>2</v>
      </c>
      <c r="Y272">
        <v>0</v>
      </c>
      <c r="Z272">
        <v>0</v>
      </c>
      <c r="AA272">
        <v>34</v>
      </c>
      <c r="AB272">
        <v>55.4</v>
      </c>
      <c r="AC272">
        <v>59.4</v>
      </c>
      <c r="AD272">
        <v>44.9</v>
      </c>
      <c r="AF272">
        <v>42</v>
      </c>
      <c r="AH272" t="s">
        <v>35</v>
      </c>
    </row>
    <row r="273" spans="1:34" x14ac:dyDescent="0.3">
      <c r="A273">
        <v>272</v>
      </c>
      <c r="B273" s="2" t="s">
        <v>325</v>
      </c>
      <c r="C273" s="2" t="s">
        <v>76</v>
      </c>
      <c r="D273" s="2" t="s">
        <v>38</v>
      </c>
      <c r="E273">
        <v>28</v>
      </c>
      <c r="F273">
        <v>7</v>
      </c>
      <c r="G273">
        <v>3</v>
      </c>
      <c r="H273">
        <v>57</v>
      </c>
      <c r="I273">
        <v>101</v>
      </c>
      <c r="J273">
        <v>537</v>
      </c>
      <c r="K273">
        <v>5</v>
      </c>
      <c r="L273">
        <v>2</v>
      </c>
      <c r="M273">
        <v>11</v>
      </c>
      <c r="N273">
        <v>3</v>
      </c>
      <c r="O273">
        <v>0.27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6</v>
      </c>
      <c r="W273">
        <v>2</v>
      </c>
      <c r="X273">
        <v>0</v>
      </c>
      <c r="Y273">
        <v>0</v>
      </c>
      <c r="Z273">
        <v>0</v>
      </c>
      <c r="AA273">
        <v>34</v>
      </c>
      <c r="AB273">
        <v>33.799999999999997</v>
      </c>
      <c r="AC273">
        <v>40.799999999999997</v>
      </c>
      <c r="AD273">
        <v>35.799999999999997</v>
      </c>
      <c r="AF273">
        <v>44</v>
      </c>
      <c r="AH273" t="s">
        <v>35</v>
      </c>
    </row>
    <row r="274" spans="1:34" x14ac:dyDescent="0.3">
      <c r="A274">
        <v>273</v>
      </c>
      <c r="B274" s="2" t="s">
        <v>522</v>
      </c>
      <c r="C274" s="2" t="s">
        <v>99</v>
      </c>
      <c r="D274" s="2" t="s">
        <v>38</v>
      </c>
      <c r="E274">
        <v>28</v>
      </c>
      <c r="F274">
        <v>4</v>
      </c>
      <c r="G274">
        <v>4</v>
      </c>
      <c r="H274">
        <v>93</v>
      </c>
      <c r="I274">
        <v>140</v>
      </c>
      <c r="J274">
        <v>833</v>
      </c>
      <c r="K274">
        <v>4</v>
      </c>
      <c r="L274">
        <v>5</v>
      </c>
      <c r="M274">
        <v>4</v>
      </c>
      <c r="N274">
        <v>4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5</v>
      </c>
      <c r="W274">
        <v>3</v>
      </c>
      <c r="X274">
        <v>0</v>
      </c>
      <c r="Y274">
        <v>0</v>
      </c>
      <c r="Z274">
        <v>0</v>
      </c>
      <c r="AA274">
        <v>34</v>
      </c>
      <c r="AB274">
        <v>33.700000000000003</v>
      </c>
      <c r="AC274">
        <v>44.7</v>
      </c>
      <c r="AD274">
        <v>38.700000000000003</v>
      </c>
      <c r="AF274">
        <v>45</v>
      </c>
      <c r="AH274" t="s">
        <v>35</v>
      </c>
    </row>
    <row r="275" spans="1:34" x14ac:dyDescent="0.3">
      <c r="A275">
        <v>274</v>
      </c>
      <c r="B275" s="2" t="s">
        <v>893</v>
      </c>
      <c r="C275" s="2" t="s">
        <v>54</v>
      </c>
      <c r="D275" s="2" t="s">
        <v>38</v>
      </c>
      <c r="E275">
        <v>25</v>
      </c>
      <c r="F275">
        <v>4</v>
      </c>
      <c r="G275">
        <v>1</v>
      </c>
      <c r="H275">
        <v>46</v>
      </c>
      <c r="I275">
        <v>75</v>
      </c>
      <c r="J275">
        <v>517</v>
      </c>
      <c r="K275">
        <v>4</v>
      </c>
      <c r="L275">
        <v>5</v>
      </c>
      <c r="M275">
        <v>10</v>
      </c>
      <c r="N275">
        <v>71</v>
      </c>
      <c r="O275">
        <v>7.1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34</v>
      </c>
      <c r="AB275">
        <v>33.799999999999997</v>
      </c>
      <c r="AC275">
        <v>41.8</v>
      </c>
      <c r="AD275">
        <v>38.799999999999997</v>
      </c>
      <c r="AF275">
        <v>43</v>
      </c>
      <c r="AH275" t="s">
        <v>35</v>
      </c>
    </row>
    <row r="276" spans="1:34" x14ac:dyDescent="0.3">
      <c r="A276">
        <v>275</v>
      </c>
      <c r="B276" s="2" t="s">
        <v>430</v>
      </c>
      <c r="C276" s="2" t="s">
        <v>76</v>
      </c>
      <c r="D276" s="2" t="s">
        <v>34</v>
      </c>
      <c r="E276">
        <v>23</v>
      </c>
      <c r="F276">
        <v>8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47</v>
      </c>
      <c r="N276">
        <v>174</v>
      </c>
      <c r="O276">
        <v>3.7</v>
      </c>
      <c r="P276">
        <v>1</v>
      </c>
      <c r="Q276">
        <v>18</v>
      </c>
      <c r="R276">
        <v>13</v>
      </c>
      <c r="S276">
        <v>103</v>
      </c>
      <c r="T276">
        <v>7.92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34</v>
      </c>
      <c r="AB276">
        <v>46.7</v>
      </c>
      <c r="AC276">
        <v>52.7</v>
      </c>
      <c r="AD276">
        <v>40.200000000000003</v>
      </c>
      <c r="AF276">
        <v>82</v>
      </c>
      <c r="AH276" t="s">
        <v>35</v>
      </c>
    </row>
    <row r="277" spans="1:34" x14ac:dyDescent="0.3">
      <c r="A277">
        <v>276</v>
      </c>
      <c r="B277" s="2" t="s">
        <v>894</v>
      </c>
      <c r="C277" s="2" t="s">
        <v>67</v>
      </c>
      <c r="D277" s="2" t="s">
        <v>38</v>
      </c>
      <c r="E277">
        <v>30</v>
      </c>
      <c r="F277">
        <v>4</v>
      </c>
      <c r="G277">
        <v>3</v>
      </c>
      <c r="H277">
        <v>47</v>
      </c>
      <c r="I277">
        <v>97</v>
      </c>
      <c r="J277">
        <v>523</v>
      </c>
      <c r="K277">
        <v>4</v>
      </c>
      <c r="L277">
        <v>3</v>
      </c>
      <c r="M277">
        <v>5</v>
      </c>
      <c r="N277">
        <v>51</v>
      </c>
      <c r="O277">
        <v>10.199999999999999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34</v>
      </c>
      <c r="AB277">
        <v>34</v>
      </c>
      <c r="AC277">
        <v>41</v>
      </c>
      <c r="AD277">
        <v>37</v>
      </c>
      <c r="AF277">
        <v>42</v>
      </c>
      <c r="AH277" t="s">
        <v>35</v>
      </c>
    </row>
    <row r="278" spans="1:34" x14ac:dyDescent="0.3">
      <c r="A278">
        <v>277</v>
      </c>
      <c r="B278" s="2" t="s">
        <v>68</v>
      </c>
      <c r="C278" s="2" t="s">
        <v>61</v>
      </c>
      <c r="D278" s="2" t="s">
        <v>34</v>
      </c>
      <c r="E278">
        <v>23</v>
      </c>
      <c r="F278">
        <v>4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49</v>
      </c>
      <c r="N278">
        <v>208</v>
      </c>
      <c r="O278">
        <v>4.24</v>
      </c>
      <c r="P278">
        <v>0</v>
      </c>
      <c r="Q278">
        <v>8</v>
      </c>
      <c r="R278">
        <v>7</v>
      </c>
      <c r="S278">
        <v>59</v>
      </c>
      <c r="T278">
        <v>8.43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33</v>
      </c>
      <c r="AB278">
        <v>39.700000000000003</v>
      </c>
      <c r="AC278">
        <v>42.7</v>
      </c>
      <c r="AD278">
        <v>36.200000000000003</v>
      </c>
      <c r="AF278">
        <v>83</v>
      </c>
      <c r="AH278" t="s">
        <v>35</v>
      </c>
    </row>
    <row r="279" spans="1:34" x14ac:dyDescent="0.3">
      <c r="A279">
        <v>278</v>
      </c>
      <c r="B279" s="2" t="s">
        <v>706</v>
      </c>
      <c r="C279" s="2" t="s">
        <v>135</v>
      </c>
      <c r="D279" s="2" t="s">
        <v>52</v>
      </c>
      <c r="E279">
        <v>27</v>
      </c>
      <c r="F279">
        <v>6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35</v>
      </c>
      <c r="R279">
        <v>27</v>
      </c>
      <c r="S279">
        <v>211</v>
      </c>
      <c r="T279">
        <v>7.81</v>
      </c>
      <c r="U279">
        <v>2</v>
      </c>
      <c r="V279">
        <v>1</v>
      </c>
      <c r="W279">
        <v>0</v>
      </c>
      <c r="X279">
        <v>2</v>
      </c>
      <c r="Y279">
        <v>0</v>
      </c>
      <c r="Z279">
        <v>0</v>
      </c>
      <c r="AA279">
        <v>33</v>
      </c>
      <c r="AB279">
        <v>60.1</v>
      </c>
      <c r="AC279">
        <v>63.1</v>
      </c>
      <c r="AD279">
        <v>46.6</v>
      </c>
      <c r="AF279">
        <v>43</v>
      </c>
      <c r="AH279" t="s">
        <v>35</v>
      </c>
    </row>
    <row r="280" spans="1:34" x14ac:dyDescent="0.3">
      <c r="A280">
        <v>279</v>
      </c>
      <c r="B280" s="2" t="s">
        <v>671</v>
      </c>
      <c r="C280" s="2" t="s">
        <v>40</v>
      </c>
      <c r="D280" s="2" t="s">
        <v>49</v>
      </c>
      <c r="E280">
        <v>22</v>
      </c>
      <c r="F280">
        <v>16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</v>
      </c>
      <c r="N280">
        <v>43</v>
      </c>
      <c r="O280">
        <v>5.38</v>
      </c>
      <c r="P280">
        <v>0</v>
      </c>
      <c r="Q280">
        <v>28</v>
      </c>
      <c r="R280">
        <v>16</v>
      </c>
      <c r="S280">
        <v>231</v>
      </c>
      <c r="T280">
        <v>14.44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33</v>
      </c>
      <c r="AB280">
        <v>49.4</v>
      </c>
      <c r="AC280">
        <v>52.4</v>
      </c>
      <c r="AD280">
        <v>41.4</v>
      </c>
      <c r="AF280">
        <v>107</v>
      </c>
      <c r="AH280" t="s">
        <v>35</v>
      </c>
    </row>
    <row r="281" spans="1:34" x14ac:dyDescent="0.3">
      <c r="A281">
        <v>280</v>
      </c>
      <c r="B281" s="2" t="s">
        <v>358</v>
      </c>
      <c r="C281" s="2" t="s">
        <v>86</v>
      </c>
      <c r="D281" s="2" t="s">
        <v>49</v>
      </c>
      <c r="E281">
        <v>25</v>
      </c>
      <c r="F281">
        <v>16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</v>
      </c>
      <c r="N281">
        <v>12</v>
      </c>
      <c r="O281">
        <v>4</v>
      </c>
      <c r="P281">
        <v>0</v>
      </c>
      <c r="Q281">
        <v>22</v>
      </c>
      <c r="R281">
        <v>13</v>
      </c>
      <c r="S281">
        <v>203</v>
      </c>
      <c r="T281">
        <v>15.62</v>
      </c>
      <c r="U281">
        <v>2</v>
      </c>
      <c r="V281">
        <v>2</v>
      </c>
      <c r="W281">
        <v>1</v>
      </c>
      <c r="X281">
        <v>2</v>
      </c>
      <c r="Y281">
        <v>0</v>
      </c>
      <c r="Z281">
        <v>0</v>
      </c>
      <c r="AA281">
        <v>32</v>
      </c>
      <c r="AB281">
        <v>44.5</v>
      </c>
      <c r="AC281">
        <v>48.5</v>
      </c>
      <c r="AD281">
        <v>38</v>
      </c>
      <c r="AF281">
        <v>110</v>
      </c>
      <c r="AH281" t="s">
        <v>35</v>
      </c>
    </row>
    <row r="282" spans="1:34" x14ac:dyDescent="0.3">
      <c r="A282">
        <v>281</v>
      </c>
      <c r="B282" s="2" t="s">
        <v>537</v>
      </c>
      <c r="C282" s="2" t="s">
        <v>107</v>
      </c>
      <c r="D282" s="2" t="s">
        <v>49</v>
      </c>
      <c r="E282">
        <v>25</v>
      </c>
      <c r="F282">
        <v>10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36</v>
      </c>
      <c r="R282">
        <v>25</v>
      </c>
      <c r="S282">
        <v>282</v>
      </c>
      <c r="T282">
        <v>11.28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32</v>
      </c>
      <c r="AB282">
        <v>57.2</v>
      </c>
      <c r="AC282">
        <v>61.2</v>
      </c>
      <c r="AD282">
        <v>44.7</v>
      </c>
      <c r="AF282">
        <v>108</v>
      </c>
      <c r="AH282" t="s">
        <v>35</v>
      </c>
    </row>
    <row r="283" spans="1:34" x14ac:dyDescent="0.3">
      <c r="A283">
        <v>282</v>
      </c>
      <c r="B283" s="2" t="s">
        <v>353</v>
      </c>
      <c r="C283" s="2" t="s">
        <v>46</v>
      </c>
      <c r="D283" s="2" t="s">
        <v>49</v>
      </c>
      <c r="E283">
        <v>28</v>
      </c>
      <c r="F283">
        <v>16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25</v>
      </c>
      <c r="R283">
        <v>18</v>
      </c>
      <c r="S283">
        <v>198</v>
      </c>
      <c r="T283">
        <v>11</v>
      </c>
      <c r="U283">
        <v>2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32</v>
      </c>
      <c r="AB283">
        <v>49.8</v>
      </c>
      <c r="AC283">
        <v>52.8</v>
      </c>
      <c r="AD283">
        <v>40.799999999999997</v>
      </c>
      <c r="AF283">
        <v>109</v>
      </c>
      <c r="AH283" t="s">
        <v>35</v>
      </c>
    </row>
    <row r="284" spans="1:34" x14ac:dyDescent="0.3">
      <c r="A284">
        <v>283</v>
      </c>
      <c r="B284" s="2" t="s">
        <v>491</v>
      </c>
      <c r="C284" s="2" t="s">
        <v>99</v>
      </c>
      <c r="D284" s="2" t="s">
        <v>52</v>
      </c>
      <c r="E284">
        <v>23</v>
      </c>
      <c r="F284">
        <v>13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14</v>
      </c>
      <c r="R284">
        <v>12</v>
      </c>
      <c r="S284">
        <v>127</v>
      </c>
      <c r="T284">
        <v>10.58</v>
      </c>
      <c r="U284">
        <v>3</v>
      </c>
      <c r="V284">
        <v>0</v>
      </c>
      <c r="W284">
        <v>0</v>
      </c>
      <c r="X284">
        <v>3</v>
      </c>
      <c r="Y284">
        <v>0</v>
      </c>
      <c r="Z284">
        <v>0</v>
      </c>
      <c r="AA284">
        <v>31</v>
      </c>
      <c r="AB284">
        <v>42.7</v>
      </c>
      <c r="AC284">
        <v>45.7</v>
      </c>
      <c r="AD284">
        <v>36.700000000000003</v>
      </c>
      <c r="AF284">
        <v>44</v>
      </c>
      <c r="AH284" t="s">
        <v>35</v>
      </c>
    </row>
    <row r="285" spans="1:34" x14ac:dyDescent="0.3">
      <c r="A285">
        <v>284</v>
      </c>
      <c r="B285" s="2" t="s">
        <v>337</v>
      </c>
      <c r="C285" s="2" t="s">
        <v>80</v>
      </c>
      <c r="D285" s="2" t="s">
        <v>49</v>
      </c>
      <c r="E285">
        <v>27</v>
      </c>
      <c r="F285">
        <v>16</v>
      </c>
      <c r="G285">
        <v>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59</v>
      </c>
      <c r="N285">
        <v>270</v>
      </c>
      <c r="O285">
        <v>4.58</v>
      </c>
      <c r="P285">
        <v>1</v>
      </c>
      <c r="Q285">
        <v>22</v>
      </c>
      <c r="R285">
        <v>13</v>
      </c>
      <c r="S285">
        <v>47</v>
      </c>
      <c r="T285">
        <v>3.62</v>
      </c>
      <c r="U285">
        <v>0</v>
      </c>
      <c r="V285">
        <v>5</v>
      </c>
      <c r="W285">
        <v>4</v>
      </c>
      <c r="X285">
        <v>1</v>
      </c>
      <c r="Y285">
        <v>0</v>
      </c>
      <c r="Z285">
        <v>0</v>
      </c>
      <c r="AA285">
        <v>30</v>
      </c>
      <c r="AB285">
        <v>42.7</v>
      </c>
      <c r="AC285">
        <v>49.7</v>
      </c>
      <c r="AD285">
        <v>36.200000000000003</v>
      </c>
      <c r="AF285">
        <v>113</v>
      </c>
      <c r="AH285" t="s">
        <v>35</v>
      </c>
    </row>
    <row r="286" spans="1:34" x14ac:dyDescent="0.3">
      <c r="A286">
        <v>285</v>
      </c>
      <c r="B286" s="2" t="s">
        <v>318</v>
      </c>
      <c r="C286" s="2" t="s">
        <v>33</v>
      </c>
      <c r="D286" s="2" t="s">
        <v>49</v>
      </c>
      <c r="E286">
        <v>24</v>
      </c>
      <c r="F286">
        <v>8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12</v>
      </c>
      <c r="O286">
        <v>12</v>
      </c>
      <c r="P286">
        <v>0</v>
      </c>
      <c r="Q286">
        <v>17</v>
      </c>
      <c r="R286">
        <v>10</v>
      </c>
      <c r="S286">
        <v>105</v>
      </c>
      <c r="T286">
        <v>10.5</v>
      </c>
      <c r="U286">
        <v>2</v>
      </c>
      <c r="V286">
        <v>0</v>
      </c>
      <c r="W286">
        <v>0</v>
      </c>
      <c r="X286">
        <v>3</v>
      </c>
      <c r="Y286">
        <v>0</v>
      </c>
      <c r="Z286">
        <v>0</v>
      </c>
      <c r="AA286">
        <v>30</v>
      </c>
      <c r="AB286">
        <v>39.700000000000003</v>
      </c>
      <c r="AC286">
        <v>42.7</v>
      </c>
      <c r="AD286">
        <v>34.700000000000003</v>
      </c>
      <c r="AF286">
        <v>114</v>
      </c>
      <c r="AH286" t="s">
        <v>35</v>
      </c>
    </row>
    <row r="287" spans="1:34" x14ac:dyDescent="0.3">
      <c r="A287">
        <v>286</v>
      </c>
      <c r="B287" s="2" t="s">
        <v>895</v>
      </c>
      <c r="C287" s="2" t="s">
        <v>72</v>
      </c>
      <c r="D287" s="2" t="s">
        <v>34</v>
      </c>
      <c r="E287">
        <v>24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42</v>
      </c>
      <c r="N287">
        <v>165</v>
      </c>
      <c r="O287">
        <v>3.93</v>
      </c>
      <c r="P287">
        <v>2</v>
      </c>
      <c r="Q287">
        <v>2</v>
      </c>
      <c r="R287">
        <v>2</v>
      </c>
      <c r="S287">
        <v>14</v>
      </c>
      <c r="T287">
        <v>7</v>
      </c>
      <c r="U287">
        <v>0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30</v>
      </c>
      <c r="AB287">
        <v>31.9</v>
      </c>
      <c r="AC287">
        <v>34.9</v>
      </c>
      <c r="AD287">
        <v>30.9</v>
      </c>
      <c r="AF287">
        <v>84</v>
      </c>
      <c r="AH287" t="s">
        <v>35</v>
      </c>
    </row>
    <row r="288" spans="1:34" x14ac:dyDescent="0.3">
      <c r="A288">
        <v>287</v>
      </c>
      <c r="B288" s="2" t="s">
        <v>737</v>
      </c>
      <c r="C288" s="2" t="s">
        <v>107</v>
      </c>
      <c r="D288" s="2" t="s">
        <v>49</v>
      </c>
      <c r="E288">
        <v>29</v>
      </c>
      <c r="F288">
        <v>14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22</v>
      </c>
      <c r="R288">
        <v>13</v>
      </c>
      <c r="S288">
        <v>120</v>
      </c>
      <c r="T288">
        <v>9.23</v>
      </c>
      <c r="U288">
        <v>3</v>
      </c>
      <c r="V288">
        <v>0</v>
      </c>
      <c r="W288">
        <v>0</v>
      </c>
      <c r="X288">
        <v>3</v>
      </c>
      <c r="Y288">
        <v>0</v>
      </c>
      <c r="Z288">
        <v>0</v>
      </c>
      <c r="AA288">
        <v>30</v>
      </c>
      <c r="AB288">
        <v>43</v>
      </c>
      <c r="AC288">
        <v>46</v>
      </c>
      <c r="AD288">
        <v>36.5</v>
      </c>
      <c r="AF288">
        <v>111</v>
      </c>
      <c r="AH288" t="s">
        <v>35</v>
      </c>
    </row>
    <row r="289" spans="1:34" x14ac:dyDescent="0.3">
      <c r="A289">
        <v>288</v>
      </c>
      <c r="B289" s="2" t="s">
        <v>718</v>
      </c>
      <c r="C289" s="2" t="s">
        <v>135</v>
      </c>
      <c r="D289" s="2" t="s">
        <v>49</v>
      </c>
      <c r="E289">
        <v>28</v>
      </c>
      <c r="F289">
        <v>9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37</v>
      </c>
      <c r="R289">
        <v>20</v>
      </c>
      <c r="S289">
        <v>240</v>
      </c>
      <c r="T289">
        <v>12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30</v>
      </c>
      <c r="AB289">
        <v>50</v>
      </c>
      <c r="AC289">
        <v>53</v>
      </c>
      <c r="AD289">
        <v>40</v>
      </c>
      <c r="AF289">
        <v>112</v>
      </c>
      <c r="AH289" t="s">
        <v>35</v>
      </c>
    </row>
    <row r="290" spans="1:34" x14ac:dyDescent="0.3">
      <c r="A290">
        <v>289</v>
      </c>
      <c r="B290" s="2" t="s">
        <v>896</v>
      </c>
      <c r="C290" s="2" t="s">
        <v>111</v>
      </c>
      <c r="D290" s="2" t="s">
        <v>52</v>
      </c>
      <c r="E290">
        <v>30</v>
      </c>
      <c r="F290">
        <v>9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44</v>
      </c>
      <c r="R290">
        <v>30</v>
      </c>
      <c r="S290">
        <v>286</v>
      </c>
      <c r="T290">
        <v>9.5299999999999994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29</v>
      </c>
      <c r="AB290">
        <v>58.6</v>
      </c>
      <c r="AC290">
        <v>61.6</v>
      </c>
      <c r="AD290">
        <v>43.6</v>
      </c>
      <c r="AF290">
        <v>45</v>
      </c>
      <c r="AH290" t="s">
        <v>35</v>
      </c>
    </row>
    <row r="291" spans="1:34" x14ac:dyDescent="0.3">
      <c r="A291">
        <v>290</v>
      </c>
      <c r="B291" s="2" t="s">
        <v>440</v>
      </c>
      <c r="C291" s="2" t="s">
        <v>76</v>
      </c>
      <c r="D291" s="2" t="s">
        <v>49</v>
      </c>
      <c r="E291">
        <v>24</v>
      </c>
      <c r="F291">
        <v>16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22</v>
      </c>
      <c r="R291">
        <v>16</v>
      </c>
      <c r="S291">
        <v>226</v>
      </c>
      <c r="T291">
        <v>14.13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29</v>
      </c>
      <c r="AB291">
        <v>44.6</v>
      </c>
      <c r="AC291">
        <v>47.6</v>
      </c>
      <c r="AD291">
        <v>36.6</v>
      </c>
      <c r="AF291">
        <v>115</v>
      </c>
      <c r="AH291" t="s">
        <v>35</v>
      </c>
    </row>
    <row r="292" spans="1:34" x14ac:dyDescent="0.3">
      <c r="A292">
        <v>291</v>
      </c>
      <c r="B292" s="2" t="s">
        <v>335</v>
      </c>
      <c r="C292" s="2" t="s">
        <v>51</v>
      </c>
      <c r="D292" s="2" t="s">
        <v>52</v>
      </c>
      <c r="E292">
        <v>26</v>
      </c>
      <c r="F292">
        <v>16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35</v>
      </c>
      <c r="R292">
        <v>18</v>
      </c>
      <c r="S292">
        <v>224</v>
      </c>
      <c r="T292">
        <v>12.44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28</v>
      </c>
      <c r="AB292">
        <v>46.4</v>
      </c>
      <c r="AC292">
        <v>49.4</v>
      </c>
      <c r="AD292">
        <v>37.4</v>
      </c>
      <c r="AF292">
        <v>46</v>
      </c>
      <c r="AH292" t="s">
        <v>35</v>
      </c>
    </row>
    <row r="293" spans="1:34" x14ac:dyDescent="0.3">
      <c r="A293">
        <v>292</v>
      </c>
      <c r="B293" s="2" t="s">
        <v>514</v>
      </c>
      <c r="C293" s="2" t="s">
        <v>116</v>
      </c>
      <c r="D293" s="2" t="s">
        <v>34</v>
      </c>
      <c r="E293">
        <v>24</v>
      </c>
      <c r="F293">
        <v>16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31</v>
      </c>
      <c r="N293">
        <v>124</v>
      </c>
      <c r="O293">
        <v>4</v>
      </c>
      <c r="P293">
        <v>2</v>
      </c>
      <c r="Q293">
        <v>6</v>
      </c>
      <c r="R293">
        <v>4</v>
      </c>
      <c r="S293">
        <v>38</v>
      </c>
      <c r="T293">
        <v>9.5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0</v>
      </c>
      <c r="AA293">
        <v>28</v>
      </c>
      <c r="AB293">
        <v>32.200000000000003</v>
      </c>
      <c r="AC293">
        <v>35.200000000000003</v>
      </c>
      <c r="AD293">
        <v>30.2</v>
      </c>
      <c r="AF293">
        <v>85</v>
      </c>
      <c r="AH293" t="s">
        <v>35</v>
      </c>
    </row>
    <row r="294" spans="1:34" x14ac:dyDescent="0.3">
      <c r="A294">
        <v>293</v>
      </c>
      <c r="B294" s="2" t="s">
        <v>543</v>
      </c>
      <c r="C294" s="2" t="s">
        <v>33</v>
      </c>
      <c r="D294" s="2" t="s">
        <v>49</v>
      </c>
      <c r="E294">
        <v>27</v>
      </c>
      <c r="F294">
        <v>15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19</v>
      </c>
      <c r="O294">
        <v>9.5</v>
      </c>
      <c r="P294">
        <v>0</v>
      </c>
      <c r="Q294">
        <v>32</v>
      </c>
      <c r="R294">
        <v>17</v>
      </c>
      <c r="S294">
        <v>202</v>
      </c>
      <c r="T294">
        <v>11.88</v>
      </c>
      <c r="U294">
        <v>1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28</v>
      </c>
      <c r="AB294">
        <v>45.1</v>
      </c>
      <c r="AC294">
        <v>48.1</v>
      </c>
      <c r="AD294">
        <v>36.6</v>
      </c>
      <c r="AF294">
        <v>116</v>
      </c>
      <c r="AH294" t="s">
        <v>35</v>
      </c>
    </row>
    <row r="295" spans="1:34" x14ac:dyDescent="0.3">
      <c r="A295">
        <v>294</v>
      </c>
      <c r="B295" s="2" t="s">
        <v>241</v>
      </c>
      <c r="C295" s="2" t="s">
        <v>40</v>
      </c>
      <c r="D295" s="2" t="s">
        <v>52</v>
      </c>
      <c r="E295">
        <v>22</v>
      </c>
      <c r="F295">
        <v>16</v>
      </c>
      <c r="G295">
        <v>13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30</v>
      </c>
      <c r="R295">
        <v>18</v>
      </c>
      <c r="S295">
        <v>157</v>
      </c>
      <c r="T295">
        <v>8.7200000000000006</v>
      </c>
      <c r="U295">
        <v>2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28</v>
      </c>
      <c r="AB295">
        <v>45.7</v>
      </c>
      <c r="AC295">
        <v>48.7</v>
      </c>
      <c r="AD295">
        <v>36.700000000000003</v>
      </c>
      <c r="AF295">
        <v>47</v>
      </c>
      <c r="AH295" t="s">
        <v>35</v>
      </c>
    </row>
    <row r="296" spans="1:34" x14ac:dyDescent="0.3">
      <c r="A296">
        <v>295</v>
      </c>
      <c r="B296" s="2" t="s">
        <v>713</v>
      </c>
      <c r="C296" s="2" t="s">
        <v>135</v>
      </c>
      <c r="D296" s="2" t="s">
        <v>34</v>
      </c>
      <c r="E296">
        <v>24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21</v>
      </c>
      <c r="N296">
        <v>79</v>
      </c>
      <c r="O296">
        <v>3.76</v>
      </c>
      <c r="P296">
        <v>0</v>
      </c>
      <c r="Q296">
        <v>17</v>
      </c>
      <c r="R296">
        <v>14</v>
      </c>
      <c r="S296">
        <v>128</v>
      </c>
      <c r="T296">
        <v>9.14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27</v>
      </c>
      <c r="AB296">
        <v>40.700000000000003</v>
      </c>
      <c r="AC296">
        <v>43.7</v>
      </c>
      <c r="AD296">
        <v>33.700000000000003</v>
      </c>
      <c r="AF296">
        <v>86</v>
      </c>
      <c r="AH296" t="s">
        <v>35</v>
      </c>
    </row>
    <row r="297" spans="1:34" x14ac:dyDescent="0.3">
      <c r="A297">
        <v>296</v>
      </c>
      <c r="B297" s="2" t="s">
        <v>746</v>
      </c>
      <c r="C297" s="2" t="s">
        <v>46</v>
      </c>
      <c r="D297" s="2" t="s">
        <v>38</v>
      </c>
      <c r="E297">
        <v>30</v>
      </c>
      <c r="F297">
        <v>2</v>
      </c>
      <c r="G297">
        <v>2</v>
      </c>
      <c r="H297">
        <v>32</v>
      </c>
      <c r="I297">
        <v>43</v>
      </c>
      <c r="J297">
        <v>382</v>
      </c>
      <c r="K297">
        <v>3</v>
      </c>
      <c r="L297">
        <v>0</v>
      </c>
      <c r="M297">
        <v>2</v>
      </c>
      <c r="N297">
        <v>-3</v>
      </c>
      <c r="O297">
        <v>-1.5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27</v>
      </c>
      <c r="AB297">
        <v>27</v>
      </c>
      <c r="AC297">
        <v>30</v>
      </c>
      <c r="AD297">
        <v>27</v>
      </c>
      <c r="AF297">
        <v>46</v>
      </c>
      <c r="AH297" t="s">
        <v>35</v>
      </c>
    </row>
    <row r="298" spans="1:34" x14ac:dyDescent="0.3">
      <c r="A298">
        <v>297</v>
      </c>
      <c r="B298" s="2" t="s">
        <v>599</v>
      </c>
      <c r="C298" s="2" t="s">
        <v>51</v>
      </c>
      <c r="D298" s="2" t="s">
        <v>49</v>
      </c>
      <c r="E298">
        <v>24</v>
      </c>
      <c r="F298">
        <v>16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4</v>
      </c>
      <c r="O298">
        <v>4</v>
      </c>
      <c r="P298">
        <v>0</v>
      </c>
      <c r="Q298">
        <v>16</v>
      </c>
      <c r="R298">
        <v>14</v>
      </c>
      <c r="S298">
        <v>143</v>
      </c>
      <c r="T298">
        <v>10.210000000000001</v>
      </c>
      <c r="U298">
        <v>2</v>
      </c>
      <c r="V298">
        <v>1</v>
      </c>
      <c r="W298">
        <v>0</v>
      </c>
      <c r="X298">
        <v>2</v>
      </c>
      <c r="Y298">
        <v>0</v>
      </c>
      <c r="Z298">
        <v>0</v>
      </c>
      <c r="AA298">
        <v>27</v>
      </c>
      <c r="AB298">
        <v>40.700000000000003</v>
      </c>
      <c r="AC298">
        <v>43.7</v>
      </c>
      <c r="AD298">
        <v>33.700000000000003</v>
      </c>
      <c r="AF298">
        <v>117</v>
      </c>
      <c r="AH298" t="s">
        <v>35</v>
      </c>
    </row>
    <row r="299" spans="1:34" x14ac:dyDescent="0.3">
      <c r="A299">
        <v>298</v>
      </c>
      <c r="B299" s="2" t="s">
        <v>244</v>
      </c>
      <c r="C299" s="2" t="s">
        <v>65</v>
      </c>
      <c r="D299" s="2" t="s">
        <v>49</v>
      </c>
      <c r="E299">
        <v>22</v>
      </c>
      <c r="F299">
        <v>11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34</v>
      </c>
      <c r="R299">
        <v>16</v>
      </c>
      <c r="S299">
        <v>257</v>
      </c>
      <c r="T299">
        <v>16.059999999999999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26</v>
      </c>
      <c r="AB299">
        <v>41.7</v>
      </c>
      <c r="AC299">
        <v>44.7</v>
      </c>
      <c r="AD299">
        <v>33.700000000000003</v>
      </c>
      <c r="AF299">
        <v>118</v>
      </c>
      <c r="AH299" t="s">
        <v>35</v>
      </c>
    </row>
    <row r="300" spans="1:34" x14ac:dyDescent="0.3">
      <c r="A300">
        <v>299</v>
      </c>
      <c r="B300" s="2" t="s">
        <v>414</v>
      </c>
      <c r="C300" s="2" t="s">
        <v>114</v>
      </c>
      <c r="D300" s="2" t="s">
        <v>52</v>
      </c>
      <c r="E300">
        <v>25</v>
      </c>
      <c r="F300">
        <v>14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21</v>
      </c>
      <c r="R300">
        <v>9</v>
      </c>
      <c r="S300">
        <v>142</v>
      </c>
      <c r="T300">
        <v>15.78</v>
      </c>
      <c r="U300">
        <v>2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26</v>
      </c>
      <c r="AB300">
        <v>35.200000000000003</v>
      </c>
      <c r="AC300">
        <v>38.200000000000003</v>
      </c>
      <c r="AD300">
        <v>30.7</v>
      </c>
      <c r="AF300">
        <v>49</v>
      </c>
      <c r="AH300" t="s">
        <v>35</v>
      </c>
    </row>
    <row r="301" spans="1:34" x14ac:dyDescent="0.3">
      <c r="A301">
        <v>300</v>
      </c>
      <c r="B301" s="2" t="s">
        <v>512</v>
      </c>
      <c r="C301" s="2" t="s">
        <v>42</v>
      </c>
      <c r="D301" s="2" t="s">
        <v>52</v>
      </c>
      <c r="E301">
        <v>29</v>
      </c>
      <c r="F301">
        <v>16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35</v>
      </c>
      <c r="R301">
        <v>18</v>
      </c>
      <c r="S301">
        <v>203</v>
      </c>
      <c r="T301">
        <v>11.28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26</v>
      </c>
      <c r="AB301">
        <v>44.3</v>
      </c>
      <c r="AC301">
        <v>47.3</v>
      </c>
      <c r="AD301">
        <v>35.299999999999997</v>
      </c>
      <c r="AF301">
        <v>48</v>
      </c>
      <c r="AH301" t="s">
        <v>35</v>
      </c>
    </row>
    <row r="302" spans="1:34" x14ac:dyDescent="0.3">
      <c r="A302">
        <v>301</v>
      </c>
      <c r="B302" s="2" t="s">
        <v>897</v>
      </c>
      <c r="C302" s="2" t="s">
        <v>37</v>
      </c>
      <c r="D302" s="2" t="s">
        <v>34</v>
      </c>
      <c r="E302">
        <v>26</v>
      </c>
      <c r="F302">
        <v>5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39</v>
      </c>
      <c r="N302">
        <v>138</v>
      </c>
      <c r="O302">
        <v>3.54</v>
      </c>
      <c r="P302">
        <v>2</v>
      </c>
      <c r="Q302">
        <v>4</v>
      </c>
      <c r="R302">
        <v>2</v>
      </c>
      <c r="S302">
        <v>23</v>
      </c>
      <c r="T302">
        <v>11.5</v>
      </c>
      <c r="U302">
        <v>0</v>
      </c>
      <c r="V302">
        <v>1</v>
      </c>
      <c r="W302">
        <v>1</v>
      </c>
      <c r="X302">
        <v>2</v>
      </c>
      <c r="Y302">
        <v>0</v>
      </c>
      <c r="Z302">
        <v>0</v>
      </c>
      <c r="AA302">
        <v>26</v>
      </c>
      <c r="AB302">
        <v>28.1</v>
      </c>
      <c r="AC302">
        <v>32.1</v>
      </c>
      <c r="AD302">
        <v>27.1</v>
      </c>
      <c r="AF302">
        <v>87</v>
      </c>
      <c r="AH302" t="s">
        <v>35</v>
      </c>
    </row>
    <row r="303" spans="1:34" x14ac:dyDescent="0.3">
      <c r="A303">
        <v>302</v>
      </c>
      <c r="B303" s="2" t="s">
        <v>898</v>
      </c>
      <c r="C303" s="2" t="s">
        <v>37</v>
      </c>
      <c r="D303" s="2" t="s">
        <v>34</v>
      </c>
      <c r="E303">
        <v>32</v>
      </c>
      <c r="F303">
        <v>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14</v>
      </c>
      <c r="N303">
        <v>56</v>
      </c>
      <c r="O303">
        <v>4</v>
      </c>
      <c r="P303">
        <v>0</v>
      </c>
      <c r="Q303">
        <v>39</v>
      </c>
      <c r="R303">
        <v>33</v>
      </c>
      <c r="S303">
        <v>200</v>
      </c>
      <c r="T303">
        <v>6.06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26</v>
      </c>
      <c r="AB303">
        <v>58.6</v>
      </c>
      <c r="AC303">
        <v>61.6</v>
      </c>
      <c r="AD303">
        <v>42.1</v>
      </c>
      <c r="AF303">
        <v>88</v>
      </c>
      <c r="AH303" t="s">
        <v>35</v>
      </c>
    </row>
    <row r="304" spans="1:34" x14ac:dyDescent="0.3">
      <c r="A304">
        <v>303</v>
      </c>
      <c r="B304" s="2" t="s">
        <v>434</v>
      </c>
      <c r="C304" s="2" t="s">
        <v>114</v>
      </c>
      <c r="D304" s="2" t="s">
        <v>52</v>
      </c>
      <c r="E304">
        <v>29</v>
      </c>
      <c r="F304">
        <v>16</v>
      </c>
      <c r="G304">
        <v>16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22</v>
      </c>
      <c r="R304">
        <v>14</v>
      </c>
      <c r="S304">
        <v>191</v>
      </c>
      <c r="T304">
        <v>13.64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25</v>
      </c>
      <c r="AB304">
        <v>39.1</v>
      </c>
      <c r="AC304">
        <v>42.1</v>
      </c>
      <c r="AD304">
        <v>32.1</v>
      </c>
      <c r="AF304">
        <v>50</v>
      </c>
      <c r="AH304" t="s">
        <v>35</v>
      </c>
    </row>
    <row r="305" spans="1:34" x14ac:dyDescent="0.3">
      <c r="A305">
        <v>304</v>
      </c>
      <c r="B305" s="2" t="s">
        <v>300</v>
      </c>
      <c r="C305" s="2" t="s">
        <v>180</v>
      </c>
      <c r="D305" s="2" t="s">
        <v>52</v>
      </c>
      <c r="E305">
        <v>27</v>
      </c>
      <c r="F305">
        <v>10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24</v>
      </c>
      <c r="R305">
        <v>14</v>
      </c>
      <c r="S305">
        <v>188</v>
      </c>
      <c r="T305">
        <v>13.43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25</v>
      </c>
      <c r="AB305">
        <v>38.799999999999997</v>
      </c>
      <c r="AC305">
        <v>41.8</v>
      </c>
      <c r="AD305">
        <v>31.8</v>
      </c>
      <c r="AF305">
        <v>52</v>
      </c>
      <c r="AH305" t="s">
        <v>35</v>
      </c>
    </row>
    <row r="306" spans="1:34" x14ac:dyDescent="0.3">
      <c r="A306">
        <v>305</v>
      </c>
      <c r="B306" s="2" t="s">
        <v>237</v>
      </c>
      <c r="C306" s="2" t="s">
        <v>33</v>
      </c>
      <c r="D306" s="2" t="s">
        <v>52</v>
      </c>
      <c r="E306">
        <v>32</v>
      </c>
      <c r="F306">
        <v>7</v>
      </c>
      <c r="G306">
        <v>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38</v>
      </c>
      <c r="R306">
        <v>17</v>
      </c>
      <c r="S306">
        <v>191</v>
      </c>
      <c r="T306">
        <v>11.24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25</v>
      </c>
      <c r="AB306">
        <v>42.1</v>
      </c>
      <c r="AC306">
        <v>45.1</v>
      </c>
      <c r="AD306">
        <v>33.6</v>
      </c>
      <c r="AF306">
        <v>51</v>
      </c>
      <c r="AH306" t="s">
        <v>35</v>
      </c>
    </row>
    <row r="307" spans="1:34" x14ac:dyDescent="0.3">
      <c r="A307">
        <v>306</v>
      </c>
      <c r="B307" s="2" t="s">
        <v>899</v>
      </c>
      <c r="C307" s="2" t="s">
        <v>130</v>
      </c>
      <c r="D307" s="2" t="s">
        <v>38</v>
      </c>
      <c r="E307">
        <v>26</v>
      </c>
      <c r="F307">
        <v>4</v>
      </c>
      <c r="G307">
        <v>3</v>
      </c>
      <c r="H307">
        <v>55</v>
      </c>
      <c r="I307">
        <v>112</v>
      </c>
      <c r="J307">
        <v>544</v>
      </c>
      <c r="K307">
        <v>1</v>
      </c>
      <c r="L307">
        <v>3</v>
      </c>
      <c r="M307">
        <v>7</v>
      </c>
      <c r="N307">
        <v>55</v>
      </c>
      <c r="O307">
        <v>7.86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25</v>
      </c>
      <c r="AB307">
        <v>25.3</v>
      </c>
      <c r="AC307">
        <v>31.3</v>
      </c>
      <c r="AD307">
        <v>28.3</v>
      </c>
      <c r="AF307">
        <v>47</v>
      </c>
      <c r="AH307" t="s">
        <v>35</v>
      </c>
    </row>
    <row r="308" spans="1:34" x14ac:dyDescent="0.3">
      <c r="A308">
        <v>307</v>
      </c>
      <c r="B308" s="2" t="s">
        <v>276</v>
      </c>
      <c r="C308" s="2" t="s">
        <v>78</v>
      </c>
      <c r="D308" s="2" t="s">
        <v>49</v>
      </c>
      <c r="E308">
        <v>25</v>
      </c>
      <c r="F308">
        <v>16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5</v>
      </c>
      <c r="N308">
        <v>16</v>
      </c>
      <c r="O308">
        <v>3.2</v>
      </c>
      <c r="P308">
        <v>0</v>
      </c>
      <c r="Q308">
        <v>16</v>
      </c>
      <c r="R308">
        <v>12</v>
      </c>
      <c r="S308">
        <v>180</v>
      </c>
      <c r="T308">
        <v>15</v>
      </c>
      <c r="U308">
        <v>1</v>
      </c>
      <c r="V308">
        <v>6</v>
      </c>
      <c r="W308">
        <v>1</v>
      </c>
      <c r="X308">
        <v>1</v>
      </c>
      <c r="Y308">
        <v>0</v>
      </c>
      <c r="Z308">
        <v>0</v>
      </c>
      <c r="AA308">
        <v>24</v>
      </c>
      <c r="AB308">
        <v>35.6</v>
      </c>
      <c r="AC308">
        <v>39.6</v>
      </c>
      <c r="AD308">
        <v>29.6</v>
      </c>
      <c r="AF308">
        <v>120</v>
      </c>
      <c r="AH308" t="s">
        <v>35</v>
      </c>
    </row>
    <row r="309" spans="1:34" x14ac:dyDescent="0.3">
      <c r="A309">
        <v>308</v>
      </c>
      <c r="B309" s="2" t="s">
        <v>252</v>
      </c>
      <c r="C309" s="2" t="s">
        <v>67</v>
      </c>
      <c r="D309" s="2" t="s">
        <v>52</v>
      </c>
      <c r="E309">
        <v>27</v>
      </c>
      <c r="F309">
        <v>7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26</v>
      </c>
      <c r="R309">
        <v>13</v>
      </c>
      <c r="S309">
        <v>158</v>
      </c>
      <c r="T309">
        <v>12.15</v>
      </c>
      <c r="U309">
        <v>1</v>
      </c>
      <c r="V309">
        <v>0</v>
      </c>
      <c r="W309">
        <v>0</v>
      </c>
      <c r="X309">
        <v>1</v>
      </c>
      <c r="Y309">
        <v>1</v>
      </c>
      <c r="Z309">
        <v>0</v>
      </c>
      <c r="AA309">
        <v>24</v>
      </c>
      <c r="AB309">
        <v>36.799999999999997</v>
      </c>
      <c r="AC309">
        <v>39.799999999999997</v>
      </c>
      <c r="AD309">
        <v>30.3</v>
      </c>
      <c r="AF309">
        <v>54</v>
      </c>
      <c r="AH309" t="s">
        <v>35</v>
      </c>
    </row>
    <row r="310" spans="1:34" x14ac:dyDescent="0.3">
      <c r="A310">
        <v>309</v>
      </c>
      <c r="B310" s="2" t="s">
        <v>819</v>
      </c>
      <c r="C310" s="2" t="s">
        <v>130</v>
      </c>
      <c r="D310" s="2" t="s">
        <v>49</v>
      </c>
      <c r="E310">
        <v>29</v>
      </c>
      <c r="F310">
        <v>8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27</v>
      </c>
      <c r="R310">
        <v>22</v>
      </c>
      <c r="S310">
        <v>217</v>
      </c>
      <c r="T310">
        <v>9.86</v>
      </c>
      <c r="U310">
        <v>1</v>
      </c>
      <c r="V310">
        <v>3</v>
      </c>
      <c r="W310">
        <v>2</v>
      </c>
      <c r="X310">
        <v>1</v>
      </c>
      <c r="Y310">
        <v>0</v>
      </c>
      <c r="Z310">
        <v>0</v>
      </c>
      <c r="AA310">
        <v>24</v>
      </c>
      <c r="AB310">
        <v>45.7</v>
      </c>
      <c r="AC310">
        <v>50.7</v>
      </c>
      <c r="AD310">
        <v>34.700000000000003</v>
      </c>
      <c r="AF310">
        <v>119</v>
      </c>
      <c r="AH310" t="s">
        <v>35</v>
      </c>
    </row>
    <row r="311" spans="1:34" x14ac:dyDescent="0.3">
      <c r="A311">
        <v>310</v>
      </c>
      <c r="B311" s="2" t="s">
        <v>823</v>
      </c>
      <c r="C311" s="2" t="s">
        <v>99</v>
      </c>
      <c r="D311" s="2" t="s">
        <v>52</v>
      </c>
      <c r="E311">
        <v>26</v>
      </c>
      <c r="F311">
        <v>14</v>
      </c>
      <c r="G311">
        <v>14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29</v>
      </c>
      <c r="R311">
        <v>15</v>
      </c>
      <c r="S311">
        <v>180</v>
      </c>
      <c r="T311">
        <v>12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24</v>
      </c>
      <c r="AB311">
        <v>39</v>
      </c>
      <c r="AC311">
        <v>42</v>
      </c>
      <c r="AD311">
        <v>31.5</v>
      </c>
      <c r="AF311">
        <v>53</v>
      </c>
      <c r="AH311" t="s">
        <v>35</v>
      </c>
    </row>
    <row r="312" spans="1:34" x14ac:dyDescent="0.3">
      <c r="A312">
        <v>311</v>
      </c>
      <c r="B312" s="2" t="s">
        <v>314</v>
      </c>
      <c r="C312" s="2" t="s">
        <v>42</v>
      </c>
      <c r="D312" s="2" t="s">
        <v>49</v>
      </c>
      <c r="E312">
        <v>23</v>
      </c>
      <c r="F312">
        <v>15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39</v>
      </c>
      <c r="R312">
        <v>23</v>
      </c>
      <c r="S312">
        <v>253</v>
      </c>
      <c r="T312">
        <v>11</v>
      </c>
      <c r="U312">
        <v>0</v>
      </c>
      <c r="V312">
        <v>2</v>
      </c>
      <c r="W312">
        <v>1</v>
      </c>
      <c r="X312">
        <v>0</v>
      </c>
      <c r="Y312">
        <v>0</v>
      </c>
      <c r="Z312">
        <v>0</v>
      </c>
      <c r="AA312">
        <v>23</v>
      </c>
      <c r="AB312">
        <v>46.3</v>
      </c>
      <c r="AC312">
        <v>50.3</v>
      </c>
      <c r="AD312">
        <v>34.799999999999997</v>
      </c>
      <c r="AF312">
        <v>121</v>
      </c>
      <c r="AH312" t="s">
        <v>35</v>
      </c>
    </row>
    <row r="313" spans="1:34" x14ac:dyDescent="0.3">
      <c r="A313">
        <v>312</v>
      </c>
      <c r="B313" s="2" t="s">
        <v>778</v>
      </c>
      <c r="C313" s="2" t="s">
        <v>88</v>
      </c>
      <c r="D313" s="2" t="s">
        <v>34</v>
      </c>
      <c r="E313">
        <v>27</v>
      </c>
      <c r="F313">
        <v>16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</v>
      </c>
      <c r="N313">
        <v>5</v>
      </c>
      <c r="O313">
        <v>1</v>
      </c>
      <c r="P313">
        <v>2</v>
      </c>
      <c r="Q313">
        <v>11</v>
      </c>
      <c r="R313">
        <v>6</v>
      </c>
      <c r="S313">
        <v>43</v>
      </c>
      <c r="T313">
        <v>7.17</v>
      </c>
      <c r="U313">
        <v>1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23</v>
      </c>
      <c r="AB313">
        <v>28.8</v>
      </c>
      <c r="AC313">
        <v>28.8</v>
      </c>
      <c r="AD313">
        <v>25.8</v>
      </c>
      <c r="AF313">
        <v>90</v>
      </c>
      <c r="AH313" t="s">
        <v>35</v>
      </c>
    </row>
    <row r="314" spans="1:34" x14ac:dyDescent="0.3">
      <c r="A314">
        <v>313</v>
      </c>
      <c r="B314" s="2" t="s">
        <v>900</v>
      </c>
      <c r="C314" s="2" t="s">
        <v>61</v>
      </c>
      <c r="D314" s="2" t="s">
        <v>34</v>
      </c>
      <c r="E314">
        <v>27</v>
      </c>
      <c r="F314">
        <v>9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69</v>
      </c>
      <c r="N314">
        <v>179</v>
      </c>
      <c r="O314">
        <v>2.59</v>
      </c>
      <c r="P314">
        <v>0</v>
      </c>
      <c r="Q314">
        <v>6</v>
      </c>
      <c r="R314">
        <v>6</v>
      </c>
      <c r="S314">
        <v>47</v>
      </c>
      <c r="T314">
        <v>7.83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23</v>
      </c>
      <c r="AB314">
        <v>28.6</v>
      </c>
      <c r="AC314">
        <v>31.6</v>
      </c>
      <c r="AD314">
        <v>25.6</v>
      </c>
      <c r="AF314">
        <v>91</v>
      </c>
      <c r="AH314" t="s">
        <v>35</v>
      </c>
    </row>
    <row r="315" spans="1:34" x14ac:dyDescent="0.3">
      <c r="A315">
        <v>314</v>
      </c>
      <c r="B315" s="2" t="s">
        <v>851</v>
      </c>
      <c r="C315" s="2" t="s">
        <v>61</v>
      </c>
      <c r="D315" s="2" t="s">
        <v>34</v>
      </c>
      <c r="E315">
        <v>24</v>
      </c>
      <c r="F315">
        <v>12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58</v>
      </c>
      <c r="N315">
        <v>157</v>
      </c>
      <c r="O315">
        <v>2.71</v>
      </c>
      <c r="P315">
        <v>0</v>
      </c>
      <c r="Q315">
        <v>13</v>
      </c>
      <c r="R315">
        <v>9</v>
      </c>
      <c r="S315">
        <v>94</v>
      </c>
      <c r="T315">
        <v>10.44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23</v>
      </c>
      <c r="AB315">
        <v>32.1</v>
      </c>
      <c r="AC315">
        <v>36.1</v>
      </c>
      <c r="AD315">
        <v>27.6</v>
      </c>
      <c r="AF315">
        <v>89</v>
      </c>
      <c r="AH315" t="s">
        <v>35</v>
      </c>
    </row>
    <row r="316" spans="1:34" x14ac:dyDescent="0.3">
      <c r="A316">
        <v>315</v>
      </c>
      <c r="B316" s="2" t="s">
        <v>305</v>
      </c>
      <c r="C316" s="2" t="s">
        <v>37</v>
      </c>
      <c r="D316" s="2" t="s">
        <v>52</v>
      </c>
      <c r="E316">
        <v>24</v>
      </c>
      <c r="F316">
        <v>15</v>
      </c>
      <c r="G316">
        <v>11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37</v>
      </c>
      <c r="R316">
        <v>28</v>
      </c>
      <c r="S316">
        <v>203</v>
      </c>
      <c r="T316">
        <v>7.25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22</v>
      </c>
      <c r="AB316">
        <v>50.3</v>
      </c>
      <c r="AC316">
        <v>53.3</v>
      </c>
      <c r="AD316">
        <v>36.299999999999997</v>
      </c>
      <c r="AF316">
        <v>55</v>
      </c>
      <c r="AH316" t="s">
        <v>35</v>
      </c>
    </row>
    <row r="317" spans="1:34" x14ac:dyDescent="0.3">
      <c r="A317">
        <v>316</v>
      </c>
      <c r="B317" s="2" t="s">
        <v>796</v>
      </c>
      <c r="C317" s="2" t="s">
        <v>111</v>
      </c>
      <c r="D317" s="2" t="s">
        <v>34</v>
      </c>
      <c r="E317">
        <v>28</v>
      </c>
      <c r="F317">
        <v>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23</v>
      </c>
      <c r="N317">
        <v>96</v>
      </c>
      <c r="O317">
        <v>4.17</v>
      </c>
      <c r="P317">
        <v>0</v>
      </c>
      <c r="Q317">
        <v>19</v>
      </c>
      <c r="R317">
        <v>16</v>
      </c>
      <c r="S317">
        <v>119</v>
      </c>
      <c r="T317">
        <v>7.44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22</v>
      </c>
      <c r="AB317">
        <v>37.5</v>
      </c>
      <c r="AC317">
        <v>40.5</v>
      </c>
      <c r="AD317">
        <v>29.5</v>
      </c>
      <c r="AF317">
        <v>92</v>
      </c>
      <c r="AH317" t="s">
        <v>35</v>
      </c>
    </row>
    <row r="318" spans="1:34" x14ac:dyDescent="0.3">
      <c r="A318">
        <v>317</v>
      </c>
      <c r="B318" s="2" t="s">
        <v>652</v>
      </c>
      <c r="C318" s="2" t="s">
        <v>88</v>
      </c>
      <c r="D318" s="2" t="s">
        <v>49</v>
      </c>
      <c r="E318">
        <v>23</v>
      </c>
      <c r="F318">
        <v>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11</v>
      </c>
      <c r="R318">
        <v>6</v>
      </c>
      <c r="S318">
        <v>77</v>
      </c>
      <c r="T318">
        <v>12.83</v>
      </c>
      <c r="U318">
        <v>2</v>
      </c>
      <c r="V318">
        <v>4</v>
      </c>
      <c r="W318">
        <v>2</v>
      </c>
      <c r="X318">
        <v>3</v>
      </c>
      <c r="Y318">
        <v>0</v>
      </c>
      <c r="Z318">
        <v>0</v>
      </c>
      <c r="AA318">
        <v>22</v>
      </c>
      <c r="AB318">
        <v>27.7</v>
      </c>
      <c r="AC318">
        <v>29.7</v>
      </c>
      <c r="AD318">
        <v>24.7</v>
      </c>
      <c r="AF318">
        <v>123</v>
      </c>
      <c r="AH318" t="s">
        <v>35</v>
      </c>
    </row>
    <row r="319" spans="1:34" x14ac:dyDescent="0.3">
      <c r="A319">
        <v>318</v>
      </c>
      <c r="B319" s="2" t="s">
        <v>901</v>
      </c>
      <c r="C319" s="2" t="s">
        <v>67</v>
      </c>
      <c r="D319" s="2" t="s">
        <v>49</v>
      </c>
      <c r="E319">
        <v>25</v>
      </c>
      <c r="F319">
        <v>11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29</v>
      </c>
      <c r="R319">
        <v>19</v>
      </c>
      <c r="S319">
        <v>162</v>
      </c>
      <c r="T319">
        <v>8.5299999999999994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22</v>
      </c>
      <c r="AB319">
        <v>41.3</v>
      </c>
      <c r="AC319">
        <v>44.3</v>
      </c>
      <c r="AD319">
        <v>31.8</v>
      </c>
      <c r="AF319">
        <v>122</v>
      </c>
      <c r="AH319" t="s">
        <v>35</v>
      </c>
    </row>
    <row r="320" spans="1:34" x14ac:dyDescent="0.3">
      <c r="A320">
        <v>319</v>
      </c>
      <c r="B320" s="2" t="s">
        <v>661</v>
      </c>
      <c r="C320" s="2" t="s">
        <v>42</v>
      </c>
      <c r="D320" s="2" t="s">
        <v>52</v>
      </c>
      <c r="E320">
        <v>25</v>
      </c>
      <c r="F320">
        <v>15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19</v>
      </c>
      <c r="R320">
        <v>12</v>
      </c>
      <c r="S320">
        <v>160</v>
      </c>
      <c r="T320">
        <v>13.33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22</v>
      </c>
      <c r="AB320">
        <v>34</v>
      </c>
      <c r="AC320">
        <v>37</v>
      </c>
      <c r="AD320">
        <v>28</v>
      </c>
      <c r="AF320">
        <v>56</v>
      </c>
      <c r="AH320" t="s">
        <v>35</v>
      </c>
    </row>
    <row r="321" spans="1:34" x14ac:dyDescent="0.3">
      <c r="A321">
        <v>320</v>
      </c>
      <c r="B321" s="2" t="s">
        <v>360</v>
      </c>
      <c r="C321" s="2" t="s">
        <v>88</v>
      </c>
      <c r="D321" s="2" t="s">
        <v>52</v>
      </c>
      <c r="E321">
        <v>25</v>
      </c>
      <c r="F321">
        <v>16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24</v>
      </c>
      <c r="R321">
        <v>14</v>
      </c>
      <c r="S321">
        <v>149</v>
      </c>
      <c r="T321">
        <v>10.64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21</v>
      </c>
      <c r="AB321">
        <v>34.9</v>
      </c>
      <c r="AC321">
        <v>37.9</v>
      </c>
      <c r="AD321">
        <v>27.9</v>
      </c>
      <c r="AF321">
        <v>57</v>
      </c>
      <c r="AH321" t="s">
        <v>35</v>
      </c>
    </row>
    <row r="322" spans="1:34" x14ac:dyDescent="0.3">
      <c r="A322">
        <v>321</v>
      </c>
      <c r="B322" s="2" t="s">
        <v>243</v>
      </c>
      <c r="C322" s="2" t="s">
        <v>51</v>
      </c>
      <c r="D322" s="2" t="s">
        <v>49</v>
      </c>
      <c r="E322">
        <v>23</v>
      </c>
      <c r="F322">
        <v>16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39</v>
      </c>
      <c r="R322">
        <v>21</v>
      </c>
      <c r="S322">
        <v>212</v>
      </c>
      <c r="T322">
        <v>10.1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21</v>
      </c>
      <c r="AB322">
        <v>42.2</v>
      </c>
      <c r="AC322">
        <v>45.2</v>
      </c>
      <c r="AD322">
        <v>31.7</v>
      </c>
      <c r="AF322">
        <v>124</v>
      </c>
      <c r="AH322" t="s">
        <v>35</v>
      </c>
    </row>
    <row r="323" spans="1:34" x14ac:dyDescent="0.3">
      <c r="A323">
        <v>322</v>
      </c>
      <c r="B323" s="2" t="s">
        <v>236</v>
      </c>
      <c r="C323" s="2" t="s">
        <v>101</v>
      </c>
      <c r="D323" s="2" t="s">
        <v>49</v>
      </c>
      <c r="E323">
        <v>24</v>
      </c>
      <c r="F323">
        <v>15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7</v>
      </c>
      <c r="O323">
        <v>7</v>
      </c>
      <c r="P323">
        <v>0</v>
      </c>
      <c r="Q323">
        <v>18</v>
      </c>
      <c r="R323">
        <v>12</v>
      </c>
      <c r="S323">
        <v>194</v>
      </c>
      <c r="T323">
        <v>16.170000000000002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20</v>
      </c>
      <c r="AB323">
        <v>32.1</v>
      </c>
      <c r="AC323">
        <v>35.1</v>
      </c>
      <c r="AD323">
        <v>26.1</v>
      </c>
      <c r="AF323">
        <v>125</v>
      </c>
      <c r="AH323" t="s">
        <v>35</v>
      </c>
    </row>
    <row r="324" spans="1:34" x14ac:dyDescent="0.3">
      <c r="A324">
        <v>323</v>
      </c>
      <c r="B324" s="2" t="s">
        <v>381</v>
      </c>
      <c r="C324" s="2" t="s">
        <v>46</v>
      </c>
      <c r="D324" s="2" t="s">
        <v>49</v>
      </c>
      <c r="E324">
        <v>22</v>
      </c>
      <c r="F324">
        <v>16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35</v>
      </c>
      <c r="R324">
        <v>20</v>
      </c>
      <c r="S324">
        <v>200</v>
      </c>
      <c r="T324">
        <v>10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20</v>
      </c>
      <c r="AB324">
        <v>40</v>
      </c>
      <c r="AC324">
        <v>43</v>
      </c>
      <c r="AD324">
        <v>30</v>
      </c>
      <c r="AF324">
        <v>126</v>
      </c>
      <c r="AH324" t="s">
        <v>35</v>
      </c>
    </row>
    <row r="325" spans="1:34" x14ac:dyDescent="0.3">
      <c r="A325">
        <v>324</v>
      </c>
      <c r="B325" s="2" t="s">
        <v>902</v>
      </c>
      <c r="C325" s="2" t="s">
        <v>76</v>
      </c>
      <c r="D325" s="2" t="s">
        <v>52</v>
      </c>
      <c r="E325">
        <v>32</v>
      </c>
      <c r="F325">
        <v>16</v>
      </c>
      <c r="G325">
        <v>10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24</v>
      </c>
      <c r="R325">
        <v>13</v>
      </c>
      <c r="S325">
        <v>130</v>
      </c>
      <c r="T325">
        <v>10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19</v>
      </c>
      <c r="AB325">
        <v>32</v>
      </c>
      <c r="AC325">
        <v>35</v>
      </c>
      <c r="AD325">
        <v>25.5</v>
      </c>
      <c r="AF325">
        <v>59</v>
      </c>
      <c r="AH325" t="s">
        <v>35</v>
      </c>
    </row>
    <row r="326" spans="1:34" x14ac:dyDescent="0.3">
      <c r="A326">
        <v>325</v>
      </c>
      <c r="B326" s="2" t="s">
        <v>627</v>
      </c>
      <c r="C326" s="2" t="s">
        <v>86</v>
      </c>
      <c r="D326" s="2" t="s">
        <v>38</v>
      </c>
      <c r="E326">
        <v>27</v>
      </c>
      <c r="F326">
        <v>2</v>
      </c>
      <c r="G326">
        <v>0</v>
      </c>
      <c r="H326">
        <v>29</v>
      </c>
      <c r="I326">
        <v>43</v>
      </c>
      <c r="J326">
        <v>265</v>
      </c>
      <c r="K326">
        <v>1</v>
      </c>
      <c r="L326">
        <v>1</v>
      </c>
      <c r="M326">
        <v>4</v>
      </c>
      <c r="N326">
        <v>8</v>
      </c>
      <c r="O326">
        <v>2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19</v>
      </c>
      <c r="AB326">
        <v>19.399999999999999</v>
      </c>
      <c r="AC326">
        <v>20.399999999999999</v>
      </c>
      <c r="AD326">
        <v>20.399999999999999</v>
      </c>
      <c r="AF326">
        <v>48</v>
      </c>
      <c r="AH326" t="s">
        <v>35</v>
      </c>
    </row>
    <row r="327" spans="1:34" x14ac:dyDescent="0.3">
      <c r="A327">
        <v>326</v>
      </c>
      <c r="B327" s="2" t="s">
        <v>903</v>
      </c>
      <c r="C327" s="2" t="s">
        <v>116</v>
      </c>
      <c r="D327" s="2" t="s">
        <v>52</v>
      </c>
      <c r="E327">
        <v>25</v>
      </c>
      <c r="F327">
        <v>15</v>
      </c>
      <c r="G327">
        <v>11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23</v>
      </c>
      <c r="R327">
        <v>11</v>
      </c>
      <c r="S327">
        <v>132</v>
      </c>
      <c r="T327">
        <v>12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19</v>
      </c>
      <c r="AB327">
        <v>30.2</v>
      </c>
      <c r="AC327">
        <v>33.200000000000003</v>
      </c>
      <c r="AD327">
        <v>24.7</v>
      </c>
      <c r="AF327">
        <v>58</v>
      </c>
      <c r="AH327" t="s">
        <v>35</v>
      </c>
    </row>
    <row r="328" spans="1:34" x14ac:dyDescent="0.3">
      <c r="A328">
        <v>327</v>
      </c>
      <c r="B328" s="2" t="s">
        <v>756</v>
      </c>
      <c r="C328" s="2" t="s">
        <v>180</v>
      </c>
      <c r="D328" s="2" t="s">
        <v>49</v>
      </c>
      <c r="E328">
        <v>25</v>
      </c>
      <c r="F328">
        <v>14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36</v>
      </c>
      <c r="R328">
        <v>18</v>
      </c>
      <c r="S328">
        <v>149</v>
      </c>
      <c r="T328">
        <v>8.2799999999999994</v>
      </c>
      <c r="U328">
        <v>1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19</v>
      </c>
      <c r="AB328">
        <v>36.9</v>
      </c>
      <c r="AC328">
        <v>40.9</v>
      </c>
      <c r="AD328">
        <v>27.9</v>
      </c>
      <c r="AF328">
        <v>127</v>
      </c>
      <c r="AH328" t="s">
        <v>35</v>
      </c>
    </row>
    <row r="329" spans="1:34" x14ac:dyDescent="0.3">
      <c r="A329">
        <v>328</v>
      </c>
      <c r="B329" s="2" t="s">
        <v>184</v>
      </c>
      <c r="C329" s="2" t="s">
        <v>51</v>
      </c>
      <c r="D329" s="2" t="s">
        <v>49</v>
      </c>
      <c r="E329">
        <v>25</v>
      </c>
      <c r="F329">
        <v>5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16</v>
      </c>
      <c r="R329">
        <v>11</v>
      </c>
      <c r="S329">
        <v>175</v>
      </c>
      <c r="T329">
        <v>15.91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18</v>
      </c>
      <c r="AB329">
        <v>28.5</v>
      </c>
      <c r="AC329">
        <v>31.5</v>
      </c>
      <c r="AD329">
        <v>23</v>
      </c>
      <c r="AF329">
        <v>130</v>
      </c>
      <c r="AH329" t="s">
        <v>35</v>
      </c>
    </row>
    <row r="330" spans="1:34" x14ac:dyDescent="0.3">
      <c r="A330">
        <v>329</v>
      </c>
      <c r="B330" s="2" t="s">
        <v>904</v>
      </c>
      <c r="C330" s="2" t="s">
        <v>65</v>
      </c>
      <c r="D330" s="2" t="s">
        <v>49</v>
      </c>
      <c r="E330">
        <v>30</v>
      </c>
      <c r="F330">
        <v>7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17</v>
      </c>
      <c r="R330">
        <v>8</v>
      </c>
      <c r="S330">
        <v>121</v>
      </c>
      <c r="T330">
        <v>15.13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18</v>
      </c>
      <c r="AB330">
        <v>26.1</v>
      </c>
      <c r="AC330">
        <v>29.1</v>
      </c>
      <c r="AD330">
        <v>22.1</v>
      </c>
      <c r="AF330">
        <v>128</v>
      </c>
      <c r="AH330" t="s">
        <v>35</v>
      </c>
    </row>
    <row r="331" spans="1:34" x14ac:dyDescent="0.3">
      <c r="A331">
        <v>330</v>
      </c>
      <c r="B331" s="2" t="s">
        <v>177</v>
      </c>
      <c r="C331" s="2" t="s">
        <v>33</v>
      </c>
      <c r="D331" s="2" t="s">
        <v>49</v>
      </c>
      <c r="E331">
        <v>21</v>
      </c>
      <c r="F331">
        <v>9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64</v>
      </c>
      <c r="O331">
        <v>16</v>
      </c>
      <c r="P331">
        <v>0</v>
      </c>
      <c r="Q331">
        <v>26</v>
      </c>
      <c r="R331">
        <v>15</v>
      </c>
      <c r="S331">
        <v>115</v>
      </c>
      <c r="T331">
        <v>7.67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18</v>
      </c>
      <c r="AB331">
        <v>32.9</v>
      </c>
      <c r="AC331">
        <v>35.9</v>
      </c>
      <c r="AD331">
        <v>25.4</v>
      </c>
      <c r="AF331">
        <v>129</v>
      </c>
      <c r="AH331" t="s">
        <v>35</v>
      </c>
    </row>
    <row r="332" spans="1:34" x14ac:dyDescent="0.3">
      <c r="A332">
        <v>331</v>
      </c>
      <c r="B332" s="2" t="s">
        <v>602</v>
      </c>
      <c r="C332" s="2" t="s">
        <v>84</v>
      </c>
      <c r="D332" s="2" t="s">
        <v>52</v>
      </c>
      <c r="E332">
        <v>26</v>
      </c>
      <c r="F332">
        <v>15</v>
      </c>
      <c r="G332">
        <v>12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14</v>
      </c>
      <c r="R332">
        <v>12</v>
      </c>
      <c r="S332">
        <v>122</v>
      </c>
      <c r="T332">
        <v>10.17</v>
      </c>
      <c r="U332">
        <v>1</v>
      </c>
      <c r="V332">
        <v>0</v>
      </c>
      <c r="W332">
        <v>0</v>
      </c>
      <c r="X332">
        <v>2</v>
      </c>
      <c r="Y332">
        <v>0</v>
      </c>
      <c r="Z332">
        <v>0</v>
      </c>
      <c r="AA332">
        <v>18</v>
      </c>
      <c r="AB332">
        <v>36.200000000000003</v>
      </c>
      <c r="AC332">
        <v>39.200000000000003</v>
      </c>
      <c r="AD332">
        <v>30.2</v>
      </c>
      <c r="AF332">
        <v>61</v>
      </c>
      <c r="AH332" t="s">
        <v>35</v>
      </c>
    </row>
    <row r="333" spans="1:34" x14ac:dyDescent="0.3">
      <c r="A333">
        <v>332</v>
      </c>
      <c r="B333" s="2" t="s">
        <v>672</v>
      </c>
      <c r="C333" s="2" t="s">
        <v>130</v>
      </c>
      <c r="D333" s="2" t="s">
        <v>52</v>
      </c>
      <c r="E333">
        <v>25</v>
      </c>
      <c r="F333">
        <v>14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11</v>
      </c>
      <c r="R333">
        <v>8</v>
      </c>
      <c r="S333">
        <v>121</v>
      </c>
      <c r="T333">
        <v>15.13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18</v>
      </c>
      <c r="AB333">
        <v>26.1</v>
      </c>
      <c r="AC333">
        <v>29.1</v>
      </c>
      <c r="AD333">
        <v>22.1</v>
      </c>
      <c r="AF333">
        <v>62</v>
      </c>
      <c r="AH333" t="s">
        <v>35</v>
      </c>
    </row>
    <row r="334" spans="1:34" x14ac:dyDescent="0.3">
      <c r="A334">
        <v>333</v>
      </c>
      <c r="B334" s="2" t="s">
        <v>421</v>
      </c>
      <c r="C334" s="2" t="s">
        <v>61</v>
      </c>
      <c r="D334" s="2" t="s">
        <v>52</v>
      </c>
      <c r="E334">
        <v>24</v>
      </c>
      <c r="F334">
        <v>15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15</v>
      </c>
      <c r="R334">
        <v>12</v>
      </c>
      <c r="S334">
        <v>124</v>
      </c>
      <c r="T334">
        <v>10.33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18</v>
      </c>
      <c r="AB334">
        <v>30.4</v>
      </c>
      <c r="AC334">
        <v>33.4</v>
      </c>
      <c r="AD334">
        <v>24.4</v>
      </c>
      <c r="AF334">
        <v>60</v>
      </c>
      <c r="AH334" t="s">
        <v>35</v>
      </c>
    </row>
    <row r="335" spans="1:34" x14ac:dyDescent="0.3">
      <c r="A335">
        <v>334</v>
      </c>
      <c r="B335" s="2" t="s">
        <v>466</v>
      </c>
      <c r="C335" s="2" t="s">
        <v>76</v>
      </c>
      <c r="D335" s="2" t="s">
        <v>34</v>
      </c>
      <c r="E335">
        <v>27</v>
      </c>
      <c r="F335">
        <v>13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16</v>
      </c>
      <c r="N335">
        <v>57</v>
      </c>
      <c r="O335">
        <v>3.56</v>
      </c>
      <c r="P335">
        <v>1</v>
      </c>
      <c r="Q335">
        <v>8</v>
      </c>
      <c r="R335">
        <v>5</v>
      </c>
      <c r="S335">
        <v>56</v>
      </c>
      <c r="T335">
        <v>11.2</v>
      </c>
      <c r="U335">
        <v>0</v>
      </c>
      <c r="V335">
        <v>3</v>
      </c>
      <c r="W335">
        <v>0</v>
      </c>
      <c r="X335">
        <v>1</v>
      </c>
      <c r="Y335">
        <v>0</v>
      </c>
      <c r="Z335">
        <v>0</v>
      </c>
      <c r="AA335">
        <v>17</v>
      </c>
      <c r="AB335">
        <v>22.3</v>
      </c>
      <c r="AC335">
        <v>22.3</v>
      </c>
      <c r="AD335">
        <v>19.8</v>
      </c>
      <c r="AF335">
        <v>93</v>
      </c>
      <c r="AH335" t="s">
        <v>35</v>
      </c>
    </row>
    <row r="336" spans="1:34" x14ac:dyDescent="0.3">
      <c r="A336">
        <v>335</v>
      </c>
      <c r="B336" s="2" t="s">
        <v>905</v>
      </c>
      <c r="C336" s="2" t="s">
        <v>86</v>
      </c>
      <c r="D336" s="2" t="s">
        <v>52</v>
      </c>
      <c r="E336">
        <v>33</v>
      </c>
      <c r="F336">
        <v>16</v>
      </c>
      <c r="G336">
        <v>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16</v>
      </c>
      <c r="R336">
        <v>12</v>
      </c>
      <c r="S336">
        <v>107</v>
      </c>
      <c r="T336">
        <v>8.92</v>
      </c>
      <c r="U336">
        <v>1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17</v>
      </c>
      <c r="AB336">
        <v>28.7</v>
      </c>
      <c r="AC336">
        <v>31.7</v>
      </c>
      <c r="AD336">
        <v>22.7</v>
      </c>
      <c r="AF336">
        <v>63</v>
      </c>
      <c r="AH336" t="s">
        <v>35</v>
      </c>
    </row>
    <row r="337" spans="1:34" x14ac:dyDescent="0.3">
      <c r="A337">
        <v>336</v>
      </c>
      <c r="B337" s="2" t="s">
        <v>753</v>
      </c>
      <c r="C337" s="2" t="s">
        <v>48</v>
      </c>
      <c r="D337" s="2" t="s">
        <v>49</v>
      </c>
      <c r="E337">
        <v>25</v>
      </c>
      <c r="F337">
        <v>15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>
        <v>14</v>
      </c>
      <c r="O337">
        <v>7</v>
      </c>
      <c r="P337">
        <v>0</v>
      </c>
      <c r="Q337">
        <v>14</v>
      </c>
      <c r="R337">
        <v>10</v>
      </c>
      <c r="S337">
        <v>116</v>
      </c>
      <c r="T337">
        <v>11.6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17</v>
      </c>
      <c r="AB337">
        <v>27</v>
      </c>
      <c r="AC337">
        <v>31</v>
      </c>
      <c r="AD337">
        <v>22</v>
      </c>
      <c r="AF337">
        <v>131</v>
      </c>
      <c r="AH337" t="s">
        <v>35</v>
      </c>
    </row>
    <row r="338" spans="1:34" x14ac:dyDescent="0.3">
      <c r="A338">
        <v>337</v>
      </c>
      <c r="B338" s="2" t="s">
        <v>750</v>
      </c>
      <c r="C338" s="2" t="s">
        <v>180</v>
      </c>
      <c r="D338" s="2" t="s">
        <v>34</v>
      </c>
      <c r="E338">
        <v>28</v>
      </c>
      <c r="F338">
        <v>2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26</v>
      </c>
      <c r="N338">
        <v>108</v>
      </c>
      <c r="O338">
        <v>4.1500000000000004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17</v>
      </c>
      <c r="AB338">
        <v>16.8</v>
      </c>
      <c r="AC338">
        <v>19.8</v>
      </c>
      <c r="AD338">
        <v>16.8</v>
      </c>
      <c r="AF338">
        <v>95</v>
      </c>
      <c r="AH338" t="s">
        <v>35</v>
      </c>
    </row>
    <row r="339" spans="1:34" x14ac:dyDescent="0.3">
      <c r="A339">
        <v>338</v>
      </c>
      <c r="B339" s="2" t="s">
        <v>673</v>
      </c>
      <c r="C339" s="2" t="s">
        <v>104</v>
      </c>
      <c r="D339" s="2" t="s">
        <v>34</v>
      </c>
      <c r="E339">
        <v>28</v>
      </c>
      <c r="F339">
        <v>6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23</v>
      </c>
      <c r="N339">
        <v>53</v>
      </c>
      <c r="O339">
        <v>2.2999999999999998</v>
      </c>
      <c r="P339">
        <v>1</v>
      </c>
      <c r="Q339">
        <v>11</v>
      </c>
      <c r="R339">
        <v>9</v>
      </c>
      <c r="S339">
        <v>56</v>
      </c>
      <c r="T339">
        <v>6.22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17</v>
      </c>
      <c r="AB339">
        <v>25.9</v>
      </c>
      <c r="AC339">
        <v>25.9</v>
      </c>
      <c r="AD339">
        <v>21.4</v>
      </c>
      <c r="AF339">
        <v>94</v>
      </c>
      <c r="AH339" t="s">
        <v>35</v>
      </c>
    </row>
    <row r="340" spans="1:34" x14ac:dyDescent="0.3">
      <c r="A340">
        <v>339</v>
      </c>
      <c r="B340" s="2" t="s">
        <v>743</v>
      </c>
      <c r="C340" s="2" t="s">
        <v>33</v>
      </c>
      <c r="D340" s="2" t="s">
        <v>34</v>
      </c>
      <c r="E340">
        <v>27</v>
      </c>
      <c r="F340">
        <v>13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18</v>
      </c>
      <c r="N340">
        <v>95</v>
      </c>
      <c r="O340">
        <v>5.28</v>
      </c>
      <c r="P340">
        <v>1</v>
      </c>
      <c r="Q340">
        <v>1</v>
      </c>
      <c r="R340">
        <v>1</v>
      </c>
      <c r="S340">
        <v>2</v>
      </c>
      <c r="T340">
        <v>2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16</v>
      </c>
      <c r="AB340">
        <v>16.7</v>
      </c>
      <c r="AC340">
        <v>16.7</v>
      </c>
      <c r="AD340">
        <v>16.2</v>
      </c>
      <c r="AF340">
        <v>96</v>
      </c>
      <c r="AH340" t="s">
        <v>35</v>
      </c>
    </row>
    <row r="341" spans="1:34" x14ac:dyDescent="0.3">
      <c r="A341">
        <v>340</v>
      </c>
      <c r="B341" s="2" t="s">
        <v>906</v>
      </c>
      <c r="C341" s="2" t="s">
        <v>116</v>
      </c>
      <c r="D341" s="2" t="s">
        <v>34</v>
      </c>
      <c r="E341">
        <v>32</v>
      </c>
      <c r="F341">
        <v>4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45</v>
      </c>
      <c r="N341">
        <v>114</v>
      </c>
      <c r="O341">
        <v>2.5299999999999998</v>
      </c>
      <c r="P341">
        <v>0</v>
      </c>
      <c r="Q341">
        <v>6</v>
      </c>
      <c r="R341">
        <v>5</v>
      </c>
      <c r="S341">
        <v>43</v>
      </c>
      <c r="T341">
        <v>8.6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16</v>
      </c>
      <c r="AB341">
        <v>20.7</v>
      </c>
      <c r="AC341">
        <v>23.7</v>
      </c>
      <c r="AD341">
        <v>18.2</v>
      </c>
      <c r="AF341">
        <v>97</v>
      </c>
      <c r="AH341" t="s">
        <v>35</v>
      </c>
    </row>
    <row r="342" spans="1:34" x14ac:dyDescent="0.3">
      <c r="A342">
        <v>341</v>
      </c>
      <c r="B342" s="2" t="s">
        <v>784</v>
      </c>
      <c r="C342" s="2" t="s">
        <v>46</v>
      </c>
      <c r="D342" s="2" t="s">
        <v>52</v>
      </c>
      <c r="E342">
        <v>24</v>
      </c>
      <c r="F342">
        <v>15</v>
      </c>
      <c r="G342">
        <v>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12</v>
      </c>
      <c r="R342">
        <v>10</v>
      </c>
      <c r="S342">
        <v>95</v>
      </c>
      <c r="T342">
        <v>9.5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16</v>
      </c>
      <c r="AB342">
        <v>25.5</v>
      </c>
      <c r="AC342">
        <v>25.5</v>
      </c>
      <c r="AD342">
        <v>20.5</v>
      </c>
      <c r="AF342">
        <v>64</v>
      </c>
      <c r="AH342" t="s">
        <v>35</v>
      </c>
    </row>
    <row r="343" spans="1:34" x14ac:dyDescent="0.3">
      <c r="A343">
        <v>342</v>
      </c>
      <c r="B343" s="2" t="s">
        <v>317</v>
      </c>
      <c r="C343" s="2" t="s">
        <v>80</v>
      </c>
      <c r="D343" s="2" t="s">
        <v>49</v>
      </c>
      <c r="E343">
        <v>22</v>
      </c>
      <c r="F343">
        <v>16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24</v>
      </c>
      <c r="R343">
        <v>11</v>
      </c>
      <c r="S343">
        <v>104</v>
      </c>
      <c r="T343">
        <v>9.4499999999999993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16</v>
      </c>
      <c r="AB343">
        <v>27.4</v>
      </c>
      <c r="AC343">
        <v>30.4</v>
      </c>
      <c r="AD343">
        <v>21.9</v>
      </c>
      <c r="AF343">
        <v>132</v>
      </c>
      <c r="AH343" t="s">
        <v>35</v>
      </c>
    </row>
    <row r="344" spans="1:34" x14ac:dyDescent="0.3">
      <c r="A344">
        <v>343</v>
      </c>
      <c r="B344" s="2" t="s">
        <v>788</v>
      </c>
      <c r="C344" s="2" t="s">
        <v>101</v>
      </c>
      <c r="D344" s="2" t="s">
        <v>52</v>
      </c>
      <c r="E344">
        <v>27</v>
      </c>
      <c r="F344">
        <v>16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22</v>
      </c>
      <c r="R344">
        <v>10</v>
      </c>
      <c r="S344">
        <v>86</v>
      </c>
      <c r="T344">
        <v>8.6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15</v>
      </c>
      <c r="AB344">
        <v>24.6</v>
      </c>
      <c r="AC344">
        <v>24.6</v>
      </c>
      <c r="AD344">
        <v>19.600000000000001</v>
      </c>
      <c r="AF344">
        <v>67</v>
      </c>
      <c r="AH344" t="s">
        <v>35</v>
      </c>
    </row>
    <row r="345" spans="1:34" x14ac:dyDescent="0.3">
      <c r="A345">
        <v>344</v>
      </c>
      <c r="B345" s="2" t="s">
        <v>863</v>
      </c>
      <c r="C345" s="2" t="s">
        <v>111</v>
      </c>
      <c r="D345" s="2" t="s">
        <v>49</v>
      </c>
      <c r="E345">
        <v>25</v>
      </c>
      <c r="F345">
        <v>13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</v>
      </c>
      <c r="N345">
        <v>27</v>
      </c>
      <c r="O345">
        <v>9</v>
      </c>
      <c r="P345">
        <v>0</v>
      </c>
      <c r="Q345">
        <v>19</v>
      </c>
      <c r="R345">
        <v>6</v>
      </c>
      <c r="S345">
        <v>85</v>
      </c>
      <c r="T345">
        <v>14.17</v>
      </c>
      <c r="U345">
        <v>0</v>
      </c>
      <c r="V345">
        <v>3</v>
      </c>
      <c r="W345">
        <v>1</v>
      </c>
      <c r="X345">
        <v>1</v>
      </c>
      <c r="Y345">
        <v>0</v>
      </c>
      <c r="Z345">
        <v>0</v>
      </c>
      <c r="AA345">
        <v>15</v>
      </c>
      <c r="AB345">
        <v>21.2</v>
      </c>
      <c r="AC345">
        <v>22.2</v>
      </c>
      <c r="AD345">
        <v>18.2</v>
      </c>
      <c r="AF345">
        <v>134</v>
      </c>
      <c r="AH345" t="s">
        <v>35</v>
      </c>
    </row>
    <row r="346" spans="1:34" x14ac:dyDescent="0.3">
      <c r="A346">
        <v>345</v>
      </c>
      <c r="B346" s="2" t="s">
        <v>629</v>
      </c>
      <c r="C346" s="2" t="s">
        <v>116</v>
      </c>
      <c r="D346" s="2" t="s">
        <v>34</v>
      </c>
      <c r="E346">
        <v>24</v>
      </c>
      <c r="F346">
        <v>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6</v>
      </c>
      <c r="N346">
        <v>19</v>
      </c>
      <c r="O346">
        <v>3.17</v>
      </c>
      <c r="P346">
        <v>0</v>
      </c>
      <c r="Q346">
        <v>28</v>
      </c>
      <c r="R346">
        <v>17</v>
      </c>
      <c r="S346">
        <v>133</v>
      </c>
      <c r="T346">
        <v>7.82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15</v>
      </c>
      <c r="AB346">
        <v>32.200000000000003</v>
      </c>
      <c r="AC346">
        <v>35.200000000000003</v>
      </c>
      <c r="AD346">
        <v>23.7</v>
      </c>
      <c r="AF346">
        <v>98</v>
      </c>
      <c r="AH346" t="s">
        <v>35</v>
      </c>
    </row>
    <row r="347" spans="1:34" x14ac:dyDescent="0.3">
      <c r="A347">
        <v>346</v>
      </c>
      <c r="B347" s="2" t="s">
        <v>907</v>
      </c>
      <c r="C347" s="2" t="s">
        <v>44</v>
      </c>
      <c r="D347" s="2" t="s">
        <v>52</v>
      </c>
      <c r="E347">
        <v>28</v>
      </c>
      <c r="F347">
        <v>16</v>
      </c>
      <c r="G347">
        <v>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9</v>
      </c>
      <c r="R347">
        <v>4</v>
      </c>
      <c r="S347">
        <v>88</v>
      </c>
      <c r="T347">
        <v>22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15</v>
      </c>
      <c r="AB347">
        <v>18.8</v>
      </c>
      <c r="AC347">
        <v>18.8</v>
      </c>
      <c r="AD347">
        <v>16.8</v>
      </c>
      <c r="AF347">
        <v>66</v>
      </c>
      <c r="AH347" t="s">
        <v>35</v>
      </c>
    </row>
    <row r="348" spans="1:34" x14ac:dyDescent="0.3">
      <c r="A348">
        <v>347</v>
      </c>
      <c r="B348" s="2" t="s">
        <v>908</v>
      </c>
      <c r="C348" s="2" t="s">
        <v>114</v>
      </c>
      <c r="D348" s="2" t="s">
        <v>38</v>
      </c>
      <c r="E348">
        <v>23</v>
      </c>
      <c r="F348">
        <v>2</v>
      </c>
      <c r="G348">
        <v>2</v>
      </c>
      <c r="H348">
        <v>30</v>
      </c>
      <c r="I348">
        <v>45</v>
      </c>
      <c r="J348">
        <v>295</v>
      </c>
      <c r="K348">
        <v>2</v>
      </c>
      <c r="L348">
        <v>3</v>
      </c>
      <c r="M348">
        <v>5</v>
      </c>
      <c r="N348">
        <v>30</v>
      </c>
      <c r="O348">
        <v>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1</v>
      </c>
      <c r="X348">
        <v>0</v>
      </c>
      <c r="Y348">
        <v>0</v>
      </c>
      <c r="Z348">
        <v>0</v>
      </c>
      <c r="AA348">
        <v>15</v>
      </c>
      <c r="AB348">
        <v>14.8</v>
      </c>
      <c r="AC348">
        <v>18.8</v>
      </c>
      <c r="AD348">
        <v>17.8</v>
      </c>
      <c r="AF348">
        <v>49</v>
      </c>
      <c r="AH348" t="s">
        <v>35</v>
      </c>
    </row>
    <row r="349" spans="1:34" x14ac:dyDescent="0.3">
      <c r="A349">
        <v>348</v>
      </c>
      <c r="B349" s="2" t="s">
        <v>733</v>
      </c>
      <c r="C349" s="2" t="s">
        <v>74</v>
      </c>
      <c r="D349" s="2" t="s">
        <v>49</v>
      </c>
      <c r="E349">
        <v>33</v>
      </c>
      <c r="F349">
        <v>5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33</v>
      </c>
      <c r="R349">
        <v>18</v>
      </c>
      <c r="S349">
        <v>154</v>
      </c>
      <c r="T349">
        <v>8.56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15</v>
      </c>
      <c r="AB349">
        <v>33.4</v>
      </c>
      <c r="AC349">
        <v>36.4</v>
      </c>
      <c r="AD349">
        <v>24.4</v>
      </c>
      <c r="AF349">
        <v>133</v>
      </c>
      <c r="AH349" t="s">
        <v>35</v>
      </c>
    </row>
    <row r="350" spans="1:34" x14ac:dyDescent="0.3">
      <c r="A350">
        <v>349</v>
      </c>
      <c r="B350" s="2" t="s">
        <v>544</v>
      </c>
      <c r="C350" s="2" t="s">
        <v>51</v>
      </c>
      <c r="D350" s="2" t="s">
        <v>34</v>
      </c>
      <c r="E350">
        <v>29</v>
      </c>
      <c r="F350">
        <v>16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14</v>
      </c>
      <c r="N350">
        <v>40</v>
      </c>
      <c r="O350">
        <v>2.86</v>
      </c>
      <c r="P350">
        <v>1</v>
      </c>
      <c r="Q350">
        <v>8</v>
      </c>
      <c r="R350">
        <v>6</v>
      </c>
      <c r="S350">
        <v>47</v>
      </c>
      <c r="T350">
        <v>7.83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15</v>
      </c>
      <c r="AB350">
        <v>20.7</v>
      </c>
      <c r="AC350">
        <v>20.7</v>
      </c>
      <c r="AD350">
        <v>17.7</v>
      </c>
      <c r="AF350">
        <v>99</v>
      </c>
      <c r="AH350" t="s">
        <v>35</v>
      </c>
    </row>
    <row r="351" spans="1:34" x14ac:dyDescent="0.3">
      <c r="A351">
        <v>350</v>
      </c>
      <c r="B351" s="2" t="s">
        <v>334</v>
      </c>
      <c r="C351" s="2" t="s">
        <v>78</v>
      </c>
      <c r="D351" s="2" t="s">
        <v>52</v>
      </c>
      <c r="E351">
        <v>24</v>
      </c>
      <c r="F351">
        <v>14</v>
      </c>
      <c r="G351">
        <v>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15</v>
      </c>
      <c r="R351">
        <v>10</v>
      </c>
      <c r="S351">
        <v>92</v>
      </c>
      <c r="T351">
        <v>9.1999999999999993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15</v>
      </c>
      <c r="AB351">
        <v>25.2</v>
      </c>
      <c r="AC351">
        <v>25.2</v>
      </c>
      <c r="AD351">
        <v>20.2</v>
      </c>
      <c r="AF351">
        <v>65</v>
      </c>
      <c r="AH351" t="s">
        <v>35</v>
      </c>
    </row>
    <row r="352" spans="1:34" x14ac:dyDescent="0.3">
      <c r="A352">
        <v>351</v>
      </c>
      <c r="B352" s="2" t="s">
        <v>179</v>
      </c>
      <c r="C352" s="2" t="s">
        <v>180</v>
      </c>
      <c r="D352" s="2" t="s">
        <v>34</v>
      </c>
      <c r="E352">
        <v>22</v>
      </c>
      <c r="F352">
        <v>14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32</v>
      </c>
      <c r="N352">
        <v>144</v>
      </c>
      <c r="O352">
        <v>4.5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14</v>
      </c>
      <c r="AB352">
        <v>14.4</v>
      </c>
      <c r="AC352">
        <v>17.399999999999999</v>
      </c>
      <c r="AD352">
        <v>14.4</v>
      </c>
      <c r="AF352">
        <v>100</v>
      </c>
      <c r="AH352" t="s">
        <v>35</v>
      </c>
    </row>
    <row r="353" spans="1:34" x14ac:dyDescent="0.3">
      <c r="A353">
        <v>352</v>
      </c>
      <c r="B353" s="2" t="s">
        <v>397</v>
      </c>
      <c r="C353" s="2" t="s">
        <v>46</v>
      </c>
      <c r="D353" s="2" t="s">
        <v>34</v>
      </c>
      <c r="E353">
        <v>24</v>
      </c>
      <c r="F353">
        <v>16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7</v>
      </c>
      <c r="N353">
        <v>13</v>
      </c>
      <c r="O353">
        <v>1.86</v>
      </c>
      <c r="P353">
        <v>1</v>
      </c>
      <c r="Q353">
        <v>8</v>
      </c>
      <c r="R353">
        <v>7</v>
      </c>
      <c r="S353">
        <v>68</v>
      </c>
      <c r="T353">
        <v>9.7100000000000009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14</v>
      </c>
      <c r="AB353">
        <v>21.1</v>
      </c>
      <c r="AC353">
        <v>21.1</v>
      </c>
      <c r="AD353">
        <v>17.600000000000001</v>
      </c>
      <c r="AF353">
        <v>101</v>
      </c>
      <c r="AH353" t="s">
        <v>35</v>
      </c>
    </row>
    <row r="354" spans="1:34" x14ac:dyDescent="0.3">
      <c r="A354">
        <v>353</v>
      </c>
      <c r="B354" s="2" t="s">
        <v>842</v>
      </c>
      <c r="C354" s="2" t="s">
        <v>180</v>
      </c>
      <c r="D354" s="2" t="s">
        <v>49</v>
      </c>
      <c r="E354">
        <v>30</v>
      </c>
      <c r="F354">
        <v>16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32</v>
      </c>
      <c r="O354">
        <v>16</v>
      </c>
      <c r="P354">
        <v>1</v>
      </c>
      <c r="Q354">
        <v>3</v>
      </c>
      <c r="R354">
        <v>2</v>
      </c>
      <c r="S354">
        <v>47</v>
      </c>
      <c r="T354">
        <v>23.5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14</v>
      </c>
      <c r="AB354">
        <v>15.9</v>
      </c>
      <c r="AC354">
        <v>15.9</v>
      </c>
      <c r="AD354">
        <v>14.9</v>
      </c>
      <c r="AF354">
        <v>138</v>
      </c>
      <c r="AH354" t="s">
        <v>35</v>
      </c>
    </row>
    <row r="355" spans="1:34" x14ac:dyDescent="0.3">
      <c r="A355">
        <v>354</v>
      </c>
      <c r="B355" s="2" t="s">
        <v>315</v>
      </c>
      <c r="C355" s="2" t="s">
        <v>48</v>
      </c>
      <c r="D355" s="2" t="s">
        <v>52</v>
      </c>
      <c r="E355">
        <v>27</v>
      </c>
      <c r="F355">
        <v>16</v>
      </c>
      <c r="G355">
        <v>11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-8</v>
      </c>
      <c r="O355">
        <v>-8</v>
      </c>
      <c r="P355">
        <v>0</v>
      </c>
      <c r="Q355">
        <v>22</v>
      </c>
      <c r="R355">
        <v>16</v>
      </c>
      <c r="S355">
        <v>125</v>
      </c>
      <c r="T355">
        <v>7.81</v>
      </c>
      <c r="U355">
        <v>1</v>
      </c>
      <c r="V355">
        <v>2</v>
      </c>
      <c r="W355">
        <v>2</v>
      </c>
      <c r="X355">
        <v>1</v>
      </c>
      <c r="Y355">
        <v>0</v>
      </c>
      <c r="Z355">
        <v>0</v>
      </c>
      <c r="AA355">
        <v>14</v>
      </c>
      <c r="AB355">
        <v>29.7</v>
      </c>
      <c r="AC355">
        <v>34.700000000000003</v>
      </c>
      <c r="AD355">
        <v>21.7</v>
      </c>
      <c r="AF355">
        <v>68</v>
      </c>
      <c r="AH355" t="s">
        <v>35</v>
      </c>
    </row>
    <row r="356" spans="1:34" x14ac:dyDescent="0.3">
      <c r="A356">
        <v>355</v>
      </c>
      <c r="B356" s="2" t="s">
        <v>909</v>
      </c>
      <c r="C356" s="2" t="s">
        <v>70</v>
      </c>
      <c r="D356" s="2" t="s">
        <v>38</v>
      </c>
      <c r="E356">
        <v>27</v>
      </c>
      <c r="F356">
        <v>2</v>
      </c>
      <c r="G356">
        <v>1</v>
      </c>
      <c r="H356">
        <v>24</v>
      </c>
      <c r="I356">
        <v>43</v>
      </c>
      <c r="J356">
        <v>265</v>
      </c>
      <c r="K356">
        <v>1</v>
      </c>
      <c r="L356">
        <v>1</v>
      </c>
      <c r="M356">
        <v>2</v>
      </c>
      <c r="N356">
        <v>15</v>
      </c>
      <c r="O356">
        <v>7.5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14</v>
      </c>
      <c r="AB356">
        <v>14.1</v>
      </c>
      <c r="AC356">
        <v>15.1</v>
      </c>
      <c r="AD356">
        <v>15.1</v>
      </c>
      <c r="AF356">
        <v>50</v>
      </c>
      <c r="AH356" t="s">
        <v>35</v>
      </c>
    </row>
    <row r="357" spans="1:34" x14ac:dyDescent="0.3">
      <c r="A357">
        <v>356</v>
      </c>
      <c r="B357" s="2" t="s">
        <v>910</v>
      </c>
      <c r="C357" s="2" t="s">
        <v>99</v>
      </c>
      <c r="D357" s="2" t="s">
        <v>49</v>
      </c>
      <c r="E357">
        <v>25</v>
      </c>
      <c r="F357">
        <v>8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15</v>
      </c>
      <c r="R357">
        <v>8</v>
      </c>
      <c r="S357">
        <v>144</v>
      </c>
      <c r="T357">
        <v>18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14</v>
      </c>
      <c r="AB357">
        <v>22.4</v>
      </c>
      <c r="AC357">
        <v>25.4</v>
      </c>
      <c r="AD357">
        <v>18.399999999999999</v>
      </c>
      <c r="AF357">
        <v>135</v>
      </c>
      <c r="AH357" t="s">
        <v>35</v>
      </c>
    </row>
    <row r="358" spans="1:34" x14ac:dyDescent="0.3">
      <c r="A358">
        <v>357</v>
      </c>
      <c r="B358" s="2" t="s">
        <v>657</v>
      </c>
      <c r="C358" s="2" t="s">
        <v>70</v>
      </c>
      <c r="D358" s="2" t="s">
        <v>34</v>
      </c>
      <c r="E358">
        <v>28</v>
      </c>
      <c r="F358">
        <v>12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</v>
      </c>
      <c r="N358">
        <v>43</v>
      </c>
      <c r="O358">
        <v>4.78</v>
      </c>
      <c r="P358">
        <v>1</v>
      </c>
      <c r="Q358">
        <v>7</v>
      </c>
      <c r="R358">
        <v>6</v>
      </c>
      <c r="S358">
        <v>33</v>
      </c>
      <c r="T358">
        <v>5.5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14</v>
      </c>
      <c r="AB358">
        <v>19.600000000000001</v>
      </c>
      <c r="AC358">
        <v>19.600000000000001</v>
      </c>
      <c r="AD358">
        <v>16.600000000000001</v>
      </c>
      <c r="AF358">
        <v>102</v>
      </c>
      <c r="AH358" t="s">
        <v>35</v>
      </c>
    </row>
    <row r="359" spans="1:34" x14ac:dyDescent="0.3">
      <c r="A359">
        <v>358</v>
      </c>
      <c r="B359" s="2" t="s">
        <v>526</v>
      </c>
      <c r="C359" s="2" t="s">
        <v>74</v>
      </c>
      <c r="D359" s="2" t="s">
        <v>34</v>
      </c>
      <c r="E359">
        <v>23</v>
      </c>
      <c r="F359">
        <v>11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41</v>
      </c>
      <c r="N359">
        <v>90</v>
      </c>
      <c r="O359">
        <v>2.2000000000000002</v>
      </c>
      <c r="P359">
        <v>0</v>
      </c>
      <c r="Q359">
        <v>10</v>
      </c>
      <c r="R359">
        <v>8</v>
      </c>
      <c r="S359">
        <v>46</v>
      </c>
      <c r="T359">
        <v>5.75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14</v>
      </c>
      <c r="AB359">
        <v>21.6</v>
      </c>
      <c r="AC359">
        <v>21.6</v>
      </c>
      <c r="AD359">
        <v>17.600000000000001</v>
      </c>
      <c r="AF359">
        <v>103</v>
      </c>
      <c r="AH359" t="s">
        <v>35</v>
      </c>
    </row>
    <row r="360" spans="1:34" x14ac:dyDescent="0.3">
      <c r="A360">
        <v>359</v>
      </c>
      <c r="B360" s="2" t="s">
        <v>855</v>
      </c>
      <c r="C360" s="2" t="s">
        <v>107</v>
      </c>
      <c r="D360" s="2" t="s">
        <v>49</v>
      </c>
      <c r="E360">
        <v>30</v>
      </c>
      <c r="F360">
        <v>13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14</v>
      </c>
      <c r="R360">
        <v>6</v>
      </c>
      <c r="S360">
        <v>81</v>
      </c>
      <c r="T360">
        <v>13.5</v>
      </c>
      <c r="U360">
        <v>1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14</v>
      </c>
      <c r="AB360">
        <v>20.100000000000001</v>
      </c>
      <c r="AC360">
        <v>20.100000000000001</v>
      </c>
      <c r="AD360">
        <v>17.100000000000001</v>
      </c>
      <c r="AF360">
        <v>137</v>
      </c>
      <c r="AH360" t="s">
        <v>35</v>
      </c>
    </row>
    <row r="361" spans="1:34" x14ac:dyDescent="0.3">
      <c r="A361">
        <v>360</v>
      </c>
      <c r="B361" s="2" t="s">
        <v>911</v>
      </c>
      <c r="C361" s="2" t="s">
        <v>114</v>
      </c>
      <c r="D361" s="2" t="s">
        <v>49</v>
      </c>
      <c r="E361">
        <v>25</v>
      </c>
      <c r="F361">
        <v>10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20</v>
      </c>
      <c r="R361">
        <v>13</v>
      </c>
      <c r="S361">
        <v>142</v>
      </c>
      <c r="T361">
        <v>10.92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14</v>
      </c>
      <c r="AB361">
        <v>27.2</v>
      </c>
      <c r="AC361">
        <v>30.2</v>
      </c>
      <c r="AD361">
        <v>20.7</v>
      </c>
      <c r="AF361">
        <v>136</v>
      </c>
      <c r="AH361" t="s">
        <v>35</v>
      </c>
    </row>
    <row r="362" spans="1:34" x14ac:dyDescent="0.3">
      <c r="A362">
        <v>361</v>
      </c>
      <c r="B362" s="2" t="s">
        <v>770</v>
      </c>
      <c r="C362" s="2" t="s">
        <v>104</v>
      </c>
      <c r="D362" s="2" t="s">
        <v>49</v>
      </c>
      <c r="E362">
        <v>28</v>
      </c>
      <c r="F362">
        <v>15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44</v>
      </c>
      <c r="R362">
        <v>15</v>
      </c>
      <c r="S362">
        <v>133</v>
      </c>
      <c r="T362">
        <v>8.8699999999999992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13</v>
      </c>
      <c r="AB362">
        <v>28.3</v>
      </c>
      <c r="AC362">
        <v>31.3</v>
      </c>
      <c r="AD362">
        <v>20.8</v>
      </c>
      <c r="AF362">
        <v>139</v>
      </c>
      <c r="AH362" t="s">
        <v>35</v>
      </c>
    </row>
    <row r="363" spans="1:34" x14ac:dyDescent="0.3">
      <c r="A363">
        <v>362</v>
      </c>
      <c r="B363" s="2" t="s">
        <v>912</v>
      </c>
      <c r="C363" s="2" t="s">
        <v>33</v>
      </c>
      <c r="D363" s="2" t="s">
        <v>49</v>
      </c>
      <c r="E363">
        <v>27</v>
      </c>
      <c r="F363">
        <v>8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14</v>
      </c>
      <c r="R363">
        <v>8</v>
      </c>
      <c r="S363">
        <v>128</v>
      </c>
      <c r="T363">
        <v>16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13</v>
      </c>
      <c r="AB363">
        <v>20.8</v>
      </c>
      <c r="AC363">
        <v>23.8</v>
      </c>
      <c r="AD363">
        <v>16.8</v>
      </c>
      <c r="AF363">
        <v>141</v>
      </c>
      <c r="AH363" t="s">
        <v>35</v>
      </c>
    </row>
    <row r="364" spans="1:34" x14ac:dyDescent="0.3">
      <c r="A364">
        <v>363</v>
      </c>
      <c r="B364" s="2" t="s">
        <v>437</v>
      </c>
      <c r="C364" s="2" t="s">
        <v>99</v>
      </c>
      <c r="D364" s="2" t="s">
        <v>52</v>
      </c>
      <c r="E364">
        <v>25</v>
      </c>
      <c r="F364">
        <v>14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20</v>
      </c>
      <c r="R364">
        <v>13</v>
      </c>
      <c r="S364">
        <v>129</v>
      </c>
      <c r="T364">
        <v>9.92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13</v>
      </c>
      <c r="AB364">
        <v>25.9</v>
      </c>
      <c r="AC364">
        <v>28.9</v>
      </c>
      <c r="AD364">
        <v>19.399999999999999</v>
      </c>
      <c r="AF364">
        <v>70</v>
      </c>
      <c r="AH364" t="s">
        <v>35</v>
      </c>
    </row>
    <row r="365" spans="1:34" x14ac:dyDescent="0.3">
      <c r="A365">
        <v>364</v>
      </c>
      <c r="B365" s="2" t="s">
        <v>345</v>
      </c>
      <c r="C365" s="2" t="s">
        <v>80</v>
      </c>
      <c r="D365" s="2" t="s">
        <v>49</v>
      </c>
      <c r="E365">
        <v>22</v>
      </c>
      <c r="F365">
        <v>16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6</v>
      </c>
      <c r="O365">
        <v>6</v>
      </c>
      <c r="P365">
        <v>0</v>
      </c>
      <c r="Q365">
        <v>19</v>
      </c>
      <c r="R365">
        <v>11</v>
      </c>
      <c r="S365">
        <v>84</v>
      </c>
      <c r="T365">
        <v>7.64</v>
      </c>
      <c r="U365">
        <v>0</v>
      </c>
      <c r="V365">
        <v>3</v>
      </c>
      <c r="W365">
        <v>1</v>
      </c>
      <c r="X365">
        <v>1</v>
      </c>
      <c r="Y365">
        <v>0</v>
      </c>
      <c r="Z365">
        <v>0</v>
      </c>
      <c r="AA365">
        <v>13</v>
      </c>
      <c r="AB365">
        <v>24</v>
      </c>
      <c r="AC365">
        <v>25</v>
      </c>
      <c r="AD365">
        <v>18.5</v>
      </c>
      <c r="AF365">
        <v>140</v>
      </c>
      <c r="AH365" t="s">
        <v>35</v>
      </c>
    </row>
    <row r="366" spans="1:34" x14ac:dyDescent="0.3">
      <c r="A366">
        <v>365</v>
      </c>
      <c r="B366" s="2" t="s">
        <v>913</v>
      </c>
      <c r="C366" s="2" t="s">
        <v>67</v>
      </c>
      <c r="D366" s="2" t="s">
        <v>52</v>
      </c>
      <c r="E366">
        <v>26</v>
      </c>
      <c r="F366">
        <v>5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22</v>
      </c>
      <c r="R366">
        <v>14</v>
      </c>
      <c r="S366">
        <v>127</v>
      </c>
      <c r="T366">
        <v>9.07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13</v>
      </c>
      <c r="AB366">
        <v>26.7</v>
      </c>
      <c r="AC366">
        <v>29.7</v>
      </c>
      <c r="AD366">
        <v>19.7</v>
      </c>
      <c r="AF366">
        <v>72</v>
      </c>
      <c r="AH366" t="s">
        <v>35</v>
      </c>
    </row>
    <row r="367" spans="1:34" x14ac:dyDescent="0.3">
      <c r="A367">
        <v>366</v>
      </c>
      <c r="B367" s="2" t="s">
        <v>791</v>
      </c>
      <c r="C367" s="2" t="s">
        <v>78</v>
      </c>
      <c r="D367" s="2" t="s">
        <v>34</v>
      </c>
      <c r="E367">
        <v>25</v>
      </c>
      <c r="F367">
        <v>7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37</v>
      </c>
      <c r="N367">
        <v>116</v>
      </c>
      <c r="O367">
        <v>3.14</v>
      </c>
      <c r="P367">
        <v>0</v>
      </c>
      <c r="Q367">
        <v>4</v>
      </c>
      <c r="R367">
        <v>4</v>
      </c>
      <c r="S367">
        <v>16</v>
      </c>
      <c r="T367">
        <v>4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13</v>
      </c>
      <c r="AB367">
        <v>17.2</v>
      </c>
      <c r="AC367">
        <v>20.2</v>
      </c>
      <c r="AD367">
        <v>15.2</v>
      </c>
      <c r="AF367">
        <v>104</v>
      </c>
      <c r="AH367" t="s">
        <v>35</v>
      </c>
    </row>
    <row r="368" spans="1:34" x14ac:dyDescent="0.3">
      <c r="A368">
        <v>367</v>
      </c>
      <c r="B368" s="2" t="s">
        <v>648</v>
      </c>
      <c r="C368" s="2" t="s">
        <v>78</v>
      </c>
      <c r="D368" s="2" t="s">
        <v>49</v>
      </c>
      <c r="E368">
        <v>21</v>
      </c>
      <c r="F368">
        <v>11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>
        <v>2</v>
      </c>
      <c r="O368">
        <v>1</v>
      </c>
      <c r="P368">
        <v>0</v>
      </c>
      <c r="Q368">
        <v>17</v>
      </c>
      <c r="R368">
        <v>6</v>
      </c>
      <c r="S368">
        <v>63</v>
      </c>
      <c r="T368">
        <v>10.5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13</v>
      </c>
      <c r="AB368">
        <v>18.5</v>
      </c>
      <c r="AC368">
        <v>18.5</v>
      </c>
      <c r="AD368">
        <v>15.5</v>
      </c>
      <c r="AF368">
        <v>142</v>
      </c>
      <c r="AH368" t="s">
        <v>35</v>
      </c>
    </row>
    <row r="369" spans="1:34" x14ac:dyDescent="0.3">
      <c r="A369">
        <v>368</v>
      </c>
      <c r="B369" s="2" t="s">
        <v>656</v>
      </c>
      <c r="C369" s="2" t="s">
        <v>180</v>
      </c>
      <c r="D369" s="2" t="s">
        <v>34</v>
      </c>
      <c r="E369">
        <v>25</v>
      </c>
      <c r="F369">
        <v>16</v>
      </c>
      <c r="G369">
        <v>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</v>
      </c>
      <c r="N369">
        <v>0</v>
      </c>
      <c r="O369">
        <v>0</v>
      </c>
      <c r="P369">
        <v>1</v>
      </c>
      <c r="Q369">
        <v>3</v>
      </c>
      <c r="R369">
        <v>2</v>
      </c>
      <c r="S369">
        <v>6</v>
      </c>
      <c r="T369">
        <v>3</v>
      </c>
      <c r="U369">
        <v>1</v>
      </c>
      <c r="V369">
        <v>0</v>
      </c>
      <c r="W369">
        <v>0</v>
      </c>
      <c r="X369">
        <v>2</v>
      </c>
      <c r="Y369">
        <v>0</v>
      </c>
      <c r="Z369">
        <v>0</v>
      </c>
      <c r="AA369">
        <v>13</v>
      </c>
      <c r="AB369">
        <v>14.6</v>
      </c>
      <c r="AC369">
        <v>14.6</v>
      </c>
      <c r="AD369">
        <v>13.6</v>
      </c>
      <c r="AF369">
        <v>105</v>
      </c>
      <c r="AH369" t="s">
        <v>35</v>
      </c>
    </row>
    <row r="370" spans="1:34" x14ac:dyDescent="0.3">
      <c r="A370">
        <v>369</v>
      </c>
      <c r="B370" s="2" t="s">
        <v>389</v>
      </c>
      <c r="C370" s="2" t="s">
        <v>107</v>
      </c>
      <c r="D370" s="2" t="s">
        <v>52</v>
      </c>
      <c r="E370">
        <v>26</v>
      </c>
      <c r="F370">
        <v>12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9</v>
      </c>
      <c r="R370">
        <v>7</v>
      </c>
      <c r="S370">
        <v>67</v>
      </c>
      <c r="T370">
        <v>9.57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13</v>
      </c>
      <c r="AB370">
        <v>19.7</v>
      </c>
      <c r="AC370">
        <v>19.7</v>
      </c>
      <c r="AD370">
        <v>16.2</v>
      </c>
      <c r="AF370">
        <v>71</v>
      </c>
      <c r="AH370" t="s">
        <v>35</v>
      </c>
    </row>
    <row r="371" spans="1:34" x14ac:dyDescent="0.3">
      <c r="A371">
        <v>370</v>
      </c>
      <c r="B371" s="2" t="s">
        <v>914</v>
      </c>
      <c r="C371" s="2" t="s">
        <v>33</v>
      </c>
      <c r="D371" s="2" t="s">
        <v>34</v>
      </c>
      <c r="E371">
        <v>28</v>
      </c>
      <c r="F371">
        <v>12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</v>
      </c>
      <c r="N371">
        <v>18</v>
      </c>
      <c r="O371">
        <v>2.57</v>
      </c>
      <c r="P371">
        <v>0</v>
      </c>
      <c r="Q371">
        <v>6</v>
      </c>
      <c r="R371">
        <v>5</v>
      </c>
      <c r="S371">
        <v>47</v>
      </c>
      <c r="T371">
        <v>9.4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13</v>
      </c>
      <c r="AB371">
        <v>17.5</v>
      </c>
      <c r="AC371">
        <v>17.5</v>
      </c>
      <c r="AD371">
        <v>15</v>
      </c>
      <c r="AF371">
        <v>106</v>
      </c>
      <c r="AH371" t="s">
        <v>35</v>
      </c>
    </row>
    <row r="372" spans="1:34" x14ac:dyDescent="0.3">
      <c r="A372">
        <v>371</v>
      </c>
      <c r="B372" s="2" t="s">
        <v>371</v>
      </c>
      <c r="C372" s="2" t="s">
        <v>37</v>
      </c>
      <c r="D372" s="2" t="s">
        <v>52</v>
      </c>
      <c r="E372">
        <v>23</v>
      </c>
      <c r="F372">
        <v>11</v>
      </c>
      <c r="G372">
        <v>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6</v>
      </c>
      <c r="O372">
        <v>3</v>
      </c>
      <c r="P372">
        <v>0</v>
      </c>
      <c r="Q372">
        <v>18</v>
      </c>
      <c r="R372">
        <v>15</v>
      </c>
      <c r="S372">
        <v>86</v>
      </c>
      <c r="T372">
        <v>5.73</v>
      </c>
      <c r="U372">
        <v>1</v>
      </c>
      <c r="V372">
        <v>1</v>
      </c>
      <c r="W372">
        <v>1</v>
      </c>
      <c r="X372">
        <v>1</v>
      </c>
      <c r="Y372">
        <v>0</v>
      </c>
      <c r="Z372">
        <v>0</v>
      </c>
      <c r="AA372">
        <v>13</v>
      </c>
      <c r="AB372">
        <v>28.2</v>
      </c>
      <c r="AC372">
        <v>29.2</v>
      </c>
      <c r="AD372">
        <v>20.7</v>
      </c>
      <c r="AF372">
        <v>69</v>
      </c>
      <c r="AH372" t="s">
        <v>35</v>
      </c>
    </row>
    <row r="373" spans="1:34" x14ac:dyDescent="0.3">
      <c r="A373">
        <v>372</v>
      </c>
      <c r="B373" s="2" t="s">
        <v>340</v>
      </c>
      <c r="C373" s="2" t="s">
        <v>84</v>
      </c>
      <c r="D373" s="2" t="s">
        <v>49</v>
      </c>
      <c r="E373">
        <v>24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9</v>
      </c>
      <c r="R373">
        <v>2</v>
      </c>
      <c r="S373">
        <v>60</v>
      </c>
      <c r="T373">
        <v>30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12</v>
      </c>
      <c r="AB373">
        <v>14</v>
      </c>
      <c r="AC373">
        <v>14</v>
      </c>
      <c r="AD373">
        <v>13</v>
      </c>
      <c r="AF373">
        <v>144</v>
      </c>
      <c r="AH373" t="s">
        <v>35</v>
      </c>
    </row>
    <row r="374" spans="1:34" x14ac:dyDescent="0.3">
      <c r="A374">
        <v>373</v>
      </c>
      <c r="B374" s="2" t="s">
        <v>724</v>
      </c>
      <c r="C374" s="2" t="s">
        <v>135</v>
      </c>
      <c r="D374" s="2" t="s">
        <v>49</v>
      </c>
      <c r="E374">
        <v>25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6</v>
      </c>
      <c r="R374">
        <v>4</v>
      </c>
      <c r="S374">
        <v>62</v>
      </c>
      <c r="T374">
        <v>15.5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12</v>
      </c>
      <c r="AB374">
        <v>16.2</v>
      </c>
      <c r="AC374">
        <v>16.2</v>
      </c>
      <c r="AD374">
        <v>14.2</v>
      </c>
      <c r="AF374">
        <v>143</v>
      </c>
      <c r="AH374" t="s">
        <v>35</v>
      </c>
    </row>
    <row r="375" spans="1:34" x14ac:dyDescent="0.3">
      <c r="A375">
        <v>374</v>
      </c>
      <c r="B375" s="2" t="s">
        <v>915</v>
      </c>
      <c r="C375" s="2" t="s">
        <v>84</v>
      </c>
      <c r="D375" s="2" t="s">
        <v>34</v>
      </c>
      <c r="E375">
        <v>25</v>
      </c>
      <c r="F375">
        <v>14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30</v>
      </c>
      <c r="N375">
        <v>129</v>
      </c>
      <c r="O375">
        <v>4.3</v>
      </c>
      <c r="P375">
        <v>0</v>
      </c>
      <c r="Q375">
        <v>3</v>
      </c>
      <c r="R375">
        <v>3</v>
      </c>
      <c r="S375">
        <v>14</v>
      </c>
      <c r="T375">
        <v>4.67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12</v>
      </c>
      <c r="AB375">
        <v>15.3</v>
      </c>
      <c r="AC375">
        <v>19.3</v>
      </c>
      <c r="AD375">
        <v>13.8</v>
      </c>
      <c r="AF375">
        <v>107</v>
      </c>
      <c r="AH375" t="s">
        <v>35</v>
      </c>
    </row>
    <row r="376" spans="1:34" x14ac:dyDescent="0.3">
      <c r="A376">
        <v>375</v>
      </c>
      <c r="B376" s="2" t="s">
        <v>916</v>
      </c>
      <c r="C376" s="2" t="s">
        <v>104</v>
      </c>
      <c r="D376" s="2" t="s">
        <v>52</v>
      </c>
      <c r="E376">
        <v>30</v>
      </c>
      <c r="F376">
        <v>14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17</v>
      </c>
      <c r="R376">
        <v>13</v>
      </c>
      <c r="S376">
        <v>121</v>
      </c>
      <c r="T376">
        <v>9.31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12</v>
      </c>
      <c r="AB376">
        <v>25.1</v>
      </c>
      <c r="AC376">
        <v>28.1</v>
      </c>
      <c r="AD376">
        <v>18.600000000000001</v>
      </c>
      <c r="AF376">
        <v>73</v>
      </c>
      <c r="AH376" t="s">
        <v>35</v>
      </c>
    </row>
    <row r="377" spans="1:34" x14ac:dyDescent="0.3">
      <c r="A377">
        <v>376</v>
      </c>
      <c r="B377" s="2" t="s">
        <v>917</v>
      </c>
      <c r="C377" s="2" t="s">
        <v>80</v>
      </c>
      <c r="D377" s="2" t="s">
        <v>34</v>
      </c>
      <c r="E377">
        <v>27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11</v>
      </c>
      <c r="N377">
        <v>51</v>
      </c>
      <c r="O377">
        <v>4.6399999999999997</v>
      </c>
      <c r="P377">
        <v>1</v>
      </c>
      <c r="Q377">
        <v>3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11</v>
      </c>
      <c r="AB377">
        <v>12.2</v>
      </c>
      <c r="AC377">
        <v>12.2</v>
      </c>
      <c r="AD377">
        <v>11.7</v>
      </c>
      <c r="AF377">
        <v>109</v>
      </c>
      <c r="AH377" t="s">
        <v>35</v>
      </c>
    </row>
    <row r="378" spans="1:34" x14ac:dyDescent="0.3">
      <c r="A378">
        <v>377</v>
      </c>
      <c r="B378" s="2" t="s">
        <v>433</v>
      </c>
      <c r="C378" s="2" t="s">
        <v>48</v>
      </c>
      <c r="D378" s="2" t="s">
        <v>34</v>
      </c>
      <c r="E378">
        <v>23</v>
      </c>
      <c r="F378">
        <v>16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</v>
      </c>
      <c r="N378">
        <v>48</v>
      </c>
      <c r="O378">
        <v>5.33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11</v>
      </c>
      <c r="AB378">
        <v>10.8</v>
      </c>
      <c r="AC378">
        <v>10.8</v>
      </c>
      <c r="AD378">
        <v>10.8</v>
      </c>
      <c r="AF378">
        <v>113</v>
      </c>
      <c r="AH378" t="s">
        <v>35</v>
      </c>
    </row>
    <row r="379" spans="1:34" x14ac:dyDescent="0.3">
      <c r="A379">
        <v>378</v>
      </c>
      <c r="B379" s="2" t="s">
        <v>840</v>
      </c>
      <c r="C379" s="2" t="s">
        <v>114</v>
      </c>
      <c r="D379" s="2" t="s">
        <v>34</v>
      </c>
      <c r="E379">
        <v>25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7</v>
      </c>
      <c r="N379">
        <v>13</v>
      </c>
      <c r="O379">
        <v>1.86</v>
      </c>
      <c r="P379">
        <v>0</v>
      </c>
      <c r="Q379">
        <v>2</v>
      </c>
      <c r="R379">
        <v>2</v>
      </c>
      <c r="S379">
        <v>36</v>
      </c>
      <c r="T379">
        <v>18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11</v>
      </c>
      <c r="AB379">
        <v>12.9</v>
      </c>
      <c r="AC379">
        <v>12.9</v>
      </c>
      <c r="AD379">
        <v>11.9</v>
      </c>
      <c r="AF379">
        <v>112</v>
      </c>
      <c r="AH379" t="s">
        <v>35</v>
      </c>
    </row>
    <row r="380" spans="1:34" x14ac:dyDescent="0.3">
      <c r="A380">
        <v>379</v>
      </c>
      <c r="B380" s="2" t="s">
        <v>918</v>
      </c>
      <c r="C380" s="2" t="s">
        <v>48</v>
      </c>
      <c r="D380" s="2" t="s">
        <v>52</v>
      </c>
      <c r="E380">
        <v>29</v>
      </c>
      <c r="F380">
        <v>14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10</v>
      </c>
      <c r="R380">
        <v>6</v>
      </c>
      <c r="S380">
        <v>52</v>
      </c>
      <c r="T380">
        <v>8.67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11</v>
      </c>
      <c r="AB380">
        <v>17.2</v>
      </c>
      <c r="AC380">
        <v>17.2</v>
      </c>
      <c r="AD380">
        <v>14.2</v>
      </c>
      <c r="AF380">
        <v>74</v>
      </c>
      <c r="AH380" t="s">
        <v>35</v>
      </c>
    </row>
    <row r="381" spans="1:34" x14ac:dyDescent="0.3">
      <c r="A381">
        <v>380</v>
      </c>
      <c r="B381" s="2" t="s">
        <v>459</v>
      </c>
      <c r="C381" s="2" t="s">
        <v>114</v>
      </c>
      <c r="D381" s="2" t="s">
        <v>34</v>
      </c>
      <c r="E381">
        <v>24</v>
      </c>
      <c r="F381">
        <v>16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6</v>
      </c>
      <c r="N381">
        <v>12</v>
      </c>
      <c r="O381">
        <v>2</v>
      </c>
      <c r="P381">
        <v>1</v>
      </c>
      <c r="Q381">
        <v>6</v>
      </c>
      <c r="R381">
        <v>4</v>
      </c>
      <c r="S381">
        <v>35</v>
      </c>
      <c r="T381">
        <v>8.75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11</v>
      </c>
      <c r="AB381">
        <v>14.7</v>
      </c>
      <c r="AC381">
        <v>14.7</v>
      </c>
      <c r="AD381">
        <v>12.7</v>
      </c>
      <c r="AF381">
        <v>114</v>
      </c>
      <c r="AH381" t="s">
        <v>35</v>
      </c>
    </row>
    <row r="382" spans="1:34" x14ac:dyDescent="0.3">
      <c r="A382">
        <v>381</v>
      </c>
      <c r="B382" s="2" t="s">
        <v>919</v>
      </c>
      <c r="C382" s="2" t="s">
        <v>56</v>
      </c>
      <c r="D382" s="2" t="s">
        <v>34</v>
      </c>
      <c r="E382">
        <v>26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35</v>
      </c>
      <c r="N382">
        <v>83</v>
      </c>
      <c r="O382">
        <v>2.37</v>
      </c>
      <c r="P382">
        <v>0</v>
      </c>
      <c r="Q382">
        <v>11</v>
      </c>
      <c r="R382">
        <v>6</v>
      </c>
      <c r="S382">
        <v>26</v>
      </c>
      <c r="T382">
        <v>4.33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11</v>
      </c>
      <c r="AB382">
        <v>16.899999999999999</v>
      </c>
      <c r="AC382">
        <v>16.899999999999999</v>
      </c>
      <c r="AD382">
        <v>13.9</v>
      </c>
      <c r="AF382">
        <v>111</v>
      </c>
      <c r="AH382" t="s">
        <v>35</v>
      </c>
    </row>
    <row r="383" spans="1:34" x14ac:dyDescent="0.3">
      <c r="A383">
        <v>382</v>
      </c>
      <c r="B383" s="2" t="s">
        <v>409</v>
      </c>
      <c r="C383" s="2" t="s">
        <v>61</v>
      </c>
      <c r="D383" s="2" t="s">
        <v>34</v>
      </c>
      <c r="E383">
        <v>23</v>
      </c>
      <c r="F383">
        <v>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11</v>
      </c>
      <c r="N383">
        <v>23</v>
      </c>
      <c r="O383">
        <v>2.09</v>
      </c>
      <c r="P383">
        <v>0</v>
      </c>
      <c r="Q383">
        <v>11</v>
      </c>
      <c r="R383">
        <v>6</v>
      </c>
      <c r="S383">
        <v>87</v>
      </c>
      <c r="T383">
        <v>14.5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11</v>
      </c>
      <c r="AB383">
        <v>17</v>
      </c>
      <c r="AC383">
        <v>17</v>
      </c>
      <c r="AD383">
        <v>14</v>
      </c>
      <c r="AF383">
        <v>110</v>
      </c>
      <c r="AH383" t="s">
        <v>35</v>
      </c>
    </row>
    <row r="384" spans="1:34" x14ac:dyDescent="0.3">
      <c r="A384">
        <v>383</v>
      </c>
      <c r="B384" s="2" t="s">
        <v>920</v>
      </c>
      <c r="C384" s="2" t="s">
        <v>111</v>
      </c>
      <c r="D384" s="2" t="s">
        <v>49</v>
      </c>
      <c r="E384">
        <v>23</v>
      </c>
      <c r="F384">
        <v>3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9</v>
      </c>
      <c r="R384">
        <v>5</v>
      </c>
      <c r="S384">
        <v>54</v>
      </c>
      <c r="T384">
        <v>10.8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11</v>
      </c>
      <c r="AB384">
        <v>16.399999999999999</v>
      </c>
      <c r="AC384">
        <v>16.399999999999999</v>
      </c>
      <c r="AD384">
        <v>13.9</v>
      </c>
      <c r="AF384">
        <v>145</v>
      </c>
      <c r="AH384" t="s">
        <v>35</v>
      </c>
    </row>
    <row r="385" spans="1:34" x14ac:dyDescent="0.3">
      <c r="A385">
        <v>384</v>
      </c>
      <c r="B385" s="2" t="s">
        <v>452</v>
      </c>
      <c r="C385" s="2" t="s">
        <v>76</v>
      </c>
      <c r="D385" s="2" t="s">
        <v>34</v>
      </c>
      <c r="E385">
        <v>34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15</v>
      </c>
      <c r="N385">
        <v>61</v>
      </c>
      <c r="O385">
        <v>4.07</v>
      </c>
      <c r="P385">
        <v>0</v>
      </c>
      <c r="Q385">
        <v>12</v>
      </c>
      <c r="R385">
        <v>7</v>
      </c>
      <c r="S385">
        <v>73</v>
      </c>
      <c r="T385">
        <v>10.43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11</v>
      </c>
      <c r="AB385">
        <v>18.399999999999999</v>
      </c>
      <c r="AC385">
        <v>19.399999999999999</v>
      </c>
      <c r="AD385">
        <v>14.9</v>
      </c>
      <c r="AF385">
        <v>108</v>
      </c>
      <c r="AH385" t="s">
        <v>35</v>
      </c>
    </row>
    <row r="386" spans="1:34" x14ac:dyDescent="0.3">
      <c r="A386">
        <v>385</v>
      </c>
      <c r="B386" s="2" t="s">
        <v>921</v>
      </c>
      <c r="C386" s="2" t="s">
        <v>130</v>
      </c>
      <c r="D386" s="2" t="s">
        <v>49</v>
      </c>
      <c r="E386">
        <v>24</v>
      </c>
      <c r="F386">
        <v>15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</v>
      </c>
      <c r="N386">
        <v>27</v>
      </c>
      <c r="O386">
        <v>3.86</v>
      </c>
      <c r="P386">
        <v>0</v>
      </c>
      <c r="Q386">
        <v>13</v>
      </c>
      <c r="R386">
        <v>6</v>
      </c>
      <c r="S386">
        <v>82</v>
      </c>
      <c r="T386">
        <v>13.67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11</v>
      </c>
      <c r="AB386">
        <v>16.899999999999999</v>
      </c>
      <c r="AC386">
        <v>16.899999999999999</v>
      </c>
      <c r="AD386">
        <v>13.9</v>
      </c>
      <c r="AF386">
        <v>146</v>
      </c>
      <c r="AH386" t="s">
        <v>35</v>
      </c>
    </row>
    <row r="387" spans="1:34" x14ac:dyDescent="0.3">
      <c r="A387">
        <v>386</v>
      </c>
      <c r="B387" s="2" t="s">
        <v>501</v>
      </c>
      <c r="C387" s="2" t="s">
        <v>48</v>
      </c>
      <c r="D387" s="2" t="s">
        <v>34</v>
      </c>
      <c r="E387">
        <v>27</v>
      </c>
      <c r="F387">
        <v>12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7</v>
      </c>
      <c r="N387">
        <v>28</v>
      </c>
      <c r="O387">
        <v>4</v>
      </c>
      <c r="P387">
        <v>0</v>
      </c>
      <c r="Q387">
        <v>5</v>
      </c>
      <c r="R387">
        <v>2</v>
      </c>
      <c r="S387">
        <v>8</v>
      </c>
      <c r="T387">
        <v>4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10</v>
      </c>
      <c r="AB387">
        <v>11.6</v>
      </c>
      <c r="AC387">
        <v>11.6</v>
      </c>
      <c r="AD387">
        <v>10.6</v>
      </c>
      <c r="AF387">
        <v>115</v>
      </c>
      <c r="AH387" t="s">
        <v>35</v>
      </c>
    </row>
    <row r="388" spans="1:34" x14ac:dyDescent="0.3">
      <c r="A388">
        <v>387</v>
      </c>
      <c r="B388" s="2" t="s">
        <v>112</v>
      </c>
      <c r="C388" s="2" t="s">
        <v>51</v>
      </c>
      <c r="D388" s="2" t="s">
        <v>38</v>
      </c>
      <c r="E388">
        <v>22</v>
      </c>
      <c r="F388">
        <v>1</v>
      </c>
      <c r="G388">
        <v>1</v>
      </c>
      <c r="H388">
        <v>22</v>
      </c>
      <c r="I388">
        <v>35</v>
      </c>
      <c r="J388">
        <v>284</v>
      </c>
      <c r="K388">
        <v>0</v>
      </c>
      <c r="L388">
        <v>1</v>
      </c>
      <c r="M388">
        <v>7</v>
      </c>
      <c r="N388">
        <v>10</v>
      </c>
      <c r="O388">
        <v>1.43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10</v>
      </c>
      <c r="AB388">
        <v>10.4</v>
      </c>
      <c r="AC388">
        <v>11.4</v>
      </c>
      <c r="AD388">
        <v>11.4</v>
      </c>
      <c r="AF388">
        <v>52</v>
      </c>
      <c r="AH388" t="s">
        <v>35</v>
      </c>
    </row>
    <row r="389" spans="1:34" x14ac:dyDescent="0.3">
      <c r="A389">
        <v>388</v>
      </c>
      <c r="B389" s="2" t="s">
        <v>922</v>
      </c>
      <c r="C389" s="2" t="s">
        <v>37</v>
      </c>
      <c r="D389" s="2" t="s">
        <v>38</v>
      </c>
      <c r="E389">
        <v>29</v>
      </c>
      <c r="F389">
        <v>2</v>
      </c>
      <c r="G389">
        <v>0</v>
      </c>
      <c r="H389">
        <v>9</v>
      </c>
      <c r="I389">
        <v>16</v>
      </c>
      <c r="J389">
        <v>56</v>
      </c>
      <c r="K389">
        <v>2</v>
      </c>
      <c r="L389">
        <v>0</v>
      </c>
      <c r="M389">
        <v>4</v>
      </c>
      <c r="N389">
        <v>-3</v>
      </c>
      <c r="O389">
        <v>-0.75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10</v>
      </c>
      <c r="AB389">
        <v>9.9</v>
      </c>
      <c r="AC389">
        <v>9.9</v>
      </c>
      <c r="AD389">
        <v>9.9</v>
      </c>
      <c r="AF389">
        <v>53</v>
      </c>
      <c r="AH389" t="s">
        <v>35</v>
      </c>
    </row>
    <row r="390" spans="1:34" x14ac:dyDescent="0.3">
      <c r="A390">
        <v>389</v>
      </c>
      <c r="B390" s="2" t="s">
        <v>848</v>
      </c>
      <c r="C390" s="2" t="s">
        <v>63</v>
      </c>
      <c r="D390" s="2" t="s">
        <v>49</v>
      </c>
      <c r="E390">
        <v>26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6</v>
      </c>
      <c r="R390">
        <v>5</v>
      </c>
      <c r="S390">
        <v>96</v>
      </c>
      <c r="T390">
        <v>19.2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10</v>
      </c>
      <c r="AB390">
        <v>14.6</v>
      </c>
      <c r="AC390">
        <v>14.6</v>
      </c>
      <c r="AD390">
        <v>12.1</v>
      </c>
      <c r="AF390">
        <v>149</v>
      </c>
      <c r="AH390" t="s">
        <v>35</v>
      </c>
    </row>
    <row r="391" spans="1:34" x14ac:dyDescent="0.3">
      <c r="A391">
        <v>390</v>
      </c>
      <c r="B391" s="2" t="s">
        <v>755</v>
      </c>
      <c r="C391" s="2" t="s">
        <v>135</v>
      </c>
      <c r="D391" s="2" t="s">
        <v>52</v>
      </c>
      <c r="E391">
        <v>28</v>
      </c>
      <c r="F391">
        <v>14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4</v>
      </c>
      <c r="O391">
        <v>2</v>
      </c>
      <c r="P391">
        <v>0</v>
      </c>
      <c r="Q391">
        <v>19</v>
      </c>
      <c r="R391">
        <v>13</v>
      </c>
      <c r="S391">
        <v>94</v>
      </c>
      <c r="T391">
        <v>7.23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10</v>
      </c>
      <c r="AB391">
        <v>22.8</v>
      </c>
      <c r="AC391">
        <v>22.8</v>
      </c>
      <c r="AD391">
        <v>16.3</v>
      </c>
      <c r="AF391">
        <v>77</v>
      </c>
      <c r="AH391" t="s">
        <v>35</v>
      </c>
    </row>
    <row r="392" spans="1:34" x14ac:dyDescent="0.3">
      <c r="A392">
        <v>391</v>
      </c>
      <c r="B392" s="2" t="s">
        <v>747</v>
      </c>
      <c r="C392" s="2" t="s">
        <v>107</v>
      </c>
      <c r="D392" s="2" t="s">
        <v>38</v>
      </c>
      <c r="E392">
        <v>23</v>
      </c>
      <c r="F392">
        <v>4</v>
      </c>
      <c r="G392">
        <v>2</v>
      </c>
      <c r="H392">
        <v>24</v>
      </c>
      <c r="I392">
        <v>49</v>
      </c>
      <c r="J392">
        <v>252</v>
      </c>
      <c r="K392">
        <v>2</v>
      </c>
      <c r="L392">
        <v>5</v>
      </c>
      <c r="M392">
        <v>7</v>
      </c>
      <c r="N392">
        <v>23</v>
      </c>
      <c r="O392">
        <v>3.29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10</v>
      </c>
      <c r="AB392">
        <v>10.4</v>
      </c>
      <c r="AC392">
        <v>15.4</v>
      </c>
      <c r="AD392">
        <v>15.4</v>
      </c>
      <c r="AF392">
        <v>51</v>
      </c>
      <c r="AH392" t="s">
        <v>35</v>
      </c>
    </row>
    <row r="393" spans="1:34" x14ac:dyDescent="0.3">
      <c r="A393">
        <v>392</v>
      </c>
      <c r="B393" s="2" t="s">
        <v>923</v>
      </c>
      <c r="C393" s="2" t="s">
        <v>74</v>
      </c>
      <c r="D393" s="2" t="s">
        <v>49</v>
      </c>
      <c r="E393">
        <v>22</v>
      </c>
      <c r="F393">
        <v>7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21</v>
      </c>
      <c r="R393">
        <v>8</v>
      </c>
      <c r="S393">
        <v>101</v>
      </c>
      <c r="T393">
        <v>12.63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10</v>
      </c>
      <c r="AB393">
        <v>18.100000000000001</v>
      </c>
      <c r="AC393">
        <v>21.1</v>
      </c>
      <c r="AD393">
        <v>14.1</v>
      </c>
      <c r="AF393">
        <v>147</v>
      </c>
      <c r="AH393" t="s">
        <v>35</v>
      </c>
    </row>
    <row r="394" spans="1:34" x14ac:dyDescent="0.3">
      <c r="A394">
        <v>393</v>
      </c>
      <c r="B394" s="2" t="s">
        <v>861</v>
      </c>
      <c r="C394" s="2" t="s">
        <v>74</v>
      </c>
      <c r="D394" s="2" t="s">
        <v>38</v>
      </c>
      <c r="E394">
        <v>27</v>
      </c>
      <c r="F394">
        <v>2</v>
      </c>
      <c r="G394">
        <v>1</v>
      </c>
      <c r="H394">
        <v>21</v>
      </c>
      <c r="I394">
        <v>36</v>
      </c>
      <c r="J394">
        <v>212</v>
      </c>
      <c r="K394">
        <v>1</v>
      </c>
      <c r="L394">
        <v>0</v>
      </c>
      <c r="M394">
        <v>4</v>
      </c>
      <c r="N394">
        <v>12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</v>
      </c>
      <c r="W394">
        <v>2</v>
      </c>
      <c r="X394">
        <v>0</v>
      </c>
      <c r="Y394">
        <v>0</v>
      </c>
      <c r="Z394">
        <v>0</v>
      </c>
      <c r="AA394">
        <v>10</v>
      </c>
      <c r="AB394">
        <v>9.6999999999999993</v>
      </c>
      <c r="AC394">
        <v>11.7</v>
      </c>
      <c r="AD394">
        <v>9.6999999999999993</v>
      </c>
      <c r="AF394">
        <v>54</v>
      </c>
      <c r="AH394" t="s">
        <v>35</v>
      </c>
    </row>
    <row r="395" spans="1:34" x14ac:dyDescent="0.3">
      <c r="A395">
        <v>394</v>
      </c>
      <c r="B395" s="2" t="s">
        <v>924</v>
      </c>
      <c r="C395" s="2" t="s">
        <v>111</v>
      </c>
      <c r="D395" s="2" t="s">
        <v>49</v>
      </c>
      <c r="E395">
        <v>23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</v>
      </c>
      <c r="R395">
        <v>3</v>
      </c>
      <c r="S395">
        <v>38</v>
      </c>
      <c r="T395">
        <v>12.67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10</v>
      </c>
      <c r="AB395">
        <v>12.8</v>
      </c>
      <c r="AC395">
        <v>12.8</v>
      </c>
      <c r="AD395">
        <v>11.3</v>
      </c>
      <c r="AF395">
        <v>148</v>
      </c>
      <c r="AH395" t="s">
        <v>35</v>
      </c>
    </row>
    <row r="396" spans="1:34" x14ac:dyDescent="0.3">
      <c r="A396">
        <v>395</v>
      </c>
      <c r="B396" s="2" t="s">
        <v>925</v>
      </c>
      <c r="C396" s="2" t="s">
        <v>40</v>
      </c>
      <c r="D396" s="2" t="s">
        <v>52</v>
      </c>
      <c r="E396">
        <v>27</v>
      </c>
      <c r="F396">
        <v>16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6</v>
      </c>
      <c r="R396">
        <v>4</v>
      </c>
      <c r="S396">
        <v>39</v>
      </c>
      <c r="T396">
        <v>9.75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10</v>
      </c>
      <c r="AB396">
        <v>13.9</v>
      </c>
      <c r="AC396">
        <v>13.9</v>
      </c>
      <c r="AD396">
        <v>11.9</v>
      </c>
      <c r="AF396">
        <v>76</v>
      </c>
      <c r="AH396" t="s">
        <v>35</v>
      </c>
    </row>
    <row r="397" spans="1:34" x14ac:dyDescent="0.3">
      <c r="A397">
        <v>396</v>
      </c>
      <c r="B397" s="2" t="s">
        <v>926</v>
      </c>
      <c r="C397" s="2" t="s">
        <v>114</v>
      </c>
      <c r="D397" s="2" t="s">
        <v>52</v>
      </c>
      <c r="E397">
        <v>24</v>
      </c>
      <c r="F397">
        <v>7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13</v>
      </c>
      <c r="R397">
        <v>8</v>
      </c>
      <c r="S397">
        <v>100</v>
      </c>
      <c r="T397">
        <v>12.5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</v>
      </c>
      <c r="AB397">
        <v>18</v>
      </c>
      <c r="AC397">
        <v>21</v>
      </c>
      <c r="AD397">
        <v>14</v>
      </c>
      <c r="AF397">
        <v>75</v>
      </c>
      <c r="AH397" t="s">
        <v>35</v>
      </c>
    </row>
    <row r="398" spans="1:34" x14ac:dyDescent="0.3">
      <c r="A398">
        <v>397</v>
      </c>
      <c r="B398" s="2" t="s">
        <v>181</v>
      </c>
      <c r="C398" s="2" t="s">
        <v>56</v>
      </c>
      <c r="D398" s="2" t="s">
        <v>49</v>
      </c>
      <c r="E398">
        <v>23</v>
      </c>
      <c r="F398">
        <v>10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23</v>
      </c>
      <c r="R398">
        <v>11</v>
      </c>
      <c r="S398">
        <v>95</v>
      </c>
      <c r="T398">
        <v>8.64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10</v>
      </c>
      <c r="AB398">
        <v>20.5</v>
      </c>
      <c r="AC398">
        <v>20.5</v>
      </c>
      <c r="AD398">
        <v>15</v>
      </c>
      <c r="AF398">
        <v>150</v>
      </c>
      <c r="AH398" t="s">
        <v>35</v>
      </c>
    </row>
    <row r="399" spans="1:34" x14ac:dyDescent="0.3">
      <c r="A399">
        <v>398</v>
      </c>
      <c r="B399" s="2" t="s">
        <v>606</v>
      </c>
      <c r="C399" s="2" t="s">
        <v>74</v>
      </c>
      <c r="D399" s="2" t="s">
        <v>52</v>
      </c>
      <c r="E399">
        <v>25</v>
      </c>
      <c r="F399">
        <v>16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11</v>
      </c>
      <c r="R399">
        <v>8</v>
      </c>
      <c r="S399">
        <v>92</v>
      </c>
      <c r="T399">
        <v>11.5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9</v>
      </c>
      <c r="AB399">
        <v>17.2</v>
      </c>
      <c r="AC399">
        <v>17.2</v>
      </c>
      <c r="AD399">
        <v>13.2</v>
      </c>
      <c r="AF399">
        <v>79</v>
      </c>
      <c r="AH399" t="s">
        <v>35</v>
      </c>
    </row>
    <row r="400" spans="1:34" x14ac:dyDescent="0.3">
      <c r="A400">
        <v>399</v>
      </c>
      <c r="B400" s="2" t="s">
        <v>636</v>
      </c>
      <c r="C400" s="2" t="s">
        <v>180</v>
      </c>
      <c r="D400" s="2" t="s">
        <v>52</v>
      </c>
      <c r="E400">
        <v>25</v>
      </c>
      <c r="F400">
        <v>15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9</v>
      </c>
      <c r="R400">
        <v>5</v>
      </c>
      <c r="S400">
        <v>32</v>
      </c>
      <c r="T400">
        <v>6.4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9</v>
      </c>
      <c r="AB400">
        <v>14.2</v>
      </c>
      <c r="AC400">
        <v>14.2</v>
      </c>
      <c r="AD400">
        <v>11.7</v>
      </c>
      <c r="AF400">
        <v>78</v>
      </c>
      <c r="AH400" t="s">
        <v>35</v>
      </c>
    </row>
    <row r="401" spans="1:34" x14ac:dyDescent="0.3">
      <c r="A401">
        <v>400</v>
      </c>
      <c r="B401" s="2" t="s">
        <v>927</v>
      </c>
      <c r="C401" s="2" t="s">
        <v>130</v>
      </c>
      <c r="D401" s="2" t="s">
        <v>49</v>
      </c>
      <c r="E401">
        <v>22</v>
      </c>
      <c r="F401">
        <v>15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17</v>
      </c>
      <c r="R401">
        <v>9</v>
      </c>
      <c r="S401">
        <v>94</v>
      </c>
      <c r="T401">
        <v>10.44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9</v>
      </c>
      <c r="AB401">
        <v>18.399999999999999</v>
      </c>
      <c r="AC401">
        <v>18.399999999999999</v>
      </c>
      <c r="AD401">
        <v>13.9</v>
      </c>
      <c r="AF401">
        <v>151</v>
      </c>
      <c r="AH401" t="s">
        <v>35</v>
      </c>
    </row>
    <row r="402" spans="1:34" x14ac:dyDescent="0.3">
      <c r="A402">
        <v>401</v>
      </c>
      <c r="B402" s="2" t="s">
        <v>928</v>
      </c>
      <c r="C402" s="2" t="s">
        <v>180</v>
      </c>
      <c r="D402" s="2" t="s">
        <v>38</v>
      </c>
      <c r="E402">
        <v>28</v>
      </c>
      <c r="F402">
        <v>3</v>
      </c>
      <c r="G402">
        <v>1</v>
      </c>
      <c r="H402">
        <v>23</v>
      </c>
      <c r="I402">
        <v>28</v>
      </c>
      <c r="J402">
        <v>239</v>
      </c>
      <c r="K402">
        <v>1</v>
      </c>
      <c r="L402">
        <v>1</v>
      </c>
      <c r="M402">
        <v>8</v>
      </c>
      <c r="N402">
        <v>-10</v>
      </c>
      <c r="O402">
        <v>-1.25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9</v>
      </c>
      <c r="AB402">
        <v>8.6</v>
      </c>
      <c r="AC402">
        <v>10.6</v>
      </c>
      <c r="AD402">
        <v>9.6</v>
      </c>
      <c r="AF402">
        <v>55</v>
      </c>
      <c r="AH402" t="s">
        <v>35</v>
      </c>
    </row>
    <row r="403" spans="1:34" x14ac:dyDescent="0.3">
      <c r="A403">
        <v>402</v>
      </c>
      <c r="B403" s="2" t="s">
        <v>515</v>
      </c>
      <c r="C403" s="2" t="s">
        <v>111</v>
      </c>
      <c r="D403" s="2" t="s">
        <v>52</v>
      </c>
      <c r="E403">
        <v>29</v>
      </c>
      <c r="F403">
        <v>12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5</v>
      </c>
      <c r="R403">
        <v>4</v>
      </c>
      <c r="S403">
        <v>30</v>
      </c>
      <c r="T403">
        <v>7.5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9</v>
      </c>
      <c r="AB403">
        <v>13</v>
      </c>
      <c r="AC403">
        <v>13</v>
      </c>
      <c r="AD403">
        <v>11</v>
      </c>
      <c r="AF403">
        <v>80</v>
      </c>
      <c r="AH403" t="s">
        <v>35</v>
      </c>
    </row>
    <row r="404" spans="1:34" x14ac:dyDescent="0.3">
      <c r="A404">
        <v>403</v>
      </c>
      <c r="B404" s="2" t="s">
        <v>546</v>
      </c>
      <c r="C404" s="2" t="s">
        <v>44</v>
      </c>
      <c r="D404" s="2" t="s">
        <v>49</v>
      </c>
      <c r="E404">
        <v>23</v>
      </c>
      <c r="F404">
        <v>16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5</v>
      </c>
      <c r="O404">
        <v>1.25</v>
      </c>
      <c r="P404">
        <v>0</v>
      </c>
      <c r="Q404">
        <v>7</v>
      </c>
      <c r="R404">
        <v>6</v>
      </c>
      <c r="S404">
        <v>41</v>
      </c>
      <c r="T404">
        <v>6.83</v>
      </c>
      <c r="U404">
        <v>0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9</v>
      </c>
      <c r="AB404">
        <v>14.6</v>
      </c>
      <c r="AC404">
        <v>15.6</v>
      </c>
      <c r="AD404">
        <v>11.6</v>
      </c>
      <c r="AF404">
        <v>154</v>
      </c>
      <c r="AH404" t="s">
        <v>35</v>
      </c>
    </row>
    <row r="405" spans="1:34" x14ac:dyDescent="0.3">
      <c r="A405">
        <v>404</v>
      </c>
      <c r="B405" s="2" t="s">
        <v>601</v>
      </c>
      <c r="C405" s="2" t="s">
        <v>80</v>
      </c>
      <c r="D405" s="2" t="s">
        <v>49</v>
      </c>
      <c r="E405">
        <v>23</v>
      </c>
      <c r="F405">
        <v>8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7</v>
      </c>
      <c r="R405">
        <v>5</v>
      </c>
      <c r="S405">
        <v>93</v>
      </c>
      <c r="T405">
        <v>18.600000000000001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9</v>
      </c>
      <c r="AB405">
        <v>14.3</v>
      </c>
      <c r="AC405">
        <v>14.3</v>
      </c>
      <c r="AD405">
        <v>11.8</v>
      </c>
      <c r="AF405">
        <v>152</v>
      </c>
      <c r="AH405" t="s">
        <v>35</v>
      </c>
    </row>
    <row r="406" spans="1:34" x14ac:dyDescent="0.3">
      <c r="A406">
        <v>405</v>
      </c>
      <c r="B406" s="2" t="s">
        <v>567</v>
      </c>
      <c r="C406" s="2" t="s">
        <v>63</v>
      </c>
      <c r="D406" s="2" t="s">
        <v>49</v>
      </c>
      <c r="E406">
        <v>22</v>
      </c>
      <c r="F406">
        <v>3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8</v>
      </c>
      <c r="O406">
        <v>2.67</v>
      </c>
      <c r="P406">
        <v>0</v>
      </c>
      <c r="Q406">
        <v>1</v>
      </c>
      <c r="R406">
        <v>1</v>
      </c>
      <c r="S406">
        <v>18</v>
      </c>
      <c r="T406">
        <v>18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9</v>
      </c>
      <c r="AB406">
        <v>9.6</v>
      </c>
      <c r="AC406">
        <v>9.6</v>
      </c>
      <c r="AD406">
        <v>9.1</v>
      </c>
      <c r="AF406">
        <v>153</v>
      </c>
      <c r="AH406" t="s">
        <v>35</v>
      </c>
    </row>
    <row r="407" spans="1:34" x14ac:dyDescent="0.3">
      <c r="A407">
        <v>406</v>
      </c>
      <c r="B407" s="2" t="s">
        <v>568</v>
      </c>
      <c r="C407" s="2" t="s">
        <v>72</v>
      </c>
      <c r="D407" s="2" t="s">
        <v>34</v>
      </c>
      <c r="E407">
        <v>26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14</v>
      </c>
      <c r="N407">
        <v>26</v>
      </c>
      <c r="O407">
        <v>1.86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9</v>
      </c>
      <c r="AB407">
        <v>8.6</v>
      </c>
      <c r="AC407">
        <v>8.6</v>
      </c>
      <c r="AD407">
        <v>8.6</v>
      </c>
      <c r="AF407">
        <v>116</v>
      </c>
      <c r="AH407" t="s">
        <v>35</v>
      </c>
    </row>
    <row r="408" spans="1:34" x14ac:dyDescent="0.3">
      <c r="A408">
        <v>407</v>
      </c>
      <c r="B408" s="2" t="s">
        <v>402</v>
      </c>
      <c r="C408" s="2" t="s">
        <v>42</v>
      </c>
      <c r="D408" s="2" t="s">
        <v>49</v>
      </c>
      <c r="E408">
        <v>24</v>
      </c>
      <c r="F408">
        <v>16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13</v>
      </c>
      <c r="O408">
        <v>6.5</v>
      </c>
      <c r="P408">
        <v>0</v>
      </c>
      <c r="Q408">
        <v>7</v>
      </c>
      <c r="R408">
        <v>5</v>
      </c>
      <c r="S408">
        <v>70</v>
      </c>
      <c r="T408">
        <v>14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8</v>
      </c>
      <c r="AB408">
        <v>13.3</v>
      </c>
      <c r="AC408">
        <v>13.3</v>
      </c>
      <c r="AD408">
        <v>10.8</v>
      </c>
      <c r="AF408">
        <v>158</v>
      </c>
      <c r="AH408" t="s">
        <v>35</v>
      </c>
    </row>
    <row r="409" spans="1:34" x14ac:dyDescent="0.3">
      <c r="A409">
        <v>408</v>
      </c>
      <c r="B409" s="2" t="s">
        <v>734</v>
      </c>
      <c r="C409" s="2" t="s">
        <v>46</v>
      </c>
      <c r="D409" s="2" t="s">
        <v>49</v>
      </c>
      <c r="E409">
        <v>28</v>
      </c>
      <c r="F409">
        <v>11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17</v>
      </c>
      <c r="R409">
        <v>10</v>
      </c>
      <c r="S409">
        <v>78</v>
      </c>
      <c r="T409">
        <v>7.8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8</v>
      </c>
      <c r="AB409">
        <v>17.8</v>
      </c>
      <c r="AC409">
        <v>17.8</v>
      </c>
      <c r="AD409">
        <v>12.8</v>
      </c>
      <c r="AF409">
        <v>159</v>
      </c>
      <c r="AH409" t="s">
        <v>35</v>
      </c>
    </row>
    <row r="410" spans="1:34" x14ac:dyDescent="0.3">
      <c r="A410">
        <v>409</v>
      </c>
      <c r="B410" s="2" t="s">
        <v>801</v>
      </c>
      <c r="C410" s="2" t="s">
        <v>180</v>
      </c>
      <c r="D410" s="2" t="s">
        <v>49</v>
      </c>
      <c r="E410">
        <v>26</v>
      </c>
      <c r="F410">
        <v>7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10</v>
      </c>
      <c r="R410">
        <v>4</v>
      </c>
      <c r="S410">
        <v>23</v>
      </c>
      <c r="T410">
        <v>5.75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8</v>
      </c>
      <c r="AB410">
        <v>12.3</v>
      </c>
      <c r="AC410">
        <v>12.3</v>
      </c>
      <c r="AD410">
        <v>10.3</v>
      </c>
      <c r="AF410">
        <v>157</v>
      </c>
      <c r="AH410" t="s">
        <v>35</v>
      </c>
    </row>
    <row r="411" spans="1:34" x14ac:dyDescent="0.3">
      <c r="A411">
        <v>410</v>
      </c>
      <c r="B411" s="2" t="s">
        <v>193</v>
      </c>
      <c r="C411" s="2" t="s">
        <v>37</v>
      </c>
      <c r="D411" s="2" t="s">
        <v>49</v>
      </c>
      <c r="E411">
        <v>24</v>
      </c>
      <c r="F411">
        <v>11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35</v>
      </c>
      <c r="R411">
        <v>10</v>
      </c>
      <c r="S411">
        <v>77</v>
      </c>
      <c r="T411">
        <v>7.7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8</v>
      </c>
      <c r="AB411">
        <v>17.7</v>
      </c>
      <c r="AC411">
        <v>17.7</v>
      </c>
      <c r="AD411">
        <v>12.7</v>
      </c>
      <c r="AF411">
        <v>160</v>
      </c>
      <c r="AH411" t="s">
        <v>35</v>
      </c>
    </row>
    <row r="412" spans="1:34" x14ac:dyDescent="0.3">
      <c r="A412">
        <v>411</v>
      </c>
      <c r="B412" s="2" t="s">
        <v>804</v>
      </c>
      <c r="C412" s="2" t="s">
        <v>135</v>
      </c>
      <c r="D412" s="2" t="s">
        <v>49</v>
      </c>
      <c r="E412">
        <v>28</v>
      </c>
      <c r="F412">
        <v>11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8</v>
      </c>
      <c r="R412">
        <v>6</v>
      </c>
      <c r="S412">
        <v>76</v>
      </c>
      <c r="T412">
        <v>12.67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8</v>
      </c>
      <c r="AB412">
        <v>13.6</v>
      </c>
      <c r="AC412">
        <v>13.6</v>
      </c>
      <c r="AD412">
        <v>10.6</v>
      </c>
      <c r="AF412">
        <v>161</v>
      </c>
      <c r="AH412" t="s">
        <v>35</v>
      </c>
    </row>
    <row r="413" spans="1:34" x14ac:dyDescent="0.3">
      <c r="A413">
        <v>412</v>
      </c>
      <c r="B413" s="2" t="s">
        <v>929</v>
      </c>
      <c r="C413" s="2" t="s">
        <v>37</v>
      </c>
      <c r="D413" s="2" t="s">
        <v>34</v>
      </c>
      <c r="E413">
        <v>30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2</v>
      </c>
      <c r="O413">
        <v>2</v>
      </c>
      <c r="P413">
        <v>0</v>
      </c>
      <c r="Q413">
        <v>7</v>
      </c>
      <c r="R413">
        <v>5</v>
      </c>
      <c r="S413">
        <v>18</v>
      </c>
      <c r="T413">
        <v>3.6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8</v>
      </c>
      <c r="AB413">
        <v>13</v>
      </c>
      <c r="AC413">
        <v>13</v>
      </c>
      <c r="AD413">
        <v>10.5</v>
      </c>
      <c r="AF413">
        <v>117</v>
      </c>
      <c r="AH413" t="s">
        <v>35</v>
      </c>
    </row>
    <row r="414" spans="1:34" x14ac:dyDescent="0.3">
      <c r="A414">
        <v>413</v>
      </c>
      <c r="B414" s="2" t="s">
        <v>474</v>
      </c>
      <c r="C414" s="2" t="s">
        <v>70</v>
      </c>
      <c r="D414" s="2" t="s">
        <v>52</v>
      </c>
      <c r="E414">
        <v>30</v>
      </c>
      <c r="F414">
        <v>16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11</v>
      </c>
      <c r="R414">
        <v>8</v>
      </c>
      <c r="S414">
        <v>76</v>
      </c>
      <c r="T414">
        <v>9.5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8</v>
      </c>
      <c r="AB414">
        <v>15.6</v>
      </c>
      <c r="AC414">
        <v>15.6</v>
      </c>
      <c r="AD414">
        <v>11.6</v>
      </c>
      <c r="AF414">
        <v>84</v>
      </c>
      <c r="AH414" t="s">
        <v>35</v>
      </c>
    </row>
    <row r="415" spans="1:34" x14ac:dyDescent="0.3">
      <c r="A415">
        <v>414</v>
      </c>
      <c r="B415" s="2" t="s">
        <v>775</v>
      </c>
      <c r="C415" s="2" t="s">
        <v>130</v>
      </c>
      <c r="D415" s="2" t="s">
        <v>52</v>
      </c>
      <c r="E415">
        <v>25</v>
      </c>
      <c r="F415">
        <v>11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10</v>
      </c>
      <c r="R415">
        <v>6</v>
      </c>
      <c r="S415">
        <v>82</v>
      </c>
      <c r="T415">
        <v>13.67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8</v>
      </c>
      <c r="AB415">
        <v>14.2</v>
      </c>
      <c r="AC415">
        <v>14.2</v>
      </c>
      <c r="AD415">
        <v>11.2</v>
      </c>
      <c r="AF415">
        <v>81</v>
      </c>
      <c r="AH415" t="s">
        <v>35</v>
      </c>
    </row>
    <row r="416" spans="1:34" x14ac:dyDescent="0.3">
      <c r="A416">
        <v>415</v>
      </c>
      <c r="B416" s="2" t="s">
        <v>776</v>
      </c>
      <c r="C416" s="2" t="s">
        <v>76</v>
      </c>
      <c r="D416" s="2" t="s">
        <v>38</v>
      </c>
      <c r="E416">
        <v>24</v>
      </c>
      <c r="F416">
        <v>1</v>
      </c>
      <c r="G416">
        <v>0</v>
      </c>
      <c r="H416">
        <v>19</v>
      </c>
      <c r="I416">
        <v>23</v>
      </c>
      <c r="J416">
        <v>134</v>
      </c>
      <c r="K416">
        <v>0</v>
      </c>
      <c r="L416">
        <v>0</v>
      </c>
      <c r="M416">
        <v>1</v>
      </c>
      <c r="N416">
        <v>22</v>
      </c>
      <c r="O416">
        <v>22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8</v>
      </c>
      <c r="AB416">
        <v>7.6</v>
      </c>
      <c r="AC416">
        <v>7.6</v>
      </c>
      <c r="AD416">
        <v>7.6</v>
      </c>
      <c r="AF416">
        <v>56</v>
      </c>
      <c r="AH416" t="s">
        <v>35</v>
      </c>
    </row>
    <row r="417" spans="1:34" x14ac:dyDescent="0.3">
      <c r="A417">
        <v>416</v>
      </c>
      <c r="B417" s="2" t="s">
        <v>283</v>
      </c>
      <c r="C417" s="2" t="s">
        <v>67</v>
      </c>
      <c r="D417" s="2" t="s">
        <v>49</v>
      </c>
      <c r="E417">
        <v>23</v>
      </c>
      <c r="F417">
        <v>13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6</v>
      </c>
      <c r="R417">
        <v>5</v>
      </c>
      <c r="S417">
        <v>84</v>
      </c>
      <c r="T417">
        <v>16.8</v>
      </c>
      <c r="U417">
        <v>0</v>
      </c>
      <c r="V417">
        <v>3</v>
      </c>
      <c r="W417">
        <v>0</v>
      </c>
      <c r="X417">
        <v>0</v>
      </c>
      <c r="Y417">
        <v>0</v>
      </c>
      <c r="Z417">
        <v>0</v>
      </c>
      <c r="AA417">
        <v>8</v>
      </c>
      <c r="AB417">
        <v>13.4</v>
      </c>
      <c r="AC417">
        <v>13.4</v>
      </c>
      <c r="AD417">
        <v>10.9</v>
      </c>
      <c r="AF417">
        <v>156</v>
      </c>
      <c r="AH417" t="s">
        <v>35</v>
      </c>
    </row>
    <row r="418" spans="1:34" x14ac:dyDescent="0.3">
      <c r="A418">
        <v>417</v>
      </c>
      <c r="B418" s="2" t="s">
        <v>547</v>
      </c>
      <c r="C418" s="2" t="s">
        <v>111</v>
      </c>
      <c r="D418" s="2" t="s">
        <v>52</v>
      </c>
      <c r="E418">
        <v>24</v>
      </c>
      <c r="F418">
        <v>15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17</v>
      </c>
      <c r="R418">
        <v>7</v>
      </c>
      <c r="S418">
        <v>76</v>
      </c>
      <c r="T418">
        <v>10.86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8</v>
      </c>
      <c r="AB418">
        <v>14.6</v>
      </c>
      <c r="AC418">
        <v>14.6</v>
      </c>
      <c r="AD418">
        <v>11.1</v>
      </c>
      <c r="AF418">
        <v>83</v>
      </c>
      <c r="AH418" t="s">
        <v>35</v>
      </c>
    </row>
    <row r="419" spans="1:34" x14ac:dyDescent="0.3">
      <c r="A419">
        <v>418</v>
      </c>
      <c r="B419" s="2" t="s">
        <v>504</v>
      </c>
      <c r="C419" s="2" t="s">
        <v>70</v>
      </c>
      <c r="D419" s="2" t="s">
        <v>52</v>
      </c>
      <c r="E419">
        <v>26</v>
      </c>
      <c r="F419">
        <v>13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13</v>
      </c>
      <c r="R419">
        <v>9</v>
      </c>
      <c r="S419">
        <v>80</v>
      </c>
      <c r="T419">
        <v>8.89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8</v>
      </c>
      <c r="AB419">
        <v>17</v>
      </c>
      <c r="AC419">
        <v>17</v>
      </c>
      <c r="AD419">
        <v>12.5</v>
      </c>
      <c r="AF419">
        <v>82</v>
      </c>
      <c r="AH419" t="s">
        <v>35</v>
      </c>
    </row>
    <row r="420" spans="1:34" x14ac:dyDescent="0.3">
      <c r="A420">
        <v>419</v>
      </c>
      <c r="B420" s="2" t="s">
        <v>930</v>
      </c>
      <c r="C420" s="2" t="s">
        <v>54</v>
      </c>
      <c r="D420" s="2" t="s">
        <v>49</v>
      </c>
      <c r="E420">
        <v>25</v>
      </c>
      <c r="F420">
        <v>7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18</v>
      </c>
      <c r="R420">
        <v>9</v>
      </c>
      <c r="S420">
        <v>84</v>
      </c>
      <c r="T420">
        <v>9.33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</v>
      </c>
      <c r="AB420">
        <v>17.399999999999999</v>
      </c>
      <c r="AC420">
        <v>17.399999999999999</v>
      </c>
      <c r="AD420">
        <v>12.9</v>
      </c>
      <c r="AF420">
        <v>155</v>
      </c>
      <c r="AH420" t="s">
        <v>35</v>
      </c>
    </row>
    <row r="421" spans="1:34" x14ac:dyDescent="0.3">
      <c r="A421">
        <v>420</v>
      </c>
      <c r="B421" s="2" t="s">
        <v>309</v>
      </c>
      <c r="C421" s="2" t="s">
        <v>101</v>
      </c>
      <c r="D421" s="2" t="s">
        <v>34</v>
      </c>
      <c r="E421">
        <v>27</v>
      </c>
      <c r="F421">
        <v>16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13</v>
      </c>
      <c r="N421">
        <v>67</v>
      </c>
      <c r="O421">
        <v>5.15</v>
      </c>
      <c r="P421">
        <v>0</v>
      </c>
      <c r="Q421">
        <v>4</v>
      </c>
      <c r="R421">
        <v>1</v>
      </c>
      <c r="S421">
        <v>7</v>
      </c>
      <c r="T421">
        <v>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7</v>
      </c>
      <c r="AB421">
        <v>8.4</v>
      </c>
      <c r="AC421">
        <v>8.4</v>
      </c>
      <c r="AD421">
        <v>7.9</v>
      </c>
      <c r="AF421">
        <v>118</v>
      </c>
      <c r="AH421" t="s">
        <v>35</v>
      </c>
    </row>
    <row r="422" spans="1:34" x14ac:dyDescent="0.3">
      <c r="A422">
        <v>421</v>
      </c>
      <c r="B422" s="2" t="s">
        <v>401</v>
      </c>
      <c r="C422" s="2" t="s">
        <v>80</v>
      </c>
      <c r="D422" s="2" t="s">
        <v>52</v>
      </c>
      <c r="E422">
        <v>27</v>
      </c>
      <c r="F422">
        <v>14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11</v>
      </c>
      <c r="R422">
        <v>8</v>
      </c>
      <c r="S422">
        <v>71</v>
      </c>
      <c r="T422">
        <v>8.8800000000000008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</v>
      </c>
      <c r="AB422">
        <v>15.1</v>
      </c>
      <c r="AC422">
        <v>15.1</v>
      </c>
      <c r="AD422">
        <v>11.1</v>
      </c>
      <c r="AF422">
        <v>86</v>
      </c>
      <c r="AH422" t="s">
        <v>35</v>
      </c>
    </row>
    <row r="423" spans="1:34" x14ac:dyDescent="0.3">
      <c r="A423">
        <v>422</v>
      </c>
      <c r="B423" s="2" t="s">
        <v>735</v>
      </c>
      <c r="C423" s="2" t="s">
        <v>86</v>
      </c>
      <c r="D423" s="2" t="s">
        <v>49</v>
      </c>
      <c r="E423">
        <v>23</v>
      </c>
      <c r="F423">
        <v>14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12</v>
      </c>
      <c r="R423">
        <v>7</v>
      </c>
      <c r="S423">
        <v>69</v>
      </c>
      <c r="T423">
        <v>9.86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7</v>
      </c>
      <c r="AB423">
        <v>13.9</v>
      </c>
      <c r="AC423">
        <v>13.9</v>
      </c>
      <c r="AD423">
        <v>10.4</v>
      </c>
      <c r="AF423">
        <v>167</v>
      </c>
      <c r="AH423" t="s">
        <v>35</v>
      </c>
    </row>
    <row r="424" spans="1:34" x14ac:dyDescent="0.3">
      <c r="A424">
        <v>423</v>
      </c>
      <c r="B424" s="2" t="s">
        <v>811</v>
      </c>
      <c r="C424" s="2" t="s">
        <v>54</v>
      </c>
      <c r="D424" s="2" t="s">
        <v>49</v>
      </c>
      <c r="E424">
        <v>24</v>
      </c>
      <c r="F424">
        <v>12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11</v>
      </c>
      <c r="R424">
        <v>6</v>
      </c>
      <c r="S424">
        <v>70</v>
      </c>
      <c r="T424">
        <v>11.67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7</v>
      </c>
      <c r="AB424">
        <v>13</v>
      </c>
      <c r="AC424">
        <v>13</v>
      </c>
      <c r="AD424">
        <v>10</v>
      </c>
      <c r="AF424">
        <v>165</v>
      </c>
      <c r="AH424" t="s">
        <v>35</v>
      </c>
    </row>
    <row r="425" spans="1:34" x14ac:dyDescent="0.3">
      <c r="A425">
        <v>424</v>
      </c>
      <c r="B425" s="2" t="s">
        <v>931</v>
      </c>
      <c r="C425" s="2" t="s">
        <v>61</v>
      </c>
      <c r="D425" s="2" t="s">
        <v>49</v>
      </c>
      <c r="E425">
        <v>23</v>
      </c>
      <c r="F425">
        <v>16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13</v>
      </c>
      <c r="R425">
        <v>8</v>
      </c>
      <c r="S425">
        <v>71</v>
      </c>
      <c r="T425">
        <v>8.8800000000000008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7</v>
      </c>
      <c r="AB425">
        <v>15.1</v>
      </c>
      <c r="AC425">
        <v>15.1</v>
      </c>
      <c r="AD425">
        <v>11.1</v>
      </c>
      <c r="AF425">
        <v>164</v>
      </c>
      <c r="AH425" t="s">
        <v>35</v>
      </c>
    </row>
    <row r="426" spans="1:34" x14ac:dyDescent="0.3">
      <c r="A426">
        <v>425</v>
      </c>
      <c r="B426" s="2" t="s">
        <v>932</v>
      </c>
      <c r="C426" s="2" t="s">
        <v>116</v>
      </c>
      <c r="D426" s="2" t="s">
        <v>49</v>
      </c>
      <c r="E426">
        <v>29</v>
      </c>
      <c r="F426">
        <v>13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9</v>
      </c>
      <c r="R426">
        <v>5</v>
      </c>
      <c r="S426">
        <v>70</v>
      </c>
      <c r="T426">
        <v>14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7</v>
      </c>
      <c r="AB426">
        <v>12</v>
      </c>
      <c r="AC426">
        <v>12</v>
      </c>
      <c r="AD426">
        <v>9.5</v>
      </c>
      <c r="AF426">
        <v>166</v>
      </c>
      <c r="AH426" t="s">
        <v>35</v>
      </c>
    </row>
    <row r="427" spans="1:34" x14ac:dyDescent="0.3">
      <c r="A427">
        <v>426</v>
      </c>
      <c r="B427" s="2" t="s">
        <v>263</v>
      </c>
      <c r="C427" s="2" t="s">
        <v>111</v>
      </c>
      <c r="D427" s="2" t="s">
        <v>34</v>
      </c>
      <c r="E427">
        <v>22</v>
      </c>
      <c r="F427">
        <v>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11</v>
      </c>
      <c r="N427">
        <v>37</v>
      </c>
      <c r="O427">
        <v>3.36</v>
      </c>
      <c r="P427">
        <v>0</v>
      </c>
      <c r="Q427">
        <v>2</v>
      </c>
      <c r="R427">
        <v>2</v>
      </c>
      <c r="S427">
        <v>36</v>
      </c>
      <c r="T427">
        <v>18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7</v>
      </c>
      <c r="AB427">
        <v>9.3000000000000007</v>
      </c>
      <c r="AC427">
        <v>9.3000000000000007</v>
      </c>
      <c r="AD427">
        <v>8.3000000000000007</v>
      </c>
      <c r="AF427">
        <v>119</v>
      </c>
      <c r="AH427" t="s">
        <v>35</v>
      </c>
    </row>
    <row r="428" spans="1:34" x14ac:dyDescent="0.3">
      <c r="A428">
        <v>427</v>
      </c>
      <c r="B428" s="2" t="s">
        <v>188</v>
      </c>
      <c r="C428" s="2" t="s">
        <v>116</v>
      </c>
      <c r="D428" s="2" t="s">
        <v>34</v>
      </c>
      <c r="E428">
        <v>26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11</v>
      </c>
      <c r="N428">
        <v>23</v>
      </c>
      <c r="O428">
        <v>2.09</v>
      </c>
      <c r="P428">
        <v>0</v>
      </c>
      <c r="Q428">
        <v>9</v>
      </c>
      <c r="R428">
        <v>6</v>
      </c>
      <c r="S428">
        <v>67</v>
      </c>
      <c r="T428">
        <v>11.17</v>
      </c>
      <c r="U428">
        <v>0</v>
      </c>
      <c r="V428">
        <v>2</v>
      </c>
      <c r="W428">
        <v>1</v>
      </c>
      <c r="X428">
        <v>0</v>
      </c>
      <c r="Y428">
        <v>0</v>
      </c>
      <c r="Z428">
        <v>0</v>
      </c>
      <c r="AA428">
        <v>7</v>
      </c>
      <c r="AB428">
        <v>13</v>
      </c>
      <c r="AC428">
        <v>14</v>
      </c>
      <c r="AD428">
        <v>10</v>
      </c>
      <c r="AF428">
        <v>120</v>
      </c>
      <c r="AH428" t="s">
        <v>35</v>
      </c>
    </row>
    <row r="429" spans="1:34" x14ac:dyDescent="0.3">
      <c r="A429">
        <v>428</v>
      </c>
      <c r="B429" s="2" t="s">
        <v>782</v>
      </c>
      <c r="C429" s="2" t="s">
        <v>61</v>
      </c>
      <c r="D429" s="2" t="s">
        <v>34</v>
      </c>
      <c r="E429">
        <v>24</v>
      </c>
      <c r="F429">
        <v>8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</v>
      </c>
      <c r="R429">
        <v>2</v>
      </c>
      <c r="S429">
        <v>65</v>
      </c>
      <c r="T429">
        <v>32.5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7</v>
      </c>
      <c r="AB429">
        <v>8.5</v>
      </c>
      <c r="AC429">
        <v>8.5</v>
      </c>
      <c r="AD429">
        <v>7.5</v>
      </c>
      <c r="AF429">
        <v>122</v>
      </c>
      <c r="AH429" t="s">
        <v>35</v>
      </c>
    </row>
    <row r="430" spans="1:34" x14ac:dyDescent="0.3">
      <c r="A430">
        <v>429</v>
      </c>
      <c r="B430" s="2" t="s">
        <v>783</v>
      </c>
      <c r="C430" s="2" t="s">
        <v>135</v>
      </c>
      <c r="D430" s="2" t="s">
        <v>34</v>
      </c>
      <c r="E430">
        <v>23</v>
      </c>
      <c r="F430">
        <v>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9</v>
      </c>
      <c r="N430">
        <v>32</v>
      </c>
      <c r="O430">
        <v>3.56</v>
      </c>
      <c r="P430">
        <v>0</v>
      </c>
      <c r="Q430">
        <v>8</v>
      </c>
      <c r="R430">
        <v>6</v>
      </c>
      <c r="S430">
        <v>36</v>
      </c>
      <c r="T430">
        <v>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7</v>
      </c>
      <c r="AB430">
        <v>12.8</v>
      </c>
      <c r="AC430">
        <v>12.8</v>
      </c>
      <c r="AD430">
        <v>9.8000000000000007</v>
      </c>
      <c r="AF430">
        <v>121</v>
      </c>
      <c r="AH430" t="s">
        <v>35</v>
      </c>
    </row>
    <row r="431" spans="1:34" x14ac:dyDescent="0.3">
      <c r="A431">
        <v>430</v>
      </c>
      <c r="B431" s="2" t="s">
        <v>850</v>
      </c>
      <c r="C431" s="2" t="s">
        <v>61</v>
      </c>
      <c r="D431" s="2" t="s">
        <v>49</v>
      </c>
      <c r="E431">
        <v>24</v>
      </c>
      <c r="F431">
        <v>15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9</v>
      </c>
      <c r="R431">
        <v>5</v>
      </c>
      <c r="S431">
        <v>113</v>
      </c>
      <c r="T431">
        <v>22.6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7</v>
      </c>
      <c r="AB431">
        <v>12.3</v>
      </c>
      <c r="AC431">
        <v>17.3</v>
      </c>
      <c r="AD431">
        <v>10.8</v>
      </c>
      <c r="AF431">
        <v>162</v>
      </c>
      <c r="AH431" t="s">
        <v>35</v>
      </c>
    </row>
    <row r="432" spans="1:34" x14ac:dyDescent="0.3">
      <c r="A432">
        <v>431</v>
      </c>
      <c r="B432" s="2" t="s">
        <v>254</v>
      </c>
      <c r="C432" s="2" t="s">
        <v>48</v>
      </c>
      <c r="D432" s="2" t="s">
        <v>49</v>
      </c>
      <c r="E432">
        <v>25</v>
      </c>
      <c r="F432">
        <v>11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16</v>
      </c>
      <c r="R432">
        <v>8</v>
      </c>
      <c r="S432">
        <v>92</v>
      </c>
      <c r="T432">
        <v>11.5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7</v>
      </c>
      <c r="AB432">
        <v>15.2</v>
      </c>
      <c r="AC432">
        <v>16.2</v>
      </c>
      <c r="AD432">
        <v>11.2</v>
      </c>
      <c r="AF432">
        <v>163</v>
      </c>
      <c r="AH432" t="s">
        <v>35</v>
      </c>
    </row>
    <row r="433" spans="1:34" x14ac:dyDescent="0.3">
      <c r="A433">
        <v>432</v>
      </c>
      <c r="B433" s="2" t="s">
        <v>352</v>
      </c>
      <c r="C433" s="2" t="s">
        <v>135</v>
      </c>
      <c r="D433" s="2" t="s">
        <v>52</v>
      </c>
      <c r="E433">
        <v>23</v>
      </c>
      <c r="F433">
        <v>11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2</v>
      </c>
      <c r="S433">
        <v>13</v>
      </c>
      <c r="T433">
        <v>6.5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7</v>
      </c>
      <c r="AB433">
        <v>9.3000000000000007</v>
      </c>
      <c r="AC433">
        <v>9.3000000000000007</v>
      </c>
      <c r="AD433">
        <v>8.3000000000000007</v>
      </c>
      <c r="AF433">
        <v>85</v>
      </c>
      <c r="AH433" t="s">
        <v>35</v>
      </c>
    </row>
    <row r="434" spans="1:34" x14ac:dyDescent="0.3">
      <c r="A434">
        <v>433</v>
      </c>
      <c r="B434" s="2" t="s">
        <v>933</v>
      </c>
      <c r="C434" s="2" t="s">
        <v>54</v>
      </c>
      <c r="D434" s="2" t="s">
        <v>49</v>
      </c>
      <c r="E434">
        <v>23</v>
      </c>
      <c r="F434">
        <v>6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6</v>
      </c>
      <c r="O434">
        <v>6</v>
      </c>
      <c r="P434">
        <v>0</v>
      </c>
      <c r="Q434">
        <v>18</v>
      </c>
      <c r="R434">
        <v>5</v>
      </c>
      <c r="S434">
        <v>79</v>
      </c>
      <c r="T434">
        <v>15.8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7</v>
      </c>
      <c r="AB434">
        <v>11.5</v>
      </c>
      <c r="AC434">
        <v>12.5</v>
      </c>
      <c r="AD434">
        <v>9</v>
      </c>
      <c r="AF434">
        <v>168</v>
      </c>
      <c r="AH434" t="s">
        <v>35</v>
      </c>
    </row>
    <row r="435" spans="1:34" x14ac:dyDescent="0.3">
      <c r="A435">
        <v>434</v>
      </c>
      <c r="B435" s="2" t="s">
        <v>812</v>
      </c>
      <c r="C435" s="2" t="s">
        <v>63</v>
      </c>
      <c r="D435" s="2" t="s">
        <v>52</v>
      </c>
      <c r="E435">
        <v>24</v>
      </c>
      <c r="F435">
        <v>8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6</v>
      </c>
      <c r="R435">
        <v>5</v>
      </c>
      <c r="S435">
        <v>58</v>
      </c>
      <c r="T435">
        <v>11.6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10.8</v>
      </c>
      <c r="AC435">
        <v>10.8</v>
      </c>
      <c r="AD435">
        <v>8.3000000000000007</v>
      </c>
      <c r="AF435">
        <v>89</v>
      </c>
      <c r="AH435" t="s">
        <v>35</v>
      </c>
    </row>
    <row r="436" spans="1:34" x14ac:dyDescent="0.3">
      <c r="A436">
        <v>435</v>
      </c>
      <c r="B436" s="2" t="s">
        <v>934</v>
      </c>
      <c r="C436" s="2" t="s">
        <v>40</v>
      </c>
      <c r="D436" s="2" t="s">
        <v>34</v>
      </c>
      <c r="E436">
        <v>27</v>
      </c>
      <c r="F436">
        <v>10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4</v>
      </c>
      <c r="O436">
        <v>2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6</v>
      </c>
      <c r="AB436">
        <v>6.4</v>
      </c>
      <c r="AC436">
        <v>6.4</v>
      </c>
      <c r="AD436">
        <v>6.4</v>
      </c>
      <c r="AF436">
        <v>123</v>
      </c>
      <c r="AH436" t="s">
        <v>35</v>
      </c>
    </row>
    <row r="437" spans="1:34" x14ac:dyDescent="0.3">
      <c r="A437">
        <v>436</v>
      </c>
      <c r="B437" s="2" t="s">
        <v>586</v>
      </c>
      <c r="C437" s="2" t="s">
        <v>88</v>
      </c>
      <c r="D437" s="2" t="s">
        <v>52</v>
      </c>
      <c r="E437">
        <v>24</v>
      </c>
      <c r="F437">
        <v>16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7</v>
      </c>
      <c r="R437">
        <v>5</v>
      </c>
      <c r="S437">
        <v>38</v>
      </c>
      <c r="T437">
        <v>7.6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6</v>
      </c>
      <c r="AB437">
        <v>10.8</v>
      </c>
      <c r="AC437">
        <v>10.8</v>
      </c>
      <c r="AD437">
        <v>8.3000000000000007</v>
      </c>
      <c r="AF437">
        <v>88</v>
      </c>
      <c r="AH437" t="s">
        <v>35</v>
      </c>
    </row>
    <row r="438" spans="1:34" x14ac:dyDescent="0.3">
      <c r="A438">
        <v>437</v>
      </c>
      <c r="B438" s="2" t="s">
        <v>935</v>
      </c>
      <c r="C438" s="2" t="s">
        <v>37</v>
      </c>
      <c r="D438" s="2" t="s">
        <v>52</v>
      </c>
      <c r="E438">
        <v>26</v>
      </c>
      <c r="F438">
        <v>16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2</v>
      </c>
      <c r="O438">
        <v>1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6</v>
      </c>
      <c r="AB438">
        <v>6.2</v>
      </c>
      <c r="AC438">
        <v>6.2</v>
      </c>
      <c r="AD438">
        <v>6.2</v>
      </c>
      <c r="AF438">
        <v>87</v>
      </c>
      <c r="AH438" t="s">
        <v>35</v>
      </c>
    </row>
    <row r="439" spans="1:34" x14ac:dyDescent="0.3">
      <c r="A439">
        <v>438</v>
      </c>
      <c r="B439" s="2" t="s">
        <v>495</v>
      </c>
      <c r="C439" s="2" t="s">
        <v>72</v>
      </c>
      <c r="D439" s="2" t="s">
        <v>34</v>
      </c>
      <c r="E439">
        <v>23</v>
      </c>
      <c r="F439">
        <v>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20</v>
      </c>
      <c r="N439">
        <v>44</v>
      </c>
      <c r="O439">
        <v>2.2000000000000002</v>
      </c>
      <c r="P439">
        <v>0</v>
      </c>
      <c r="Q439">
        <v>2</v>
      </c>
      <c r="R439">
        <v>2</v>
      </c>
      <c r="S439">
        <v>14</v>
      </c>
      <c r="T439">
        <v>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</v>
      </c>
      <c r="AB439">
        <v>7.8</v>
      </c>
      <c r="AC439">
        <v>7.8</v>
      </c>
      <c r="AD439">
        <v>6.8</v>
      </c>
      <c r="AF439">
        <v>125</v>
      </c>
      <c r="AH439" t="s">
        <v>35</v>
      </c>
    </row>
    <row r="440" spans="1:34" x14ac:dyDescent="0.3">
      <c r="A440">
        <v>439</v>
      </c>
      <c r="B440" s="2" t="s">
        <v>464</v>
      </c>
      <c r="C440" s="2" t="s">
        <v>56</v>
      </c>
      <c r="D440" s="2" t="s">
        <v>34</v>
      </c>
      <c r="E440">
        <v>25</v>
      </c>
      <c r="F440">
        <v>16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6</v>
      </c>
      <c r="N440">
        <v>24</v>
      </c>
      <c r="O440">
        <v>4</v>
      </c>
      <c r="P440">
        <v>0</v>
      </c>
      <c r="Q440">
        <v>3</v>
      </c>
      <c r="R440">
        <v>2</v>
      </c>
      <c r="S440">
        <v>35</v>
      </c>
      <c r="T440">
        <v>17.5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6</v>
      </c>
      <c r="AB440">
        <v>7.9</v>
      </c>
      <c r="AC440">
        <v>7.9</v>
      </c>
      <c r="AD440">
        <v>6.9</v>
      </c>
      <c r="AF440">
        <v>124</v>
      </c>
      <c r="AH440" t="s">
        <v>35</v>
      </c>
    </row>
    <row r="441" spans="1:34" x14ac:dyDescent="0.3">
      <c r="A441">
        <v>440</v>
      </c>
      <c r="B441" s="2" t="s">
        <v>678</v>
      </c>
      <c r="C441" s="2" t="s">
        <v>116</v>
      </c>
      <c r="D441" s="2" t="s">
        <v>49</v>
      </c>
      <c r="E441">
        <v>23</v>
      </c>
      <c r="F441">
        <v>6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33</v>
      </c>
      <c r="O441">
        <v>16.5</v>
      </c>
      <c r="P441">
        <v>0</v>
      </c>
      <c r="Q441">
        <v>7</v>
      </c>
      <c r="R441">
        <v>3</v>
      </c>
      <c r="S441">
        <v>31</v>
      </c>
      <c r="T441">
        <v>10.33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6</v>
      </c>
      <c r="AB441">
        <v>9.4</v>
      </c>
      <c r="AC441">
        <v>9.4</v>
      </c>
      <c r="AD441">
        <v>7.9</v>
      </c>
      <c r="AF441">
        <v>169</v>
      </c>
      <c r="AH441" t="s">
        <v>35</v>
      </c>
    </row>
    <row r="442" spans="1:34" x14ac:dyDescent="0.3">
      <c r="A442">
        <v>441</v>
      </c>
      <c r="B442" s="2" t="s">
        <v>798</v>
      </c>
      <c r="C442" s="2" t="s">
        <v>51</v>
      </c>
      <c r="D442" s="2" t="s">
        <v>52</v>
      </c>
      <c r="E442">
        <v>26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</v>
      </c>
      <c r="R442">
        <v>2</v>
      </c>
      <c r="S442">
        <v>53</v>
      </c>
      <c r="T442">
        <v>26.5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</v>
      </c>
      <c r="AB442">
        <v>7.3</v>
      </c>
      <c r="AC442">
        <v>7.3</v>
      </c>
      <c r="AD442">
        <v>6.3</v>
      </c>
      <c r="AF442">
        <v>90</v>
      </c>
      <c r="AH442" t="s">
        <v>35</v>
      </c>
    </row>
    <row r="443" spans="1:34" x14ac:dyDescent="0.3">
      <c r="A443">
        <v>442</v>
      </c>
      <c r="B443" s="2" t="s">
        <v>251</v>
      </c>
      <c r="C443" s="2" t="s">
        <v>78</v>
      </c>
      <c r="D443" s="2" t="s">
        <v>52</v>
      </c>
      <c r="E443">
        <v>27</v>
      </c>
      <c r="F443">
        <v>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>
        <v>4</v>
      </c>
      <c r="S443">
        <v>46</v>
      </c>
      <c r="T443">
        <v>11.5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</v>
      </c>
      <c r="AB443">
        <v>8.6</v>
      </c>
      <c r="AC443">
        <v>8.6</v>
      </c>
      <c r="AD443">
        <v>6.6</v>
      </c>
      <c r="AF443">
        <v>92</v>
      </c>
      <c r="AH443" t="s">
        <v>35</v>
      </c>
    </row>
    <row r="444" spans="1:34" x14ac:dyDescent="0.3">
      <c r="A444">
        <v>443</v>
      </c>
      <c r="B444" s="2" t="s">
        <v>555</v>
      </c>
      <c r="C444" s="2" t="s">
        <v>67</v>
      </c>
      <c r="D444" s="2" t="s">
        <v>34</v>
      </c>
      <c r="E444">
        <v>24</v>
      </c>
      <c r="F444">
        <v>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4</v>
      </c>
      <c r="N444">
        <v>12</v>
      </c>
      <c r="O444">
        <v>3</v>
      </c>
      <c r="P444">
        <v>0</v>
      </c>
      <c r="Q444">
        <v>11</v>
      </c>
      <c r="R444">
        <v>8</v>
      </c>
      <c r="S444">
        <v>38</v>
      </c>
      <c r="T444">
        <v>4.75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13</v>
      </c>
      <c r="AC444">
        <v>13</v>
      </c>
      <c r="AD444">
        <v>9</v>
      </c>
      <c r="AF444">
        <v>128</v>
      </c>
      <c r="AH444" t="s">
        <v>35</v>
      </c>
    </row>
    <row r="445" spans="1:34" x14ac:dyDescent="0.3">
      <c r="A445">
        <v>444</v>
      </c>
      <c r="B445" s="2" t="s">
        <v>278</v>
      </c>
      <c r="C445" s="2" t="s">
        <v>101</v>
      </c>
      <c r="D445" s="2" t="s">
        <v>52</v>
      </c>
      <c r="E445">
        <v>24</v>
      </c>
      <c r="F445">
        <v>15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5</v>
      </c>
      <c r="O445">
        <v>5</v>
      </c>
      <c r="P445">
        <v>0</v>
      </c>
      <c r="Q445">
        <v>11</v>
      </c>
      <c r="R445">
        <v>4</v>
      </c>
      <c r="S445">
        <v>42</v>
      </c>
      <c r="T445">
        <v>10.5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</v>
      </c>
      <c r="AB445">
        <v>8.6999999999999993</v>
      </c>
      <c r="AC445">
        <v>8.6999999999999993</v>
      </c>
      <c r="AD445">
        <v>6.7</v>
      </c>
      <c r="AF445">
        <v>91</v>
      </c>
      <c r="AH445" t="s">
        <v>35</v>
      </c>
    </row>
    <row r="446" spans="1:34" x14ac:dyDescent="0.3">
      <c r="A446">
        <v>445</v>
      </c>
      <c r="B446" s="2" t="s">
        <v>936</v>
      </c>
      <c r="C446" s="2" t="s">
        <v>51</v>
      </c>
      <c r="D446" s="2" t="s">
        <v>34</v>
      </c>
      <c r="E446">
        <v>24</v>
      </c>
      <c r="F446">
        <v>15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8</v>
      </c>
      <c r="N446">
        <v>23</v>
      </c>
      <c r="O446">
        <v>2.88</v>
      </c>
      <c r="P446">
        <v>0</v>
      </c>
      <c r="Q446">
        <v>7</v>
      </c>
      <c r="R446">
        <v>4</v>
      </c>
      <c r="S446">
        <v>31</v>
      </c>
      <c r="T446">
        <v>7.75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</v>
      </c>
      <c r="AB446">
        <v>9.4</v>
      </c>
      <c r="AC446">
        <v>9.4</v>
      </c>
      <c r="AD446">
        <v>7.4</v>
      </c>
      <c r="AF446">
        <v>126</v>
      </c>
      <c r="AH446" t="s">
        <v>35</v>
      </c>
    </row>
    <row r="447" spans="1:34" x14ac:dyDescent="0.3">
      <c r="A447">
        <v>446</v>
      </c>
      <c r="B447" s="2" t="s">
        <v>682</v>
      </c>
      <c r="C447" s="2" t="s">
        <v>80</v>
      </c>
      <c r="D447" s="2" t="s">
        <v>38</v>
      </c>
      <c r="E447">
        <v>25</v>
      </c>
      <c r="F447">
        <v>5</v>
      </c>
      <c r="G447">
        <v>1</v>
      </c>
      <c r="H447">
        <v>22</v>
      </c>
      <c r="I447">
        <v>37</v>
      </c>
      <c r="J447">
        <v>185</v>
      </c>
      <c r="K447">
        <v>0</v>
      </c>
      <c r="L447">
        <v>0</v>
      </c>
      <c r="M447">
        <v>9</v>
      </c>
      <c r="N447">
        <v>-2</v>
      </c>
      <c r="O447">
        <v>-0.22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1</v>
      </c>
      <c r="X447">
        <v>0</v>
      </c>
      <c r="Y447">
        <v>0</v>
      </c>
      <c r="Z447">
        <v>0</v>
      </c>
      <c r="AA447">
        <v>5</v>
      </c>
      <c r="AB447">
        <v>5.2</v>
      </c>
      <c r="AC447">
        <v>6.2</v>
      </c>
      <c r="AD447">
        <v>5.2</v>
      </c>
      <c r="AF447">
        <v>57</v>
      </c>
      <c r="AH447" t="s">
        <v>35</v>
      </c>
    </row>
    <row r="448" spans="1:34" x14ac:dyDescent="0.3">
      <c r="A448">
        <v>447</v>
      </c>
      <c r="B448" s="2" t="s">
        <v>937</v>
      </c>
      <c r="C448" s="2" t="s">
        <v>56</v>
      </c>
      <c r="D448" s="2" t="s">
        <v>52</v>
      </c>
      <c r="E448">
        <v>30</v>
      </c>
      <c r="F448">
        <v>15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</v>
      </c>
      <c r="R448">
        <v>4</v>
      </c>
      <c r="S448">
        <v>46</v>
      </c>
      <c r="T448">
        <v>11.5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8.6</v>
      </c>
      <c r="AC448">
        <v>8.6</v>
      </c>
      <c r="AD448">
        <v>6.6</v>
      </c>
      <c r="AF448">
        <v>93</v>
      </c>
      <c r="AH448" t="s">
        <v>35</v>
      </c>
    </row>
    <row r="449" spans="1:34" x14ac:dyDescent="0.3">
      <c r="A449">
        <v>448</v>
      </c>
      <c r="B449" s="2" t="s">
        <v>938</v>
      </c>
      <c r="C449" s="2" t="s">
        <v>116</v>
      </c>
      <c r="D449" s="2" t="s">
        <v>52</v>
      </c>
      <c r="E449">
        <v>28</v>
      </c>
      <c r="F449">
        <v>9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1</v>
      </c>
      <c r="S449">
        <v>46</v>
      </c>
      <c r="T449">
        <v>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5.6</v>
      </c>
      <c r="AC449">
        <v>5.6</v>
      </c>
      <c r="AD449">
        <v>5.0999999999999996</v>
      </c>
      <c r="AF449">
        <v>95</v>
      </c>
      <c r="AH449" t="s">
        <v>35</v>
      </c>
    </row>
    <row r="450" spans="1:34" x14ac:dyDescent="0.3">
      <c r="A450">
        <v>449</v>
      </c>
      <c r="B450" s="2" t="s">
        <v>728</v>
      </c>
      <c r="C450" s="2" t="s">
        <v>107</v>
      </c>
      <c r="D450" s="2" t="s">
        <v>34</v>
      </c>
      <c r="E450">
        <v>26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7</v>
      </c>
      <c r="N450">
        <v>41</v>
      </c>
      <c r="O450">
        <v>5.86</v>
      </c>
      <c r="P450">
        <v>0</v>
      </c>
      <c r="Q450">
        <v>2</v>
      </c>
      <c r="R450">
        <v>2</v>
      </c>
      <c r="S450">
        <v>7</v>
      </c>
      <c r="T450">
        <v>3.5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</v>
      </c>
      <c r="AB450">
        <v>6.8</v>
      </c>
      <c r="AC450">
        <v>6.8</v>
      </c>
      <c r="AD450">
        <v>5.8</v>
      </c>
      <c r="AF450">
        <v>129</v>
      </c>
      <c r="AH450" t="s">
        <v>35</v>
      </c>
    </row>
    <row r="451" spans="1:34" x14ac:dyDescent="0.3">
      <c r="A451">
        <v>450</v>
      </c>
      <c r="B451" s="2" t="s">
        <v>939</v>
      </c>
      <c r="C451" s="2" t="s">
        <v>42</v>
      </c>
      <c r="D451" s="2" t="s">
        <v>34</v>
      </c>
      <c r="E451">
        <v>25</v>
      </c>
      <c r="F451">
        <v>16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5</v>
      </c>
      <c r="N451">
        <v>13</v>
      </c>
      <c r="O451">
        <v>2.6</v>
      </c>
      <c r="P451">
        <v>0</v>
      </c>
      <c r="Q451">
        <v>10</v>
      </c>
      <c r="R451">
        <v>7</v>
      </c>
      <c r="S451">
        <v>39</v>
      </c>
      <c r="T451">
        <v>5.57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5</v>
      </c>
      <c r="AB451">
        <v>12.2</v>
      </c>
      <c r="AC451">
        <v>12.2</v>
      </c>
      <c r="AD451">
        <v>8.6999999999999993</v>
      </c>
      <c r="AF451">
        <v>127</v>
      </c>
      <c r="AH451" t="s">
        <v>35</v>
      </c>
    </row>
    <row r="452" spans="1:34" x14ac:dyDescent="0.3">
      <c r="A452">
        <v>451</v>
      </c>
      <c r="B452" s="2" t="s">
        <v>729</v>
      </c>
      <c r="C452" s="2" t="s">
        <v>72</v>
      </c>
      <c r="D452" s="2" t="s">
        <v>52</v>
      </c>
      <c r="E452">
        <v>23</v>
      </c>
      <c r="F452">
        <v>15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7</v>
      </c>
      <c r="R452">
        <v>4</v>
      </c>
      <c r="S452">
        <v>46</v>
      </c>
      <c r="T452">
        <v>11.5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</v>
      </c>
      <c r="AB452">
        <v>8.6</v>
      </c>
      <c r="AC452">
        <v>8.6</v>
      </c>
      <c r="AD452">
        <v>6.6</v>
      </c>
      <c r="AF452">
        <v>94</v>
      </c>
      <c r="AH452" t="s">
        <v>35</v>
      </c>
    </row>
    <row r="453" spans="1:34" x14ac:dyDescent="0.3">
      <c r="A453">
        <v>452</v>
      </c>
      <c r="B453" s="2" t="s">
        <v>825</v>
      </c>
      <c r="C453" s="2" t="s">
        <v>107</v>
      </c>
      <c r="D453" s="2" t="s">
        <v>38</v>
      </c>
      <c r="E453">
        <v>31</v>
      </c>
      <c r="F453">
        <v>16</v>
      </c>
      <c r="G453">
        <v>0</v>
      </c>
      <c r="H453">
        <v>2</v>
      </c>
      <c r="I453">
        <v>7</v>
      </c>
      <c r="J453">
        <v>35</v>
      </c>
      <c r="K453">
        <v>0</v>
      </c>
      <c r="L453">
        <v>1</v>
      </c>
      <c r="M453">
        <v>8</v>
      </c>
      <c r="N453">
        <v>54</v>
      </c>
      <c r="O453">
        <v>6.75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5</v>
      </c>
      <c r="AB453">
        <v>4.8</v>
      </c>
      <c r="AC453">
        <v>5.8</v>
      </c>
      <c r="AD453">
        <v>5.8</v>
      </c>
      <c r="AF453">
        <v>58</v>
      </c>
      <c r="AH453" t="s">
        <v>35</v>
      </c>
    </row>
    <row r="454" spans="1:34" x14ac:dyDescent="0.3">
      <c r="A454">
        <v>453</v>
      </c>
      <c r="B454" s="2" t="s">
        <v>858</v>
      </c>
      <c r="C454" s="2" t="s">
        <v>99</v>
      </c>
      <c r="D454" s="2" t="s">
        <v>49</v>
      </c>
      <c r="E454">
        <v>26</v>
      </c>
      <c r="F454">
        <v>11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17</v>
      </c>
      <c r="R454">
        <v>3</v>
      </c>
      <c r="S454">
        <v>51</v>
      </c>
      <c r="T454">
        <v>17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5</v>
      </c>
      <c r="AB454">
        <v>8.1</v>
      </c>
      <c r="AC454">
        <v>8.1</v>
      </c>
      <c r="AD454">
        <v>6.6</v>
      </c>
      <c r="AF454">
        <v>170</v>
      </c>
      <c r="AH454" t="s">
        <v>35</v>
      </c>
    </row>
    <row r="455" spans="1:34" x14ac:dyDescent="0.3">
      <c r="A455">
        <v>454</v>
      </c>
      <c r="B455" s="2" t="s">
        <v>940</v>
      </c>
      <c r="C455" s="2" t="s">
        <v>72</v>
      </c>
      <c r="D455" s="2" t="s">
        <v>49</v>
      </c>
      <c r="E455">
        <v>27</v>
      </c>
      <c r="F455">
        <v>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7</v>
      </c>
      <c r="R455">
        <v>3</v>
      </c>
      <c r="S455">
        <v>44</v>
      </c>
      <c r="T455">
        <v>14.67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</v>
      </c>
      <c r="AB455">
        <v>7.4</v>
      </c>
      <c r="AC455">
        <v>7.4</v>
      </c>
      <c r="AD455">
        <v>5.9</v>
      </c>
      <c r="AF455">
        <v>171</v>
      </c>
      <c r="AH455" t="s">
        <v>35</v>
      </c>
    </row>
    <row r="456" spans="1:34" x14ac:dyDescent="0.3">
      <c r="A456">
        <v>455</v>
      </c>
      <c r="B456" s="2" t="s">
        <v>484</v>
      </c>
      <c r="C456" s="2" t="s">
        <v>46</v>
      </c>
      <c r="D456" s="2" t="s">
        <v>52</v>
      </c>
      <c r="E456">
        <v>26</v>
      </c>
      <c r="F456">
        <v>13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4</v>
      </c>
      <c r="R456">
        <v>3</v>
      </c>
      <c r="S456">
        <v>19</v>
      </c>
      <c r="T456">
        <v>6.33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4</v>
      </c>
      <c r="AB456">
        <v>6.9</v>
      </c>
      <c r="AC456">
        <v>6.9</v>
      </c>
      <c r="AD456">
        <v>5.4</v>
      </c>
      <c r="AF456">
        <v>96</v>
      </c>
      <c r="AH456" t="s">
        <v>35</v>
      </c>
    </row>
    <row r="457" spans="1:34" x14ac:dyDescent="0.3">
      <c r="A457">
        <v>456</v>
      </c>
      <c r="B457" s="2" t="s">
        <v>941</v>
      </c>
      <c r="C457" s="2" t="s">
        <v>104</v>
      </c>
      <c r="D457" s="2" t="s">
        <v>49</v>
      </c>
      <c r="E457">
        <v>24</v>
      </c>
      <c r="F457">
        <v>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4</v>
      </c>
      <c r="R457">
        <v>3</v>
      </c>
      <c r="S457">
        <v>39</v>
      </c>
      <c r="T457">
        <v>13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6.9</v>
      </c>
      <c r="AC457">
        <v>6.9</v>
      </c>
      <c r="AD457">
        <v>5.4</v>
      </c>
      <c r="AF457">
        <v>173</v>
      </c>
      <c r="AH457" t="s">
        <v>35</v>
      </c>
    </row>
    <row r="458" spans="1:34" x14ac:dyDescent="0.3">
      <c r="A458">
        <v>457</v>
      </c>
      <c r="B458" s="2" t="s">
        <v>942</v>
      </c>
      <c r="C458" s="2" t="s">
        <v>111</v>
      </c>
      <c r="D458" s="2" t="s">
        <v>34</v>
      </c>
      <c r="E458">
        <v>26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8</v>
      </c>
      <c r="N458">
        <v>29</v>
      </c>
      <c r="O458">
        <v>3.63</v>
      </c>
      <c r="P458">
        <v>0</v>
      </c>
      <c r="Q458">
        <v>1</v>
      </c>
      <c r="R458">
        <v>1</v>
      </c>
      <c r="S458">
        <v>11</v>
      </c>
      <c r="T458">
        <v>11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</v>
      </c>
      <c r="AB458">
        <v>5</v>
      </c>
      <c r="AC458">
        <v>5</v>
      </c>
      <c r="AD458">
        <v>4.5</v>
      </c>
      <c r="AF458">
        <v>132</v>
      </c>
      <c r="AH458" t="s">
        <v>35</v>
      </c>
    </row>
    <row r="459" spans="1:34" x14ac:dyDescent="0.3">
      <c r="A459">
        <v>458</v>
      </c>
      <c r="B459" s="2" t="s">
        <v>943</v>
      </c>
      <c r="C459" s="2" t="s">
        <v>42</v>
      </c>
      <c r="D459" s="2" t="s">
        <v>49</v>
      </c>
      <c r="E459">
        <v>22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14</v>
      </c>
      <c r="R459">
        <v>4</v>
      </c>
      <c r="S459">
        <v>41</v>
      </c>
      <c r="T459">
        <v>10.25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8.1</v>
      </c>
      <c r="AC459">
        <v>8.1</v>
      </c>
      <c r="AD459">
        <v>6.1</v>
      </c>
      <c r="AF459">
        <v>172</v>
      </c>
      <c r="AH459" t="s">
        <v>35</v>
      </c>
    </row>
    <row r="460" spans="1:34" x14ac:dyDescent="0.3">
      <c r="A460">
        <v>459</v>
      </c>
      <c r="B460" s="2" t="s">
        <v>831</v>
      </c>
      <c r="C460" s="2" t="s">
        <v>54</v>
      </c>
      <c r="D460" s="2" t="s">
        <v>34</v>
      </c>
      <c r="E460">
        <v>23</v>
      </c>
      <c r="F460">
        <v>16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</v>
      </c>
      <c r="N460">
        <v>13</v>
      </c>
      <c r="O460">
        <v>2.6</v>
      </c>
      <c r="P460">
        <v>0</v>
      </c>
      <c r="Q460">
        <v>5</v>
      </c>
      <c r="R460">
        <v>4</v>
      </c>
      <c r="S460">
        <v>29</v>
      </c>
      <c r="T460">
        <v>7.25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8.1999999999999993</v>
      </c>
      <c r="AC460">
        <v>8.1999999999999993</v>
      </c>
      <c r="AD460">
        <v>6.2</v>
      </c>
      <c r="AF460">
        <v>131</v>
      </c>
      <c r="AH460" t="s">
        <v>35</v>
      </c>
    </row>
    <row r="461" spans="1:34" x14ac:dyDescent="0.3">
      <c r="A461">
        <v>460</v>
      </c>
      <c r="B461" s="2" t="s">
        <v>620</v>
      </c>
      <c r="C461" s="2" t="s">
        <v>101</v>
      </c>
      <c r="D461" s="2" t="s">
        <v>34</v>
      </c>
      <c r="E461">
        <v>29</v>
      </c>
      <c r="F461">
        <v>16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10</v>
      </c>
      <c r="R461">
        <v>6</v>
      </c>
      <c r="S461">
        <v>38</v>
      </c>
      <c r="T461">
        <v>6.33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9.8000000000000007</v>
      </c>
      <c r="AC461">
        <v>9.8000000000000007</v>
      </c>
      <c r="AD461">
        <v>6.8</v>
      </c>
      <c r="AF461">
        <v>133</v>
      </c>
      <c r="AH461" t="s">
        <v>35</v>
      </c>
    </row>
    <row r="462" spans="1:34" x14ac:dyDescent="0.3">
      <c r="A462">
        <v>461</v>
      </c>
      <c r="B462" s="2" t="s">
        <v>944</v>
      </c>
      <c r="C462" s="2" t="s">
        <v>99</v>
      </c>
      <c r="D462" s="2" t="s">
        <v>49</v>
      </c>
      <c r="E462">
        <v>23</v>
      </c>
      <c r="F462">
        <v>4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6</v>
      </c>
      <c r="R462">
        <v>3</v>
      </c>
      <c r="S462">
        <v>35</v>
      </c>
      <c r="T462">
        <v>11.67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6.5</v>
      </c>
      <c r="AC462">
        <v>6.5</v>
      </c>
      <c r="AD462">
        <v>5</v>
      </c>
      <c r="AF462">
        <v>175</v>
      </c>
      <c r="AH462" t="s">
        <v>35</v>
      </c>
    </row>
    <row r="463" spans="1:34" x14ac:dyDescent="0.3">
      <c r="A463">
        <v>462</v>
      </c>
      <c r="B463" s="2" t="s">
        <v>945</v>
      </c>
      <c r="C463" s="2" t="s">
        <v>111</v>
      </c>
      <c r="D463" s="2" t="s">
        <v>49</v>
      </c>
      <c r="E463">
        <v>26</v>
      </c>
      <c r="F463">
        <v>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</v>
      </c>
      <c r="N463">
        <v>17</v>
      </c>
      <c r="O463">
        <v>5.67</v>
      </c>
      <c r="P463">
        <v>0</v>
      </c>
      <c r="Q463">
        <v>2</v>
      </c>
      <c r="R463">
        <v>2</v>
      </c>
      <c r="S463">
        <v>21</v>
      </c>
      <c r="T463">
        <v>10.5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4</v>
      </c>
      <c r="AB463">
        <v>5.8</v>
      </c>
      <c r="AC463">
        <v>5.8</v>
      </c>
      <c r="AD463">
        <v>4.8</v>
      </c>
      <c r="AF463">
        <v>174</v>
      </c>
      <c r="AH463" t="s">
        <v>35</v>
      </c>
    </row>
    <row r="464" spans="1:34" x14ac:dyDescent="0.3">
      <c r="A464">
        <v>463</v>
      </c>
      <c r="B464" s="2" t="s">
        <v>946</v>
      </c>
      <c r="C464" s="2" t="s">
        <v>54</v>
      </c>
      <c r="D464" s="2" t="s">
        <v>52</v>
      </c>
      <c r="E464">
        <v>25</v>
      </c>
      <c r="F464">
        <v>16</v>
      </c>
      <c r="G464">
        <v>14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</v>
      </c>
      <c r="R464">
        <v>3</v>
      </c>
      <c r="S464">
        <v>36</v>
      </c>
      <c r="T464">
        <v>12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6.6</v>
      </c>
      <c r="AC464">
        <v>6.6</v>
      </c>
      <c r="AD464">
        <v>5.0999999999999996</v>
      </c>
      <c r="AF464">
        <v>98</v>
      </c>
      <c r="AH464" t="s">
        <v>35</v>
      </c>
    </row>
    <row r="465" spans="1:34" x14ac:dyDescent="0.3">
      <c r="A465">
        <v>464</v>
      </c>
      <c r="B465" s="2" t="s">
        <v>947</v>
      </c>
      <c r="C465" s="2" t="s">
        <v>130</v>
      </c>
      <c r="D465" s="2" t="s">
        <v>34</v>
      </c>
      <c r="E465">
        <v>24</v>
      </c>
      <c r="F465">
        <v>14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</v>
      </c>
      <c r="N465">
        <v>1</v>
      </c>
      <c r="O465">
        <v>0.5</v>
      </c>
      <c r="P465">
        <v>0</v>
      </c>
      <c r="Q465">
        <v>7</v>
      </c>
      <c r="R465">
        <v>6</v>
      </c>
      <c r="S465">
        <v>43</v>
      </c>
      <c r="T465">
        <v>7.17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10.4</v>
      </c>
      <c r="AC465">
        <v>10.4</v>
      </c>
      <c r="AD465">
        <v>7.4</v>
      </c>
      <c r="AF465">
        <v>130</v>
      </c>
      <c r="AH465" t="s">
        <v>35</v>
      </c>
    </row>
    <row r="466" spans="1:34" x14ac:dyDescent="0.3">
      <c r="A466">
        <v>465</v>
      </c>
      <c r="B466" s="2" t="s">
        <v>948</v>
      </c>
      <c r="C466" s="2" t="s">
        <v>130</v>
      </c>
      <c r="D466" s="2" t="s">
        <v>52</v>
      </c>
      <c r="E466">
        <v>26</v>
      </c>
      <c r="F466">
        <v>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6</v>
      </c>
      <c r="R466">
        <v>4</v>
      </c>
      <c r="S466">
        <v>38</v>
      </c>
      <c r="T466">
        <v>9.5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7.8</v>
      </c>
      <c r="AC466">
        <v>7.8</v>
      </c>
      <c r="AD466">
        <v>5.8</v>
      </c>
      <c r="AF466">
        <v>97</v>
      </c>
      <c r="AH466" t="s">
        <v>35</v>
      </c>
    </row>
    <row r="467" spans="1:34" x14ac:dyDescent="0.3">
      <c r="A467">
        <v>466</v>
      </c>
      <c r="B467" s="2" t="s">
        <v>570</v>
      </c>
      <c r="C467" s="2" t="s">
        <v>63</v>
      </c>
      <c r="D467" s="2" t="s">
        <v>52</v>
      </c>
      <c r="E467">
        <v>24</v>
      </c>
      <c r="F467">
        <v>8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</v>
      </c>
      <c r="R467">
        <v>2</v>
      </c>
      <c r="S467">
        <v>25</v>
      </c>
      <c r="T467">
        <v>12.5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4.5</v>
      </c>
      <c r="AC467">
        <v>4.5</v>
      </c>
      <c r="AD467">
        <v>3.5</v>
      </c>
      <c r="AF467">
        <v>101</v>
      </c>
      <c r="AH467" t="s">
        <v>35</v>
      </c>
    </row>
    <row r="468" spans="1:34" x14ac:dyDescent="0.3">
      <c r="A468">
        <v>467</v>
      </c>
      <c r="B468" s="2" t="s">
        <v>771</v>
      </c>
      <c r="C468" s="2" t="s">
        <v>44</v>
      </c>
      <c r="D468" s="2" t="s">
        <v>49</v>
      </c>
      <c r="E468">
        <v>21</v>
      </c>
      <c r="F468">
        <v>13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9</v>
      </c>
      <c r="R468">
        <v>4</v>
      </c>
      <c r="S468">
        <v>33</v>
      </c>
      <c r="T468">
        <v>8.25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7.3</v>
      </c>
      <c r="AC468">
        <v>7.3</v>
      </c>
      <c r="AD468">
        <v>5.3</v>
      </c>
      <c r="AF468">
        <v>176</v>
      </c>
      <c r="AH468" t="s">
        <v>35</v>
      </c>
    </row>
    <row r="469" spans="1:34" x14ac:dyDescent="0.3">
      <c r="A469">
        <v>468</v>
      </c>
      <c r="B469" s="2" t="s">
        <v>949</v>
      </c>
      <c r="C469" s="2" t="s">
        <v>42</v>
      </c>
      <c r="D469" s="2" t="s">
        <v>52</v>
      </c>
      <c r="E469">
        <v>23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2</v>
      </c>
      <c r="S469">
        <v>31</v>
      </c>
      <c r="T469">
        <v>15.5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5.0999999999999996</v>
      </c>
      <c r="AC469">
        <v>5.0999999999999996</v>
      </c>
      <c r="AD469">
        <v>4.0999999999999996</v>
      </c>
      <c r="AF469">
        <v>99</v>
      </c>
      <c r="AH469" t="s">
        <v>35</v>
      </c>
    </row>
    <row r="470" spans="1:34" x14ac:dyDescent="0.3">
      <c r="A470">
        <v>469</v>
      </c>
      <c r="B470" s="2" t="s">
        <v>799</v>
      </c>
      <c r="C470" s="2" t="s">
        <v>84</v>
      </c>
      <c r="D470" s="2" t="s">
        <v>34</v>
      </c>
      <c r="E470">
        <v>27</v>
      </c>
      <c r="F470">
        <v>16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8</v>
      </c>
      <c r="O470">
        <v>4</v>
      </c>
      <c r="P470">
        <v>0</v>
      </c>
      <c r="Q470">
        <v>7</v>
      </c>
      <c r="R470">
        <v>2</v>
      </c>
      <c r="S470">
        <v>20</v>
      </c>
      <c r="T470">
        <v>10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4.8</v>
      </c>
      <c r="AC470">
        <v>4.8</v>
      </c>
      <c r="AD470">
        <v>3.8</v>
      </c>
      <c r="AF470">
        <v>137</v>
      </c>
      <c r="AH470" t="s">
        <v>35</v>
      </c>
    </row>
    <row r="471" spans="1:34" x14ac:dyDescent="0.3">
      <c r="A471">
        <v>470</v>
      </c>
      <c r="B471" s="2" t="s">
        <v>618</v>
      </c>
      <c r="C471" s="2" t="s">
        <v>104</v>
      </c>
      <c r="D471" s="2" t="s">
        <v>52</v>
      </c>
      <c r="E471">
        <v>23</v>
      </c>
      <c r="F471">
        <v>12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13</v>
      </c>
      <c r="R471">
        <v>3</v>
      </c>
      <c r="S471">
        <v>26</v>
      </c>
      <c r="T471">
        <v>8.67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5.6</v>
      </c>
      <c r="AC471">
        <v>5.6</v>
      </c>
      <c r="AD471">
        <v>4.0999999999999996</v>
      </c>
      <c r="AF471">
        <v>100</v>
      </c>
      <c r="AH471" t="s">
        <v>35</v>
      </c>
    </row>
    <row r="472" spans="1:34" x14ac:dyDescent="0.3">
      <c r="A472">
        <v>471</v>
      </c>
      <c r="B472" s="2" t="s">
        <v>508</v>
      </c>
      <c r="C472" s="2" t="s">
        <v>107</v>
      </c>
      <c r="D472" s="2" t="s">
        <v>34</v>
      </c>
      <c r="E472">
        <v>28</v>
      </c>
      <c r="F472">
        <v>16</v>
      </c>
      <c r="G472">
        <v>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-2</v>
      </c>
      <c r="O472">
        <v>-1</v>
      </c>
      <c r="P472">
        <v>0</v>
      </c>
      <c r="Q472">
        <v>10</v>
      </c>
      <c r="R472">
        <v>7</v>
      </c>
      <c r="S472">
        <v>28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9.6</v>
      </c>
      <c r="AC472">
        <v>9.6</v>
      </c>
      <c r="AD472">
        <v>6.1</v>
      </c>
      <c r="AF472">
        <v>140</v>
      </c>
      <c r="AH472" t="s">
        <v>35</v>
      </c>
    </row>
    <row r="473" spans="1:34" x14ac:dyDescent="0.3">
      <c r="A473">
        <v>472</v>
      </c>
      <c r="B473" s="2" t="s">
        <v>319</v>
      </c>
      <c r="C473" s="2" t="s">
        <v>76</v>
      </c>
      <c r="D473" s="2" t="s">
        <v>49</v>
      </c>
      <c r="E473">
        <v>23</v>
      </c>
      <c r="F473">
        <v>10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8</v>
      </c>
      <c r="R473">
        <v>5</v>
      </c>
      <c r="S473">
        <v>45</v>
      </c>
      <c r="T473">
        <v>9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3</v>
      </c>
      <c r="AB473">
        <v>7.5</v>
      </c>
      <c r="AC473">
        <v>8.5</v>
      </c>
      <c r="AD473">
        <v>5</v>
      </c>
      <c r="AF473">
        <v>181</v>
      </c>
      <c r="AH473" t="s">
        <v>35</v>
      </c>
    </row>
    <row r="474" spans="1:34" x14ac:dyDescent="0.3">
      <c r="A474">
        <v>473</v>
      </c>
      <c r="B474" s="2" t="s">
        <v>717</v>
      </c>
      <c r="C474" s="2" t="s">
        <v>54</v>
      </c>
      <c r="D474" s="2" t="s">
        <v>38</v>
      </c>
      <c r="E474">
        <v>24</v>
      </c>
      <c r="F474">
        <v>3</v>
      </c>
      <c r="G474">
        <v>0</v>
      </c>
      <c r="H474">
        <v>11</v>
      </c>
      <c r="I474">
        <v>23</v>
      </c>
      <c r="J474">
        <v>126</v>
      </c>
      <c r="K474">
        <v>0</v>
      </c>
      <c r="L474">
        <v>1</v>
      </c>
      <c r="M474">
        <v>1</v>
      </c>
      <c r="N474">
        <v>-1</v>
      </c>
      <c r="O474">
        <v>-1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2.9</v>
      </c>
      <c r="AC474">
        <v>3.9</v>
      </c>
      <c r="AD474">
        <v>3.9</v>
      </c>
      <c r="AF474">
        <v>59</v>
      </c>
      <c r="AH474" t="s">
        <v>35</v>
      </c>
    </row>
    <row r="475" spans="1:34" x14ac:dyDescent="0.3">
      <c r="A475">
        <v>474</v>
      </c>
      <c r="B475" s="2" t="s">
        <v>950</v>
      </c>
      <c r="C475" s="2" t="s">
        <v>54</v>
      </c>
      <c r="D475" s="2" t="s">
        <v>49</v>
      </c>
      <c r="E475">
        <v>26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26</v>
      </c>
      <c r="T475">
        <v>26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3.6</v>
      </c>
      <c r="AC475">
        <v>3.6</v>
      </c>
      <c r="AD475">
        <v>3.1</v>
      </c>
      <c r="AF475">
        <v>179</v>
      </c>
      <c r="AH475" t="s">
        <v>35</v>
      </c>
    </row>
    <row r="476" spans="1:34" x14ac:dyDescent="0.3">
      <c r="A476">
        <v>475</v>
      </c>
      <c r="B476" s="2" t="s">
        <v>951</v>
      </c>
      <c r="C476" s="2" t="s">
        <v>37</v>
      </c>
      <c r="D476" s="2" t="s">
        <v>49</v>
      </c>
      <c r="E476">
        <v>28</v>
      </c>
      <c r="F476">
        <v>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6</v>
      </c>
      <c r="R476">
        <v>3</v>
      </c>
      <c r="S476">
        <v>25</v>
      </c>
      <c r="T476">
        <v>8.33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5.5</v>
      </c>
      <c r="AC476">
        <v>5.5</v>
      </c>
      <c r="AD476">
        <v>4</v>
      </c>
      <c r="AF476">
        <v>180</v>
      </c>
      <c r="AH476" t="s">
        <v>35</v>
      </c>
    </row>
    <row r="477" spans="1:34" x14ac:dyDescent="0.3">
      <c r="A477">
        <v>476</v>
      </c>
      <c r="B477" s="2" t="s">
        <v>417</v>
      </c>
      <c r="C477" s="2" t="s">
        <v>78</v>
      </c>
      <c r="D477" s="2" t="s">
        <v>38</v>
      </c>
      <c r="E477">
        <v>27</v>
      </c>
      <c r="F477">
        <v>3</v>
      </c>
      <c r="G477">
        <v>0</v>
      </c>
      <c r="H477">
        <v>7</v>
      </c>
      <c r="I477">
        <v>14</v>
      </c>
      <c r="J477">
        <v>66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2.6</v>
      </c>
      <c r="AC477">
        <v>2.6</v>
      </c>
      <c r="AD477">
        <v>2.6</v>
      </c>
      <c r="AF477">
        <v>60</v>
      </c>
      <c r="AH477" t="s">
        <v>35</v>
      </c>
    </row>
    <row r="478" spans="1:34" x14ac:dyDescent="0.3">
      <c r="A478">
        <v>477</v>
      </c>
      <c r="B478" s="2" t="s">
        <v>655</v>
      </c>
      <c r="C478" s="2" t="s">
        <v>130</v>
      </c>
      <c r="D478" s="2" t="s">
        <v>49</v>
      </c>
      <c r="E478">
        <v>23</v>
      </c>
      <c r="F478">
        <v>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15</v>
      </c>
      <c r="O478">
        <v>15</v>
      </c>
      <c r="P478">
        <v>0</v>
      </c>
      <c r="Q478">
        <v>5</v>
      </c>
      <c r="R478">
        <v>2</v>
      </c>
      <c r="S478">
        <v>18</v>
      </c>
      <c r="T478">
        <v>9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5.3</v>
      </c>
      <c r="AC478">
        <v>5.3</v>
      </c>
      <c r="AD478">
        <v>4.3</v>
      </c>
      <c r="AF478">
        <v>177</v>
      </c>
      <c r="AH478" t="s">
        <v>35</v>
      </c>
    </row>
    <row r="479" spans="1:34" x14ac:dyDescent="0.3">
      <c r="A479">
        <v>478</v>
      </c>
      <c r="B479" s="2" t="s">
        <v>659</v>
      </c>
      <c r="C479" s="2" t="s">
        <v>86</v>
      </c>
      <c r="D479" s="2" t="s">
        <v>34</v>
      </c>
      <c r="E479">
        <v>26</v>
      </c>
      <c r="F479">
        <v>16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8</v>
      </c>
      <c r="N479">
        <v>30</v>
      </c>
      <c r="O479">
        <v>3.75</v>
      </c>
      <c r="P479">
        <v>0</v>
      </c>
      <c r="Q479">
        <v>1</v>
      </c>
      <c r="R479">
        <v>1</v>
      </c>
      <c r="S479">
        <v>3</v>
      </c>
      <c r="T479">
        <v>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4.3</v>
      </c>
      <c r="AC479">
        <v>4.3</v>
      </c>
      <c r="AD479">
        <v>3.8</v>
      </c>
      <c r="AF479">
        <v>135</v>
      </c>
      <c r="AH479" t="s">
        <v>35</v>
      </c>
    </row>
    <row r="480" spans="1:34" x14ac:dyDescent="0.3">
      <c r="A480">
        <v>479</v>
      </c>
      <c r="B480" s="2" t="s">
        <v>952</v>
      </c>
      <c r="C480" s="2" t="s">
        <v>67</v>
      </c>
      <c r="D480" s="2" t="s">
        <v>34</v>
      </c>
      <c r="E480">
        <v>25</v>
      </c>
      <c r="F480">
        <v>16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>
        <v>4</v>
      </c>
      <c r="S480">
        <v>31</v>
      </c>
      <c r="T480">
        <v>7.75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7.1</v>
      </c>
      <c r="AC480">
        <v>7.1</v>
      </c>
      <c r="AD480">
        <v>5.0999999999999996</v>
      </c>
      <c r="AF480">
        <v>136</v>
      </c>
      <c r="AH480" t="s">
        <v>35</v>
      </c>
    </row>
    <row r="481" spans="1:34" x14ac:dyDescent="0.3">
      <c r="A481">
        <v>480</v>
      </c>
      <c r="B481" s="2" t="s">
        <v>953</v>
      </c>
      <c r="C481" s="2" t="s">
        <v>86</v>
      </c>
      <c r="D481" s="2" t="s">
        <v>34</v>
      </c>
      <c r="E481">
        <v>23</v>
      </c>
      <c r="F481">
        <v>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</v>
      </c>
      <c r="R481">
        <v>3</v>
      </c>
      <c r="S481">
        <v>27</v>
      </c>
      <c r="T481">
        <v>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5.7</v>
      </c>
      <c r="AC481">
        <v>5.7</v>
      </c>
      <c r="AD481">
        <v>4.2</v>
      </c>
      <c r="AF481">
        <v>138</v>
      </c>
      <c r="AH481" t="s">
        <v>35</v>
      </c>
    </row>
    <row r="482" spans="1:34" x14ac:dyDescent="0.3">
      <c r="A482">
        <v>481</v>
      </c>
      <c r="B482" s="2" t="s">
        <v>565</v>
      </c>
      <c r="C482" s="2" t="s">
        <v>44</v>
      </c>
      <c r="D482" s="2" t="s">
        <v>34</v>
      </c>
      <c r="E482">
        <v>25</v>
      </c>
      <c r="F482">
        <v>16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5</v>
      </c>
      <c r="R482">
        <v>5</v>
      </c>
      <c r="S482">
        <v>26</v>
      </c>
      <c r="T482">
        <v>5.2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7.6</v>
      </c>
      <c r="AC482">
        <v>7.6</v>
      </c>
      <c r="AD482">
        <v>5.0999999999999996</v>
      </c>
      <c r="AF482">
        <v>139</v>
      </c>
      <c r="AH482" t="s">
        <v>35</v>
      </c>
    </row>
    <row r="483" spans="1:34" x14ac:dyDescent="0.3">
      <c r="A483">
        <v>482</v>
      </c>
      <c r="B483" s="2" t="s">
        <v>493</v>
      </c>
      <c r="C483" s="2" t="s">
        <v>44</v>
      </c>
      <c r="D483" s="2" t="s">
        <v>52</v>
      </c>
      <c r="E483">
        <v>24</v>
      </c>
      <c r="F483">
        <v>15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</v>
      </c>
      <c r="R483">
        <v>2</v>
      </c>
      <c r="S483">
        <v>25</v>
      </c>
      <c r="T483">
        <v>12.5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4.5</v>
      </c>
      <c r="AC483">
        <v>4.5</v>
      </c>
      <c r="AD483">
        <v>3.5</v>
      </c>
      <c r="AF483">
        <v>102</v>
      </c>
      <c r="AH483" t="s">
        <v>35</v>
      </c>
    </row>
    <row r="484" spans="1:34" x14ac:dyDescent="0.3">
      <c r="A484">
        <v>483</v>
      </c>
      <c r="B484" s="2" t="s">
        <v>954</v>
      </c>
      <c r="C484" s="2" t="s">
        <v>180</v>
      </c>
      <c r="D484" s="2" t="s">
        <v>34</v>
      </c>
      <c r="E484">
        <v>27</v>
      </c>
      <c r="F484">
        <v>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6</v>
      </c>
      <c r="N484">
        <v>25</v>
      </c>
      <c r="O484">
        <v>4.17</v>
      </c>
      <c r="P484">
        <v>0</v>
      </c>
      <c r="Q484">
        <v>3</v>
      </c>
      <c r="R484">
        <v>2</v>
      </c>
      <c r="S484">
        <v>9</v>
      </c>
      <c r="T484">
        <v>4.5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5.4</v>
      </c>
      <c r="AC484">
        <v>5.4</v>
      </c>
      <c r="AD484">
        <v>4.4000000000000004</v>
      </c>
      <c r="AF484">
        <v>134</v>
      </c>
      <c r="AH484" t="s">
        <v>35</v>
      </c>
    </row>
    <row r="485" spans="1:34" x14ac:dyDescent="0.3">
      <c r="A485">
        <v>484</v>
      </c>
      <c r="B485" s="2" t="s">
        <v>955</v>
      </c>
      <c r="C485" s="2" t="s">
        <v>56</v>
      </c>
      <c r="D485" s="2" t="s">
        <v>34</v>
      </c>
      <c r="E485">
        <v>25</v>
      </c>
      <c r="F485">
        <v>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9</v>
      </c>
      <c r="N485">
        <v>25</v>
      </c>
      <c r="O485">
        <v>2.78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2.5</v>
      </c>
      <c r="AC485">
        <v>2.5</v>
      </c>
      <c r="AD485">
        <v>2.5</v>
      </c>
      <c r="AF485">
        <v>141</v>
      </c>
      <c r="AH485" t="s">
        <v>35</v>
      </c>
    </row>
    <row r="486" spans="1:34" x14ac:dyDescent="0.3">
      <c r="A486">
        <v>485</v>
      </c>
      <c r="B486" s="2" t="s">
        <v>807</v>
      </c>
      <c r="C486" s="2" t="s">
        <v>84</v>
      </c>
      <c r="D486" s="2" t="s">
        <v>49</v>
      </c>
      <c r="E486">
        <v>27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</v>
      </c>
      <c r="R486">
        <v>3</v>
      </c>
      <c r="S486">
        <v>30</v>
      </c>
      <c r="T486">
        <v>10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6</v>
      </c>
      <c r="AC486">
        <v>6</v>
      </c>
      <c r="AD486">
        <v>4.5</v>
      </c>
      <c r="AF486">
        <v>178</v>
      </c>
      <c r="AH486" t="s">
        <v>35</v>
      </c>
    </row>
    <row r="487" spans="1:34" x14ac:dyDescent="0.3">
      <c r="A487">
        <v>486</v>
      </c>
      <c r="B487" s="2" t="s">
        <v>146</v>
      </c>
      <c r="C487" s="2" t="s">
        <v>99</v>
      </c>
      <c r="D487" s="2" t="s">
        <v>34</v>
      </c>
      <c r="E487">
        <v>25</v>
      </c>
      <c r="F487">
        <v>16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4</v>
      </c>
      <c r="N487">
        <v>9</v>
      </c>
      <c r="O487">
        <v>2.25</v>
      </c>
      <c r="P487">
        <v>0</v>
      </c>
      <c r="Q487">
        <v>4</v>
      </c>
      <c r="R487">
        <v>2</v>
      </c>
      <c r="S487">
        <v>8</v>
      </c>
      <c r="T487">
        <v>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3.7</v>
      </c>
      <c r="AC487">
        <v>3.7</v>
      </c>
      <c r="AD487">
        <v>2.7</v>
      </c>
      <c r="AF487">
        <v>146</v>
      </c>
      <c r="AH487" t="s">
        <v>35</v>
      </c>
    </row>
    <row r="488" spans="1:34" x14ac:dyDescent="0.3">
      <c r="A488">
        <v>487</v>
      </c>
      <c r="B488" s="2" t="s">
        <v>797</v>
      </c>
      <c r="C488" s="2" t="s">
        <v>40</v>
      </c>
      <c r="D488" s="2" t="s">
        <v>38</v>
      </c>
      <c r="E488">
        <v>35</v>
      </c>
      <c r="F488">
        <v>2</v>
      </c>
      <c r="G488">
        <v>1</v>
      </c>
      <c r="H488">
        <v>25</v>
      </c>
      <c r="I488">
        <v>42</v>
      </c>
      <c r="J488">
        <v>162</v>
      </c>
      <c r="K488">
        <v>1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</v>
      </c>
      <c r="W488">
        <v>2</v>
      </c>
      <c r="X488">
        <v>0</v>
      </c>
      <c r="Y488">
        <v>0</v>
      </c>
      <c r="Z488">
        <v>0</v>
      </c>
      <c r="AA488">
        <v>2</v>
      </c>
      <c r="AB488">
        <v>2.5</v>
      </c>
      <c r="AC488">
        <v>6.5</v>
      </c>
      <c r="AD488">
        <v>4.5</v>
      </c>
      <c r="AF488">
        <v>61</v>
      </c>
      <c r="AH488" t="s">
        <v>35</v>
      </c>
    </row>
    <row r="489" spans="1:34" x14ac:dyDescent="0.3">
      <c r="A489">
        <v>488</v>
      </c>
      <c r="B489" s="2" t="s">
        <v>828</v>
      </c>
      <c r="C489" s="2" t="s">
        <v>51</v>
      </c>
      <c r="D489" s="2" t="s">
        <v>49</v>
      </c>
      <c r="E489">
        <v>24</v>
      </c>
      <c r="F489">
        <v>12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>
        <v>2</v>
      </c>
      <c r="S489">
        <v>18</v>
      </c>
      <c r="T489">
        <v>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3.8</v>
      </c>
      <c r="AC489">
        <v>3.8</v>
      </c>
      <c r="AD489">
        <v>2.8</v>
      </c>
      <c r="AF489">
        <v>184</v>
      </c>
      <c r="AH489" t="s">
        <v>35</v>
      </c>
    </row>
    <row r="490" spans="1:34" x14ac:dyDescent="0.3">
      <c r="A490">
        <v>489</v>
      </c>
      <c r="B490" s="2" t="s">
        <v>574</v>
      </c>
      <c r="C490" s="2" t="s">
        <v>104</v>
      </c>
      <c r="D490" s="2" t="s">
        <v>34</v>
      </c>
      <c r="E490">
        <v>24</v>
      </c>
      <c r="F490">
        <v>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5</v>
      </c>
      <c r="O490">
        <v>5</v>
      </c>
      <c r="P490">
        <v>0</v>
      </c>
      <c r="Q490">
        <v>4</v>
      </c>
      <c r="R490">
        <v>3</v>
      </c>
      <c r="S490">
        <v>16</v>
      </c>
      <c r="T490">
        <v>5.33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</v>
      </c>
      <c r="AB490">
        <v>5.0999999999999996</v>
      </c>
      <c r="AC490">
        <v>5.0999999999999996</v>
      </c>
      <c r="AD490">
        <v>3.6</v>
      </c>
      <c r="AF490">
        <v>144</v>
      </c>
      <c r="AH490" t="s">
        <v>35</v>
      </c>
    </row>
    <row r="491" spans="1:34" x14ac:dyDescent="0.3">
      <c r="A491">
        <v>490</v>
      </c>
      <c r="B491" s="2" t="s">
        <v>628</v>
      </c>
      <c r="C491" s="2" t="s">
        <v>40</v>
      </c>
      <c r="D491" s="2" t="s">
        <v>34</v>
      </c>
      <c r="E491">
        <v>25</v>
      </c>
      <c r="F491">
        <v>16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</v>
      </c>
      <c r="N491">
        <v>21</v>
      </c>
      <c r="O491">
        <v>5.25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</v>
      </c>
      <c r="AB491">
        <v>2.1</v>
      </c>
      <c r="AC491">
        <v>2.1</v>
      </c>
      <c r="AD491">
        <v>2.1</v>
      </c>
      <c r="AF491">
        <v>143</v>
      </c>
      <c r="AH491" t="s">
        <v>35</v>
      </c>
    </row>
    <row r="492" spans="1:34" x14ac:dyDescent="0.3">
      <c r="A492">
        <v>491</v>
      </c>
      <c r="B492" s="2" t="s">
        <v>956</v>
      </c>
      <c r="C492" s="2" t="s">
        <v>86</v>
      </c>
      <c r="D492" s="2" t="s">
        <v>52</v>
      </c>
      <c r="E492">
        <v>28</v>
      </c>
      <c r="F492">
        <v>16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5</v>
      </c>
      <c r="N492">
        <v>14</v>
      </c>
      <c r="O492">
        <v>2.8</v>
      </c>
      <c r="P492">
        <v>0</v>
      </c>
      <c r="Q492">
        <v>3</v>
      </c>
      <c r="R492">
        <v>1</v>
      </c>
      <c r="S492">
        <v>10</v>
      </c>
      <c r="T492">
        <v>10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3.4</v>
      </c>
      <c r="AC492">
        <v>3.4</v>
      </c>
      <c r="AD492">
        <v>2.9</v>
      </c>
      <c r="AF492">
        <v>103</v>
      </c>
      <c r="AH492" t="s">
        <v>35</v>
      </c>
    </row>
    <row r="493" spans="1:34" x14ac:dyDescent="0.3">
      <c r="A493">
        <v>492</v>
      </c>
      <c r="B493" s="2" t="s">
        <v>767</v>
      </c>
      <c r="C493" s="2" t="s">
        <v>78</v>
      </c>
      <c r="D493" s="2" t="s">
        <v>34</v>
      </c>
      <c r="E493">
        <v>26</v>
      </c>
      <c r="F493">
        <v>13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</v>
      </c>
      <c r="R493">
        <v>2</v>
      </c>
      <c r="S493">
        <v>22</v>
      </c>
      <c r="T493">
        <v>11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2</v>
      </c>
      <c r="AB493">
        <v>4.2</v>
      </c>
      <c r="AC493">
        <v>4.2</v>
      </c>
      <c r="AD493">
        <v>3.2</v>
      </c>
      <c r="AF493">
        <v>142</v>
      </c>
      <c r="AH493" t="s">
        <v>35</v>
      </c>
    </row>
    <row r="494" spans="1:34" x14ac:dyDescent="0.3">
      <c r="A494">
        <v>493</v>
      </c>
      <c r="B494" s="2" t="s">
        <v>957</v>
      </c>
      <c r="C494" s="2" t="s">
        <v>65</v>
      </c>
      <c r="D494" s="2" t="s">
        <v>52</v>
      </c>
      <c r="E494">
        <v>23</v>
      </c>
      <c r="F494">
        <v>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</v>
      </c>
      <c r="R494">
        <v>2</v>
      </c>
      <c r="S494">
        <v>15</v>
      </c>
      <c r="T494">
        <v>7.5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</v>
      </c>
      <c r="AB494">
        <v>3.5</v>
      </c>
      <c r="AC494">
        <v>3.5</v>
      </c>
      <c r="AD494">
        <v>2.5</v>
      </c>
      <c r="AF494">
        <v>105</v>
      </c>
      <c r="AH494" t="s">
        <v>35</v>
      </c>
    </row>
    <row r="495" spans="1:34" x14ac:dyDescent="0.3">
      <c r="A495">
        <v>494</v>
      </c>
      <c r="B495" s="2" t="s">
        <v>587</v>
      </c>
      <c r="C495" s="2" t="s">
        <v>33</v>
      </c>
      <c r="D495" s="2" t="s">
        <v>52</v>
      </c>
      <c r="E495">
        <v>25</v>
      </c>
      <c r="F495">
        <v>16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</v>
      </c>
      <c r="R495">
        <v>2</v>
      </c>
      <c r="S495">
        <v>17</v>
      </c>
      <c r="T495">
        <v>8.5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2</v>
      </c>
      <c r="AB495">
        <v>3.7</v>
      </c>
      <c r="AC495">
        <v>3.7</v>
      </c>
      <c r="AD495">
        <v>2.7</v>
      </c>
      <c r="AF495">
        <v>104</v>
      </c>
      <c r="AH495" t="s">
        <v>35</v>
      </c>
    </row>
    <row r="496" spans="1:34" x14ac:dyDescent="0.3">
      <c r="A496">
        <v>495</v>
      </c>
      <c r="B496" s="2" t="s">
        <v>98</v>
      </c>
      <c r="C496" s="2" t="s">
        <v>88</v>
      </c>
      <c r="D496" s="2" t="s">
        <v>49</v>
      </c>
      <c r="E496">
        <v>24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17</v>
      </c>
      <c r="T496">
        <v>17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2.7</v>
      </c>
      <c r="AC496">
        <v>2.7</v>
      </c>
      <c r="AD496">
        <v>2.2000000000000002</v>
      </c>
      <c r="AF496">
        <v>185</v>
      </c>
      <c r="AH496" t="s">
        <v>35</v>
      </c>
    </row>
    <row r="497" spans="1:34" x14ac:dyDescent="0.3">
      <c r="A497">
        <v>496</v>
      </c>
      <c r="B497" s="2" t="s">
        <v>463</v>
      </c>
      <c r="C497" s="2" t="s">
        <v>54</v>
      </c>
      <c r="D497" s="2" t="s">
        <v>34</v>
      </c>
      <c r="E497">
        <v>24</v>
      </c>
      <c r="F497">
        <v>15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5</v>
      </c>
      <c r="R497">
        <v>3</v>
      </c>
      <c r="S497">
        <v>19</v>
      </c>
      <c r="T497">
        <v>6.33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4.9000000000000004</v>
      </c>
      <c r="AC497">
        <v>4.9000000000000004</v>
      </c>
      <c r="AD497">
        <v>3.4</v>
      </c>
      <c r="AF497">
        <v>145</v>
      </c>
      <c r="AH497" t="s">
        <v>35</v>
      </c>
    </row>
    <row r="498" spans="1:34" x14ac:dyDescent="0.3">
      <c r="A498">
        <v>497</v>
      </c>
      <c r="B498" s="2" t="s">
        <v>958</v>
      </c>
      <c r="C498" s="2" t="s">
        <v>37</v>
      </c>
      <c r="D498" s="2" t="s">
        <v>49</v>
      </c>
      <c r="E498">
        <v>27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</v>
      </c>
      <c r="R498">
        <v>4</v>
      </c>
      <c r="S498">
        <v>23</v>
      </c>
      <c r="T498">
        <v>5.75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</v>
      </c>
      <c r="AB498">
        <v>6.3</v>
      </c>
      <c r="AC498">
        <v>6.3</v>
      </c>
      <c r="AD498">
        <v>4.3</v>
      </c>
      <c r="AF498">
        <v>183</v>
      </c>
      <c r="AH498" t="s">
        <v>35</v>
      </c>
    </row>
    <row r="499" spans="1:34" x14ac:dyDescent="0.3">
      <c r="A499">
        <v>498</v>
      </c>
      <c r="B499" s="2" t="s">
        <v>517</v>
      </c>
      <c r="C499" s="2" t="s">
        <v>67</v>
      </c>
      <c r="D499" s="2" t="s">
        <v>49</v>
      </c>
      <c r="E499">
        <v>26</v>
      </c>
      <c r="F499">
        <v>2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7</v>
      </c>
      <c r="R499">
        <v>1</v>
      </c>
      <c r="S499">
        <v>24</v>
      </c>
      <c r="T499">
        <v>24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3.4</v>
      </c>
      <c r="AC499">
        <v>3.4</v>
      </c>
      <c r="AD499">
        <v>2.9</v>
      </c>
      <c r="AF499">
        <v>182</v>
      </c>
      <c r="AH499" t="s">
        <v>35</v>
      </c>
    </row>
    <row r="500" spans="1:34" x14ac:dyDescent="0.3">
      <c r="A500">
        <v>499</v>
      </c>
      <c r="B500" s="2" t="s">
        <v>959</v>
      </c>
      <c r="C500" s="2" t="s">
        <v>88</v>
      </c>
      <c r="D500" s="2" t="s">
        <v>49</v>
      </c>
      <c r="E500">
        <v>29</v>
      </c>
      <c r="F500">
        <v>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1</v>
      </c>
      <c r="S500">
        <v>12</v>
      </c>
      <c r="T500">
        <v>12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2.2000000000000002</v>
      </c>
      <c r="AC500">
        <v>2.2000000000000002</v>
      </c>
      <c r="AD500">
        <v>1.7</v>
      </c>
      <c r="AF500">
        <v>188</v>
      </c>
      <c r="AH500" t="s">
        <v>35</v>
      </c>
    </row>
    <row r="501" spans="1:34" x14ac:dyDescent="0.3">
      <c r="A501">
        <v>500</v>
      </c>
      <c r="B501" s="2" t="s">
        <v>960</v>
      </c>
      <c r="C501" s="2" t="s">
        <v>135</v>
      </c>
      <c r="D501" s="2" t="s">
        <v>34</v>
      </c>
      <c r="E501">
        <v>22</v>
      </c>
      <c r="F501">
        <v>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3</v>
      </c>
      <c r="N501">
        <v>14</v>
      </c>
      <c r="O501">
        <v>4.67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1.4</v>
      </c>
      <c r="AC501">
        <v>1.4</v>
      </c>
      <c r="AD501">
        <v>1.4</v>
      </c>
      <c r="AF501">
        <v>148</v>
      </c>
      <c r="AH501" t="s">
        <v>35</v>
      </c>
    </row>
    <row r="502" spans="1:34" x14ac:dyDescent="0.3">
      <c r="A502">
        <v>501</v>
      </c>
      <c r="B502" s="2" t="s">
        <v>961</v>
      </c>
      <c r="C502" s="2" t="s">
        <v>40</v>
      </c>
      <c r="D502" s="2" t="s">
        <v>49</v>
      </c>
      <c r="E502">
        <v>33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3</v>
      </c>
      <c r="R502">
        <v>1</v>
      </c>
      <c r="S502">
        <v>8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1.8</v>
      </c>
      <c r="AC502">
        <v>1.8</v>
      </c>
      <c r="AD502">
        <v>1.3</v>
      </c>
      <c r="AF502">
        <v>190</v>
      </c>
      <c r="AH502" t="s">
        <v>35</v>
      </c>
    </row>
    <row r="503" spans="1:34" x14ac:dyDescent="0.3">
      <c r="A503">
        <v>502</v>
      </c>
      <c r="B503" s="2" t="s">
        <v>773</v>
      </c>
      <c r="C503" s="2" t="s">
        <v>76</v>
      </c>
      <c r="D503" s="2" t="s">
        <v>49</v>
      </c>
      <c r="E503">
        <v>22</v>
      </c>
      <c r="F503">
        <v>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2</v>
      </c>
      <c r="S503">
        <v>11</v>
      </c>
      <c r="T503">
        <v>5.5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3.1</v>
      </c>
      <c r="AC503">
        <v>3.1</v>
      </c>
      <c r="AD503">
        <v>2.1</v>
      </c>
      <c r="AF503">
        <v>189</v>
      </c>
      <c r="AH503" t="s">
        <v>35</v>
      </c>
    </row>
    <row r="504" spans="1:34" x14ac:dyDescent="0.3">
      <c r="A504">
        <v>503</v>
      </c>
      <c r="B504" s="2" t="s">
        <v>962</v>
      </c>
      <c r="C504" s="2" t="s">
        <v>67</v>
      </c>
      <c r="D504" s="2" t="s">
        <v>49</v>
      </c>
      <c r="E504">
        <v>27</v>
      </c>
      <c r="F504">
        <v>3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6</v>
      </c>
      <c r="R504">
        <v>1</v>
      </c>
      <c r="S504">
        <v>8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1.8</v>
      </c>
      <c r="AC504">
        <v>1.8</v>
      </c>
      <c r="AD504">
        <v>1.3</v>
      </c>
      <c r="AF504">
        <v>191</v>
      </c>
      <c r="AH504" t="s">
        <v>35</v>
      </c>
    </row>
    <row r="505" spans="1:34" x14ac:dyDescent="0.3">
      <c r="A505">
        <v>504</v>
      </c>
      <c r="B505" s="2" t="s">
        <v>744</v>
      </c>
      <c r="C505" s="2" t="s">
        <v>67</v>
      </c>
      <c r="D505" s="2" t="s">
        <v>38</v>
      </c>
      <c r="E505">
        <v>24</v>
      </c>
      <c r="F505">
        <v>1</v>
      </c>
      <c r="G505">
        <v>0</v>
      </c>
      <c r="H505">
        <v>1</v>
      </c>
      <c r="I505">
        <v>1</v>
      </c>
      <c r="J505">
        <v>10</v>
      </c>
      <c r="K505">
        <v>0</v>
      </c>
      <c r="L505">
        <v>0</v>
      </c>
      <c r="M505">
        <v>1</v>
      </c>
      <c r="N505">
        <v>2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0.6</v>
      </c>
      <c r="AC505">
        <v>0.6</v>
      </c>
      <c r="AD505">
        <v>0.6</v>
      </c>
      <c r="AF505">
        <v>64</v>
      </c>
      <c r="AH505" t="s">
        <v>35</v>
      </c>
    </row>
    <row r="506" spans="1:34" x14ac:dyDescent="0.3">
      <c r="A506">
        <v>505</v>
      </c>
      <c r="B506" s="2" t="s">
        <v>963</v>
      </c>
      <c r="C506" s="2" t="s">
        <v>42</v>
      </c>
      <c r="D506" s="2" t="s">
        <v>49</v>
      </c>
      <c r="E506">
        <v>26</v>
      </c>
      <c r="F506">
        <v>16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5</v>
      </c>
      <c r="R506">
        <v>2</v>
      </c>
      <c r="S506">
        <v>12</v>
      </c>
      <c r="T506">
        <v>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3.2</v>
      </c>
      <c r="AC506">
        <v>3.2</v>
      </c>
      <c r="AD506">
        <v>2.2000000000000002</v>
      </c>
      <c r="AF506">
        <v>187</v>
      </c>
      <c r="AH506" t="s">
        <v>35</v>
      </c>
    </row>
    <row r="507" spans="1:34" x14ac:dyDescent="0.3">
      <c r="A507">
        <v>506</v>
      </c>
      <c r="B507" s="2" t="s">
        <v>964</v>
      </c>
      <c r="C507" s="2" t="s">
        <v>104</v>
      </c>
      <c r="D507" s="2" t="s">
        <v>34</v>
      </c>
      <c r="E507">
        <v>24</v>
      </c>
      <c r="F507">
        <v>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</v>
      </c>
      <c r="N507">
        <v>14</v>
      </c>
      <c r="O507">
        <v>2.8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1.4</v>
      </c>
      <c r="AC507">
        <v>1.4</v>
      </c>
      <c r="AD507">
        <v>1.4</v>
      </c>
      <c r="AF507">
        <v>147</v>
      </c>
      <c r="AH507" t="s">
        <v>35</v>
      </c>
    </row>
    <row r="508" spans="1:34" x14ac:dyDescent="0.3">
      <c r="A508">
        <v>507</v>
      </c>
      <c r="B508" s="2" t="s">
        <v>511</v>
      </c>
      <c r="C508" s="2" t="s">
        <v>107</v>
      </c>
      <c r="D508" s="2" t="s">
        <v>34</v>
      </c>
      <c r="E508">
        <v>29</v>
      </c>
      <c r="F508">
        <v>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1</v>
      </c>
      <c r="S508">
        <v>11</v>
      </c>
      <c r="T508">
        <v>11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2.1</v>
      </c>
      <c r="AC508">
        <v>2.1</v>
      </c>
      <c r="AD508">
        <v>1.6</v>
      </c>
      <c r="AF508">
        <v>149</v>
      </c>
      <c r="AH508" t="s">
        <v>35</v>
      </c>
    </row>
    <row r="509" spans="1:34" x14ac:dyDescent="0.3">
      <c r="A509">
        <v>508</v>
      </c>
      <c r="B509" s="2" t="s">
        <v>127</v>
      </c>
      <c r="C509" s="2" t="s">
        <v>65</v>
      </c>
      <c r="D509" s="2" t="s">
        <v>34</v>
      </c>
      <c r="E509">
        <v>25</v>
      </c>
      <c r="F509">
        <v>11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6</v>
      </c>
      <c r="N509">
        <v>30</v>
      </c>
      <c r="O509">
        <v>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2</v>
      </c>
      <c r="AD509">
        <v>1</v>
      </c>
      <c r="AF509">
        <v>150</v>
      </c>
      <c r="AH509" t="s">
        <v>35</v>
      </c>
    </row>
    <row r="510" spans="1:34" x14ac:dyDescent="0.3">
      <c r="A510">
        <v>509</v>
      </c>
      <c r="B510" s="2" t="s">
        <v>965</v>
      </c>
      <c r="C510" s="2" t="s">
        <v>88</v>
      </c>
      <c r="D510" s="2" t="s">
        <v>49</v>
      </c>
      <c r="E510">
        <v>25</v>
      </c>
      <c r="F510">
        <v>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5</v>
      </c>
      <c r="T510">
        <v>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1.5</v>
      </c>
      <c r="AC510">
        <v>1.5</v>
      </c>
      <c r="AD510">
        <v>1</v>
      </c>
      <c r="AF510">
        <v>193</v>
      </c>
      <c r="AH510" t="s">
        <v>35</v>
      </c>
    </row>
    <row r="511" spans="1:34" x14ac:dyDescent="0.3">
      <c r="A511">
        <v>510</v>
      </c>
      <c r="B511" s="2" t="s">
        <v>966</v>
      </c>
      <c r="C511" s="2" t="s">
        <v>74</v>
      </c>
      <c r="D511" s="2" t="s">
        <v>49</v>
      </c>
      <c r="E511">
        <v>23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</v>
      </c>
      <c r="R511">
        <v>2</v>
      </c>
      <c r="S511">
        <v>13</v>
      </c>
      <c r="T511">
        <v>6.5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3.3</v>
      </c>
      <c r="AC511">
        <v>3.3</v>
      </c>
      <c r="AD511">
        <v>2.2999999999999998</v>
      </c>
      <c r="AF511">
        <v>186</v>
      </c>
      <c r="AH511" t="s">
        <v>35</v>
      </c>
    </row>
    <row r="512" spans="1:34" x14ac:dyDescent="0.3">
      <c r="A512">
        <v>511</v>
      </c>
      <c r="B512" s="2" t="s">
        <v>662</v>
      </c>
      <c r="C512" s="2" t="s">
        <v>44</v>
      </c>
      <c r="D512" s="2" t="s">
        <v>38</v>
      </c>
      <c r="E512">
        <v>24</v>
      </c>
      <c r="F512">
        <v>2</v>
      </c>
      <c r="G512">
        <v>0</v>
      </c>
      <c r="H512">
        <v>1</v>
      </c>
      <c r="I512">
        <v>3</v>
      </c>
      <c r="J512">
        <v>2</v>
      </c>
      <c r="K512">
        <v>0</v>
      </c>
      <c r="L512">
        <v>0</v>
      </c>
      <c r="M512">
        <v>2</v>
      </c>
      <c r="N512">
        <v>13</v>
      </c>
      <c r="O512">
        <v>6.5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1.4</v>
      </c>
      <c r="AC512">
        <v>1.4</v>
      </c>
      <c r="AD512">
        <v>1.4</v>
      </c>
      <c r="AF512">
        <v>62</v>
      </c>
      <c r="AH512" t="s">
        <v>35</v>
      </c>
    </row>
    <row r="513" spans="1:34" x14ac:dyDescent="0.3">
      <c r="A513">
        <v>512</v>
      </c>
      <c r="B513" s="2" t="s">
        <v>967</v>
      </c>
      <c r="C513" s="2" t="s">
        <v>104</v>
      </c>
      <c r="D513" s="2" t="s">
        <v>38</v>
      </c>
      <c r="E513">
        <v>30</v>
      </c>
      <c r="F513">
        <v>1</v>
      </c>
      <c r="G513">
        <v>1</v>
      </c>
      <c r="H513">
        <v>9</v>
      </c>
      <c r="I513">
        <v>18</v>
      </c>
      <c r="J513">
        <v>128</v>
      </c>
      <c r="K513">
        <v>0</v>
      </c>
      <c r="L513">
        <v>2</v>
      </c>
      <c r="M513">
        <v>2</v>
      </c>
      <c r="N513">
        <v>2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1.3</v>
      </c>
      <c r="AC513">
        <v>3.3</v>
      </c>
      <c r="AD513">
        <v>3.3</v>
      </c>
      <c r="AF513">
        <v>63</v>
      </c>
      <c r="AH513" t="s">
        <v>35</v>
      </c>
    </row>
    <row r="514" spans="1:34" x14ac:dyDescent="0.3">
      <c r="A514">
        <v>513</v>
      </c>
      <c r="B514" s="2" t="s">
        <v>968</v>
      </c>
      <c r="C514" s="2" t="s">
        <v>180</v>
      </c>
      <c r="D514" s="2" t="s">
        <v>34</v>
      </c>
      <c r="E514">
        <v>24</v>
      </c>
      <c r="F514">
        <v>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</v>
      </c>
      <c r="N514">
        <v>8</v>
      </c>
      <c r="O514">
        <v>1.6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0.8</v>
      </c>
      <c r="AC514">
        <v>0.8</v>
      </c>
      <c r="AD514">
        <v>0.8</v>
      </c>
      <c r="AF514">
        <v>151</v>
      </c>
      <c r="AH514" t="s">
        <v>35</v>
      </c>
    </row>
    <row r="515" spans="1:34" x14ac:dyDescent="0.3">
      <c r="A515">
        <v>514</v>
      </c>
      <c r="B515" s="2" t="s">
        <v>969</v>
      </c>
      <c r="C515" s="2" t="s">
        <v>40</v>
      </c>
      <c r="D515" s="2" t="s">
        <v>49</v>
      </c>
      <c r="E515">
        <v>32</v>
      </c>
      <c r="F515">
        <v>16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2</v>
      </c>
      <c r="R515">
        <v>1</v>
      </c>
      <c r="S515">
        <v>5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1.5</v>
      </c>
      <c r="AC515">
        <v>1.5</v>
      </c>
      <c r="AD515">
        <v>1</v>
      </c>
      <c r="AF515">
        <v>194</v>
      </c>
      <c r="AH515" t="s">
        <v>35</v>
      </c>
    </row>
    <row r="516" spans="1:34" x14ac:dyDescent="0.3">
      <c r="A516">
        <v>515</v>
      </c>
      <c r="B516" s="2" t="s">
        <v>760</v>
      </c>
      <c r="C516" s="2" t="s">
        <v>99</v>
      </c>
      <c r="D516" s="2" t="s">
        <v>49</v>
      </c>
      <c r="E516">
        <v>25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</v>
      </c>
      <c r="R516">
        <v>2</v>
      </c>
      <c r="S516">
        <v>6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2.6</v>
      </c>
      <c r="AC516">
        <v>2.6</v>
      </c>
      <c r="AD516">
        <v>1.6</v>
      </c>
      <c r="AF516">
        <v>192</v>
      </c>
      <c r="AH516" t="s">
        <v>35</v>
      </c>
    </row>
    <row r="517" spans="1:34" x14ac:dyDescent="0.3">
      <c r="A517">
        <v>516</v>
      </c>
      <c r="B517" s="2" t="s">
        <v>763</v>
      </c>
      <c r="C517" s="2" t="s">
        <v>33</v>
      </c>
      <c r="D517" s="2" t="s">
        <v>38</v>
      </c>
      <c r="E517">
        <v>34</v>
      </c>
      <c r="F517">
        <v>3</v>
      </c>
      <c r="G517">
        <v>0</v>
      </c>
      <c r="H517">
        <v>2</v>
      </c>
      <c r="I517">
        <v>8</v>
      </c>
      <c r="J517">
        <v>17</v>
      </c>
      <c r="K517">
        <v>0</v>
      </c>
      <c r="L517">
        <v>0</v>
      </c>
      <c r="M517">
        <v>2</v>
      </c>
      <c r="N517">
        <v>-2</v>
      </c>
      <c r="O517">
        <v>-1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B517">
        <v>0.5</v>
      </c>
      <c r="AC517">
        <v>0.5</v>
      </c>
      <c r="AD517">
        <v>0.5</v>
      </c>
      <c r="AF517">
        <v>65</v>
      </c>
      <c r="AH517" t="s">
        <v>35</v>
      </c>
    </row>
    <row r="518" spans="1:34" x14ac:dyDescent="0.3">
      <c r="A518">
        <v>517</v>
      </c>
      <c r="B518" s="2" t="s">
        <v>970</v>
      </c>
      <c r="C518" s="2" t="s">
        <v>107</v>
      </c>
      <c r="D518" s="2"/>
      <c r="E518">
        <v>29</v>
      </c>
      <c r="F518">
        <v>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F518">
        <v>156</v>
      </c>
      <c r="AH518" t="s">
        <v>35</v>
      </c>
    </row>
    <row r="519" spans="1:34" x14ac:dyDescent="0.3">
      <c r="A519">
        <v>518</v>
      </c>
      <c r="B519" s="2" t="s">
        <v>608</v>
      </c>
      <c r="C519" s="2" t="s">
        <v>67</v>
      </c>
      <c r="D519" s="2"/>
      <c r="E519">
        <v>24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F519">
        <v>122</v>
      </c>
      <c r="AH519" t="s">
        <v>35</v>
      </c>
    </row>
    <row r="520" spans="1:34" x14ac:dyDescent="0.3">
      <c r="A520">
        <v>519</v>
      </c>
      <c r="B520" s="2" t="s">
        <v>809</v>
      </c>
      <c r="C520" s="2" t="s">
        <v>65</v>
      </c>
      <c r="D520" s="2"/>
      <c r="E520">
        <v>22</v>
      </c>
      <c r="F520">
        <v>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F520">
        <v>203</v>
      </c>
      <c r="AH520" t="s">
        <v>35</v>
      </c>
    </row>
    <row r="521" spans="1:34" x14ac:dyDescent="0.3">
      <c r="A521">
        <v>520</v>
      </c>
      <c r="B521" s="2" t="s">
        <v>445</v>
      </c>
      <c r="C521" s="2" t="s">
        <v>99</v>
      </c>
      <c r="D521" s="2"/>
      <c r="E521">
        <v>23</v>
      </c>
      <c r="F521">
        <v>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F521">
        <v>109</v>
      </c>
      <c r="AH521" t="s">
        <v>35</v>
      </c>
    </row>
    <row r="522" spans="1:34" x14ac:dyDescent="0.3">
      <c r="A522">
        <v>521</v>
      </c>
      <c r="B522" s="2" t="s">
        <v>971</v>
      </c>
      <c r="C522" s="2" t="s">
        <v>42</v>
      </c>
      <c r="D522" s="2" t="s">
        <v>38</v>
      </c>
      <c r="E522">
        <v>24</v>
      </c>
      <c r="F522">
        <v>1</v>
      </c>
      <c r="G522">
        <v>0</v>
      </c>
      <c r="H522">
        <v>5</v>
      </c>
      <c r="I522">
        <v>7</v>
      </c>
      <c r="J522">
        <v>11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B522">
        <v>0.4</v>
      </c>
      <c r="AC522">
        <v>0.4</v>
      </c>
      <c r="AD522">
        <v>0.4</v>
      </c>
      <c r="AF522">
        <v>66</v>
      </c>
      <c r="AH522" t="s">
        <v>35</v>
      </c>
    </row>
    <row r="523" spans="1:34" x14ac:dyDescent="0.3">
      <c r="A523">
        <v>522</v>
      </c>
      <c r="B523" s="2" t="s">
        <v>487</v>
      </c>
      <c r="C523" s="2" t="s">
        <v>78</v>
      </c>
      <c r="D523" s="2"/>
      <c r="E523">
        <v>22</v>
      </c>
      <c r="F523">
        <v>16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F523">
        <v>111</v>
      </c>
      <c r="AH523" t="s">
        <v>35</v>
      </c>
    </row>
    <row r="524" spans="1:34" x14ac:dyDescent="0.3">
      <c r="A524">
        <v>523</v>
      </c>
      <c r="B524" s="2" t="s">
        <v>830</v>
      </c>
      <c r="C524" s="2" t="s">
        <v>46</v>
      </c>
      <c r="D524" s="2"/>
      <c r="E524">
        <v>23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F524">
        <v>204</v>
      </c>
      <c r="AH524" t="s">
        <v>35</v>
      </c>
    </row>
    <row r="525" spans="1:34" x14ac:dyDescent="0.3">
      <c r="A525">
        <v>524</v>
      </c>
      <c r="B525" s="2" t="s">
        <v>531</v>
      </c>
      <c r="C525" s="2" t="s">
        <v>78</v>
      </c>
      <c r="D525" s="2"/>
      <c r="E525">
        <v>23</v>
      </c>
      <c r="F525">
        <v>13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F525">
        <v>199</v>
      </c>
      <c r="AH525" t="s">
        <v>35</v>
      </c>
    </row>
    <row r="526" spans="1:34" x14ac:dyDescent="0.3">
      <c r="A526">
        <v>525</v>
      </c>
      <c r="B526" s="2" t="s">
        <v>573</v>
      </c>
      <c r="C526" s="2" t="s">
        <v>56</v>
      </c>
      <c r="D526" s="2"/>
      <c r="E526">
        <v>24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F526">
        <v>115</v>
      </c>
      <c r="AH526" t="s">
        <v>35</v>
      </c>
    </row>
    <row r="527" spans="1:34" x14ac:dyDescent="0.3">
      <c r="A527">
        <v>526</v>
      </c>
      <c r="B527" s="2" t="s">
        <v>972</v>
      </c>
      <c r="C527" s="2" t="s">
        <v>56</v>
      </c>
      <c r="D527" s="2" t="s">
        <v>52</v>
      </c>
      <c r="E527">
        <v>30</v>
      </c>
      <c r="F527">
        <v>7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2</v>
      </c>
      <c r="S527">
        <v>2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B527">
        <v>2.2000000000000002</v>
      </c>
      <c r="AC527">
        <v>2.2000000000000002</v>
      </c>
      <c r="AD527">
        <v>1.2</v>
      </c>
      <c r="AF527">
        <v>108</v>
      </c>
      <c r="AH527" t="s">
        <v>35</v>
      </c>
    </row>
    <row r="528" spans="1:34" x14ac:dyDescent="0.3">
      <c r="A528">
        <v>527</v>
      </c>
      <c r="B528" s="2" t="s">
        <v>362</v>
      </c>
      <c r="C528" s="2" t="s">
        <v>48</v>
      </c>
      <c r="D528" s="2" t="s">
        <v>38</v>
      </c>
      <c r="E528">
        <v>31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</v>
      </c>
      <c r="N528">
        <v>-2</v>
      </c>
      <c r="O528">
        <v>-0.67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B528">
        <v>-0.2</v>
      </c>
      <c r="AC528">
        <v>-0.2</v>
      </c>
      <c r="AD528">
        <v>-0.2</v>
      </c>
      <c r="AF528">
        <v>69</v>
      </c>
      <c r="AH528" t="s">
        <v>35</v>
      </c>
    </row>
    <row r="529" spans="1:34" x14ac:dyDescent="0.3">
      <c r="A529">
        <v>528</v>
      </c>
      <c r="B529" s="2" t="s">
        <v>973</v>
      </c>
      <c r="C529" s="2" t="s">
        <v>61</v>
      </c>
      <c r="D529" s="2" t="s">
        <v>38</v>
      </c>
      <c r="E529">
        <v>28</v>
      </c>
      <c r="F529">
        <v>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-1</v>
      </c>
      <c r="O529">
        <v>-1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B529">
        <v>-0.1</v>
      </c>
      <c r="AC529">
        <v>-0.1</v>
      </c>
      <c r="AD529">
        <v>-0.1</v>
      </c>
      <c r="AF529">
        <v>68</v>
      </c>
      <c r="AH529" t="s">
        <v>35</v>
      </c>
    </row>
    <row r="530" spans="1:34" x14ac:dyDescent="0.3">
      <c r="A530">
        <v>529</v>
      </c>
      <c r="B530" s="2" t="s">
        <v>521</v>
      </c>
      <c r="C530" s="2" t="s">
        <v>56</v>
      </c>
      <c r="D530" s="2"/>
      <c r="E530">
        <v>25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F530">
        <v>200</v>
      </c>
      <c r="AH530" t="s">
        <v>35</v>
      </c>
    </row>
    <row r="531" spans="1:34" x14ac:dyDescent="0.3">
      <c r="A531">
        <v>530</v>
      </c>
      <c r="B531" s="2" t="s">
        <v>800</v>
      </c>
      <c r="C531" s="2" t="s">
        <v>80</v>
      </c>
      <c r="D531" s="2" t="s">
        <v>34</v>
      </c>
      <c r="E531">
        <v>22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B531">
        <v>0.1</v>
      </c>
      <c r="AC531">
        <v>0.1</v>
      </c>
      <c r="AD531">
        <v>0.1</v>
      </c>
      <c r="AF531">
        <v>154</v>
      </c>
      <c r="AH531" t="s">
        <v>35</v>
      </c>
    </row>
    <row r="532" spans="1:34" x14ac:dyDescent="0.3">
      <c r="A532">
        <v>531</v>
      </c>
      <c r="B532" s="2" t="s">
        <v>974</v>
      </c>
      <c r="C532" s="2" t="s">
        <v>116</v>
      </c>
      <c r="D532" s="2"/>
      <c r="E532">
        <v>31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F532">
        <v>113</v>
      </c>
      <c r="AH532" t="s">
        <v>35</v>
      </c>
    </row>
    <row r="533" spans="1:34" x14ac:dyDescent="0.3">
      <c r="A533">
        <v>532</v>
      </c>
      <c r="B533" s="2" t="s">
        <v>975</v>
      </c>
      <c r="C533" s="2" t="s">
        <v>37</v>
      </c>
      <c r="D533" s="2"/>
      <c r="E533">
        <v>26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F533">
        <v>124</v>
      </c>
      <c r="AH533" t="s">
        <v>35</v>
      </c>
    </row>
    <row r="534" spans="1:34" x14ac:dyDescent="0.3">
      <c r="A534">
        <v>533</v>
      </c>
      <c r="B534" s="2" t="s">
        <v>838</v>
      </c>
      <c r="C534" s="2" t="s">
        <v>48</v>
      </c>
      <c r="D534" s="2" t="s">
        <v>52</v>
      </c>
      <c r="E534">
        <v>23</v>
      </c>
      <c r="F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4</v>
      </c>
      <c r="T534">
        <v>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B534">
        <v>1.4</v>
      </c>
      <c r="AC534">
        <v>1.4</v>
      </c>
      <c r="AD534">
        <v>0.9</v>
      </c>
      <c r="AF534">
        <v>106</v>
      </c>
      <c r="AH534" t="s">
        <v>35</v>
      </c>
    </row>
    <row r="535" spans="1:34" x14ac:dyDescent="0.3">
      <c r="A535">
        <v>534</v>
      </c>
      <c r="B535" s="2" t="s">
        <v>638</v>
      </c>
      <c r="C535" s="2" t="s">
        <v>48</v>
      </c>
      <c r="D535" s="2"/>
      <c r="E535">
        <v>23</v>
      </c>
      <c r="F535">
        <v>14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F535">
        <v>205</v>
      </c>
      <c r="AH535" t="s">
        <v>35</v>
      </c>
    </row>
    <row r="536" spans="1:34" x14ac:dyDescent="0.3">
      <c r="A536">
        <v>535</v>
      </c>
      <c r="B536" s="2" t="s">
        <v>639</v>
      </c>
      <c r="C536" s="2" t="s">
        <v>78</v>
      </c>
      <c r="D536" s="2"/>
      <c r="E536">
        <v>33</v>
      </c>
      <c r="F536">
        <v>16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F536">
        <v>116</v>
      </c>
      <c r="AH536" t="s">
        <v>35</v>
      </c>
    </row>
    <row r="537" spans="1:34" x14ac:dyDescent="0.3">
      <c r="A537">
        <v>536</v>
      </c>
      <c r="B537" s="2" t="s">
        <v>976</v>
      </c>
      <c r="C537" s="2" t="s">
        <v>104</v>
      </c>
      <c r="D537" s="2" t="s">
        <v>49</v>
      </c>
      <c r="E537">
        <v>25</v>
      </c>
      <c r="F537">
        <v>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B537">
        <v>1.1000000000000001</v>
      </c>
      <c r="AC537">
        <v>1.1000000000000001</v>
      </c>
      <c r="AD537">
        <v>0.6</v>
      </c>
      <c r="AF537">
        <v>197</v>
      </c>
      <c r="AH537" t="s">
        <v>35</v>
      </c>
    </row>
    <row r="538" spans="1:34" x14ac:dyDescent="0.3">
      <c r="A538">
        <v>537</v>
      </c>
      <c r="B538" s="2" t="s">
        <v>977</v>
      </c>
      <c r="C538" s="2" t="s">
        <v>116</v>
      </c>
      <c r="D538" s="2" t="s">
        <v>34</v>
      </c>
      <c r="E538">
        <v>24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-2</v>
      </c>
      <c r="O538">
        <v>-2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B538">
        <v>-0.2</v>
      </c>
      <c r="AC538">
        <v>-0.2</v>
      </c>
      <c r="AD538">
        <v>-0.2</v>
      </c>
      <c r="AF538">
        <v>160</v>
      </c>
      <c r="AH538" t="s">
        <v>35</v>
      </c>
    </row>
    <row r="539" spans="1:34" x14ac:dyDescent="0.3">
      <c r="A539">
        <v>538</v>
      </c>
      <c r="B539" s="2" t="s">
        <v>745</v>
      </c>
      <c r="C539" s="2" t="s">
        <v>111</v>
      </c>
      <c r="D539" s="2"/>
      <c r="E539">
        <v>23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F539">
        <v>201</v>
      </c>
      <c r="AH539" t="s">
        <v>35</v>
      </c>
    </row>
    <row r="540" spans="1:34" x14ac:dyDescent="0.3">
      <c r="A540">
        <v>539</v>
      </c>
      <c r="B540" s="2" t="s">
        <v>978</v>
      </c>
      <c r="C540" s="2" t="s">
        <v>42</v>
      </c>
      <c r="D540" s="2" t="s">
        <v>34</v>
      </c>
      <c r="E540">
        <v>25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3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B540">
        <v>1.3</v>
      </c>
      <c r="AC540">
        <v>1.3</v>
      </c>
      <c r="AD540">
        <v>0.8</v>
      </c>
      <c r="AF540">
        <v>152</v>
      </c>
      <c r="AH540" t="s">
        <v>35</v>
      </c>
    </row>
    <row r="541" spans="1:34" x14ac:dyDescent="0.3">
      <c r="A541">
        <v>540</v>
      </c>
      <c r="B541" s="2" t="s">
        <v>979</v>
      </c>
      <c r="C541" s="2" t="s">
        <v>48</v>
      </c>
      <c r="D541" s="2" t="s">
        <v>34</v>
      </c>
      <c r="E541">
        <v>35</v>
      </c>
      <c r="F541">
        <v>2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2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B541">
        <v>0.2</v>
      </c>
      <c r="AC541">
        <v>0.2</v>
      </c>
      <c r="AD541">
        <v>0.2</v>
      </c>
      <c r="AF541">
        <v>153</v>
      </c>
      <c r="AH541" t="s">
        <v>35</v>
      </c>
    </row>
    <row r="542" spans="1:34" x14ac:dyDescent="0.3">
      <c r="A542">
        <v>541</v>
      </c>
      <c r="B542" s="2" t="s">
        <v>407</v>
      </c>
      <c r="C542" s="2" t="s">
        <v>111</v>
      </c>
      <c r="D542" s="2"/>
      <c r="E542">
        <v>25</v>
      </c>
      <c r="F542">
        <v>5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F542">
        <v>123</v>
      </c>
      <c r="AH542" t="s">
        <v>35</v>
      </c>
    </row>
    <row r="543" spans="1:34" x14ac:dyDescent="0.3">
      <c r="A543">
        <v>542</v>
      </c>
      <c r="B543" s="2" t="s">
        <v>980</v>
      </c>
      <c r="C543" s="2" t="s">
        <v>48</v>
      </c>
      <c r="D543" s="2"/>
      <c r="E543">
        <v>25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F543">
        <v>159</v>
      </c>
      <c r="AH543" t="s">
        <v>35</v>
      </c>
    </row>
    <row r="544" spans="1:34" x14ac:dyDescent="0.3">
      <c r="A544">
        <v>543</v>
      </c>
      <c r="B544" s="2" t="s">
        <v>820</v>
      </c>
      <c r="C544" s="2" t="s">
        <v>107</v>
      </c>
      <c r="D544" s="2"/>
      <c r="E544">
        <v>25</v>
      </c>
      <c r="F544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F544">
        <v>112</v>
      </c>
      <c r="AH544" t="s">
        <v>35</v>
      </c>
    </row>
    <row r="545" spans="1:34" x14ac:dyDescent="0.3">
      <c r="A545">
        <v>544</v>
      </c>
      <c r="B545" s="2" t="s">
        <v>981</v>
      </c>
      <c r="C545" s="2" t="s">
        <v>84</v>
      </c>
      <c r="D545" s="2"/>
      <c r="E545">
        <v>24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F545">
        <v>157</v>
      </c>
      <c r="AH545" t="s">
        <v>35</v>
      </c>
    </row>
    <row r="546" spans="1:34" x14ac:dyDescent="0.3">
      <c r="A546">
        <v>545</v>
      </c>
      <c r="B546" s="2" t="s">
        <v>982</v>
      </c>
      <c r="C546" s="2" t="s">
        <v>67</v>
      </c>
      <c r="D546" s="2" t="s">
        <v>52</v>
      </c>
      <c r="E546">
        <v>24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3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B546">
        <v>1.3</v>
      </c>
      <c r="AC546">
        <v>1.3</v>
      </c>
      <c r="AD546">
        <v>0.8</v>
      </c>
      <c r="AF546">
        <v>107</v>
      </c>
      <c r="AH546" t="s">
        <v>35</v>
      </c>
    </row>
    <row r="547" spans="1:34" x14ac:dyDescent="0.3">
      <c r="A547">
        <v>546</v>
      </c>
      <c r="B547" s="2" t="s">
        <v>847</v>
      </c>
      <c r="C547" s="2" t="s">
        <v>72</v>
      </c>
      <c r="D547" s="2"/>
      <c r="E547">
        <v>25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F547">
        <v>202</v>
      </c>
      <c r="AH547" t="s">
        <v>35</v>
      </c>
    </row>
    <row r="548" spans="1:34" x14ac:dyDescent="0.3">
      <c r="A548">
        <v>547</v>
      </c>
      <c r="B548" s="2" t="s">
        <v>849</v>
      </c>
      <c r="C548" s="2" t="s">
        <v>88</v>
      </c>
      <c r="D548" s="2" t="s">
        <v>49</v>
      </c>
      <c r="E548">
        <v>23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4</v>
      </c>
      <c r="T548">
        <v>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B548">
        <v>1.4</v>
      </c>
      <c r="AC548">
        <v>1.4</v>
      </c>
      <c r="AD548">
        <v>0.9</v>
      </c>
      <c r="AF548">
        <v>195</v>
      </c>
      <c r="AH548" t="s">
        <v>35</v>
      </c>
    </row>
    <row r="549" spans="1:34" x14ac:dyDescent="0.3">
      <c r="A549">
        <v>548</v>
      </c>
      <c r="B549" s="2" t="s">
        <v>523</v>
      </c>
      <c r="C549" s="2" t="s">
        <v>135</v>
      </c>
      <c r="D549" s="2"/>
      <c r="E549">
        <v>31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F549">
        <v>67</v>
      </c>
      <c r="AH549" t="s">
        <v>35</v>
      </c>
    </row>
    <row r="550" spans="1:34" x14ac:dyDescent="0.3">
      <c r="A550">
        <v>549</v>
      </c>
      <c r="B550" s="2" t="s">
        <v>983</v>
      </c>
      <c r="C550" s="2" t="s">
        <v>44</v>
      </c>
      <c r="D550" s="2" t="s">
        <v>34</v>
      </c>
      <c r="E550">
        <v>30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-2</v>
      </c>
      <c r="O550">
        <v>-2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B550">
        <v>-0.2</v>
      </c>
      <c r="AC550">
        <v>-0.2</v>
      </c>
      <c r="AD550">
        <v>-0.2</v>
      </c>
      <c r="AF550">
        <v>161</v>
      </c>
      <c r="AH550" t="s">
        <v>35</v>
      </c>
    </row>
    <row r="551" spans="1:34" x14ac:dyDescent="0.3">
      <c r="A551">
        <v>550</v>
      </c>
      <c r="B551" s="2" t="s">
        <v>984</v>
      </c>
      <c r="C551" s="2" t="s">
        <v>74</v>
      </c>
      <c r="D551" s="2"/>
      <c r="E551">
        <v>24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F551">
        <v>118</v>
      </c>
      <c r="AH551" t="s">
        <v>35</v>
      </c>
    </row>
    <row r="552" spans="1:34" x14ac:dyDescent="0.3">
      <c r="A552">
        <v>551</v>
      </c>
      <c r="B552" s="2" t="s">
        <v>741</v>
      </c>
      <c r="C552" s="2" t="s">
        <v>65</v>
      </c>
      <c r="D552" s="2"/>
      <c r="E552">
        <v>30</v>
      </c>
      <c r="F552">
        <v>14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F552">
        <v>119</v>
      </c>
      <c r="AH552" t="s">
        <v>35</v>
      </c>
    </row>
    <row r="553" spans="1:34" x14ac:dyDescent="0.3">
      <c r="A553">
        <v>552</v>
      </c>
      <c r="B553" s="2" t="s">
        <v>794</v>
      </c>
      <c r="C553" s="2" t="s">
        <v>130</v>
      </c>
      <c r="D553" s="2" t="s">
        <v>49</v>
      </c>
      <c r="E553">
        <v>25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3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B553">
        <v>1.3</v>
      </c>
      <c r="AC553">
        <v>1.3</v>
      </c>
      <c r="AD553">
        <v>0.8</v>
      </c>
      <c r="AF553">
        <v>196</v>
      </c>
      <c r="AH553" t="s">
        <v>35</v>
      </c>
    </row>
    <row r="554" spans="1:34" x14ac:dyDescent="0.3">
      <c r="A554">
        <v>553</v>
      </c>
      <c r="B554" s="2" t="s">
        <v>785</v>
      </c>
      <c r="C554" s="2" t="s">
        <v>48</v>
      </c>
      <c r="D554" s="2"/>
      <c r="E554">
        <v>30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F554">
        <v>117</v>
      </c>
      <c r="AH554" t="s">
        <v>35</v>
      </c>
    </row>
    <row r="555" spans="1:34" x14ac:dyDescent="0.3">
      <c r="A555">
        <v>554</v>
      </c>
      <c r="B555" s="2" t="s">
        <v>429</v>
      </c>
      <c r="C555" s="2" t="s">
        <v>67</v>
      </c>
      <c r="D555" s="2"/>
      <c r="E555">
        <v>25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F555">
        <v>110</v>
      </c>
      <c r="AH555" t="s">
        <v>35</v>
      </c>
    </row>
    <row r="556" spans="1:34" x14ac:dyDescent="0.3">
      <c r="A556">
        <v>555</v>
      </c>
      <c r="B556" s="2" t="s">
        <v>564</v>
      </c>
      <c r="C556" s="2" t="s">
        <v>84</v>
      </c>
      <c r="D556" s="2"/>
      <c r="E556">
        <v>23</v>
      </c>
      <c r="F556">
        <v>14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F556">
        <v>114</v>
      </c>
      <c r="AH556" t="s">
        <v>35</v>
      </c>
    </row>
    <row r="557" spans="1:34" x14ac:dyDescent="0.3">
      <c r="A557">
        <v>556</v>
      </c>
      <c r="B557" s="2" t="s">
        <v>666</v>
      </c>
      <c r="C557" s="2" t="s">
        <v>101</v>
      </c>
      <c r="D557" s="2"/>
      <c r="E557">
        <v>32</v>
      </c>
      <c r="F557">
        <v>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F557">
        <v>198</v>
      </c>
      <c r="AH557" t="s">
        <v>35</v>
      </c>
    </row>
    <row r="558" spans="1:34" x14ac:dyDescent="0.3">
      <c r="A558">
        <v>557</v>
      </c>
      <c r="B558" s="2" t="s">
        <v>693</v>
      </c>
      <c r="C558" s="2" t="s">
        <v>74</v>
      </c>
      <c r="D558" s="2"/>
      <c r="E558">
        <v>24</v>
      </c>
      <c r="F558">
        <v>11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F558">
        <v>2</v>
      </c>
      <c r="AH558" t="s">
        <v>35</v>
      </c>
    </row>
    <row r="559" spans="1:34" x14ac:dyDescent="0.3">
      <c r="A559">
        <v>558</v>
      </c>
      <c r="B559" s="2" t="s">
        <v>668</v>
      </c>
      <c r="C559" s="2" t="s">
        <v>101</v>
      </c>
      <c r="D559" s="2"/>
      <c r="E559">
        <v>29</v>
      </c>
      <c r="F559">
        <v>16</v>
      </c>
      <c r="G559">
        <v>16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F559">
        <v>120</v>
      </c>
      <c r="AH559" t="s">
        <v>35</v>
      </c>
    </row>
    <row r="560" spans="1:34" x14ac:dyDescent="0.3">
      <c r="A560">
        <v>559</v>
      </c>
      <c r="B560" s="2" t="s">
        <v>985</v>
      </c>
      <c r="C560" s="2" t="s">
        <v>51</v>
      </c>
      <c r="D560" s="2" t="s">
        <v>34</v>
      </c>
      <c r="E560">
        <v>30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F560">
        <v>155</v>
      </c>
      <c r="AH560" t="s">
        <v>35</v>
      </c>
    </row>
    <row r="561" spans="1:34" x14ac:dyDescent="0.3">
      <c r="A561">
        <v>560</v>
      </c>
      <c r="B561" s="2" t="s">
        <v>986</v>
      </c>
      <c r="C561" s="2" t="s">
        <v>67</v>
      </c>
      <c r="D561" s="2"/>
      <c r="E561">
        <v>27</v>
      </c>
      <c r="F561">
        <v>14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F561">
        <v>158</v>
      </c>
      <c r="AH561" t="s">
        <v>35</v>
      </c>
    </row>
    <row r="562" spans="1:34" x14ac:dyDescent="0.3">
      <c r="A562">
        <v>561</v>
      </c>
      <c r="B562" s="2" t="s">
        <v>824</v>
      </c>
      <c r="C562" s="2" t="s">
        <v>72</v>
      </c>
      <c r="D562" s="2"/>
      <c r="E562">
        <v>25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F562">
        <v>121</v>
      </c>
      <c r="AH562" t="s">
        <v>35</v>
      </c>
    </row>
    <row r="563" spans="1:34" x14ac:dyDescent="0.3">
      <c r="A563">
        <v>562</v>
      </c>
      <c r="B563" s="2" t="s">
        <v>987</v>
      </c>
      <c r="C563" s="2" t="s">
        <v>56</v>
      </c>
      <c r="D563" s="2" t="s">
        <v>38</v>
      </c>
      <c r="E563">
        <v>34</v>
      </c>
      <c r="F563">
        <v>8</v>
      </c>
      <c r="G563">
        <v>0</v>
      </c>
      <c r="H563">
        <v>6</v>
      </c>
      <c r="I563">
        <v>8</v>
      </c>
      <c r="J563">
        <v>36</v>
      </c>
      <c r="K563">
        <v>0</v>
      </c>
      <c r="L563">
        <v>1</v>
      </c>
      <c r="M563">
        <v>5</v>
      </c>
      <c r="N563">
        <v>-5</v>
      </c>
      <c r="O563">
        <v>-1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-1</v>
      </c>
      <c r="AB563">
        <v>-1.1000000000000001</v>
      </c>
      <c r="AC563">
        <v>-0.1</v>
      </c>
      <c r="AD563">
        <v>-0.1</v>
      </c>
      <c r="AF563">
        <v>72</v>
      </c>
      <c r="AH563" t="s">
        <v>35</v>
      </c>
    </row>
    <row r="564" spans="1:34" x14ac:dyDescent="0.3">
      <c r="A564">
        <v>563</v>
      </c>
      <c r="B564" s="2" t="s">
        <v>816</v>
      </c>
      <c r="C564" s="2" t="s">
        <v>88</v>
      </c>
      <c r="D564" s="2" t="s">
        <v>38</v>
      </c>
      <c r="E564">
        <v>32</v>
      </c>
      <c r="F564">
        <v>2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5</v>
      </c>
      <c r="N564">
        <v>-5</v>
      </c>
      <c r="O564">
        <v>-1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-1</v>
      </c>
      <c r="AB564">
        <v>-0.5</v>
      </c>
      <c r="AC564">
        <v>-0.5</v>
      </c>
      <c r="AD564">
        <v>-0.5</v>
      </c>
      <c r="AF564">
        <v>70</v>
      </c>
      <c r="AH564" t="s">
        <v>35</v>
      </c>
    </row>
    <row r="565" spans="1:34" x14ac:dyDescent="0.3">
      <c r="A565">
        <v>564</v>
      </c>
      <c r="B565" s="2" t="s">
        <v>332</v>
      </c>
      <c r="C565" s="2" t="s">
        <v>114</v>
      </c>
      <c r="D565" s="2" t="s">
        <v>49</v>
      </c>
      <c r="E565">
        <v>22</v>
      </c>
      <c r="F565">
        <v>11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4</v>
      </c>
      <c r="O565">
        <v>4</v>
      </c>
      <c r="P565">
        <v>0</v>
      </c>
      <c r="Q565">
        <v>13</v>
      </c>
      <c r="R565">
        <v>4</v>
      </c>
      <c r="S565">
        <v>29</v>
      </c>
      <c r="T565">
        <v>7.25</v>
      </c>
      <c r="U565">
        <v>0</v>
      </c>
      <c r="V565">
        <v>6</v>
      </c>
      <c r="W565">
        <v>2</v>
      </c>
      <c r="X565">
        <v>0</v>
      </c>
      <c r="Y565">
        <v>0</v>
      </c>
      <c r="Z565">
        <v>0</v>
      </c>
      <c r="AA565">
        <v>-1</v>
      </c>
      <c r="AB565">
        <v>3.3</v>
      </c>
      <c r="AC565">
        <v>5.3</v>
      </c>
      <c r="AD565">
        <v>1.3</v>
      </c>
      <c r="AF565">
        <v>206</v>
      </c>
      <c r="AH565" t="s">
        <v>35</v>
      </c>
    </row>
    <row r="566" spans="1:34" x14ac:dyDescent="0.3">
      <c r="A566">
        <v>565</v>
      </c>
      <c r="B566" s="2" t="s">
        <v>399</v>
      </c>
      <c r="C566" s="2" t="s">
        <v>111</v>
      </c>
      <c r="D566" s="2" t="s">
        <v>49</v>
      </c>
      <c r="E566">
        <v>23</v>
      </c>
      <c r="F566">
        <v>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-1</v>
      </c>
      <c r="O566">
        <v>-1</v>
      </c>
      <c r="P566">
        <v>0</v>
      </c>
      <c r="Q566">
        <v>1</v>
      </c>
      <c r="R566">
        <v>1</v>
      </c>
      <c r="S566">
        <v>12</v>
      </c>
      <c r="T566">
        <v>12</v>
      </c>
      <c r="U566">
        <v>0</v>
      </c>
      <c r="V566">
        <v>5</v>
      </c>
      <c r="W566">
        <v>1</v>
      </c>
      <c r="X566">
        <v>0</v>
      </c>
      <c r="Y566">
        <v>0</v>
      </c>
      <c r="Z566">
        <v>0</v>
      </c>
      <c r="AA566">
        <v>-1</v>
      </c>
      <c r="AB566">
        <v>0.1</v>
      </c>
      <c r="AC566">
        <v>1.1000000000000001</v>
      </c>
      <c r="AD566">
        <v>-0.4</v>
      </c>
      <c r="AF566">
        <v>209</v>
      </c>
      <c r="AH566" t="s">
        <v>35</v>
      </c>
    </row>
    <row r="567" spans="1:34" x14ac:dyDescent="0.3">
      <c r="A567">
        <v>566</v>
      </c>
      <c r="B567" s="2" t="s">
        <v>540</v>
      </c>
      <c r="C567" s="2" t="s">
        <v>84</v>
      </c>
      <c r="D567" s="2" t="s">
        <v>49</v>
      </c>
      <c r="E567">
        <v>29</v>
      </c>
      <c r="F567">
        <v>16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</v>
      </c>
      <c r="R567">
        <v>1</v>
      </c>
      <c r="S567">
        <v>12</v>
      </c>
      <c r="T567">
        <v>12</v>
      </c>
      <c r="U567">
        <v>0</v>
      </c>
      <c r="V567">
        <v>4</v>
      </c>
      <c r="W567">
        <v>1</v>
      </c>
      <c r="X567">
        <v>0</v>
      </c>
      <c r="Y567">
        <v>0</v>
      </c>
      <c r="Z567">
        <v>0</v>
      </c>
      <c r="AA567">
        <v>-1</v>
      </c>
      <c r="AB567">
        <v>0.2</v>
      </c>
      <c r="AC567">
        <v>1.2</v>
      </c>
      <c r="AD567">
        <v>-0.3</v>
      </c>
      <c r="AF567">
        <v>207</v>
      </c>
      <c r="AH567" t="s">
        <v>35</v>
      </c>
    </row>
    <row r="568" spans="1:34" x14ac:dyDescent="0.3">
      <c r="A568">
        <v>567</v>
      </c>
      <c r="B568" s="2" t="s">
        <v>248</v>
      </c>
      <c r="C568" s="2" t="s">
        <v>78</v>
      </c>
      <c r="D568" s="2" t="s">
        <v>49</v>
      </c>
      <c r="E568">
        <v>23</v>
      </c>
      <c r="F568">
        <v>3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12</v>
      </c>
      <c r="O568">
        <v>12</v>
      </c>
      <c r="P568">
        <v>0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-1</v>
      </c>
      <c r="AB568">
        <v>-0.8</v>
      </c>
      <c r="AC568">
        <v>0.2</v>
      </c>
      <c r="AD568">
        <v>-0.8</v>
      </c>
      <c r="AF568">
        <v>208</v>
      </c>
      <c r="AH568" t="s">
        <v>35</v>
      </c>
    </row>
    <row r="569" spans="1:34" x14ac:dyDescent="0.3">
      <c r="A569">
        <v>568</v>
      </c>
      <c r="B569" s="2" t="s">
        <v>988</v>
      </c>
      <c r="C569" s="2" t="s">
        <v>72</v>
      </c>
      <c r="D569" s="2" t="s">
        <v>38</v>
      </c>
      <c r="E569">
        <v>24</v>
      </c>
      <c r="F569">
        <v>3</v>
      </c>
      <c r="G569">
        <v>0</v>
      </c>
      <c r="H569">
        <v>3</v>
      </c>
      <c r="I569">
        <v>5</v>
      </c>
      <c r="J569">
        <v>24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-1</v>
      </c>
      <c r="AB569">
        <v>-1</v>
      </c>
      <c r="AF569">
        <v>71</v>
      </c>
      <c r="AH569" t="s">
        <v>35</v>
      </c>
    </row>
    <row r="570" spans="1:34" x14ac:dyDescent="0.3">
      <c r="A570">
        <v>569</v>
      </c>
      <c r="B570" s="2" t="s">
        <v>989</v>
      </c>
      <c r="C570" s="2" t="s">
        <v>51</v>
      </c>
      <c r="D570" s="2" t="s">
        <v>38</v>
      </c>
      <c r="E570">
        <v>26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-2</v>
      </c>
      <c r="AB570">
        <v>-2</v>
      </c>
      <c r="AC570">
        <v>-1</v>
      </c>
      <c r="AD570">
        <v>-2</v>
      </c>
      <c r="AF570">
        <v>73</v>
      </c>
      <c r="AH570" t="s">
        <v>35</v>
      </c>
    </row>
    <row r="571" spans="1:34" x14ac:dyDescent="0.3">
      <c r="A571">
        <v>570</v>
      </c>
      <c r="B571" s="2" t="s">
        <v>205</v>
      </c>
      <c r="C571" s="2" t="s">
        <v>46</v>
      </c>
      <c r="D571" s="2" t="s">
        <v>38</v>
      </c>
      <c r="E571">
        <v>25</v>
      </c>
      <c r="F571">
        <v>1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1</v>
      </c>
      <c r="M571">
        <v>3</v>
      </c>
      <c r="N571">
        <v>-3</v>
      </c>
      <c r="O571">
        <v>-1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-2</v>
      </c>
      <c r="AB571">
        <v>-2.2999999999999998</v>
      </c>
      <c r="AC571">
        <v>-1.3</v>
      </c>
      <c r="AD571">
        <v>-1.3</v>
      </c>
      <c r="AF571">
        <v>74</v>
      </c>
      <c r="AH571" t="s">
        <v>35</v>
      </c>
    </row>
    <row r="572" spans="1:34" x14ac:dyDescent="0.3">
      <c r="A572">
        <v>571</v>
      </c>
      <c r="B572" s="2" t="s">
        <v>990</v>
      </c>
      <c r="C572" s="2" t="s">
        <v>42</v>
      </c>
      <c r="D572" s="2" t="s">
        <v>34</v>
      </c>
      <c r="E572">
        <v>23</v>
      </c>
      <c r="F572">
        <v>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</v>
      </c>
      <c r="N572">
        <v>1</v>
      </c>
      <c r="O572">
        <v>0.25</v>
      </c>
      <c r="P572">
        <v>0</v>
      </c>
      <c r="Q572">
        <v>3</v>
      </c>
      <c r="R572">
        <v>3</v>
      </c>
      <c r="S572">
        <v>0</v>
      </c>
      <c r="T572">
        <v>0</v>
      </c>
      <c r="U572">
        <v>0</v>
      </c>
      <c r="V572">
        <v>2</v>
      </c>
      <c r="W572">
        <v>1</v>
      </c>
      <c r="X572">
        <v>0</v>
      </c>
      <c r="Y572">
        <v>0</v>
      </c>
      <c r="Z572">
        <v>0</v>
      </c>
      <c r="AA572">
        <v>-2</v>
      </c>
      <c r="AB572">
        <v>1.1000000000000001</v>
      </c>
      <c r="AC572">
        <v>2.1</v>
      </c>
      <c r="AD572">
        <v>-0.4</v>
      </c>
      <c r="AF572">
        <v>162</v>
      </c>
      <c r="AH57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DC59-EB66-479C-AEAD-203E03F618DD}">
  <sheetPr codeName="Sheet2"/>
  <dimension ref="A1:AH622"/>
  <sheetViews>
    <sheetView topLeftCell="B1" workbookViewId="0">
      <selection activeCell="O1" sqref="O1"/>
    </sheetView>
  </sheetViews>
  <sheetFormatPr defaultRowHeight="14.4" x14ac:dyDescent="0.3"/>
  <cols>
    <col min="1" max="1" width="5.33203125" bestFit="1" customWidth="1"/>
    <col min="2" max="2" width="22.109375" bestFit="1" customWidth="1"/>
    <col min="3" max="3" width="5.88671875" bestFit="1" customWidth="1"/>
    <col min="4" max="4" width="9.88671875" bestFit="1" customWidth="1"/>
    <col min="5" max="5" width="6.44140625" bestFit="1" customWidth="1"/>
    <col min="6" max="6" width="10.5546875" bestFit="1" customWidth="1"/>
    <col min="7" max="7" width="11.5546875" bestFit="1" customWidth="1"/>
    <col min="8" max="8" width="13.77734375" bestFit="1" customWidth="1"/>
    <col min="9" max="9" width="12.44140625" bestFit="1" customWidth="1"/>
    <col min="10" max="10" width="12.77734375" bestFit="1" customWidth="1"/>
    <col min="11" max="11" width="12.109375" bestFit="1" customWidth="1"/>
    <col min="12" max="12" width="12.21875" bestFit="1" customWidth="1"/>
    <col min="13" max="13" width="12.88671875" bestFit="1" customWidth="1"/>
    <col min="14" max="14" width="13.21875" bestFit="1" customWidth="1"/>
    <col min="15" max="15" width="13.44140625" bestFit="1" customWidth="1"/>
    <col min="16" max="16" width="12.5546875" bestFit="1" customWidth="1"/>
    <col min="17" max="17" width="14.33203125" bestFit="1" customWidth="1"/>
    <col min="18" max="18" width="14.6640625" bestFit="1" customWidth="1"/>
    <col min="19" max="19" width="14.5546875" bestFit="1" customWidth="1"/>
    <col min="20" max="20" width="14.6640625" bestFit="1" customWidth="1"/>
    <col min="21" max="21" width="13.88671875" bestFit="1" customWidth="1"/>
    <col min="22" max="22" width="14.33203125" bestFit="1" customWidth="1"/>
    <col min="23" max="23" width="12.44140625" bestFit="1" customWidth="1"/>
    <col min="24" max="24" width="12.109375" bestFit="1" customWidth="1"/>
    <col min="25" max="25" width="13.77734375" bestFit="1" customWidth="1"/>
    <col min="26" max="26" width="13.109375" bestFit="1" customWidth="1"/>
    <col min="27" max="27" width="15.6640625" bestFit="1" customWidth="1"/>
    <col min="28" max="28" width="13.44140625" bestFit="1" customWidth="1"/>
    <col min="29" max="29" width="14.21875" bestFit="1" customWidth="1"/>
    <col min="30" max="30" width="14" bestFit="1" customWidth="1"/>
    <col min="31" max="31" width="13.6640625" bestFit="1" customWidth="1"/>
    <col min="32" max="32" width="17.44140625" bestFit="1" customWidth="1"/>
    <col min="33" max="33" width="16.77734375" bestFit="1" customWidth="1"/>
    <col min="34" max="34" width="9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4463</v>
      </c>
      <c r="G1" t="s">
        <v>4464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">
      <c r="A2">
        <v>1</v>
      </c>
      <c r="B2" s="2" t="s">
        <v>79</v>
      </c>
      <c r="C2" s="2" t="s">
        <v>80</v>
      </c>
      <c r="D2" s="2" t="s">
        <v>34</v>
      </c>
      <c r="E2">
        <v>24</v>
      </c>
      <c r="F2">
        <v>14</v>
      </c>
      <c r="G2">
        <v>14</v>
      </c>
      <c r="H2">
        <v>0</v>
      </c>
      <c r="I2">
        <v>0</v>
      </c>
      <c r="J2">
        <v>0</v>
      </c>
      <c r="K2">
        <v>0</v>
      </c>
      <c r="L2">
        <v>0</v>
      </c>
      <c r="M2">
        <v>256</v>
      </c>
      <c r="N2">
        <v>1251</v>
      </c>
      <c r="O2">
        <v>4.8899999999999997</v>
      </c>
      <c r="P2">
        <v>17</v>
      </c>
      <c r="Q2">
        <v>81</v>
      </c>
      <c r="R2">
        <v>59</v>
      </c>
      <c r="S2">
        <v>580</v>
      </c>
      <c r="T2">
        <v>9.83</v>
      </c>
      <c r="U2">
        <v>4</v>
      </c>
      <c r="V2">
        <v>1</v>
      </c>
      <c r="W2">
        <v>1</v>
      </c>
      <c r="X2">
        <v>21</v>
      </c>
      <c r="Y2">
        <v>3</v>
      </c>
      <c r="Z2">
        <v>0</v>
      </c>
      <c r="AA2">
        <v>313</v>
      </c>
      <c r="AB2">
        <v>372.1</v>
      </c>
      <c r="AC2">
        <v>379.1</v>
      </c>
      <c r="AD2">
        <v>342.6</v>
      </c>
      <c r="AE2">
        <v>178</v>
      </c>
      <c r="AF2">
        <v>1</v>
      </c>
      <c r="AG2">
        <v>1</v>
      </c>
      <c r="AH2" t="s">
        <v>35</v>
      </c>
    </row>
    <row r="3" spans="1:34" x14ac:dyDescent="0.3">
      <c r="A3">
        <v>2</v>
      </c>
      <c r="B3" s="2" t="s">
        <v>73</v>
      </c>
      <c r="C3" s="2" t="s">
        <v>74</v>
      </c>
      <c r="D3" s="2" t="s">
        <v>34</v>
      </c>
      <c r="E3">
        <v>21</v>
      </c>
      <c r="F3">
        <v>16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261</v>
      </c>
      <c r="N3">
        <v>1307</v>
      </c>
      <c r="O3">
        <v>5.01</v>
      </c>
      <c r="P3">
        <v>11</v>
      </c>
      <c r="Q3">
        <v>121</v>
      </c>
      <c r="R3">
        <v>91</v>
      </c>
      <c r="S3">
        <v>721</v>
      </c>
      <c r="T3">
        <v>7.92</v>
      </c>
      <c r="U3">
        <v>4</v>
      </c>
      <c r="V3">
        <v>0</v>
      </c>
      <c r="W3">
        <v>0</v>
      </c>
      <c r="X3">
        <v>15</v>
      </c>
      <c r="Y3">
        <v>1</v>
      </c>
      <c r="Z3">
        <v>0</v>
      </c>
      <c r="AA3">
        <v>295</v>
      </c>
      <c r="AB3">
        <v>385.8</v>
      </c>
      <c r="AC3">
        <v>391.8</v>
      </c>
      <c r="AD3">
        <v>340.3</v>
      </c>
      <c r="AE3">
        <v>159</v>
      </c>
      <c r="AF3">
        <v>2</v>
      </c>
      <c r="AG3">
        <v>2</v>
      </c>
      <c r="AH3" t="s">
        <v>35</v>
      </c>
    </row>
    <row r="4" spans="1:34" x14ac:dyDescent="0.3">
      <c r="A4">
        <v>3</v>
      </c>
      <c r="B4" s="2" t="s">
        <v>32</v>
      </c>
      <c r="C4" s="2" t="s">
        <v>33</v>
      </c>
      <c r="D4" s="2" t="s">
        <v>34</v>
      </c>
      <c r="E4">
        <v>22</v>
      </c>
      <c r="F4">
        <v>16</v>
      </c>
      <c r="G4">
        <v>16</v>
      </c>
      <c r="H4">
        <v>1</v>
      </c>
      <c r="I4">
        <v>1</v>
      </c>
      <c r="J4">
        <v>50</v>
      </c>
      <c r="K4">
        <v>1</v>
      </c>
      <c r="L4">
        <v>0</v>
      </c>
      <c r="M4">
        <v>219</v>
      </c>
      <c r="N4">
        <v>1098</v>
      </c>
      <c r="O4">
        <v>5.01</v>
      </c>
      <c r="P4">
        <v>7</v>
      </c>
      <c r="Q4">
        <v>124</v>
      </c>
      <c r="R4">
        <v>107</v>
      </c>
      <c r="S4">
        <v>867</v>
      </c>
      <c r="T4">
        <v>8.1</v>
      </c>
      <c r="U4">
        <v>6</v>
      </c>
      <c r="V4">
        <v>4</v>
      </c>
      <c r="W4">
        <v>1</v>
      </c>
      <c r="X4">
        <v>13</v>
      </c>
      <c r="Y4">
        <v>0</v>
      </c>
      <c r="Z4">
        <v>0</v>
      </c>
      <c r="AA4">
        <v>279</v>
      </c>
      <c r="AB4">
        <v>385.5</v>
      </c>
      <c r="AC4">
        <v>392.5</v>
      </c>
      <c r="AD4">
        <v>332</v>
      </c>
      <c r="AE4">
        <v>143</v>
      </c>
      <c r="AF4">
        <v>3</v>
      </c>
      <c r="AG4">
        <v>3</v>
      </c>
      <c r="AH4" t="s">
        <v>35</v>
      </c>
    </row>
    <row r="5" spans="1:34" x14ac:dyDescent="0.3">
      <c r="A5">
        <v>4</v>
      </c>
      <c r="B5" s="2" t="s">
        <v>102</v>
      </c>
      <c r="C5" s="2" t="s">
        <v>48</v>
      </c>
      <c r="D5" s="2" t="s">
        <v>34</v>
      </c>
      <c r="E5">
        <v>23</v>
      </c>
      <c r="F5">
        <v>15</v>
      </c>
      <c r="G5">
        <v>13</v>
      </c>
      <c r="H5">
        <v>0</v>
      </c>
      <c r="I5">
        <v>0</v>
      </c>
      <c r="J5">
        <v>0</v>
      </c>
      <c r="K5">
        <v>0</v>
      </c>
      <c r="L5">
        <v>0</v>
      </c>
      <c r="M5">
        <v>194</v>
      </c>
      <c r="N5">
        <v>883</v>
      </c>
      <c r="O5">
        <v>4.55</v>
      </c>
      <c r="P5">
        <v>14</v>
      </c>
      <c r="Q5">
        <v>105</v>
      </c>
      <c r="R5">
        <v>81</v>
      </c>
      <c r="S5">
        <v>709</v>
      </c>
      <c r="T5">
        <v>8.75</v>
      </c>
      <c r="U5">
        <v>4</v>
      </c>
      <c r="V5">
        <v>1</v>
      </c>
      <c r="W5">
        <v>0</v>
      </c>
      <c r="X5">
        <v>18</v>
      </c>
      <c r="Y5">
        <v>3</v>
      </c>
      <c r="Z5">
        <v>0</v>
      </c>
      <c r="AA5">
        <v>273</v>
      </c>
      <c r="AB5">
        <v>354.2</v>
      </c>
      <c r="AC5">
        <v>360.2</v>
      </c>
      <c r="AD5">
        <v>313.7</v>
      </c>
      <c r="AE5">
        <v>138</v>
      </c>
      <c r="AF5">
        <v>4</v>
      </c>
      <c r="AG5">
        <v>4</v>
      </c>
      <c r="AH5" t="s">
        <v>35</v>
      </c>
    </row>
    <row r="6" spans="1:34" x14ac:dyDescent="0.3">
      <c r="A6">
        <v>5</v>
      </c>
      <c r="B6" s="2" t="s">
        <v>112</v>
      </c>
      <c r="C6" s="2" t="s">
        <v>51</v>
      </c>
      <c r="D6" s="2" t="s">
        <v>38</v>
      </c>
      <c r="E6">
        <v>23</v>
      </c>
      <c r="F6">
        <v>16</v>
      </c>
      <c r="G6">
        <v>16</v>
      </c>
      <c r="H6">
        <v>383</v>
      </c>
      <c r="I6">
        <v>580</v>
      </c>
      <c r="J6">
        <v>5097</v>
      </c>
      <c r="K6">
        <v>50</v>
      </c>
      <c r="L6">
        <v>12</v>
      </c>
      <c r="M6">
        <v>60</v>
      </c>
      <c r="N6">
        <v>272</v>
      </c>
      <c r="O6">
        <v>4.53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9</v>
      </c>
      <c r="W6">
        <v>2</v>
      </c>
      <c r="X6">
        <v>2</v>
      </c>
      <c r="Y6">
        <v>1</v>
      </c>
      <c r="Z6">
        <v>0</v>
      </c>
      <c r="AA6">
        <v>417</v>
      </c>
      <c r="AB6">
        <v>417.1</v>
      </c>
      <c r="AC6">
        <v>437.1</v>
      </c>
      <c r="AD6">
        <v>429.1</v>
      </c>
      <c r="AE6">
        <v>134</v>
      </c>
      <c r="AF6">
        <v>1</v>
      </c>
      <c r="AG6">
        <v>5</v>
      </c>
      <c r="AH6" t="s">
        <v>35</v>
      </c>
    </row>
    <row r="7" spans="1:34" x14ac:dyDescent="0.3">
      <c r="A7">
        <v>6</v>
      </c>
      <c r="B7" s="2" t="s">
        <v>141</v>
      </c>
      <c r="C7" s="2" t="s">
        <v>51</v>
      </c>
      <c r="D7" s="2" t="s">
        <v>49</v>
      </c>
      <c r="E7">
        <v>24</v>
      </c>
      <c r="F7">
        <v>16</v>
      </c>
      <c r="G7">
        <v>16</v>
      </c>
      <c r="H7">
        <v>0</v>
      </c>
      <c r="I7">
        <v>0</v>
      </c>
      <c r="J7">
        <v>0</v>
      </c>
      <c r="K7">
        <v>0</v>
      </c>
      <c r="L7">
        <v>0</v>
      </c>
      <c r="M7">
        <v>22</v>
      </c>
      <c r="N7">
        <v>151</v>
      </c>
      <c r="O7">
        <v>6.86</v>
      </c>
      <c r="P7">
        <v>1</v>
      </c>
      <c r="Q7">
        <v>137</v>
      </c>
      <c r="R7">
        <v>87</v>
      </c>
      <c r="S7">
        <v>1479</v>
      </c>
      <c r="T7">
        <v>17</v>
      </c>
      <c r="U7">
        <v>12</v>
      </c>
      <c r="V7">
        <v>0</v>
      </c>
      <c r="W7">
        <v>0</v>
      </c>
      <c r="X7">
        <v>14</v>
      </c>
      <c r="Y7">
        <v>0</v>
      </c>
      <c r="Z7">
        <v>0</v>
      </c>
      <c r="AA7">
        <v>247</v>
      </c>
      <c r="AB7">
        <v>334</v>
      </c>
      <c r="AC7">
        <v>340</v>
      </c>
      <c r="AD7">
        <v>290.5</v>
      </c>
      <c r="AE7">
        <v>131</v>
      </c>
      <c r="AF7">
        <v>1</v>
      </c>
      <c r="AG7">
        <v>6</v>
      </c>
      <c r="AH7" t="s">
        <v>35</v>
      </c>
    </row>
    <row r="8" spans="1:34" x14ac:dyDescent="0.3">
      <c r="A8">
        <v>7</v>
      </c>
      <c r="B8" s="2" t="s">
        <v>43</v>
      </c>
      <c r="C8" s="2" t="s">
        <v>44</v>
      </c>
      <c r="D8" s="2" t="s">
        <v>34</v>
      </c>
      <c r="E8">
        <v>23</v>
      </c>
      <c r="F8">
        <v>15</v>
      </c>
      <c r="G8">
        <v>15</v>
      </c>
      <c r="H8">
        <v>0</v>
      </c>
      <c r="I8">
        <v>0</v>
      </c>
      <c r="J8">
        <v>0</v>
      </c>
      <c r="K8">
        <v>0</v>
      </c>
      <c r="L8">
        <v>0</v>
      </c>
      <c r="M8">
        <v>304</v>
      </c>
      <c r="N8">
        <v>1434</v>
      </c>
      <c r="O8">
        <v>4.72</v>
      </c>
      <c r="P8">
        <v>6</v>
      </c>
      <c r="Q8">
        <v>95</v>
      </c>
      <c r="R8">
        <v>77</v>
      </c>
      <c r="S8">
        <v>567</v>
      </c>
      <c r="T8">
        <v>7.36</v>
      </c>
      <c r="U8">
        <v>3</v>
      </c>
      <c r="V8">
        <v>6</v>
      </c>
      <c r="W8">
        <v>1</v>
      </c>
      <c r="X8">
        <v>9</v>
      </c>
      <c r="Y8">
        <v>0</v>
      </c>
      <c r="Z8">
        <v>0</v>
      </c>
      <c r="AA8">
        <v>252</v>
      </c>
      <c r="AB8">
        <v>329.1</v>
      </c>
      <c r="AC8">
        <v>336.1</v>
      </c>
      <c r="AD8">
        <v>290.60000000000002</v>
      </c>
      <c r="AE8">
        <v>117</v>
      </c>
      <c r="AF8">
        <v>5</v>
      </c>
      <c r="AG8">
        <v>7</v>
      </c>
      <c r="AH8" t="s">
        <v>35</v>
      </c>
    </row>
    <row r="9" spans="1:34" x14ac:dyDescent="0.3">
      <c r="A9">
        <v>8</v>
      </c>
      <c r="B9" s="2" t="s">
        <v>50</v>
      </c>
      <c r="C9" s="2" t="s">
        <v>51</v>
      </c>
      <c r="D9" s="2" t="s">
        <v>52</v>
      </c>
      <c r="E9">
        <v>29</v>
      </c>
      <c r="F9">
        <v>16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150</v>
      </c>
      <c r="R9">
        <v>103</v>
      </c>
      <c r="S9">
        <v>1336</v>
      </c>
      <c r="T9">
        <v>12.97</v>
      </c>
      <c r="U9">
        <v>10</v>
      </c>
      <c r="V9">
        <v>2</v>
      </c>
      <c r="W9">
        <v>1</v>
      </c>
      <c r="X9">
        <v>10</v>
      </c>
      <c r="Y9">
        <v>0</v>
      </c>
      <c r="Z9">
        <v>0</v>
      </c>
      <c r="AA9">
        <v>192</v>
      </c>
      <c r="AB9">
        <v>294.60000000000002</v>
      </c>
      <c r="AC9">
        <v>298.60000000000002</v>
      </c>
      <c r="AD9">
        <v>243.1</v>
      </c>
      <c r="AE9">
        <v>109</v>
      </c>
      <c r="AF9">
        <v>1</v>
      </c>
      <c r="AG9">
        <v>8</v>
      </c>
      <c r="AH9" t="s">
        <v>35</v>
      </c>
    </row>
    <row r="10" spans="1:34" x14ac:dyDescent="0.3">
      <c r="A10">
        <v>9</v>
      </c>
      <c r="B10" s="2" t="s">
        <v>446</v>
      </c>
      <c r="C10" s="2" t="s">
        <v>180</v>
      </c>
      <c r="D10" s="2" t="s">
        <v>49</v>
      </c>
      <c r="E10">
        <v>30</v>
      </c>
      <c r="F10">
        <v>15</v>
      </c>
      <c r="G10">
        <v>15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168</v>
      </c>
      <c r="R10">
        <v>104</v>
      </c>
      <c r="S10">
        <v>1297</v>
      </c>
      <c r="T10">
        <v>12.47</v>
      </c>
      <c r="U10">
        <v>15</v>
      </c>
      <c r="V10">
        <v>0</v>
      </c>
      <c r="W10">
        <v>0</v>
      </c>
      <c r="X10">
        <v>15</v>
      </c>
      <c r="Y10">
        <v>0</v>
      </c>
      <c r="Z10">
        <v>0</v>
      </c>
      <c r="AA10">
        <v>220</v>
      </c>
      <c r="AB10">
        <v>323.7</v>
      </c>
      <c r="AC10">
        <v>326.7</v>
      </c>
      <c r="AD10">
        <v>271.7</v>
      </c>
      <c r="AE10">
        <v>103</v>
      </c>
      <c r="AF10">
        <v>2</v>
      </c>
      <c r="AG10">
        <v>9</v>
      </c>
      <c r="AH10" t="s">
        <v>35</v>
      </c>
    </row>
    <row r="11" spans="1:34" x14ac:dyDescent="0.3">
      <c r="A11">
        <v>10</v>
      </c>
      <c r="B11" s="2" t="s">
        <v>142</v>
      </c>
      <c r="C11" s="2" t="s">
        <v>42</v>
      </c>
      <c r="D11" s="2" t="s">
        <v>49</v>
      </c>
      <c r="E11">
        <v>26</v>
      </c>
      <c r="F11">
        <v>15</v>
      </c>
      <c r="G11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169</v>
      </c>
      <c r="R11">
        <v>111</v>
      </c>
      <c r="S11">
        <v>1386</v>
      </c>
      <c r="T11">
        <v>12.49</v>
      </c>
      <c r="U11">
        <v>13</v>
      </c>
      <c r="V11">
        <v>0</v>
      </c>
      <c r="W11">
        <v>0</v>
      </c>
      <c r="X11">
        <v>13</v>
      </c>
      <c r="Y11">
        <v>1</v>
      </c>
      <c r="Z11">
        <v>0</v>
      </c>
      <c r="AA11">
        <v>219</v>
      </c>
      <c r="AB11">
        <v>329.6</v>
      </c>
      <c r="AC11">
        <v>332.6</v>
      </c>
      <c r="AD11">
        <v>274.10000000000002</v>
      </c>
      <c r="AE11">
        <v>102</v>
      </c>
      <c r="AF11">
        <v>3</v>
      </c>
      <c r="AG11">
        <v>10</v>
      </c>
      <c r="AH11" t="s">
        <v>35</v>
      </c>
    </row>
    <row r="12" spans="1:34" x14ac:dyDescent="0.3">
      <c r="A12">
        <v>11</v>
      </c>
      <c r="B12" s="2" t="s">
        <v>94</v>
      </c>
      <c r="C12" s="2" t="s">
        <v>67</v>
      </c>
      <c r="D12" s="2" t="s">
        <v>49</v>
      </c>
      <c r="E12">
        <v>26</v>
      </c>
      <c r="F12">
        <v>16</v>
      </c>
      <c r="G12">
        <v>16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-7</v>
      </c>
      <c r="O12">
        <v>-7</v>
      </c>
      <c r="P12">
        <v>0</v>
      </c>
      <c r="Q12">
        <v>163</v>
      </c>
      <c r="R12">
        <v>115</v>
      </c>
      <c r="S12">
        <v>1572</v>
      </c>
      <c r="T12">
        <v>13.67</v>
      </c>
      <c r="U12">
        <v>11</v>
      </c>
      <c r="V12">
        <v>2</v>
      </c>
      <c r="W12">
        <v>2</v>
      </c>
      <c r="X12">
        <v>11</v>
      </c>
      <c r="Y12">
        <v>0</v>
      </c>
      <c r="Z12">
        <v>0</v>
      </c>
      <c r="AA12">
        <v>219</v>
      </c>
      <c r="AB12">
        <v>333.5</v>
      </c>
      <c r="AC12">
        <v>338.5</v>
      </c>
      <c r="AD12">
        <v>276</v>
      </c>
      <c r="AE12">
        <v>102</v>
      </c>
      <c r="AF12">
        <v>4</v>
      </c>
      <c r="AG12">
        <v>11</v>
      </c>
      <c r="AH12" t="s">
        <v>35</v>
      </c>
    </row>
    <row r="13" spans="1:34" x14ac:dyDescent="0.3">
      <c r="A13">
        <v>12</v>
      </c>
      <c r="B13" s="2" t="s">
        <v>83</v>
      </c>
      <c r="C13" s="2" t="s">
        <v>84</v>
      </c>
      <c r="D13" s="2" t="s">
        <v>49</v>
      </c>
      <c r="E13">
        <v>29</v>
      </c>
      <c r="F13">
        <v>16</v>
      </c>
      <c r="G13">
        <v>16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12</v>
      </c>
      <c r="O13">
        <v>6</v>
      </c>
      <c r="P13">
        <v>0</v>
      </c>
      <c r="Q13">
        <v>170</v>
      </c>
      <c r="R13">
        <v>113</v>
      </c>
      <c r="S13">
        <v>1677</v>
      </c>
      <c r="T13">
        <v>14.84</v>
      </c>
      <c r="U13">
        <v>8</v>
      </c>
      <c r="V13">
        <v>2</v>
      </c>
      <c r="W13">
        <v>2</v>
      </c>
      <c r="X13">
        <v>8</v>
      </c>
      <c r="Y13">
        <v>0</v>
      </c>
      <c r="Z13">
        <v>0</v>
      </c>
      <c r="AA13">
        <v>213</v>
      </c>
      <c r="AB13">
        <v>325.89999999999998</v>
      </c>
      <c r="AC13">
        <v>330.9</v>
      </c>
      <c r="AD13">
        <v>269.39999999999998</v>
      </c>
      <c r="AE13">
        <v>97</v>
      </c>
      <c r="AF13">
        <v>5</v>
      </c>
      <c r="AG13">
        <v>12</v>
      </c>
      <c r="AH13" t="s">
        <v>35</v>
      </c>
    </row>
    <row r="14" spans="1:34" x14ac:dyDescent="0.3">
      <c r="A14">
        <v>13</v>
      </c>
      <c r="B14" s="2" t="s">
        <v>165</v>
      </c>
      <c r="C14" s="2" t="s">
        <v>56</v>
      </c>
      <c r="D14" s="2" t="s">
        <v>34</v>
      </c>
      <c r="E14">
        <v>25</v>
      </c>
      <c r="F14">
        <v>12</v>
      </c>
      <c r="G14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175</v>
      </c>
      <c r="N14">
        <v>885</v>
      </c>
      <c r="O14">
        <v>5.0599999999999996</v>
      </c>
      <c r="P14">
        <v>10</v>
      </c>
      <c r="Q14">
        <v>66</v>
      </c>
      <c r="R14">
        <v>50</v>
      </c>
      <c r="S14">
        <v>490</v>
      </c>
      <c r="T14">
        <v>9.8000000000000007</v>
      </c>
      <c r="U14">
        <v>4</v>
      </c>
      <c r="V14">
        <v>1</v>
      </c>
      <c r="W14">
        <v>0</v>
      </c>
      <c r="X14">
        <v>14</v>
      </c>
      <c r="Y14">
        <v>2</v>
      </c>
      <c r="Z14">
        <v>0</v>
      </c>
      <c r="AA14">
        <v>226</v>
      </c>
      <c r="AB14">
        <v>275.5</v>
      </c>
      <c r="AC14">
        <v>281.5</v>
      </c>
      <c r="AD14">
        <v>250.5</v>
      </c>
      <c r="AE14">
        <v>90</v>
      </c>
      <c r="AF14">
        <v>6</v>
      </c>
      <c r="AG14">
        <v>13</v>
      </c>
      <c r="AH14" t="s">
        <v>35</v>
      </c>
    </row>
    <row r="15" spans="1:34" x14ac:dyDescent="0.3">
      <c r="A15">
        <v>14</v>
      </c>
      <c r="B15" s="2" t="s">
        <v>179</v>
      </c>
      <c r="C15" s="2" t="s">
        <v>180</v>
      </c>
      <c r="D15" s="2" t="s">
        <v>34</v>
      </c>
      <c r="E15">
        <v>23</v>
      </c>
      <c r="F15">
        <v>13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215</v>
      </c>
      <c r="N15">
        <v>973</v>
      </c>
      <c r="O15">
        <v>4.53</v>
      </c>
      <c r="P15">
        <v>12</v>
      </c>
      <c r="Q15">
        <v>71</v>
      </c>
      <c r="R15">
        <v>55</v>
      </c>
      <c r="S15">
        <v>497</v>
      </c>
      <c r="T15">
        <v>9.0399999999999991</v>
      </c>
      <c r="U15">
        <v>1</v>
      </c>
      <c r="V15">
        <v>4</v>
      </c>
      <c r="W15">
        <v>2</v>
      </c>
      <c r="X15">
        <v>13</v>
      </c>
      <c r="Y15">
        <v>2</v>
      </c>
      <c r="Z15">
        <v>0</v>
      </c>
      <c r="AA15">
        <v>225</v>
      </c>
      <c r="AB15">
        <v>280</v>
      </c>
      <c r="AC15">
        <v>288</v>
      </c>
      <c r="AD15">
        <v>252.5</v>
      </c>
      <c r="AE15">
        <v>90</v>
      </c>
      <c r="AF15">
        <v>7</v>
      </c>
      <c r="AG15">
        <v>14</v>
      </c>
      <c r="AH15" t="s">
        <v>35</v>
      </c>
    </row>
    <row r="16" spans="1:34" x14ac:dyDescent="0.3">
      <c r="A16">
        <v>15</v>
      </c>
      <c r="B16" s="2" t="s">
        <v>64</v>
      </c>
      <c r="C16" s="2" t="s">
        <v>65</v>
      </c>
      <c r="D16" s="2" t="s">
        <v>52</v>
      </c>
      <c r="E16">
        <v>25</v>
      </c>
      <c r="F16">
        <v>16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10</v>
      </c>
      <c r="O16">
        <v>10</v>
      </c>
      <c r="P16">
        <v>0</v>
      </c>
      <c r="Q16">
        <v>136</v>
      </c>
      <c r="R16">
        <v>88</v>
      </c>
      <c r="S16">
        <v>1377</v>
      </c>
      <c r="T16">
        <v>15.65</v>
      </c>
      <c r="U16">
        <v>5</v>
      </c>
      <c r="V16">
        <v>0</v>
      </c>
      <c r="W16">
        <v>0</v>
      </c>
      <c r="X16">
        <v>5</v>
      </c>
      <c r="Y16">
        <v>1</v>
      </c>
      <c r="Z16">
        <v>0</v>
      </c>
      <c r="AA16">
        <v>171</v>
      </c>
      <c r="AB16">
        <v>258.7</v>
      </c>
      <c r="AC16">
        <v>261.7</v>
      </c>
      <c r="AD16">
        <v>214.7</v>
      </c>
      <c r="AE16">
        <v>88</v>
      </c>
      <c r="AF16">
        <v>2</v>
      </c>
      <c r="AG16">
        <v>15</v>
      </c>
      <c r="AH16" t="s">
        <v>35</v>
      </c>
    </row>
    <row r="17" spans="1:34" x14ac:dyDescent="0.3">
      <c r="A17">
        <v>16</v>
      </c>
      <c r="B17" s="2" t="s">
        <v>92</v>
      </c>
      <c r="C17" s="2" t="s">
        <v>63</v>
      </c>
      <c r="D17" s="2" t="s">
        <v>49</v>
      </c>
      <c r="E17">
        <v>25</v>
      </c>
      <c r="F17">
        <v>16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138</v>
      </c>
      <c r="R17">
        <v>86</v>
      </c>
      <c r="S17">
        <v>1524</v>
      </c>
      <c r="T17">
        <v>17.72</v>
      </c>
      <c r="U17">
        <v>8</v>
      </c>
      <c r="V17">
        <v>2</v>
      </c>
      <c r="W17">
        <v>1</v>
      </c>
      <c r="X17">
        <v>9</v>
      </c>
      <c r="Y17">
        <v>0</v>
      </c>
      <c r="Z17">
        <v>0</v>
      </c>
      <c r="AA17">
        <v>198</v>
      </c>
      <c r="AB17">
        <v>290.39999999999998</v>
      </c>
      <c r="AC17">
        <v>294.39999999999998</v>
      </c>
      <c r="AD17">
        <v>247.4</v>
      </c>
      <c r="AE17">
        <v>82</v>
      </c>
      <c r="AF17">
        <v>6</v>
      </c>
      <c r="AG17">
        <v>16</v>
      </c>
      <c r="AH17" t="s">
        <v>35</v>
      </c>
    </row>
    <row r="18" spans="1:34" x14ac:dyDescent="0.3">
      <c r="A18">
        <v>17</v>
      </c>
      <c r="B18" s="2" t="s">
        <v>75</v>
      </c>
      <c r="C18" s="2" t="s">
        <v>76</v>
      </c>
      <c r="D18" s="2" t="s">
        <v>52</v>
      </c>
      <c r="E18">
        <v>28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156</v>
      </c>
      <c r="R18">
        <v>116</v>
      </c>
      <c r="S18">
        <v>1163</v>
      </c>
      <c r="T18">
        <v>10.029999999999999</v>
      </c>
      <c r="U18">
        <v>8</v>
      </c>
      <c r="V18">
        <v>1</v>
      </c>
      <c r="W18">
        <v>0</v>
      </c>
      <c r="X18">
        <v>8</v>
      </c>
      <c r="Y18">
        <v>0</v>
      </c>
      <c r="Z18">
        <v>0</v>
      </c>
      <c r="AA18">
        <v>164</v>
      </c>
      <c r="AB18">
        <v>280.3</v>
      </c>
      <c r="AC18">
        <v>283.3</v>
      </c>
      <c r="AD18">
        <v>222.3</v>
      </c>
      <c r="AE18">
        <v>81</v>
      </c>
      <c r="AF18">
        <v>3</v>
      </c>
      <c r="AG18">
        <v>17</v>
      </c>
      <c r="AH18" t="s">
        <v>35</v>
      </c>
    </row>
    <row r="19" spans="1:34" x14ac:dyDescent="0.3">
      <c r="A19">
        <v>18</v>
      </c>
      <c r="B19" s="2" t="s">
        <v>217</v>
      </c>
      <c r="C19" s="2" t="s">
        <v>46</v>
      </c>
      <c r="D19" s="2" t="s">
        <v>49</v>
      </c>
      <c r="E19">
        <v>28</v>
      </c>
      <c r="F19">
        <v>16</v>
      </c>
      <c r="G19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5</v>
      </c>
      <c r="N19">
        <v>30</v>
      </c>
      <c r="O19">
        <v>6</v>
      </c>
      <c r="P19">
        <v>0</v>
      </c>
      <c r="Q19">
        <v>153</v>
      </c>
      <c r="R19">
        <v>113</v>
      </c>
      <c r="S19">
        <v>1373</v>
      </c>
      <c r="T19">
        <v>12.15</v>
      </c>
      <c r="U19">
        <v>9</v>
      </c>
      <c r="V19">
        <v>1</v>
      </c>
      <c r="W19">
        <v>1</v>
      </c>
      <c r="X19">
        <v>9</v>
      </c>
      <c r="Y19">
        <v>1</v>
      </c>
      <c r="Z19">
        <v>0</v>
      </c>
      <c r="AA19">
        <v>194</v>
      </c>
      <c r="AB19">
        <v>307.3</v>
      </c>
      <c r="AC19">
        <v>311.3</v>
      </c>
      <c r="AD19">
        <v>250.8</v>
      </c>
      <c r="AE19">
        <v>78</v>
      </c>
      <c r="AF19">
        <v>7</v>
      </c>
      <c r="AG19">
        <v>18</v>
      </c>
      <c r="AH19" t="s">
        <v>35</v>
      </c>
    </row>
    <row r="20" spans="1:34" x14ac:dyDescent="0.3">
      <c r="A20">
        <v>19</v>
      </c>
      <c r="B20" s="2" t="s">
        <v>47</v>
      </c>
      <c r="C20" s="2" t="s">
        <v>48</v>
      </c>
      <c r="D20" s="2" t="s">
        <v>49</v>
      </c>
      <c r="E20">
        <v>25</v>
      </c>
      <c r="F20">
        <v>16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147</v>
      </c>
      <c r="R20">
        <v>125</v>
      </c>
      <c r="S20">
        <v>1405</v>
      </c>
      <c r="T20">
        <v>11.24</v>
      </c>
      <c r="U20">
        <v>9</v>
      </c>
      <c r="V20">
        <v>2</v>
      </c>
      <c r="W20">
        <v>2</v>
      </c>
      <c r="X20">
        <v>9</v>
      </c>
      <c r="Y20">
        <v>0</v>
      </c>
      <c r="Z20">
        <v>0</v>
      </c>
      <c r="AA20">
        <v>191</v>
      </c>
      <c r="AB20">
        <v>315.5</v>
      </c>
      <c r="AC20">
        <v>320.5</v>
      </c>
      <c r="AD20">
        <v>253</v>
      </c>
      <c r="AE20">
        <v>74</v>
      </c>
      <c r="AF20">
        <v>8</v>
      </c>
      <c r="AG20">
        <v>19</v>
      </c>
      <c r="AH20" t="s">
        <v>35</v>
      </c>
    </row>
    <row r="21" spans="1:34" x14ac:dyDescent="0.3">
      <c r="A21">
        <v>20</v>
      </c>
      <c r="B21" s="2" t="s">
        <v>266</v>
      </c>
      <c r="C21" s="2" t="s">
        <v>104</v>
      </c>
      <c r="D21" s="2" t="s">
        <v>52</v>
      </c>
      <c r="E21">
        <v>25</v>
      </c>
      <c r="F21">
        <v>16</v>
      </c>
      <c r="G21">
        <v>8</v>
      </c>
      <c r="H21">
        <v>0</v>
      </c>
      <c r="I21">
        <v>1</v>
      </c>
      <c r="J21">
        <v>0</v>
      </c>
      <c r="K21">
        <v>0</v>
      </c>
      <c r="L21">
        <v>0</v>
      </c>
      <c r="M21">
        <v>3</v>
      </c>
      <c r="N21">
        <v>-8</v>
      </c>
      <c r="O21">
        <v>-2.67</v>
      </c>
      <c r="P21">
        <v>1</v>
      </c>
      <c r="Q21">
        <v>110</v>
      </c>
      <c r="R21">
        <v>66</v>
      </c>
      <c r="S21">
        <v>750</v>
      </c>
      <c r="T21">
        <v>11.36</v>
      </c>
      <c r="U21">
        <v>13</v>
      </c>
      <c r="V21">
        <v>1</v>
      </c>
      <c r="W21">
        <v>1</v>
      </c>
      <c r="X21">
        <v>14</v>
      </c>
      <c r="Y21">
        <v>0</v>
      </c>
      <c r="Z21">
        <v>0</v>
      </c>
      <c r="AA21">
        <v>156</v>
      </c>
      <c r="AB21">
        <v>222.2</v>
      </c>
      <c r="AC21">
        <v>226.2</v>
      </c>
      <c r="AD21">
        <v>189.2</v>
      </c>
      <c r="AE21">
        <v>73</v>
      </c>
      <c r="AF21">
        <v>4</v>
      </c>
      <c r="AG21">
        <v>20</v>
      </c>
      <c r="AH21" t="s">
        <v>35</v>
      </c>
    </row>
    <row r="22" spans="1:34" x14ac:dyDescent="0.3">
      <c r="A22">
        <v>21</v>
      </c>
      <c r="B22" s="2" t="s">
        <v>137</v>
      </c>
      <c r="C22" s="2" t="s">
        <v>84</v>
      </c>
      <c r="D22" s="2" t="s">
        <v>38</v>
      </c>
      <c r="E22">
        <v>33</v>
      </c>
      <c r="F22">
        <v>16</v>
      </c>
      <c r="G22">
        <v>16</v>
      </c>
      <c r="H22">
        <v>422</v>
      </c>
      <c r="I22">
        <v>608</v>
      </c>
      <c r="J22">
        <v>4924</v>
      </c>
      <c r="K22">
        <v>35</v>
      </c>
      <c r="L22">
        <v>7</v>
      </c>
      <c r="M22">
        <v>33</v>
      </c>
      <c r="N22">
        <v>125</v>
      </c>
      <c r="O22">
        <v>3.79</v>
      </c>
      <c r="P22">
        <v>3</v>
      </c>
      <c r="Q22">
        <v>1</v>
      </c>
      <c r="R22">
        <v>1</v>
      </c>
      <c r="S22">
        <v>5</v>
      </c>
      <c r="T22">
        <v>5</v>
      </c>
      <c r="U22">
        <v>1</v>
      </c>
      <c r="V22">
        <v>10</v>
      </c>
      <c r="W22">
        <v>5</v>
      </c>
      <c r="X22">
        <v>4</v>
      </c>
      <c r="Y22">
        <v>0</v>
      </c>
      <c r="Z22">
        <v>2</v>
      </c>
      <c r="AA22">
        <v>354</v>
      </c>
      <c r="AB22">
        <v>355</v>
      </c>
      <c r="AC22">
        <v>373</v>
      </c>
      <c r="AD22">
        <v>361.5</v>
      </c>
      <c r="AE22">
        <v>71</v>
      </c>
      <c r="AF22">
        <v>2</v>
      </c>
      <c r="AG22">
        <v>21</v>
      </c>
      <c r="AH22" t="s">
        <v>35</v>
      </c>
    </row>
    <row r="23" spans="1:34" x14ac:dyDescent="0.3">
      <c r="A23">
        <v>22</v>
      </c>
      <c r="B23" s="2" t="s">
        <v>240</v>
      </c>
      <c r="C23" s="2" t="s">
        <v>180</v>
      </c>
      <c r="D23" s="2" t="s">
        <v>49</v>
      </c>
      <c r="E23">
        <v>22</v>
      </c>
      <c r="F23">
        <v>16</v>
      </c>
      <c r="G23">
        <v>13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13</v>
      </c>
      <c r="O23">
        <v>13</v>
      </c>
      <c r="P23">
        <v>0</v>
      </c>
      <c r="Q23">
        <v>166</v>
      </c>
      <c r="R23">
        <v>111</v>
      </c>
      <c r="S23">
        <v>1426</v>
      </c>
      <c r="T23">
        <v>12.85</v>
      </c>
      <c r="U23">
        <v>7</v>
      </c>
      <c r="V23">
        <v>1</v>
      </c>
      <c r="W23">
        <v>1</v>
      </c>
      <c r="X23">
        <v>7</v>
      </c>
      <c r="Y23">
        <v>1</v>
      </c>
      <c r="Z23">
        <v>0</v>
      </c>
      <c r="AA23">
        <v>186</v>
      </c>
      <c r="AB23">
        <v>296.89999999999998</v>
      </c>
      <c r="AC23">
        <v>300.89999999999998</v>
      </c>
      <c r="AD23">
        <v>241.4</v>
      </c>
      <c r="AE23">
        <v>70</v>
      </c>
      <c r="AF23">
        <v>9</v>
      </c>
      <c r="AG23">
        <v>22</v>
      </c>
      <c r="AH23" t="s">
        <v>35</v>
      </c>
    </row>
    <row r="24" spans="1:34" x14ac:dyDescent="0.3">
      <c r="A24">
        <v>23</v>
      </c>
      <c r="B24" s="2" t="s">
        <v>253</v>
      </c>
      <c r="C24" s="2" t="s">
        <v>51</v>
      </c>
      <c r="D24" s="2" t="s">
        <v>34</v>
      </c>
      <c r="E24">
        <v>23</v>
      </c>
      <c r="F24">
        <v>11</v>
      </c>
      <c r="G24">
        <v>11</v>
      </c>
      <c r="H24">
        <v>0</v>
      </c>
      <c r="I24">
        <v>0</v>
      </c>
      <c r="J24">
        <v>0</v>
      </c>
      <c r="K24">
        <v>0</v>
      </c>
      <c r="L24">
        <v>0</v>
      </c>
      <c r="M24">
        <v>181</v>
      </c>
      <c r="N24">
        <v>824</v>
      </c>
      <c r="O24">
        <v>4.55</v>
      </c>
      <c r="P24">
        <v>7</v>
      </c>
      <c r="Q24">
        <v>35</v>
      </c>
      <c r="R24">
        <v>26</v>
      </c>
      <c r="S24">
        <v>378</v>
      </c>
      <c r="T24">
        <v>14.54</v>
      </c>
      <c r="U24">
        <v>7</v>
      </c>
      <c r="V24">
        <v>0</v>
      </c>
      <c r="W24">
        <v>0</v>
      </c>
      <c r="X24">
        <v>14</v>
      </c>
      <c r="Y24">
        <v>0</v>
      </c>
      <c r="Z24">
        <v>0</v>
      </c>
      <c r="AA24">
        <v>204</v>
      </c>
      <c r="AB24">
        <v>230.2</v>
      </c>
      <c r="AC24">
        <v>236.2</v>
      </c>
      <c r="AD24">
        <v>217.2</v>
      </c>
      <c r="AE24">
        <v>69</v>
      </c>
      <c r="AF24">
        <v>8</v>
      </c>
      <c r="AG24">
        <v>23</v>
      </c>
      <c r="AH24" t="s">
        <v>35</v>
      </c>
    </row>
    <row r="25" spans="1:34" x14ac:dyDescent="0.3">
      <c r="A25">
        <v>24</v>
      </c>
      <c r="B25" s="2" t="s">
        <v>77</v>
      </c>
      <c r="C25" s="2" t="s">
        <v>78</v>
      </c>
      <c r="D25" s="2" t="s">
        <v>34</v>
      </c>
      <c r="E25">
        <v>22</v>
      </c>
      <c r="F25">
        <v>14</v>
      </c>
      <c r="G25">
        <v>13</v>
      </c>
      <c r="H25">
        <v>0</v>
      </c>
      <c r="I25">
        <v>0</v>
      </c>
      <c r="J25">
        <v>0</v>
      </c>
      <c r="K25">
        <v>0</v>
      </c>
      <c r="L25">
        <v>0</v>
      </c>
      <c r="M25">
        <v>237</v>
      </c>
      <c r="N25">
        <v>1168</v>
      </c>
      <c r="O25">
        <v>4.93</v>
      </c>
      <c r="P25">
        <v>8</v>
      </c>
      <c r="Q25">
        <v>55</v>
      </c>
      <c r="R25">
        <v>43</v>
      </c>
      <c r="S25">
        <v>296</v>
      </c>
      <c r="T25">
        <v>6.88</v>
      </c>
      <c r="U25">
        <v>1</v>
      </c>
      <c r="V25">
        <v>0</v>
      </c>
      <c r="W25">
        <v>0</v>
      </c>
      <c r="X25">
        <v>9</v>
      </c>
      <c r="Y25">
        <v>0</v>
      </c>
      <c r="Z25">
        <v>0</v>
      </c>
      <c r="AA25">
        <v>200</v>
      </c>
      <c r="AB25">
        <v>243.4</v>
      </c>
      <c r="AC25">
        <v>249.4</v>
      </c>
      <c r="AD25">
        <v>221.9</v>
      </c>
      <c r="AE25">
        <v>65</v>
      </c>
      <c r="AF25">
        <v>9</v>
      </c>
      <c r="AG25">
        <v>24</v>
      </c>
      <c r="AH25" t="s">
        <v>35</v>
      </c>
    </row>
    <row r="26" spans="1:34" x14ac:dyDescent="0.3">
      <c r="A26">
        <v>25</v>
      </c>
      <c r="B26" s="2" t="s">
        <v>125</v>
      </c>
      <c r="C26" s="2" t="s">
        <v>80</v>
      </c>
      <c r="D26" s="2" t="s">
        <v>49</v>
      </c>
      <c r="E26">
        <v>26</v>
      </c>
      <c r="F26">
        <v>16</v>
      </c>
      <c r="G26">
        <v>16</v>
      </c>
      <c r="H26">
        <v>0</v>
      </c>
      <c r="I26">
        <v>0</v>
      </c>
      <c r="J26">
        <v>0</v>
      </c>
      <c r="K26">
        <v>0</v>
      </c>
      <c r="L26">
        <v>0</v>
      </c>
      <c r="M26">
        <v>19</v>
      </c>
      <c r="N26">
        <v>157</v>
      </c>
      <c r="O26">
        <v>8.26</v>
      </c>
      <c r="P26">
        <v>1</v>
      </c>
      <c r="Q26">
        <v>130</v>
      </c>
      <c r="R26">
        <v>86</v>
      </c>
      <c r="S26">
        <v>1219</v>
      </c>
      <c r="T26">
        <v>14.17</v>
      </c>
      <c r="U26">
        <v>6</v>
      </c>
      <c r="V26">
        <v>0</v>
      </c>
      <c r="W26">
        <v>0</v>
      </c>
      <c r="X26">
        <v>7</v>
      </c>
      <c r="Y26">
        <v>0</v>
      </c>
      <c r="Z26">
        <v>0</v>
      </c>
      <c r="AA26">
        <v>180</v>
      </c>
      <c r="AB26">
        <v>265.60000000000002</v>
      </c>
      <c r="AC26">
        <v>271.60000000000002</v>
      </c>
      <c r="AD26">
        <v>222.6</v>
      </c>
      <c r="AE26">
        <v>63</v>
      </c>
      <c r="AF26">
        <v>10</v>
      </c>
      <c r="AG26">
        <v>25</v>
      </c>
      <c r="AH26" t="s">
        <v>35</v>
      </c>
    </row>
    <row r="27" spans="1:34" x14ac:dyDescent="0.3">
      <c r="A27">
        <v>26</v>
      </c>
      <c r="B27" s="2" t="s">
        <v>188</v>
      </c>
      <c r="C27" s="2" t="s">
        <v>116</v>
      </c>
      <c r="D27" s="2" t="s">
        <v>34</v>
      </c>
      <c r="E27">
        <v>27</v>
      </c>
      <c r="F27">
        <v>16</v>
      </c>
      <c r="G27">
        <v>16</v>
      </c>
      <c r="H27">
        <v>0</v>
      </c>
      <c r="I27">
        <v>0</v>
      </c>
      <c r="J27">
        <v>0</v>
      </c>
      <c r="K27">
        <v>0</v>
      </c>
      <c r="L27">
        <v>0</v>
      </c>
      <c r="M27">
        <v>258</v>
      </c>
      <c r="N27">
        <v>940</v>
      </c>
      <c r="O27">
        <v>3.64</v>
      </c>
      <c r="P27">
        <v>7</v>
      </c>
      <c r="Q27">
        <v>76</v>
      </c>
      <c r="R27">
        <v>50</v>
      </c>
      <c r="S27">
        <v>446</v>
      </c>
      <c r="T27">
        <v>8.92</v>
      </c>
      <c r="U27">
        <v>3</v>
      </c>
      <c r="V27">
        <v>3</v>
      </c>
      <c r="W27">
        <v>2</v>
      </c>
      <c r="X27">
        <v>10</v>
      </c>
      <c r="Y27">
        <v>1</v>
      </c>
      <c r="Z27">
        <v>0</v>
      </c>
      <c r="AA27">
        <v>197</v>
      </c>
      <c r="AB27">
        <v>246.6</v>
      </c>
      <c r="AC27">
        <v>254.6</v>
      </c>
      <c r="AD27">
        <v>221.6</v>
      </c>
      <c r="AE27">
        <v>61</v>
      </c>
      <c r="AF27">
        <v>10</v>
      </c>
      <c r="AG27">
        <v>26</v>
      </c>
      <c r="AH27" t="s">
        <v>35</v>
      </c>
    </row>
    <row r="28" spans="1:34" x14ac:dyDescent="0.3">
      <c r="A28">
        <v>27</v>
      </c>
      <c r="B28" s="2" t="s">
        <v>443</v>
      </c>
      <c r="C28" s="2" t="s">
        <v>180</v>
      </c>
      <c r="D28" s="2" t="s">
        <v>38</v>
      </c>
      <c r="E28">
        <v>36</v>
      </c>
      <c r="F28">
        <v>16</v>
      </c>
      <c r="G28">
        <v>16</v>
      </c>
      <c r="H28">
        <v>452</v>
      </c>
      <c r="I28">
        <v>675</v>
      </c>
      <c r="J28">
        <v>5129</v>
      </c>
      <c r="K28">
        <v>34</v>
      </c>
      <c r="L28">
        <v>16</v>
      </c>
      <c r="M28">
        <v>31</v>
      </c>
      <c r="N28">
        <v>98</v>
      </c>
      <c r="O28">
        <v>3.16</v>
      </c>
      <c r="P28">
        <v>3</v>
      </c>
      <c r="Q28">
        <v>1</v>
      </c>
      <c r="R28">
        <v>1</v>
      </c>
      <c r="S28">
        <v>-1</v>
      </c>
      <c r="T28">
        <v>-1</v>
      </c>
      <c r="U28">
        <v>0</v>
      </c>
      <c r="V28">
        <v>7</v>
      </c>
      <c r="W28">
        <v>2</v>
      </c>
      <c r="X28">
        <v>3</v>
      </c>
      <c r="Y28">
        <v>0</v>
      </c>
      <c r="Z28">
        <v>4</v>
      </c>
      <c r="AA28">
        <v>341</v>
      </c>
      <c r="AB28">
        <v>341.9</v>
      </c>
      <c r="AC28">
        <v>362.9</v>
      </c>
      <c r="AD28">
        <v>357.4</v>
      </c>
      <c r="AE28">
        <v>58</v>
      </c>
      <c r="AF28">
        <v>3</v>
      </c>
      <c r="AG28">
        <v>27</v>
      </c>
      <c r="AH28" t="s">
        <v>35</v>
      </c>
    </row>
    <row r="29" spans="1:34" x14ac:dyDescent="0.3">
      <c r="A29">
        <v>28</v>
      </c>
      <c r="B29" s="2" t="s">
        <v>169</v>
      </c>
      <c r="C29" s="2" t="s">
        <v>101</v>
      </c>
      <c r="D29" s="2" t="s">
        <v>34</v>
      </c>
      <c r="E29">
        <v>26</v>
      </c>
      <c r="F29">
        <v>16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94</v>
      </c>
      <c r="N29">
        <v>425</v>
      </c>
      <c r="O29">
        <v>4.5199999999999996</v>
      </c>
      <c r="P29">
        <v>5</v>
      </c>
      <c r="Q29">
        <v>123</v>
      </c>
      <c r="R29">
        <v>87</v>
      </c>
      <c r="S29">
        <v>751</v>
      </c>
      <c r="T29">
        <v>8.6300000000000008</v>
      </c>
      <c r="U29">
        <v>7</v>
      </c>
      <c r="V29">
        <v>0</v>
      </c>
      <c r="W29">
        <v>0</v>
      </c>
      <c r="X29">
        <v>12</v>
      </c>
      <c r="Y29">
        <v>0</v>
      </c>
      <c r="Z29">
        <v>0</v>
      </c>
      <c r="AA29">
        <v>190</v>
      </c>
      <c r="AB29">
        <v>276.60000000000002</v>
      </c>
      <c r="AC29">
        <v>282.60000000000002</v>
      </c>
      <c r="AD29">
        <v>233.1</v>
      </c>
      <c r="AE29">
        <v>54</v>
      </c>
      <c r="AF29">
        <v>11</v>
      </c>
      <c r="AG29">
        <v>28</v>
      </c>
      <c r="AH29" t="s">
        <v>35</v>
      </c>
    </row>
    <row r="30" spans="1:34" x14ac:dyDescent="0.3">
      <c r="A30">
        <v>29</v>
      </c>
      <c r="B30" s="2" t="s">
        <v>113</v>
      </c>
      <c r="C30" s="2" t="s">
        <v>114</v>
      </c>
      <c r="D30" s="2" t="s">
        <v>34</v>
      </c>
      <c r="E30">
        <v>24</v>
      </c>
      <c r="F30">
        <v>15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192</v>
      </c>
      <c r="N30">
        <v>1037</v>
      </c>
      <c r="O30">
        <v>5.4</v>
      </c>
      <c r="P30">
        <v>9</v>
      </c>
      <c r="Q30">
        <v>47</v>
      </c>
      <c r="R30">
        <v>35</v>
      </c>
      <c r="S30">
        <v>241</v>
      </c>
      <c r="T30">
        <v>6.89</v>
      </c>
      <c r="U30">
        <v>1</v>
      </c>
      <c r="V30">
        <v>0</v>
      </c>
      <c r="W30">
        <v>0</v>
      </c>
      <c r="X30">
        <v>10</v>
      </c>
      <c r="Y30">
        <v>0</v>
      </c>
      <c r="Z30">
        <v>0</v>
      </c>
      <c r="AA30">
        <v>188</v>
      </c>
      <c r="AB30">
        <v>222.8</v>
      </c>
      <c r="AC30">
        <v>228.8</v>
      </c>
      <c r="AD30">
        <v>205.3</v>
      </c>
      <c r="AE30">
        <v>52</v>
      </c>
      <c r="AF30">
        <v>12</v>
      </c>
      <c r="AG30">
        <v>29</v>
      </c>
      <c r="AH30" t="s">
        <v>35</v>
      </c>
    </row>
    <row r="31" spans="1:34" x14ac:dyDescent="0.3">
      <c r="A31">
        <v>30</v>
      </c>
      <c r="B31" s="2" t="s">
        <v>39</v>
      </c>
      <c r="C31" s="2" t="s">
        <v>40</v>
      </c>
      <c r="D31" s="2" t="s">
        <v>34</v>
      </c>
      <c r="E31">
        <v>24</v>
      </c>
      <c r="F31">
        <v>16</v>
      </c>
      <c r="G31">
        <v>12</v>
      </c>
      <c r="H31">
        <v>2</v>
      </c>
      <c r="I31">
        <v>3</v>
      </c>
      <c r="J31">
        <v>14</v>
      </c>
      <c r="K31">
        <v>0</v>
      </c>
      <c r="L31">
        <v>0</v>
      </c>
      <c r="M31">
        <v>215</v>
      </c>
      <c r="N31">
        <v>1059</v>
      </c>
      <c r="O31">
        <v>4.93</v>
      </c>
      <c r="P31">
        <v>12</v>
      </c>
      <c r="Q31">
        <v>18</v>
      </c>
      <c r="R31">
        <v>15</v>
      </c>
      <c r="S31">
        <v>99</v>
      </c>
      <c r="T31">
        <v>6.6</v>
      </c>
      <c r="U31">
        <v>0</v>
      </c>
      <c r="V31">
        <v>1</v>
      </c>
      <c r="W31">
        <v>1</v>
      </c>
      <c r="X31">
        <v>12</v>
      </c>
      <c r="Y31">
        <v>0</v>
      </c>
      <c r="Z31">
        <v>0</v>
      </c>
      <c r="AA31">
        <v>186</v>
      </c>
      <c r="AB31">
        <v>201.4</v>
      </c>
      <c r="AC31">
        <v>205.4</v>
      </c>
      <c r="AD31">
        <v>193.9</v>
      </c>
      <c r="AE31">
        <v>51</v>
      </c>
      <c r="AF31">
        <v>13</v>
      </c>
      <c r="AG31">
        <v>30</v>
      </c>
      <c r="AH31" t="s">
        <v>35</v>
      </c>
    </row>
    <row r="32" spans="1:34" x14ac:dyDescent="0.3">
      <c r="A32">
        <v>31</v>
      </c>
      <c r="B32" s="2" t="s">
        <v>66</v>
      </c>
      <c r="C32" s="2" t="s">
        <v>67</v>
      </c>
      <c r="D32" s="2" t="s">
        <v>38</v>
      </c>
      <c r="E32">
        <v>23</v>
      </c>
      <c r="F32">
        <v>16</v>
      </c>
      <c r="G32">
        <v>16</v>
      </c>
      <c r="H32">
        <v>345</v>
      </c>
      <c r="I32">
        <v>505</v>
      </c>
      <c r="J32">
        <v>4165</v>
      </c>
      <c r="K32">
        <v>26</v>
      </c>
      <c r="L32">
        <v>9</v>
      </c>
      <c r="M32">
        <v>99</v>
      </c>
      <c r="N32">
        <v>551</v>
      </c>
      <c r="O32">
        <v>5.57</v>
      </c>
      <c r="P32">
        <v>5</v>
      </c>
      <c r="Q32">
        <v>0</v>
      </c>
      <c r="R32">
        <v>0</v>
      </c>
      <c r="S32">
        <v>0</v>
      </c>
      <c r="T32">
        <v>0</v>
      </c>
      <c r="U32">
        <v>0</v>
      </c>
      <c r="V32">
        <v>9</v>
      </c>
      <c r="W32">
        <v>3</v>
      </c>
      <c r="X32">
        <v>5</v>
      </c>
      <c r="Y32">
        <v>0</v>
      </c>
      <c r="Z32">
        <v>0</v>
      </c>
      <c r="AA32">
        <v>332</v>
      </c>
      <c r="AB32">
        <v>331.7</v>
      </c>
      <c r="AC32">
        <v>349.7</v>
      </c>
      <c r="AD32">
        <v>340.7</v>
      </c>
      <c r="AE32">
        <v>49</v>
      </c>
      <c r="AF32">
        <v>4</v>
      </c>
      <c r="AG32">
        <v>31</v>
      </c>
      <c r="AH32" t="s">
        <v>35</v>
      </c>
    </row>
    <row r="33" spans="1:34" x14ac:dyDescent="0.3">
      <c r="A33">
        <v>32</v>
      </c>
      <c r="B33" s="2" t="s">
        <v>108</v>
      </c>
      <c r="C33" s="2" t="s">
        <v>61</v>
      </c>
      <c r="D33" s="2" t="s">
        <v>49</v>
      </c>
      <c r="E33">
        <v>26</v>
      </c>
      <c r="F33">
        <v>16</v>
      </c>
      <c r="G33">
        <v>14</v>
      </c>
      <c r="H33">
        <v>0</v>
      </c>
      <c r="I33">
        <v>0</v>
      </c>
      <c r="J33">
        <v>0</v>
      </c>
      <c r="K33">
        <v>0</v>
      </c>
      <c r="L33">
        <v>0</v>
      </c>
      <c r="M33">
        <v>13</v>
      </c>
      <c r="N33">
        <v>69</v>
      </c>
      <c r="O33">
        <v>5.31</v>
      </c>
      <c r="P33">
        <v>0</v>
      </c>
      <c r="Q33">
        <v>70</v>
      </c>
      <c r="R33">
        <v>57</v>
      </c>
      <c r="S33">
        <v>965</v>
      </c>
      <c r="T33">
        <v>16.93</v>
      </c>
      <c r="U33">
        <v>10</v>
      </c>
      <c r="V33">
        <v>2</v>
      </c>
      <c r="W33">
        <v>0</v>
      </c>
      <c r="X33">
        <v>10</v>
      </c>
      <c r="Y33">
        <v>1</v>
      </c>
      <c r="Z33">
        <v>0</v>
      </c>
      <c r="AA33">
        <v>165</v>
      </c>
      <c r="AB33">
        <v>222.4</v>
      </c>
      <c r="AC33">
        <v>225.4</v>
      </c>
      <c r="AD33">
        <v>193.9</v>
      </c>
      <c r="AE33">
        <v>49</v>
      </c>
      <c r="AF33">
        <v>11</v>
      </c>
      <c r="AG33">
        <v>32</v>
      </c>
      <c r="AH33" t="s">
        <v>35</v>
      </c>
    </row>
    <row r="34" spans="1:34" x14ac:dyDescent="0.3">
      <c r="A34">
        <v>33</v>
      </c>
      <c r="B34" s="2" t="s">
        <v>118</v>
      </c>
      <c r="C34" s="2" t="s">
        <v>46</v>
      </c>
      <c r="D34" s="2" t="s">
        <v>49</v>
      </c>
      <c r="E34">
        <v>25</v>
      </c>
      <c r="F34">
        <v>15</v>
      </c>
      <c r="G34">
        <v>14</v>
      </c>
      <c r="H34">
        <v>0</v>
      </c>
      <c r="I34">
        <v>0</v>
      </c>
      <c r="J34">
        <v>0</v>
      </c>
      <c r="K34">
        <v>0</v>
      </c>
      <c r="L34">
        <v>0</v>
      </c>
      <c r="M34">
        <v>10</v>
      </c>
      <c r="N34">
        <v>62</v>
      </c>
      <c r="O34">
        <v>6.2</v>
      </c>
      <c r="P34">
        <v>0</v>
      </c>
      <c r="Q34">
        <v>149</v>
      </c>
      <c r="R34">
        <v>102</v>
      </c>
      <c r="S34">
        <v>1021</v>
      </c>
      <c r="T34">
        <v>10.01</v>
      </c>
      <c r="U34">
        <v>9</v>
      </c>
      <c r="V34">
        <v>0</v>
      </c>
      <c r="W34">
        <v>0</v>
      </c>
      <c r="X34">
        <v>9</v>
      </c>
      <c r="Y34">
        <v>1</v>
      </c>
      <c r="Z34">
        <v>0</v>
      </c>
      <c r="AA34">
        <v>164</v>
      </c>
      <c r="AB34">
        <v>266.3</v>
      </c>
      <c r="AC34">
        <v>269.3</v>
      </c>
      <c r="AD34">
        <v>215.3</v>
      </c>
      <c r="AE34">
        <v>48</v>
      </c>
      <c r="AF34">
        <v>12</v>
      </c>
      <c r="AG34">
        <v>33</v>
      </c>
      <c r="AH34" t="s">
        <v>35</v>
      </c>
    </row>
    <row r="35" spans="1:34" x14ac:dyDescent="0.3">
      <c r="A35">
        <v>34</v>
      </c>
      <c r="B35" s="2" t="s">
        <v>225</v>
      </c>
      <c r="C35" s="2" t="s">
        <v>80</v>
      </c>
      <c r="D35" s="2" t="s">
        <v>49</v>
      </c>
      <c r="E35">
        <v>25</v>
      </c>
      <c r="F35">
        <v>16</v>
      </c>
      <c r="G35">
        <v>16</v>
      </c>
      <c r="H35">
        <v>0</v>
      </c>
      <c r="I35">
        <v>0</v>
      </c>
      <c r="J35">
        <v>0</v>
      </c>
      <c r="K35">
        <v>0</v>
      </c>
      <c r="L35">
        <v>0</v>
      </c>
      <c r="M35">
        <v>10</v>
      </c>
      <c r="N35">
        <v>68</v>
      </c>
      <c r="O35">
        <v>6.8</v>
      </c>
      <c r="P35">
        <v>1</v>
      </c>
      <c r="Q35">
        <v>117</v>
      </c>
      <c r="R35">
        <v>80</v>
      </c>
      <c r="S35">
        <v>1204</v>
      </c>
      <c r="T35">
        <v>15.05</v>
      </c>
      <c r="U35">
        <v>5</v>
      </c>
      <c r="V35">
        <v>1</v>
      </c>
      <c r="W35">
        <v>0</v>
      </c>
      <c r="X35">
        <v>6</v>
      </c>
      <c r="Y35">
        <v>0</v>
      </c>
      <c r="Z35">
        <v>0</v>
      </c>
      <c r="AA35">
        <v>163</v>
      </c>
      <c r="AB35">
        <v>243.2</v>
      </c>
      <c r="AC35">
        <v>246.2</v>
      </c>
      <c r="AD35">
        <v>203.2</v>
      </c>
      <c r="AE35">
        <v>47</v>
      </c>
      <c r="AF35">
        <v>13</v>
      </c>
      <c r="AG35">
        <v>34</v>
      </c>
      <c r="AH35" t="s">
        <v>35</v>
      </c>
    </row>
    <row r="36" spans="1:34" x14ac:dyDescent="0.3">
      <c r="A36">
        <v>35</v>
      </c>
      <c r="B36" s="2" t="s">
        <v>96</v>
      </c>
      <c r="C36" s="2" t="s">
        <v>56</v>
      </c>
      <c r="D36" s="2" t="s">
        <v>49</v>
      </c>
      <c r="E36">
        <v>26</v>
      </c>
      <c r="F36">
        <v>16</v>
      </c>
      <c r="G36">
        <v>14</v>
      </c>
      <c r="H36">
        <v>0</v>
      </c>
      <c r="I36">
        <v>0</v>
      </c>
      <c r="J36">
        <v>0</v>
      </c>
      <c r="K36">
        <v>0</v>
      </c>
      <c r="L36">
        <v>0</v>
      </c>
      <c r="M36">
        <v>9</v>
      </c>
      <c r="N36">
        <v>75</v>
      </c>
      <c r="O36">
        <v>8.33</v>
      </c>
      <c r="P36">
        <v>0</v>
      </c>
      <c r="Q36">
        <v>136</v>
      </c>
      <c r="R36">
        <v>97</v>
      </c>
      <c r="S36">
        <v>1196</v>
      </c>
      <c r="T36">
        <v>12.33</v>
      </c>
      <c r="U36">
        <v>6</v>
      </c>
      <c r="V36">
        <v>3</v>
      </c>
      <c r="W36">
        <v>1</v>
      </c>
      <c r="X36">
        <v>6</v>
      </c>
      <c r="Y36">
        <v>1</v>
      </c>
      <c r="Z36">
        <v>0</v>
      </c>
      <c r="AA36">
        <v>163</v>
      </c>
      <c r="AB36">
        <v>260.10000000000002</v>
      </c>
      <c r="AC36">
        <v>264.10000000000002</v>
      </c>
      <c r="AD36">
        <v>211.6</v>
      </c>
      <c r="AE36">
        <v>47</v>
      </c>
      <c r="AF36">
        <v>14</v>
      </c>
      <c r="AG36">
        <v>35</v>
      </c>
      <c r="AH36" t="s">
        <v>35</v>
      </c>
    </row>
    <row r="37" spans="1:34" x14ac:dyDescent="0.3">
      <c r="A37">
        <v>36</v>
      </c>
      <c r="B37" s="2" t="s">
        <v>220</v>
      </c>
      <c r="C37" s="2" t="s">
        <v>104</v>
      </c>
      <c r="D37" s="2" t="s">
        <v>49</v>
      </c>
      <c r="E37">
        <v>29</v>
      </c>
      <c r="F37">
        <v>14</v>
      </c>
      <c r="G37">
        <v>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120</v>
      </c>
      <c r="R37">
        <v>76</v>
      </c>
      <c r="S37">
        <v>1270</v>
      </c>
      <c r="T37">
        <v>16.71</v>
      </c>
      <c r="U37">
        <v>6</v>
      </c>
      <c r="V37">
        <v>0</v>
      </c>
      <c r="W37">
        <v>0</v>
      </c>
      <c r="X37">
        <v>6</v>
      </c>
      <c r="Y37">
        <v>0</v>
      </c>
      <c r="Z37">
        <v>0</v>
      </c>
      <c r="AA37">
        <v>163</v>
      </c>
      <c r="AB37">
        <v>239</v>
      </c>
      <c r="AC37">
        <v>242</v>
      </c>
      <c r="AD37">
        <v>201</v>
      </c>
      <c r="AE37">
        <v>47</v>
      </c>
      <c r="AF37">
        <v>15</v>
      </c>
      <c r="AG37">
        <v>36</v>
      </c>
      <c r="AH37" t="s">
        <v>35</v>
      </c>
    </row>
    <row r="38" spans="1:34" x14ac:dyDescent="0.3">
      <c r="A38">
        <v>37</v>
      </c>
      <c r="B38" s="2" t="s">
        <v>68</v>
      </c>
      <c r="C38" s="2" t="s">
        <v>61</v>
      </c>
      <c r="D38" s="2" t="s">
        <v>34</v>
      </c>
      <c r="E38">
        <v>24</v>
      </c>
      <c r="F38">
        <v>14</v>
      </c>
      <c r="G38">
        <v>14</v>
      </c>
      <c r="H38">
        <v>0</v>
      </c>
      <c r="I38">
        <v>0</v>
      </c>
      <c r="J38">
        <v>0</v>
      </c>
      <c r="K38">
        <v>0</v>
      </c>
      <c r="L38">
        <v>0</v>
      </c>
      <c r="M38">
        <v>247</v>
      </c>
      <c r="N38">
        <v>1151</v>
      </c>
      <c r="O38">
        <v>4.66</v>
      </c>
      <c r="P38">
        <v>9</v>
      </c>
      <c r="Q38">
        <v>24</v>
      </c>
      <c r="R38">
        <v>20</v>
      </c>
      <c r="S38">
        <v>163</v>
      </c>
      <c r="T38">
        <v>8.15</v>
      </c>
      <c r="U38">
        <v>0</v>
      </c>
      <c r="V38">
        <v>3</v>
      </c>
      <c r="W38">
        <v>2</v>
      </c>
      <c r="X38">
        <v>9</v>
      </c>
      <c r="Y38">
        <v>0</v>
      </c>
      <c r="Z38">
        <v>0</v>
      </c>
      <c r="AA38">
        <v>181</v>
      </c>
      <c r="AB38">
        <v>201.4</v>
      </c>
      <c r="AC38">
        <v>209.4</v>
      </c>
      <c r="AD38">
        <v>191.4</v>
      </c>
      <c r="AE38">
        <v>46</v>
      </c>
      <c r="AF38">
        <v>14</v>
      </c>
      <c r="AG38">
        <v>37</v>
      </c>
      <c r="AH38" t="s">
        <v>35</v>
      </c>
    </row>
    <row r="39" spans="1:34" x14ac:dyDescent="0.3">
      <c r="A39">
        <v>38</v>
      </c>
      <c r="B39" s="2" t="s">
        <v>690</v>
      </c>
      <c r="C39" s="2" t="s">
        <v>104</v>
      </c>
      <c r="D39" s="2" t="s">
        <v>38</v>
      </c>
      <c r="E39">
        <v>29</v>
      </c>
      <c r="F39">
        <v>16</v>
      </c>
      <c r="G39">
        <v>16</v>
      </c>
      <c r="H39">
        <v>430</v>
      </c>
      <c r="I39">
        <v>639</v>
      </c>
      <c r="J39">
        <v>4593</v>
      </c>
      <c r="K39">
        <v>39</v>
      </c>
      <c r="L39">
        <v>15</v>
      </c>
      <c r="M39">
        <v>46</v>
      </c>
      <c r="N39">
        <v>148</v>
      </c>
      <c r="O39">
        <v>3.22</v>
      </c>
      <c r="P39">
        <v>0</v>
      </c>
      <c r="Q39">
        <v>2</v>
      </c>
      <c r="R39">
        <v>1</v>
      </c>
      <c r="S39">
        <v>4</v>
      </c>
      <c r="T39">
        <v>4</v>
      </c>
      <c r="U39">
        <v>0</v>
      </c>
      <c r="V39">
        <v>6</v>
      </c>
      <c r="W39">
        <v>1</v>
      </c>
      <c r="X39">
        <v>0</v>
      </c>
      <c r="Y39">
        <v>0</v>
      </c>
      <c r="Z39">
        <v>2</v>
      </c>
      <c r="AA39">
        <v>327</v>
      </c>
      <c r="AB39">
        <v>327.9</v>
      </c>
      <c r="AC39">
        <v>349.9</v>
      </c>
      <c r="AD39">
        <v>342.4</v>
      </c>
      <c r="AE39">
        <v>44</v>
      </c>
      <c r="AF39">
        <v>5</v>
      </c>
      <c r="AG39">
        <v>38</v>
      </c>
      <c r="AH39" t="s">
        <v>35</v>
      </c>
    </row>
    <row r="40" spans="1:34" x14ac:dyDescent="0.3">
      <c r="A40">
        <v>39</v>
      </c>
      <c r="B40" s="2" t="s">
        <v>81</v>
      </c>
      <c r="C40" s="2" t="s">
        <v>70</v>
      </c>
      <c r="D40" s="2" t="s">
        <v>52</v>
      </c>
      <c r="E40">
        <v>31</v>
      </c>
      <c r="F40">
        <v>16</v>
      </c>
      <c r="G40">
        <v>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101</v>
      </c>
      <c r="R40">
        <v>68</v>
      </c>
      <c r="S40">
        <v>896</v>
      </c>
      <c r="T40">
        <v>13.18</v>
      </c>
      <c r="U40">
        <v>6</v>
      </c>
      <c r="V40">
        <v>0</v>
      </c>
      <c r="W40">
        <v>0</v>
      </c>
      <c r="X40">
        <v>6</v>
      </c>
      <c r="Y40">
        <v>0</v>
      </c>
      <c r="Z40">
        <v>0</v>
      </c>
      <c r="AA40">
        <v>126</v>
      </c>
      <c r="AB40">
        <v>193.6</v>
      </c>
      <c r="AC40">
        <v>196.6</v>
      </c>
      <c r="AD40">
        <v>159.6</v>
      </c>
      <c r="AE40">
        <v>43</v>
      </c>
      <c r="AF40">
        <v>5</v>
      </c>
      <c r="AG40">
        <v>39</v>
      </c>
      <c r="AH40" t="s">
        <v>35</v>
      </c>
    </row>
    <row r="41" spans="1:34" x14ac:dyDescent="0.3">
      <c r="A41">
        <v>40</v>
      </c>
      <c r="B41" s="2" t="s">
        <v>53</v>
      </c>
      <c r="C41" s="2" t="s">
        <v>54</v>
      </c>
      <c r="D41" s="2" t="s">
        <v>34</v>
      </c>
      <c r="E41">
        <v>23</v>
      </c>
      <c r="F41">
        <v>16</v>
      </c>
      <c r="G41">
        <v>9</v>
      </c>
      <c r="H41">
        <v>0</v>
      </c>
      <c r="I41">
        <v>0</v>
      </c>
      <c r="J41">
        <v>0</v>
      </c>
      <c r="K41">
        <v>0</v>
      </c>
      <c r="L41">
        <v>0</v>
      </c>
      <c r="M41">
        <v>192</v>
      </c>
      <c r="N41">
        <v>996</v>
      </c>
      <c r="O41">
        <v>5.19</v>
      </c>
      <c r="P41">
        <v>8</v>
      </c>
      <c r="Q41">
        <v>29</v>
      </c>
      <c r="R41">
        <v>20</v>
      </c>
      <c r="S41">
        <v>149</v>
      </c>
      <c r="T41">
        <v>7.45</v>
      </c>
      <c r="U41">
        <v>2</v>
      </c>
      <c r="V41">
        <v>0</v>
      </c>
      <c r="W41">
        <v>0</v>
      </c>
      <c r="X41">
        <v>10</v>
      </c>
      <c r="Y41">
        <v>0</v>
      </c>
      <c r="Z41">
        <v>0</v>
      </c>
      <c r="AA41">
        <v>175</v>
      </c>
      <c r="AB41">
        <v>194.5</v>
      </c>
      <c r="AC41">
        <v>200.5</v>
      </c>
      <c r="AD41">
        <v>184.5</v>
      </c>
      <c r="AE41">
        <v>39</v>
      </c>
      <c r="AF41">
        <v>15</v>
      </c>
      <c r="AG41">
        <v>40</v>
      </c>
      <c r="AH41" t="s">
        <v>35</v>
      </c>
    </row>
    <row r="42" spans="1:34" x14ac:dyDescent="0.3">
      <c r="A42">
        <v>41</v>
      </c>
      <c r="B42" s="2" t="s">
        <v>170</v>
      </c>
      <c r="C42" s="2" t="s">
        <v>74</v>
      </c>
      <c r="D42" s="2" t="s">
        <v>49</v>
      </c>
      <c r="E42">
        <v>26</v>
      </c>
      <c r="F42">
        <v>12</v>
      </c>
      <c r="G42">
        <v>12</v>
      </c>
      <c r="H42">
        <v>2</v>
      </c>
      <c r="I42">
        <v>2</v>
      </c>
      <c r="J42">
        <v>106</v>
      </c>
      <c r="K42">
        <v>2</v>
      </c>
      <c r="L42">
        <v>0</v>
      </c>
      <c r="M42">
        <v>5</v>
      </c>
      <c r="N42">
        <v>19</v>
      </c>
      <c r="O42">
        <v>3.8</v>
      </c>
      <c r="P42">
        <v>0</v>
      </c>
      <c r="Q42">
        <v>124</v>
      </c>
      <c r="R42">
        <v>77</v>
      </c>
      <c r="S42">
        <v>1052</v>
      </c>
      <c r="T42">
        <v>13.66</v>
      </c>
      <c r="U42">
        <v>6</v>
      </c>
      <c r="V42">
        <v>2</v>
      </c>
      <c r="W42">
        <v>1</v>
      </c>
      <c r="X42">
        <v>6</v>
      </c>
      <c r="Y42">
        <v>0</v>
      </c>
      <c r="Z42">
        <v>0</v>
      </c>
      <c r="AA42">
        <v>153</v>
      </c>
      <c r="AB42">
        <v>230.3</v>
      </c>
      <c r="AC42">
        <v>234.3</v>
      </c>
      <c r="AD42">
        <v>191.8</v>
      </c>
      <c r="AE42">
        <v>37</v>
      </c>
      <c r="AF42">
        <v>16</v>
      </c>
      <c r="AG42">
        <v>41</v>
      </c>
      <c r="AH42" t="s">
        <v>35</v>
      </c>
    </row>
    <row r="43" spans="1:34" x14ac:dyDescent="0.3">
      <c r="A43">
        <v>42</v>
      </c>
      <c r="B43" s="2" t="s">
        <v>167</v>
      </c>
      <c r="C43" s="2" t="s">
        <v>135</v>
      </c>
      <c r="D43" s="2" t="s">
        <v>34</v>
      </c>
      <c r="E43">
        <v>33</v>
      </c>
      <c r="F43">
        <v>16</v>
      </c>
      <c r="G43">
        <v>16</v>
      </c>
      <c r="H43">
        <v>0</v>
      </c>
      <c r="I43">
        <v>0</v>
      </c>
      <c r="J43">
        <v>0</v>
      </c>
      <c r="K43">
        <v>0</v>
      </c>
      <c r="L43">
        <v>0</v>
      </c>
      <c r="M43">
        <v>251</v>
      </c>
      <c r="N43">
        <v>1042</v>
      </c>
      <c r="O43">
        <v>4.1500000000000004</v>
      </c>
      <c r="P43">
        <v>7</v>
      </c>
      <c r="Q43">
        <v>26</v>
      </c>
      <c r="R43">
        <v>20</v>
      </c>
      <c r="S43">
        <v>208</v>
      </c>
      <c r="T43">
        <v>10.4</v>
      </c>
      <c r="U43">
        <v>1</v>
      </c>
      <c r="V43">
        <v>3</v>
      </c>
      <c r="W43">
        <v>2</v>
      </c>
      <c r="X43">
        <v>8</v>
      </c>
      <c r="Y43">
        <v>0</v>
      </c>
      <c r="Z43">
        <v>0</v>
      </c>
      <c r="AA43">
        <v>169</v>
      </c>
      <c r="AB43">
        <v>189</v>
      </c>
      <c r="AC43">
        <v>197</v>
      </c>
      <c r="AD43">
        <v>179</v>
      </c>
      <c r="AE43">
        <v>34</v>
      </c>
      <c r="AF43">
        <v>16</v>
      </c>
      <c r="AG43">
        <v>42</v>
      </c>
      <c r="AH43" t="s">
        <v>35</v>
      </c>
    </row>
    <row r="44" spans="1:34" x14ac:dyDescent="0.3">
      <c r="A44">
        <v>43</v>
      </c>
      <c r="B44" s="2" t="s">
        <v>122</v>
      </c>
      <c r="C44" s="2" t="s">
        <v>42</v>
      </c>
      <c r="D44" s="2" t="s">
        <v>38</v>
      </c>
      <c r="E44">
        <v>35</v>
      </c>
      <c r="F44">
        <v>16</v>
      </c>
      <c r="G44">
        <v>16</v>
      </c>
      <c r="H44">
        <v>372</v>
      </c>
      <c r="I44">
        <v>597</v>
      </c>
      <c r="J44">
        <v>4442</v>
      </c>
      <c r="K44">
        <v>25</v>
      </c>
      <c r="L44">
        <v>2</v>
      </c>
      <c r="M44">
        <v>43</v>
      </c>
      <c r="N44">
        <v>269</v>
      </c>
      <c r="O44">
        <v>6.26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6</v>
      </c>
      <c r="W44">
        <v>3</v>
      </c>
      <c r="X44">
        <v>2</v>
      </c>
      <c r="Y44">
        <v>1</v>
      </c>
      <c r="Z44">
        <v>2</v>
      </c>
      <c r="AA44">
        <v>313</v>
      </c>
      <c r="AB44">
        <v>312.60000000000002</v>
      </c>
      <c r="AC44">
        <v>323.60000000000002</v>
      </c>
      <c r="AD44">
        <v>314.60000000000002</v>
      </c>
      <c r="AE44">
        <v>30</v>
      </c>
      <c r="AF44">
        <v>6</v>
      </c>
      <c r="AG44">
        <v>43</v>
      </c>
      <c r="AH44" t="s">
        <v>35</v>
      </c>
    </row>
    <row r="45" spans="1:34" x14ac:dyDescent="0.3">
      <c r="A45">
        <v>44</v>
      </c>
      <c r="B45" s="2" t="s">
        <v>136</v>
      </c>
      <c r="C45" s="2" t="s">
        <v>78</v>
      </c>
      <c r="D45" s="2" t="s">
        <v>49</v>
      </c>
      <c r="E45">
        <v>24</v>
      </c>
      <c r="F45">
        <v>14</v>
      </c>
      <c r="G45">
        <v>14</v>
      </c>
      <c r="H45">
        <v>0</v>
      </c>
      <c r="I45">
        <v>1</v>
      </c>
      <c r="J45">
        <v>0</v>
      </c>
      <c r="K45">
        <v>0</v>
      </c>
      <c r="L45">
        <v>0</v>
      </c>
      <c r="M45">
        <v>2</v>
      </c>
      <c r="N45">
        <v>3</v>
      </c>
      <c r="O45">
        <v>1.5</v>
      </c>
      <c r="P45">
        <v>0</v>
      </c>
      <c r="Q45">
        <v>108</v>
      </c>
      <c r="R45">
        <v>76</v>
      </c>
      <c r="S45">
        <v>1028</v>
      </c>
      <c r="T45">
        <v>13.53</v>
      </c>
      <c r="U45">
        <v>7</v>
      </c>
      <c r="V45">
        <v>0</v>
      </c>
      <c r="W45">
        <v>0</v>
      </c>
      <c r="X45">
        <v>7</v>
      </c>
      <c r="Y45">
        <v>0</v>
      </c>
      <c r="Z45">
        <v>0</v>
      </c>
      <c r="AA45">
        <v>145</v>
      </c>
      <c r="AB45">
        <v>221.1</v>
      </c>
      <c r="AC45">
        <v>224.1</v>
      </c>
      <c r="AD45">
        <v>183.1</v>
      </c>
      <c r="AE45">
        <v>29</v>
      </c>
      <c r="AF45">
        <v>17</v>
      </c>
      <c r="AG45">
        <v>44</v>
      </c>
      <c r="AH45" t="s">
        <v>35</v>
      </c>
    </row>
    <row r="46" spans="1:34" x14ac:dyDescent="0.3">
      <c r="A46">
        <v>45</v>
      </c>
      <c r="B46" s="2" t="s">
        <v>147</v>
      </c>
      <c r="C46" s="2" t="s">
        <v>80</v>
      </c>
      <c r="D46" s="2" t="s">
        <v>38</v>
      </c>
      <c r="E46">
        <v>24</v>
      </c>
      <c r="F46">
        <v>16</v>
      </c>
      <c r="G46">
        <v>16</v>
      </c>
      <c r="H46">
        <v>364</v>
      </c>
      <c r="I46">
        <v>561</v>
      </c>
      <c r="J46">
        <v>4688</v>
      </c>
      <c r="K46">
        <v>32</v>
      </c>
      <c r="L46">
        <v>12</v>
      </c>
      <c r="M46">
        <v>43</v>
      </c>
      <c r="N46">
        <v>108</v>
      </c>
      <c r="O46">
        <v>2.5099999999999998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12</v>
      </c>
      <c r="W46">
        <v>5</v>
      </c>
      <c r="X46">
        <v>3</v>
      </c>
      <c r="Y46">
        <v>0</v>
      </c>
      <c r="Z46">
        <v>3</v>
      </c>
      <c r="AA46">
        <v>310</v>
      </c>
      <c r="AB46">
        <v>316.3</v>
      </c>
      <c r="AC46">
        <v>339.3</v>
      </c>
      <c r="AD46">
        <v>328.3</v>
      </c>
      <c r="AE46">
        <v>28</v>
      </c>
      <c r="AF46">
        <v>7</v>
      </c>
      <c r="AG46">
        <v>45</v>
      </c>
      <c r="AH46" t="s">
        <v>35</v>
      </c>
    </row>
    <row r="47" spans="1:34" x14ac:dyDescent="0.3">
      <c r="A47">
        <v>46</v>
      </c>
      <c r="B47" s="2" t="s">
        <v>210</v>
      </c>
      <c r="C47" s="2" t="s">
        <v>99</v>
      </c>
      <c r="D47" s="2" t="s">
        <v>34</v>
      </c>
      <c r="E47">
        <v>23</v>
      </c>
      <c r="F47">
        <v>16</v>
      </c>
      <c r="G47">
        <v>7</v>
      </c>
      <c r="H47">
        <v>1</v>
      </c>
      <c r="I47">
        <v>1</v>
      </c>
      <c r="J47">
        <v>1</v>
      </c>
      <c r="K47">
        <v>1</v>
      </c>
      <c r="L47">
        <v>0</v>
      </c>
      <c r="M47">
        <v>99</v>
      </c>
      <c r="N47">
        <v>444</v>
      </c>
      <c r="O47">
        <v>4.4800000000000004</v>
      </c>
      <c r="P47">
        <v>3</v>
      </c>
      <c r="Q47">
        <v>91</v>
      </c>
      <c r="R47">
        <v>71</v>
      </c>
      <c r="S47">
        <v>725</v>
      </c>
      <c r="T47">
        <v>10.210000000000001</v>
      </c>
      <c r="U47">
        <v>5</v>
      </c>
      <c r="V47">
        <v>7</v>
      </c>
      <c r="W47">
        <v>3</v>
      </c>
      <c r="X47">
        <v>8</v>
      </c>
      <c r="Y47">
        <v>0</v>
      </c>
      <c r="Z47">
        <v>0</v>
      </c>
      <c r="AA47">
        <v>163</v>
      </c>
      <c r="AB47">
        <v>233.9</v>
      </c>
      <c r="AC47">
        <v>242.9</v>
      </c>
      <c r="AD47">
        <v>198.4</v>
      </c>
      <c r="AE47">
        <v>27</v>
      </c>
      <c r="AF47">
        <v>17</v>
      </c>
      <c r="AG47">
        <v>46</v>
      </c>
      <c r="AH47" t="s">
        <v>35</v>
      </c>
    </row>
    <row r="48" spans="1:34" x14ac:dyDescent="0.3">
      <c r="A48">
        <v>47</v>
      </c>
      <c r="B48" s="2" t="s">
        <v>132</v>
      </c>
      <c r="C48" s="2" t="s">
        <v>84</v>
      </c>
      <c r="D48" s="2" t="s">
        <v>49</v>
      </c>
      <c r="E48">
        <v>24</v>
      </c>
      <c r="F48">
        <v>16</v>
      </c>
      <c r="G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6</v>
      </c>
      <c r="N48">
        <v>27</v>
      </c>
      <c r="O48">
        <v>4.5</v>
      </c>
      <c r="P48">
        <v>0</v>
      </c>
      <c r="Q48">
        <v>92</v>
      </c>
      <c r="R48">
        <v>64</v>
      </c>
      <c r="S48">
        <v>821</v>
      </c>
      <c r="T48">
        <v>12.83</v>
      </c>
      <c r="U48">
        <v>10</v>
      </c>
      <c r="V48">
        <v>2</v>
      </c>
      <c r="W48">
        <v>1</v>
      </c>
      <c r="X48">
        <v>10</v>
      </c>
      <c r="Y48">
        <v>0</v>
      </c>
      <c r="Z48">
        <v>0</v>
      </c>
      <c r="AA48">
        <v>143</v>
      </c>
      <c r="AB48">
        <v>206.8</v>
      </c>
      <c r="AC48">
        <v>210.8</v>
      </c>
      <c r="AD48">
        <v>174.8</v>
      </c>
      <c r="AE48">
        <v>26</v>
      </c>
      <c r="AF48">
        <v>18</v>
      </c>
      <c r="AG48">
        <v>47</v>
      </c>
      <c r="AH48" t="s">
        <v>35</v>
      </c>
    </row>
    <row r="49" spans="1:34" x14ac:dyDescent="0.3">
      <c r="A49">
        <v>48</v>
      </c>
      <c r="B49" s="2" t="s">
        <v>178</v>
      </c>
      <c r="C49" s="2" t="s">
        <v>84</v>
      </c>
      <c r="D49" s="2" t="s">
        <v>34</v>
      </c>
      <c r="E49">
        <v>25</v>
      </c>
      <c r="F49">
        <v>16</v>
      </c>
      <c r="G49">
        <v>14</v>
      </c>
      <c r="H49">
        <v>0</v>
      </c>
      <c r="I49">
        <v>0</v>
      </c>
      <c r="J49">
        <v>0</v>
      </c>
      <c r="K49">
        <v>0</v>
      </c>
      <c r="L49">
        <v>0</v>
      </c>
      <c r="M49">
        <v>167</v>
      </c>
      <c r="N49">
        <v>800</v>
      </c>
      <c r="O49">
        <v>4.79</v>
      </c>
      <c r="P49">
        <v>4</v>
      </c>
      <c r="Q49">
        <v>44</v>
      </c>
      <c r="R49">
        <v>32</v>
      </c>
      <c r="S49">
        <v>276</v>
      </c>
      <c r="T49">
        <v>8.6300000000000008</v>
      </c>
      <c r="U49">
        <v>5</v>
      </c>
      <c r="V49">
        <v>2</v>
      </c>
      <c r="W49">
        <v>0</v>
      </c>
      <c r="X49">
        <v>9</v>
      </c>
      <c r="Y49">
        <v>0</v>
      </c>
      <c r="Z49">
        <v>0</v>
      </c>
      <c r="AA49">
        <v>162</v>
      </c>
      <c r="AB49">
        <v>193.6</v>
      </c>
      <c r="AC49">
        <v>199.6</v>
      </c>
      <c r="AD49">
        <v>177.6</v>
      </c>
      <c r="AE49">
        <v>26</v>
      </c>
      <c r="AF49">
        <v>18</v>
      </c>
      <c r="AG49">
        <v>48</v>
      </c>
      <c r="AH49" t="s">
        <v>35</v>
      </c>
    </row>
    <row r="50" spans="1:34" x14ac:dyDescent="0.3">
      <c r="A50">
        <v>49</v>
      </c>
      <c r="B50" s="2" t="s">
        <v>103</v>
      </c>
      <c r="C50" s="2" t="s">
        <v>104</v>
      </c>
      <c r="D50" s="2" t="s">
        <v>34</v>
      </c>
      <c r="E50">
        <v>22</v>
      </c>
      <c r="F50">
        <v>12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195</v>
      </c>
      <c r="N50">
        <v>908</v>
      </c>
      <c r="O50">
        <v>4.66</v>
      </c>
      <c r="P50">
        <v>9</v>
      </c>
      <c r="Q50">
        <v>26</v>
      </c>
      <c r="R50">
        <v>17</v>
      </c>
      <c r="S50">
        <v>103</v>
      </c>
      <c r="T50">
        <v>6.06</v>
      </c>
      <c r="U50">
        <v>1</v>
      </c>
      <c r="V50">
        <v>2</v>
      </c>
      <c r="W50">
        <v>2</v>
      </c>
      <c r="X50">
        <v>10</v>
      </c>
      <c r="Y50">
        <v>2</v>
      </c>
      <c r="Z50">
        <v>0</v>
      </c>
      <c r="AA50">
        <v>161</v>
      </c>
      <c r="AB50">
        <v>178.1</v>
      </c>
      <c r="AC50">
        <v>186.1</v>
      </c>
      <c r="AD50">
        <v>169.6</v>
      </c>
      <c r="AE50">
        <v>26</v>
      </c>
      <c r="AF50">
        <v>19</v>
      </c>
      <c r="AG50">
        <v>49</v>
      </c>
      <c r="AH50" t="s">
        <v>35</v>
      </c>
    </row>
    <row r="51" spans="1:34" x14ac:dyDescent="0.3">
      <c r="A51">
        <v>50</v>
      </c>
      <c r="B51" s="2" t="s">
        <v>195</v>
      </c>
      <c r="C51" s="2" t="s">
        <v>99</v>
      </c>
      <c r="D51" s="2" t="s">
        <v>34</v>
      </c>
      <c r="E51">
        <v>24</v>
      </c>
      <c r="F51">
        <v>16</v>
      </c>
      <c r="G51">
        <v>15</v>
      </c>
      <c r="H51">
        <v>0</v>
      </c>
      <c r="I51">
        <v>0</v>
      </c>
      <c r="J51">
        <v>0</v>
      </c>
      <c r="K51">
        <v>0</v>
      </c>
      <c r="L51">
        <v>0</v>
      </c>
      <c r="M51">
        <v>250</v>
      </c>
      <c r="N51">
        <v>935</v>
      </c>
      <c r="O51">
        <v>3.74</v>
      </c>
      <c r="P51">
        <v>9</v>
      </c>
      <c r="Q51">
        <v>26</v>
      </c>
      <c r="R51">
        <v>20</v>
      </c>
      <c r="S51">
        <v>145</v>
      </c>
      <c r="T51">
        <v>7.25</v>
      </c>
      <c r="U51">
        <v>0</v>
      </c>
      <c r="V51">
        <v>2</v>
      </c>
      <c r="W51">
        <v>1</v>
      </c>
      <c r="X51">
        <v>9</v>
      </c>
      <c r="Y51">
        <v>0</v>
      </c>
      <c r="Z51">
        <v>0</v>
      </c>
      <c r="AA51">
        <v>160</v>
      </c>
      <c r="AB51">
        <v>180</v>
      </c>
      <c r="AC51">
        <v>187</v>
      </c>
      <c r="AD51">
        <v>170</v>
      </c>
      <c r="AE51">
        <v>25</v>
      </c>
      <c r="AF51">
        <v>20</v>
      </c>
      <c r="AG51">
        <v>50</v>
      </c>
      <c r="AH51" t="s">
        <v>35</v>
      </c>
    </row>
    <row r="52" spans="1:34" x14ac:dyDescent="0.3">
      <c r="A52">
        <v>51</v>
      </c>
      <c r="B52" s="2" t="s">
        <v>91</v>
      </c>
      <c r="C52" s="2" t="s">
        <v>111</v>
      </c>
      <c r="D52" s="2" t="s">
        <v>49</v>
      </c>
      <c r="E52">
        <v>24</v>
      </c>
      <c r="F52">
        <v>15</v>
      </c>
      <c r="G52">
        <v>15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20</v>
      </c>
      <c r="O52">
        <v>10</v>
      </c>
      <c r="P52">
        <v>0</v>
      </c>
      <c r="Q52">
        <v>107</v>
      </c>
      <c r="R52">
        <v>75</v>
      </c>
      <c r="S52">
        <v>1005</v>
      </c>
      <c r="T52">
        <v>13.4</v>
      </c>
      <c r="U52">
        <v>7</v>
      </c>
      <c r="V52">
        <v>2</v>
      </c>
      <c r="W52">
        <v>2</v>
      </c>
      <c r="X52">
        <v>7</v>
      </c>
      <c r="Y52">
        <v>0</v>
      </c>
      <c r="Z52">
        <v>0</v>
      </c>
      <c r="AA52">
        <v>141</v>
      </c>
      <c r="AB52">
        <v>215.5</v>
      </c>
      <c r="AC52">
        <v>220.5</v>
      </c>
      <c r="AD52">
        <v>178</v>
      </c>
      <c r="AE52">
        <v>24</v>
      </c>
      <c r="AF52">
        <v>19</v>
      </c>
      <c r="AG52">
        <v>51</v>
      </c>
      <c r="AH52" t="s">
        <v>35</v>
      </c>
    </row>
    <row r="53" spans="1:34" x14ac:dyDescent="0.3">
      <c r="A53">
        <v>52</v>
      </c>
      <c r="B53" s="2" t="s">
        <v>155</v>
      </c>
      <c r="C53" s="2" t="s">
        <v>48</v>
      </c>
      <c r="D53" s="2" t="s">
        <v>38</v>
      </c>
      <c r="E53">
        <v>39</v>
      </c>
      <c r="F53">
        <v>15</v>
      </c>
      <c r="G53">
        <v>15</v>
      </c>
      <c r="H53">
        <v>364</v>
      </c>
      <c r="I53">
        <v>489</v>
      </c>
      <c r="J53">
        <v>3992</v>
      </c>
      <c r="K53">
        <v>32</v>
      </c>
      <c r="L53">
        <v>5</v>
      </c>
      <c r="M53">
        <v>31</v>
      </c>
      <c r="N53">
        <v>22</v>
      </c>
      <c r="O53">
        <v>0.71</v>
      </c>
      <c r="P53">
        <v>4</v>
      </c>
      <c r="Q53">
        <v>1</v>
      </c>
      <c r="R53">
        <v>1</v>
      </c>
      <c r="S53">
        <v>1</v>
      </c>
      <c r="T53">
        <v>1</v>
      </c>
      <c r="U53">
        <v>0</v>
      </c>
      <c r="V53">
        <v>5</v>
      </c>
      <c r="W53">
        <v>1</v>
      </c>
      <c r="X53">
        <v>4</v>
      </c>
      <c r="Y53">
        <v>0</v>
      </c>
      <c r="Z53">
        <v>1</v>
      </c>
      <c r="AA53">
        <v>304</v>
      </c>
      <c r="AB53">
        <v>305</v>
      </c>
      <c r="AC53">
        <v>314</v>
      </c>
      <c r="AD53">
        <v>309.5</v>
      </c>
      <c r="AE53">
        <v>21</v>
      </c>
      <c r="AF53">
        <v>8</v>
      </c>
      <c r="AG53">
        <v>52</v>
      </c>
      <c r="AH53" t="s">
        <v>35</v>
      </c>
    </row>
    <row r="54" spans="1:34" x14ac:dyDescent="0.3">
      <c r="A54">
        <v>53</v>
      </c>
      <c r="B54" s="2" t="s">
        <v>181</v>
      </c>
      <c r="C54" s="2" t="s">
        <v>56</v>
      </c>
      <c r="D54" s="2" t="s">
        <v>49</v>
      </c>
      <c r="E54">
        <v>24</v>
      </c>
      <c r="F54">
        <v>16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7</v>
      </c>
      <c r="N54">
        <v>28</v>
      </c>
      <c r="O54">
        <v>4</v>
      </c>
      <c r="P54">
        <v>1</v>
      </c>
      <c r="Q54">
        <v>66</v>
      </c>
      <c r="R54">
        <v>43</v>
      </c>
      <c r="S54">
        <v>664</v>
      </c>
      <c r="T54">
        <v>15.44</v>
      </c>
      <c r="U54">
        <v>10</v>
      </c>
      <c r="V54">
        <v>0</v>
      </c>
      <c r="W54">
        <v>0</v>
      </c>
      <c r="X54">
        <v>11</v>
      </c>
      <c r="Y54">
        <v>1</v>
      </c>
      <c r="Z54">
        <v>0</v>
      </c>
      <c r="AA54">
        <v>137</v>
      </c>
      <c r="AB54">
        <v>180.2</v>
      </c>
      <c r="AC54">
        <v>183.2</v>
      </c>
      <c r="AD54">
        <v>158.69999999999999</v>
      </c>
      <c r="AE54">
        <v>21</v>
      </c>
      <c r="AF54">
        <v>20</v>
      </c>
      <c r="AG54">
        <v>53</v>
      </c>
      <c r="AH54" t="s">
        <v>35</v>
      </c>
    </row>
    <row r="55" spans="1:34" x14ac:dyDescent="0.3">
      <c r="A55">
        <v>54</v>
      </c>
      <c r="B55" s="2" t="s">
        <v>71</v>
      </c>
      <c r="C55" s="2" t="s">
        <v>72</v>
      </c>
      <c r="D55" s="2" t="s">
        <v>49</v>
      </c>
      <c r="E55">
        <v>25</v>
      </c>
      <c r="F55">
        <v>15</v>
      </c>
      <c r="G55">
        <v>13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8</v>
      </c>
      <c r="O55">
        <v>8</v>
      </c>
      <c r="P55">
        <v>0</v>
      </c>
      <c r="Q55">
        <v>119</v>
      </c>
      <c r="R55">
        <v>70</v>
      </c>
      <c r="S55">
        <v>1063</v>
      </c>
      <c r="T55">
        <v>15.19</v>
      </c>
      <c r="U55">
        <v>5</v>
      </c>
      <c r="V55">
        <v>1</v>
      </c>
      <c r="W55">
        <v>0</v>
      </c>
      <c r="X55">
        <v>5</v>
      </c>
      <c r="Y55">
        <v>0</v>
      </c>
      <c r="Z55">
        <v>0</v>
      </c>
      <c r="AA55">
        <v>137</v>
      </c>
      <c r="AB55">
        <v>207.1</v>
      </c>
      <c r="AC55">
        <v>210.1</v>
      </c>
      <c r="AD55">
        <v>172.1</v>
      </c>
      <c r="AE55">
        <v>21</v>
      </c>
      <c r="AF55">
        <v>21</v>
      </c>
      <c r="AG55">
        <v>54</v>
      </c>
      <c r="AH55" t="s">
        <v>35</v>
      </c>
    </row>
    <row r="56" spans="1:34" x14ac:dyDescent="0.3">
      <c r="A56">
        <v>55</v>
      </c>
      <c r="B56" s="2" t="s">
        <v>105</v>
      </c>
      <c r="C56" s="2" t="s">
        <v>54</v>
      </c>
      <c r="D56" s="2" t="s">
        <v>49</v>
      </c>
      <c r="E56">
        <v>26</v>
      </c>
      <c r="F56">
        <v>16</v>
      </c>
      <c r="G56">
        <v>14</v>
      </c>
      <c r="H56">
        <v>1</v>
      </c>
      <c r="I56">
        <v>2</v>
      </c>
      <c r="J56">
        <v>63</v>
      </c>
      <c r="K56">
        <v>0</v>
      </c>
      <c r="L56">
        <v>0</v>
      </c>
      <c r="M56">
        <v>3</v>
      </c>
      <c r="N56">
        <v>60</v>
      </c>
      <c r="O56">
        <v>20</v>
      </c>
      <c r="P56">
        <v>1</v>
      </c>
      <c r="Q56">
        <v>149</v>
      </c>
      <c r="R56">
        <v>81</v>
      </c>
      <c r="S56">
        <v>976</v>
      </c>
      <c r="T56">
        <v>12.05</v>
      </c>
      <c r="U56">
        <v>4</v>
      </c>
      <c r="V56">
        <v>1</v>
      </c>
      <c r="W56">
        <v>1</v>
      </c>
      <c r="X56">
        <v>5</v>
      </c>
      <c r="Y56">
        <v>0</v>
      </c>
      <c r="Z56">
        <v>1</v>
      </c>
      <c r="AA56">
        <v>136</v>
      </c>
      <c r="AB56">
        <v>217.1</v>
      </c>
      <c r="AC56">
        <v>221.1</v>
      </c>
      <c r="AD56">
        <v>176.6</v>
      </c>
      <c r="AE56">
        <v>20</v>
      </c>
      <c r="AF56">
        <v>22</v>
      </c>
      <c r="AG56">
        <v>55</v>
      </c>
      <c r="AH56" t="s">
        <v>35</v>
      </c>
    </row>
    <row r="57" spans="1:34" x14ac:dyDescent="0.3">
      <c r="A57">
        <v>56</v>
      </c>
      <c r="B57" s="2" t="s">
        <v>110</v>
      </c>
      <c r="C57" s="2" t="s">
        <v>86</v>
      </c>
      <c r="D57" s="2" t="s">
        <v>34</v>
      </c>
      <c r="E57">
        <v>24</v>
      </c>
      <c r="F57">
        <v>16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120</v>
      </c>
      <c r="N57">
        <v>535</v>
      </c>
      <c r="O57">
        <v>4.46</v>
      </c>
      <c r="P57">
        <v>4</v>
      </c>
      <c r="Q57">
        <v>73</v>
      </c>
      <c r="R57">
        <v>53</v>
      </c>
      <c r="S57">
        <v>477</v>
      </c>
      <c r="T57">
        <v>9</v>
      </c>
      <c r="U57">
        <v>5</v>
      </c>
      <c r="V57">
        <v>2</v>
      </c>
      <c r="W57">
        <v>1</v>
      </c>
      <c r="X57">
        <v>9</v>
      </c>
      <c r="Y57">
        <v>0</v>
      </c>
      <c r="Z57">
        <v>0</v>
      </c>
      <c r="AA57">
        <v>153</v>
      </c>
      <c r="AB57">
        <v>206.2</v>
      </c>
      <c r="AC57">
        <v>213.2</v>
      </c>
      <c r="AD57">
        <v>179.7</v>
      </c>
      <c r="AE57">
        <v>18</v>
      </c>
      <c r="AF57">
        <v>21</v>
      </c>
      <c r="AG57">
        <v>56</v>
      </c>
      <c r="AH57" t="s">
        <v>35</v>
      </c>
    </row>
    <row r="58" spans="1:34" x14ac:dyDescent="0.3">
      <c r="A58">
        <v>57</v>
      </c>
      <c r="B58" s="2" t="s">
        <v>100</v>
      </c>
      <c r="C58" s="2" t="s">
        <v>101</v>
      </c>
      <c r="D58" s="2" t="s">
        <v>49</v>
      </c>
      <c r="E58">
        <v>32</v>
      </c>
      <c r="F58">
        <v>12</v>
      </c>
      <c r="G58">
        <v>12</v>
      </c>
      <c r="H58">
        <v>2</v>
      </c>
      <c r="I58">
        <v>2</v>
      </c>
      <c r="J58">
        <v>43</v>
      </c>
      <c r="K58">
        <v>0</v>
      </c>
      <c r="L58">
        <v>0</v>
      </c>
      <c r="M58">
        <v>9</v>
      </c>
      <c r="N58">
        <v>107</v>
      </c>
      <c r="O58">
        <v>11.89</v>
      </c>
      <c r="P58">
        <v>0</v>
      </c>
      <c r="Q58">
        <v>108</v>
      </c>
      <c r="R58">
        <v>74</v>
      </c>
      <c r="S58">
        <v>850</v>
      </c>
      <c r="T58">
        <v>11.49</v>
      </c>
      <c r="U58">
        <v>6</v>
      </c>
      <c r="V58">
        <v>1</v>
      </c>
      <c r="W58">
        <v>0</v>
      </c>
      <c r="X58">
        <v>6</v>
      </c>
      <c r="Y58">
        <v>0</v>
      </c>
      <c r="Z58">
        <v>0</v>
      </c>
      <c r="AA58">
        <v>133</v>
      </c>
      <c r="AB58">
        <v>207.4</v>
      </c>
      <c r="AC58">
        <v>213.4</v>
      </c>
      <c r="AD58">
        <v>170.4</v>
      </c>
      <c r="AE58">
        <v>17</v>
      </c>
      <c r="AF58">
        <v>23</v>
      </c>
      <c r="AG58">
        <v>57</v>
      </c>
      <c r="AH58" t="s">
        <v>35</v>
      </c>
    </row>
    <row r="59" spans="1:34" x14ac:dyDescent="0.3">
      <c r="A59">
        <v>58</v>
      </c>
      <c r="B59" s="2" t="s">
        <v>60</v>
      </c>
      <c r="C59" s="2" t="s">
        <v>61</v>
      </c>
      <c r="D59" s="2" t="s">
        <v>38</v>
      </c>
      <c r="E59">
        <v>30</v>
      </c>
      <c r="F59">
        <v>16</v>
      </c>
      <c r="G59">
        <v>16</v>
      </c>
      <c r="H59">
        <v>280</v>
      </c>
      <c r="I59">
        <v>427</v>
      </c>
      <c r="J59">
        <v>3448</v>
      </c>
      <c r="K59">
        <v>35</v>
      </c>
      <c r="L59">
        <v>7</v>
      </c>
      <c r="M59">
        <v>67</v>
      </c>
      <c r="N59">
        <v>376</v>
      </c>
      <c r="O59">
        <v>5.61</v>
      </c>
      <c r="P59">
        <v>0</v>
      </c>
      <c r="Q59">
        <v>1</v>
      </c>
      <c r="R59">
        <v>1</v>
      </c>
      <c r="S59">
        <v>-11</v>
      </c>
      <c r="T59">
        <v>-11</v>
      </c>
      <c r="U59">
        <v>0</v>
      </c>
      <c r="V59">
        <v>10</v>
      </c>
      <c r="W59">
        <v>2</v>
      </c>
      <c r="X59">
        <v>0</v>
      </c>
      <c r="Y59">
        <v>0</v>
      </c>
      <c r="Z59">
        <v>1</v>
      </c>
      <c r="AA59">
        <v>298</v>
      </c>
      <c r="AB59">
        <v>299.39999999999998</v>
      </c>
      <c r="AC59">
        <v>314.39999999999998</v>
      </c>
      <c r="AD59">
        <v>305.89999999999998</v>
      </c>
      <c r="AE59">
        <v>16</v>
      </c>
      <c r="AF59">
        <v>9</v>
      </c>
      <c r="AG59">
        <v>58</v>
      </c>
      <c r="AH59" t="s">
        <v>35</v>
      </c>
    </row>
    <row r="60" spans="1:34" x14ac:dyDescent="0.3">
      <c r="A60">
        <v>59</v>
      </c>
      <c r="B60" s="2" t="s">
        <v>691</v>
      </c>
      <c r="C60" s="2" t="s">
        <v>67</v>
      </c>
      <c r="D60" s="2" t="s">
        <v>34</v>
      </c>
      <c r="E60">
        <v>27</v>
      </c>
      <c r="F60">
        <v>14</v>
      </c>
      <c r="G60">
        <v>14</v>
      </c>
      <c r="H60">
        <v>0</v>
      </c>
      <c r="I60">
        <v>0</v>
      </c>
      <c r="J60">
        <v>0</v>
      </c>
      <c r="K60">
        <v>0</v>
      </c>
      <c r="L60">
        <v>0</v>
      </c>
      <c r="M60">
        <v>210</v>
      </c>
      <c r="N60">
        <v>973</v>
      </c>
      <c r="O60">
        <v>4.63</v>
      </c>
      <c r="P60">
        <v>5</v>
      </c>
      <c r="Q60">
        <v>35</v>
      </c>
      <c r="R60">
        <v>25</v>
      </c>
      <c r="S60">
        <v>163</v>
      </c>
      <c r="T60">
        <v>6.52</v>
      </c>
      <c r="U60">
        <v>1</v>
      </c>
      <c r="V60">
        <v>1</v>
      </c>
      <c r="W60">
        <v>1</v>
      </c>
      <c r="X60">
        <v>6</v>
      </c>
      <c r="Y60">
        <v>0</v>
      </c>
      <c r="Z60">
        <v>0</v>
      </c>
      <c r="AA60">
        <v>148</v>
      </c>
      <c r="AB60">
        <v>172.6</v>
      </c>
      <c r="AC60">
        <v>179.6</v>
      </c>
      <c r="AD60">
        <v>160.1</v>
      </c>
      <c r="AE60">
        <v>12</v>
      </c>
      <c r="AF60">
        <v>22</v>
      </c>
      <c r="AG60">
        <v>59</v>
      </c>
      <c r="AH60" t="s">
        <v>35</v>
      </c>
    </row>
    <row r="61" spans="1:34" x14ac:dyDescent="0.3">
      <c r="A61">
        <v>60</v>
      </c>
      <c r="B61" s="2" t="s">
        <v>171</v>
      </c>
      <c r="C61" s="2" t="s">
        <v>114</v>
      </c>
      <c r="D61" s="2" t="s">
        <v>49</v>
      </c>
      <c r="E61">
        <v>31</v>
      </c>
      <c r="F61">
        <v>12</v>
      </c>
      <c r="G61">
        <v>12</v>
      </c>
      <c r="H61">
        <v>1</v>
      </c>
      <c r="I61">
        <v>1</v>
      </c>
      <c r="J61">
        <v>28</v>
      </c>
      <c r="K61">
        <v>1</v>
      </c>
      <c r="L61">
        <v>0</v>
      </c>
      <c r="M61">
        <v>4</v>
      </c>
      <c r="N61">
        <v>53</v>
      </c>
      <c r="O61">
        <v>13.25</v>
      </c>
      <c r="P61">
        <v>1</v>
      </c>
      <c r="Q61">
        <v>98</v>
      </c>
      <c r="R61">
        <v>71</v>
      </c>
      <c r="S61">
        <v>868</v>
      </c>
      <c r="T61">
        <v>12.23</v>
      </c>
      <c r="U61">
        <v>4</v>
      </c>
      <c r="V61">
        <v>1</v>
      </c>
      <c r="W61">
        <v>0</v>
      </c>
      <c r="X61">
        <v>5</v>
      </c>
      <c r="Y61">
        <v>0</v>
      </c>
      <c r="Z61">
        <v>0</v>
      </c>
      <c r="AA61">
        <v>127</v>
      </c>
      <c r="AB61">
        <v>198.2</v>
      </c>
      <c r="AC61">
        <v>201.2</v>
      </c>
      <c r="AD61">
        <v>162.69999999999999</v>
      </c>
      <c r="AE61">
        <v>11</v>
      </c>
      <c r="AF61">
        <v>24</v>
      </c>
      <c r="AG61">
        <v>60</v>
      </c>
      <c r="AH61" t="s">
        <v>35</v>
      </c>
    </row>
    <row r="62" spans="1:34" x14ac:dyDescent="0.3">
      <c r="A62">
        <v>61</v>
      </c>
      <c r="B62" s="2" t="s">
        <v>478</v>
      </c>
      <c r="C62" s="2" t="s">
        <v>99</v>
      </c>
      <c r="D62" s="2" t="s">
        <v>52</v>
      </c>
      <c r="E62">
        <v>27</v>
      </c>
      <c r="F62">
        <v>16</v>
      </c>
      <c r="G62">
        <v>16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2</v>
      </c>
      <c r="O62">
        <v>2</v>
      </c>
      <c r="P62">
        <v>0</v>
      </c>
      <c r="Q62">
        <v>76</v>
      </c>
      <c r="R62">
        <v>54</v>
      </c>
      <c r="S62">
        <v>569</v>
      </c>
      <c r="T62">
        <v>10.54</v>
      </c>
      <c r="U62">
        <v>6</v>
      </c>
      <c r="V62">
        <v>1</v>
      </c>
      <c r="W62">
        <v>1</v>
      </c>
      <c r="X62">
        <v>6</v>
      </c>
      <c r="Y62">
        <v>1</v>
      </c>
      <c r="Z62">
        <v>0</v>
      </c>
      <c r="AA62">
        <v>93</v>
      </c>
      <c r="AB62">
        <v>147.1</v>
      </c>
      <c r="AC62">
        <v>151.1</v>
      </c>
      <c r="AD62">
        <v>120.1</v>
      </c>
      <c r="AE62">
        <v>10</v>
      </c>
      <c r="AF62">
        <v>6</v>
      </c>
      <c r="AG62">
        <v>61</v>
      </c>
      <c r="AH62" t="s">
        <v>35</v>
      </c>
    </row>
    <row r="63" spans="1:34" x14ac:dyDescent="0.3">
      <c r="A63">
        <v>62</v>
      </c>
      <c r="B63" s="2" t="s">
        <v>41</v>
      </c>
      <c r="C63" s="2" t="s">
        <v>42</v>
      </c>
      <c r="D63" s="2" t="s">
        <v>34</v>
      </c>
      <c r="E63">
        <v>24</v>
      </c>
      <c r="F63">
        <v>12</v>
      </c>
      <c r="G63">
        <v>8</v>
      </c>
      <c r="H63">
        <v>0</v>
      </c>
      <c r="I63">
        <v>0</v>
      </c>
      <c r="J63">
        <v>0</v>
      </c>
      <c r="K63">
        <v>0</v>
      </c>
      <c r="L63">
        <v>0</v>
      </c>
      <c r="M63">
        <v>133</v>
      </c>
      <c r="N63">
        <v>728</v>
      </c>
      <c r="O63">
        <v>5.47</v>
      </c>
      <c r="P63">
        <v>8</v>
      </c>
      <c r="Q63">
        <v>35</v>
      </c>
      <c r="R63">
        <v>26</v>
      </c>
      <c r="S63">
        <v>206</v>
      </c>
      <c r="T63">
        <v>7.92</v>
      </c>
      <c r="U63">
        <v>1</v>
      </c>
      <c r="V63">
        <v>1</v>
      </c>
      <c r="W63">
        <v>1</v>
      </c>
      <c r="X63">
        <v>9</v>
      </c>
      <c r="Y63">
        <v>0</v>
      </c>
      <c r="Z63">
        <v>0</v>
      </c>
      <c r="AA63">
        <v>145</v>
      </c>
      <c r="AB63">
        <v>171.4</v>
      </c>
      <c r="AC63">
        <v>178.4</v>
      </c>
      <c r="AD63">
        <v>158.4</v>
      </c>
      <c r="AE63">
        <v>10</v>
      </c>
      <c r="AF63">
        <v>23</v>
      </c>
      <c r="AG63">
        <v>62</v>
      </c>
      <c r="AH63" t="s">
        <v>35</v>
      </c>
    </row>
    <row r="64" spans="1:34" x14ac:dyDescent="0.3">
      <c r="A64">
        <v>63</v>
      </c>
      <c r="B64" s="2" t="s">
        <v>62</v>
      </c>
      <c r="C64" s="2" t="s">
        <v>63</v>
      </c>
      <c r="D64" s="2" t="s">
        <v>49</v>
      </c>
      <c r="E64">
        <v>22</v>
      </c>
      <c r="F64">
        <v>16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95</v>
      </c>
      <c r="R64">
        <v>59</v>
      </c>
      <c r="S64">
        <v>842</v>
      </c>
      <c r="T64">
        <v>14.27</v>
      </c>
      <c r="U64">
        <v>7</v>
      </c>
      <c r="V64">
        <v>4</v>
      </c>
      <c r="W64">
        <v>1</v>
      </c>
      <c r="X64">
        <v>7</v>
      </c>
      <c r="Y64">
        <v>1</v>
      </c>
      <c r="Z64">
        <v>0</v>
      </c>
      <c r="AA64">
        <v>126</v>
      </c>
      <c r="AB64">
        <v>185.2</v>
      </c>
      <c r="AC64">
        <v>189.2</v>
      </c>
      <c r="AD64">
        <v>155.69999999999999</v>
      </c>
      <c r="AE64">
        <v>10</v>
      </c>
      <c r="AF64">
        <v>25</v>
      </c>
      <c r="AG64">
        <v>63</v>
      </c>
      <c r="AH64" t="s">
        <v>35</v>
      </c>
    </row>
    <row r="65" spans="1:34" x14ac:dyDescent="0.3">
      <c r="A65">
        <v>64</v>
      </c>
      <c r="B65" s="2" t="s">
        <v>90</v>
      </c>
      <c r="C65" s="2" t="s">
        <v>84</v>
      </c>
      <c r="D65" s="2" t="s">
        <v>52</v>
      </c>
      <c r="E65">
        <v>24</v>
      </c>
      <c r="F65">
        <v>16</v>
      </c>
      <c r="G65">
        <v>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88</v>
      </c>
      <c r="R65">
        <v>71</v>
      </c>
      <c r="S65">
        <v>660</v>
      </c>
      <c r="T65">
        <v>9.3000000000000007</v>
      </c>
      <c r="U65">
        <v>4</v>
      </c>
      <c r="V65">
        <v>0</v>
      </c>
      <c r="W65">
        <v>0</v>
      </c>
      <c r="X65">
        <v>4</v>
      </c>
      <c r="Y65">
        <v>1</v>
      </c>
      <c r="Z65">
        <v>0</v>
      </c>
      <c r="AA65">
        <v>92</v>
      </c>
      <c r="AB65">
        <v>163</v>
      </c>
      <c r="AC65">
        <v>166</v>
      </c>
      <c r="AD65">
        <v>127.5</v>
      </c>
      <c r="AE65">
        <v>9</v>
      </c>
      <c r="AF65">
        <v>7</v>
      </c>
      <c r="AG65">
        <v>64</v>
      </c>
      <c r="AH65" t="s">
        <v>35</v>
      </c>
    </row>
    <row r="66" spans="1:34" x14ac:dyDescent="0.3">
      <c r="A66">
        <v>65</v>
      </c>
      <c r="B66" s="2" t="s">
        <v>462</v>
      </c>
      <c r="C66" s="2" t="s">
        <v>54</v>
      </c>
      <c r="D66" s="2" t="s">
        <v>52</v>
      </c>
      <c r="E66">
        <v>22</v>
      </c>
      <c r="F66">
        <v>16</v>
      </c>
      <c r="G66">
        <v>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88</v>
      </c>
      <c r="R66">
        <v>56</v>
      </c>
      <c r="S66">
        <v>639</v>
      </c>
      <c r="T66">
        <v>11.41</v>
      </c>
      <c r="U66">
        <v>4</v>
      </c>
      <c r="V66">
        <v>0</v>
      </c>
      <c r="W66">
        <v>0</v>
      </c>
      <c r="X66">
        <v>4</v>
      </c>
      <c r="Y66">
        <v>0</v>
      </c>
      <c r="Z66">
        <v>0</v>
      </c>
      <c r="AA66">
        <v>88</v>
      </c>
      <c r="AB66">
        <v>143.9</v>
      </c>
      <c r="AC66">
        <v>146.9</v>
      </c>
      <c r="AD66">
        <v>115.9</v>
      </c>
      <c r="AE66">
        <v>5</v>
      </c>
      <c r="AF66">
        <v>8</v>
      </c>
      <c r="AG66">
        <v>65</v>
      </c>
      <c r="AH66" t="s">
        <v>35</v>
      </c>
    </row>
    <row r="67" spans="1:34" x14ac:dyDescent="0.3">
      <c r="A67">
        <v>66</v>
      </c>
      <c r="B67" s="2" t="s">
        <v>230</v>
      </c>
      <c r="C67" s="2" t="s">
        <v>46</v>
      </c>
      <c r="D67" s="2" t="s">
        <v>52</v>
      </c>
      <c r="E67">
        <v>29</v>
      </c>
      <c r="F67">
        <v>16</v>
      </c>
      <c r="G67">
        <v>16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82</v>
      </c>
      <c r="R67">
        <v>64</v>
      </c>
      <c r="S67">
        <v>634</v>
      </c>
      <c r="T67">
        <v>9.91</v>
      </c>
      <c r="U67">
        <v>4</v>
      </c>
      <c r="V67">
        <v>0</v>
      </c>
      <c r="W67">
        <v>0</v>
      </c>
      <c r="X67">
        <v>4</v>
      </c>
      <c r="Y67">
        <v>0</v>
      </c>
      <c r="Z67">
        <v>0</v>
      </c>
      <c r="AA67">
        <v>87</v>
      </c>
      <c r="AB67">
        <v>151.4</v>
      </c>
      <c r="AC67">
        <v>154.4</v>
      </c>
      <c r="AD67">
        <v>119.4</v>
      </c>
      <c r="AE67">
        <v>4</v>
      </c>
      <c r="AF67">
        <v>9</v>
      </c>
      <c r="AG67">
        <v>66</v>
      </c>
      <c r="AH67" t="s">
        <v>35</v>
      </c>
    </row>
    <row r="68" spans="1:34" x14ac:dyDescent="0.3">
      <c r="A68">
        <v>67</v>
      </c>
      <c r="B68" s="2" t="s">
        <v>223</v>
      </c>
      <c r="C68" s="2" t="s">
        <v>76</v>
      </c>
      <c r="D68" s="2" t="s">
        <v>49</v>
      </c>
      <c r="E68">
        <v>28</v>
      </c>
      <c r="F68">
        <v>13</v>
      </c>
      <c r="G68">
        <v>13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92</v>
      </c>
      <c r="R68">
        <v>65</v>
      </c>
      <c r="S68">
        <v>843</v>
      </c>
      <c r="T68">
        <v>12.97</v>
      </c>
      <c r="U68">
        <v>6</v>
      </c>
      <c r="V68">
        <v>1</v>
      </c>
      <c r="W68">
        <v>0</v>
      </c>
      <c r="X68">
        <v>6</v>
      </c>
      <c r="Y68">
        <v>0</v>
      </c>
      <c r="Z68">
        <v>0</v>
      </c>
      <c r="AA68">
        <v>120</v>
      </c>
      <c r="AB68">
        <v>185.3</v>
      </c>
      <c r="AC68">
        <v>188.3</v>
      </c>
      <c r="AD68">
        <v>152.80000000000001</v>
      </c>
      <c r="AE68">
        <v>4</v>
      </c>
      <c r="AF68">
        <v>26</v>
      </c>
      <c r="AG68">
        <v>67</v>
      </c>
      <c r="AH68" t="s">
        <v>35</v>
      </c>
    </row>
    <row r="69" spans="1:34" x14ac:dyDescent="0.3">
      <c r="A69">
        <v>68</v>
      </c>
      <c r="B69" s="2" t="s">
        <v>288</v>
      </c>
      <c r="C69" s="2" t="s">
        <v>63</v>
      </c>
      <c r="D69" s="2" t="s">
        <v>52</v>
      </c>
      <c r="E69">
        <v>24</v>
      </c>
      <c r="F69">
        <v>10</v>
      </c>
      <c r="G69">
        <v>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48</v>
      </c>
      <c r="R69">
        <v>34</v>
      </c>
      <c r="S69">
        <v>565</v>
      </c>
      <c r="T69">
        <v>16.62</v>
      </c>
      <c r="U69">
        <v>5</v>
      </c>
      <c r="V69">
        <v>0</v>
      </c>
      <c r="W69">
        <v>0</v>
      </c>
      <c r="X69">
        <v>5</v>
      </c>
      <c r="Y69">
        <v>0</v>
      </c>
      <c r="Z69">
        <v>0</v>
      </c>
      <c r="AA69">
        <v>87</v>
      </c>
      <c r="AB69">
        <v>120.5</v>
      </c>
      <c r="AC69">
        <v>123.5</v>
      </c>
      <c r="AD69">
        <v>103.5</v>
      </c>
      <c r="AE69">
        <v>4</v>
      </c>
      <c r="AF69">
        <v>10</v>
      </c>
      <c r="AG69">
        <v>68</v>
      </c>
      <c r="AH69" t="s">
        <v>35</v>
      </c>
    </row>
    <row r="70" spans="1:34" x14ac:dyDescent="0.3">
      <c r="A70">
        <v>69</v>
      </c>
      <c r="B70" s="2" t="s">
        <v>58</v>
      </c>
      <c r="C70" s="2" t="s">
        <v>44</v>
      </c>
      <c r="D70" s="2" t="s">
        <v>38</v>
      </c>
      <c r="E70">
        <v>25</v>
      </c>
      <c r="F70">
        <v>16</v>
      </c>
      <c r="G70">
        <v>16</v>
      </c>
      <c r="H70">
        <v>356</v>
      </c>
      <c r="I70">
        <v>526</v>
      </c>
      <c r="J70">
        <v>3885</v>
      </c>
      <c r="K70">
        <v>22</v>
      </c>
      <c r="L70">
        <v>8</v>
      </c>
      <c r="M70">
        <v>75</v>
      </c>
      <c r="N70">
        <v>305</v>
      </c>
      <c r="O70">
        <v>4.07</v>
      </c>
      <c r="P70">
        <v>6</v>
      </c>
      <c r="Q70">
        <v>1</v>
      </c>
      <c r="R70">
        <v>0</v>
      </c>
      <c r="S70">
        <v>0</v>
      </c>
      <c r="T70">
        <v>0</v>
      </c>
      <c r="U70">
        <v>0</v>
      </c>
      <c r="V70">
        <v>12</v>
      </c>
      <c r="W70">
        <v>6</v>
      </c>
      <c r="X70">
        <v>6</v>
      </c>
      <c r="Y70">
        <v>1</v>
      </c>
      <c r="Z70">
        <v>1</v>
      </c>
      <c r="AA70">
        <v>286</v>
      </c>
      <c r="AB70">
        <v>285.89999999999998</v>
      </c>
      <c r="AC70">
        <v>305.89999999999998</v>
      </c>
      <c r="AD70">
        <v>293.89999999999998</v>
      </c>
      <c r="AE70">
        <v>3</v>
      </c>
      <c r="AF70">
        <v>10</v>
      </c>
      <c r="AG70">
        <v>69</v>
      </c>
      <c r="AH70" t="s">
        <v>35</v>
      </c>
    </row>
    <row r="71" spans="1:34" x14ac:dyDescent="0.3">
      <c r="A71">
        <v>70</v>
      </c>
      <c r="B71" s="2" t="s">
        <v>152</v>
      </c>
      <c r="C71" s="2" t="s">
        <v>56</v>
      </c>
      <c r="D71" s="2" t="s">
        <v>38</v>
      </c>
      <c r="E71">
        <v>37</v>
      </c>
      <c r="F71">
        <v>16</v>
      </c>
      <c r="G71">
        <v>16</v>
      </c>
      <c r="H71">
        <v>347</v>
      </c>
      <c r="I71">
        <v>508</v>
      </c>
      <c r="J71">
        <v>4308</v>
      </c>
      <c r="K71">
        <v>32</v>
      </c>
      <c r="L71">
        <v>12</v>
      </c>
      <c r="M71">
        <v>18</v>
      </c>
      <c r="N71">
        <v>7</v>
      </c>
      <c r="O71">
        <v>0.39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1</v>
      </c>
      <c r="X71">
        <v>0</v>
      </c>
      <c r="Y71">
        <v>0</v>
      </c>
      <c r="Z71">
        <v>5</v>
      </c>
      <c r="AA71">
        <v>285</v>
      </c>
      <c r="AB71">
        <v>285</v>
      </c>
      <c r="AC71">
        <v>301</v>
      </c>
      <c r="AD71">
        <v>297</v>
      </c>
      <c r="AE71">
        <v>2</v>
      </c>
      <c r="AF71">
        <v>11</v>
      </c>
      <c r="AG71">
        <v>70</v>
      </c>
      <c r="AH71" t="s">
        <v>35</v>
      </c>
    </row>
    <row r="72" spans="1:34" x14ac:dyDescent="0.3">
      <c r="A72">
        <v>71</v>
      </c>
      <c r="B72" s="2" t="s">
        <v>235</v>
      </c>
      <c r="C72" s="2" t="s">
        <v>40</v>
      </c>
      <c r="D72" s="2" t="s">
        <v>49</v>
      </c>
      <c r="E72">
        <v>23</v>
      </c>
      <c r="F72">
        <v>16</v>
      </c>
      <c r="G72">
        <v>16</v>
      </c>
      <c r="H72">
        <v>0</v>
      </c>
      <c r="I72">
        <v>0</v>
      </c>
      <c r="J72">
        <v>0</v>
      </c>
      <c r="K72">
        <v>0</v>
      </c>
      <c r="L72">
        <v>0</v>
      </c>
      <c r="M72">
        <v>6</v>
      </c>
      <c r="N72">
        <v>55</v>
      </c>
      <c r="O72">
        <v>9.17</v>
      </c>
      <c r="P72">
        <v>0</v>
      </c>
      <c r="Q72">
        <v>112</v>
      </c>
      <c r="R72">
        <v>65</v>
      </c>
      <c r="S72">
        <v>891</v>
      </c>
      <c r="T72">
        <v>13.71</v>
      </c>
      <c r="U72">
        <v>4</v>
      </c>
      <c r="V72">
        <v>1</v>
      </c>
      <c r="W72">
        <v>0</v>
      </c>
      <c r="X72">
        <v>4</v>
      </c>
      <c r="Y72">
        <v>0</v>
      </c>
      <c r="Z72">
        <v>0</v>
      </c>
      <c r="AA72">
        <v>119</v>
      </c>
      <c r="AB72">
        <v>183.6</v>
      </c>
      <c r="AC72">
        <v>186.6</v>
      </c>
      <c r="AD72">
        <v>151.1</v>
      </c>
      <c r="AE72">
        <v>2</v>
      </c>
      <c r="AF72">
        <v>27</v>
      </c>
      <c r="AG72">
        <v>71</v>
      </c>
      <c r="AH72" t="s">
        <v>35</v>
      </c>
    </row>
    <row r="73" spans="1:34" x14ac:dyDescent="0.3">
      <c r="A73">
        <v>72</v>
      </c>
      <c r="B73" s="2" t="s">
        <v>692</v>
      </c>
      <c r="C73" s="2" t="s">
        <v>101</v>
      </c>
      <c r="D73" s="2" t="s">
        <v>52</v>
      </c>
      <c r="E73">
        <v>29</v>
      </c>
      <c r="F73">
        <v>13</v>
      </c>
      <c r="G73">
        <v>11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72</v>
      </c>
      <c r="R73">
        <v>47</v>
      </c>
      <c r="S73">
        <v>682</v>
      </c>
      <c r="T73">
        <v>14.51</v>
      </c>
      <c r="U73">
        <v>3</v>
      </c>
      <c r="V73">
        <v>1</v>
      </c>
      <c r="W73">
        <v>1</v>
      </c>
      <c r="X73">
        <v>3</v>
      </c>
      <c r="Y73">
        <v>0</v>
      </c>
      <c r="Z73">
        <v>0</v>
      </c>
      <c r="AA73">
        <v>84</v>
      </c>
      <c r="AB73">
        <v>131.19999999999999</v>
      </c>
      <c r="AC73">
        <v>135.19999999999999</v>
      </c>
      <c r="AD73">
        <v>107.7</v>
      </c>
      <c r="AE73">
        <v>1</v>
      </c>
      <c r="AF73">
        <v>11</v>
      </c>
      <c r="AG73">
        <v>72</v>
      </c>
      <c r="AH73" t="s">
        <v>35</v>
      </c>
    </row>
    <row r="74" spans="1:34" x14ac:dyDescent="0.3">
      <c r="A74">
        <v>73</v>
      </c>
      <c r="B74" s="2" t="s">
        <v>192</v>
      </c>
      <c r="C74" s="2" t="s">
        <v>116</v>
      </c>
      <c r="D74" s="2" t="s">
        <v>49</v>
      </c>
      <c r="E74">
        <v>35</v>
      </c>
      <c r="F74">
        <v>16</v>
      </c>
      <c r="G74">
        <v>16</v>
      </c>
      <c r="H74">
        <v>1</v>
      </c>
      <c r="I74">
        <v>1</v>
      </c>
      <c r="J74">
        <v>32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112</v>
      </c>
      <c r="R74">
        <v>69</v>
      </c>
      <c r="S74">
        <v>734</v>
      </c>
      <c r="T74">
        <v>10.64</v>
      </c>
      <c r="U74">
        <v>6</v>
      </c>
      <c r="V74">
        <v>0</v>
      </c>
      <c r="W74">
        <v>0</v>
      </c>
      <c r="X74">
        <v>6</v>
      </c>
      <c r="Y74">
        <v>1</v>
      </c>
      <c r="Z74">
        <v>0</v>
      </c>
      <c r="AA74">
        <v>117</v>
      </c>
      <c r="AB74">
        <v>185.7</v>
      </c>
      <c r="AC74">
        <v>188.7</v>
      </c>
      <c r="AD74">
        <v>151.19999999999999</v>
      </c>
      <c r="AF74">
        <v>28</v>
      </c>
      <c r="AG74">
        <v>73</v>
      </c>
      <c r="AH74" t="s">
        <v>35</v>
      </c>
    </row>
    <row r="75" spans="1:34" x14ac:dyDescent="0.3">
      <c r="A75">
        <v>74</v>
      </c>
      <c r="B75" s="2" t="s">
        <v>215</v>
      </c>
      <c r="C75" s="2" t="s">
        <v>74</v>
      </c>
      <c r="D75" s="2" t="s">
        <v>49</v>
      </c>
      <c r="E75">
        <v>25</v>
      </c>
      <c r="F75">
        <v>16</v>
      </c>
      <c r="G75">
        <v>16</v>
      </c>
      <c r="H75">
        <v>0</v>
      </c>
      <c r="I75">
        <v>0</v>
      </c>
      <c r="J75">
        <v>0</v>
      </c>
      <c r="K75">
        <v>0</v>
      </c>
      <c r="L75">
        <v>0</v>
      </c>
      <c r="M75">
        <v>3</v>
      </c>
      <c r="N75">
        <v>33</v>
      </c>
      <c r="O75">
        <v>11</v>
      </c>
      <c r="P75">
        <v>0</v>
      </c>
      <c r="Q75">
        <v>107</v>
      </c>
      <c r="R75">
        <v>66</v>
      </c>
      <c r="S75">
        <v>872</v>
      </c>
      <c r="T75">
        <v>13.21</v>
      </c>
      <c r="U75">
        <v>4</v>
      </c>
      <c r="V75">
        <v>1</v>
      </c>
      <c r="W75">
        <v>0</v>
      </c>
      <c r="X75">
        <v>4</v>
      </c>
      <c r="Y75">
        <v>1</v>
      </c>
      <c r="Z75">
        <v>0</v>
      </c>
      <c r="AA75">
        <v>117</v>
      </c>
      <c r="AB75">
        <v>182.5</v>
      </c>
      <c r="AC75">
        <v>185.5</v>
      </c>
      <c r="AD75">
        <v>149.5</v>
      </c>
      <c r="AF75">
        <v>29</v>
      </c>
      <c r="AG75">
        <v>74</v>
      </c>
      <c r="AH75" t="s">
        <v>35</v>
      </c>
    </row>
    <row r="76" spans="1:34" x14ac:dyDescent="0.3">
      <c r="A76">
        <v>75</v>
      </c>
      <c r="B76" s="2" t="s">
        <v>250</v>
      </c>
      <c r="C76" s="2" t="s">
        <v>84</v>
      </c>
      <c r="D76" s="2" t="s">
        <v>49</v>
      </c>
      <c r="E76">
        <v>29</v>
      </c>
      <c r="F76">
        <v>16</v>
      </c>
      <c r="G76">
        <v>16</v>
      </c>
      <c r="H76">
        <v>1</v>
      </c>
      <c r="I76">
        <v>2</v>
      </c>
      <c r="J76">
        <v>5</v>
      </c>
      <c r="K76">
        <v>1</v>
      </c>
      <c r="L76">
        <v>0</v>
      </c>
      <c r="M76">
        <v>7</v>
      </c>
      <c r="N76">
        <v>44</v>
      </c>
      <c r="O76">
        <v>6.29</v>
      </c>
      <c r="P76">
        <v>0</v>
      </c>
      <c r="Q76">
        <v>94</v>
      </c>
      <c r="R76">
        <v>66</v>
      </c>
      <c r="S76">
        <v>838</v>
      </c>
      <c r="T76">
        <v>12.7</v>
      </c>
      <c r="U76">
        <v>4</v>
      </c>
      <c r="V76">
        <v>2</v>
      </c>
      <c r="W76">
        <v>1</v>
      </c>
      <c r="X76">
        <v>4</v>
      </c>
      <c r="Y76">
        <v>1</v>
      </c>
      <c r="Z76">
        <v>0</v>
      </c>
      <c r="AA76">
        <v>116</v>
      </c>
      <c r="AB76">
        <v>182.4</v>
      </c>
      <c r="AC76">
        <v>186.4</v>
      </c>
      <c r="AD76">
        <v>149.4</v>
      </c>
      <c r="AF76">
        <v>30</v>
      </c>
      <c r="AG76">
        <v>75</v>
      </c>
      <c r="AH76" t="s">
        <v>35</v>
      </c>
    </row>
    <row r="77" spans="1:34" x14ac:dyDescent="0.3">
      <c r="A77">
        <v>76</v>
      </c>
      <c r="B77" s="2" t="s">
        <v>216</v>
      </c>
      <c r="C77" s="2" t="s">
        <v>65</v>
      </c>
      <c r="D77" s="2" t="s">
        <v>34</v>
      </c>
      <c r="E77">
        <v>23</v>
      </c>
      <c r="F77">
        <v>14</v>
      </c>
      <c r="G77">
        <v>13</v>
      </c>
      <c r="H77">
        <v>0</v>
      </c>
      <c r="I77">
        <v>0</v>
      </c>
      <c r="J77">
        <v>0</v>
      </c>
      <c r="K77">
        <v>0</v>
      </c>
      <c r="L77">
        <v>0</v>
      </c>
      <c r="M77">
        <v>153</v>
      </c>
      <c r="N77">
        <v>814</v>
      </c>
      <c r="O77">
        <v>5.32</v>
      </c>
      <c r="P77">
        <v>3</v>
      </c>
      <c r="Q77">
        <v>31</v>
      </c>
      <c r="R77">
        <v>27</v>
      </c>
      <c r="S77">
        <v>261</v>
      </c>
      <c r="T77">
        <v>9.67</v>
      </c>
      <c r="U77">
        <v>2</v>
      </c>
      <c r="V77">
        <v>1</v>
      </c>
      <c r="W77">
        <v>1</v>
      </c>
      <c r="X77">
        <v>5</v>
      </c>
      <c r="Y77">
        <v>0</v>
      </c>
      <c r="Z77">
        <v>0</v>
      </c>
      <c r="AA77">
        <v>136</v>
      </c>
      <c r="AB77">
        <v>162.5</v>
      </c>
      <c r="AC77">
        <v>169.5</v>
      </c>
      <c r="AD77">
        <v>149</v>
      </c>
      <c r="AF77">
        <v>24</v>
      </c>
      <c r="AG77">
        <v>76</v>
      </c>
      <c r="AH77" t="s">
        <v>35</v>
      </c>
    </row>
    <row r="78" spans="1:34" x14ac:dyDescent="0.3">
      <c r="A78">
        <v>77</v>
      </c>
      <c r="B78" s="2" t="s">
        <v>693</v>
      </c>
      <c r="C78" s="2" t="s">
        <v>74</v>
      </c>
      <c r="D78" s="2"/>
      <c r="E78">
        <v>25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F78">
        <v>1</v>
      </c>
      <c r="AG78">
        <v>77</v>
      </c>
      <c r="AH78" t="s">
        <v>35</v>
      </c>
    </row>
    <row r="79" spans="1:34" x14ac:dyDescent="0.3">
      <c r="A79">
        <v>78</v>
      </c>
      <c r="B79" s="2" t="s">
        <v>300</v>
      </c>
      <c r="C79" s="2" t="s">
        <v>180</v>
      </c>
      <c r="D79" s="2" t="s">
        <v>52</v>
      </c>
      <c r="E79">
        <v>28</v>
      </c>
      <c r="F79">
        <v>15</v>
      </c>
      <c r="G79">
        <v>14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72</v>
      </c>
      <c r="R79">
        <v>50</v>
      </c>
      <c r="S79">
        <v>610</v>
      </c>
      <c r="T79">
        <v>12.2</v>
      </c>
      <c r="U79">
        <v>4</v>
      </c>
      <c r="V79">
        <v>2</v>
      </c>
      <c r="W79">
        <v>1</v>
      </c>
      <c r="X79">
        <v>4</v>
      </c>
      <c r="Y79">
        <v>0</v>
      </c>
      <c r="Z79">
        <v>0</v>
      </c>
      <c r="AA79">
        <v>83</v>
      </c>
      <c r="AB79">
        <v>133</v>
      </c>
      <c r="AC79">
        <v>137</v>
      </c>
      <c r="AD79">
        <v>108</v>
      </c>
      <c r="AF79">
        <v>12</v>
      </c>
      <c r="AG79">
        <v>78</v>
      </c>
      <c r="AH79" t="s">
        <v>35</v>
      </c>
    </row>
    <row r="80" spans="1:34" x14ac:dyDescent="0.3">
      <c r="A80">
        <v>79</v>
      </c>
      <c r="B80" s="2" t="s">
        <v>418</v>
      </c>
      <c r="C80" s="2" t="s">
        <v>33</v>
      </c>
      <c r="D80" s="2" t="s">
        <v>38</v>
      </c>
      <c r="E80">
        <v>29</v>
      </c>
      <c r="F80">
        <v>14</v>
      </c>
      <c r="G80">
        <v>14</v>
      </c>
      <c r="H80">
        <v>320</v>
      </c>
      <c r="I80">
        <v>471</v>
      </c>
      <c r="J80">
        <v>3395</v>
      </c>
      <c r="K80">
        <v>24</v>
      </c>
      <c r="L80">
        <v>13</v>
      </c>
      <c r="M80">
        <v>101</v>
      </c>
      <c r="N80">
        <v>488</v>
      </c>
      <c r="O80">
        <v>4.83</v>
      </c>
      <c r="P80">
        <v>4</v>
      </c>
      <c r="Q80">
        <v>0</v>
      </c>
      <c r="R80">
        <v>0</v>
      </c>
      <c r="S80">
        <v>0</v>
      </c>
      <c r="T80">
        <v>0</v>
      </c>
      <c r="U80">
        <v>0</v>
      </c>
      <c r="V80">
        <v>6</v>
      </c>
      <c r="W80">
        <v>0</v>
      </c>
      <c r="X80">
        <v>4</v>
      </c>
      <c r="Y80">
        <v>0</v>
      </c>
      <c r="Z80">
        <v>2</v>
      </c>
      <c r="AA80">
        <v>283</v>
      </c>
      <c r="AB80">
        <v>282.60000000000002</v>
      </c>
      <c r="AC80">
        <v>301.60000000000002</v>
      </c>
      <c r="AD80">
        <v>295.60000000000002</v>
      </c>
      <c r="AF80">
        <v>12</v>
      </c>
      <c r="AH80" t="s">
        <v>35</v>
      </c>
    </row>
    <row r="81" spans="1:34" x14ac:dyDescent="0.3">
      <c r="A81">
        <v>80</v>
      </c>
      <c r="B81" s="2" t="s">
        <v>150</v>
      </c>
      <c r="C81" s="2" t="s">
        <v>46</v>
      </c>
      <c r="D81" s="2" t="s">
        <v>38</v>
      </c>
      <c r="E81">
        <v>30</v>
      </c>
      <c r="F81">
        <v>16</v>
      </c>
      <c r="G81">
        <v>16</v>
      </c>
      <c r="H81">
        <v>425</v>
      </c>
      <c r="I81">
        <v>606</v>
      </c>
      <c r="J81">
        <v>4298</v>
      </c>
      <c r="K81">
        <v>30</v>
      </c>
      <c r="L81">
        <v>10</v>
      </c>
      <c r="M81">
        <v>44</v>
      </c>
      <c r="N81">
        <v>123</v>
      </c>
      <c r="O81">
        <v>2.8</v>
      </c>
      <c r="P81">
        <v>1</v>
      </c>
      <c r="Q81">
        <v>1</v>
      </c>
      <c r="R81">
        <v>1</v>
      </c>
      <c r="S81">
        <v>-1</v>
      </c>
      <c r="T81">
        <v>-1</v>
      </c>
      <c r="U81">
        <v>0</v>
      </c>
      <c r="V81">
        <v>9</v>
      </c>
      <c r="W81">
        <v>7</v>
      </c>
      <c r="X81">
        <v>1</v>
      </c>
      <c r="Y81">
        <v>0</v>
      </c>
      <c r="Z81">
        <v>3</v>
      </c>
      <c r="AA81">
        <v>282</v>
      </c>
      <c r="AB81">
        <v>283.10000000000002</v>
      </c>
      <c r="AC81">
        <v>306.10000000000002</v>
      </c>
      <c r="AD81">
        <v>292.60000000000002</v>
      </c>
      <c r="AF81">
        <v>13</v>
      </c>
      <c r="AH81" t="s">
        <v>35</v>
      </c>
    </row>
    <row r="82" spans="1:34" x14ac:dyDescent="0.3">
      <c r="A82">
        <v>81</v>
      </c>
      <c r="B82" s="2" t="s">
        <v>144</v>
      </c>
      <c r="C82" s="2" t="s">
        <v>101</v>
      </c>
      <c r="D82" s="2" t="s">
        <v>38</v>
      </c>
      <c r="E82">
        <v>41</v>
      </c>
      <c r="F82">
        <v>16</v>
      </c>
      <c r="G82">
        <v>16</v>
      </c>
      <c r="H82">
        <v>375</v>
      </c>
      <c r="I82">
        <v>570</v>
      </c>
      <c r="J82">
        <v>4355</v>
      </c>
      <c r="K82">
        <v>29</v>
      </c>
      <c r="L82">
        <v>11</v>
      </c>
      <c r="M82">
        <v>23</v>
      </c>
      <c r="N82">
        <v>35</v>
      </c>
      <c r="O82">
        <v>1.52</v>
      </c>
      <c r="P82">
        <v>2</v>
      </c>
      <c r="Q82">
        <v>1</v>
      </c>
      <c r="R82">
        <v>1</v>
      </c>
      <c r="S82">
        <v>6</v>
      </c>
      <c r="T82">
        <v>6</v>
      </c>
      <c r="U82">
        <v>0</v>
      </c>
      <c r="V82">
        <v>4</v>
      </c>
      <c r="W82">
        <v>2</v>
      </c>
      <c r="X82">
        <v>2</v>
      </c>
      <c r="Y82">
        <v>0</v>
      </c>
      <c r="Z82">
        <v>0</v>
      </c>
      <c r="AA82">
        <v>280</v>
      </c>
      <c r="AB82">
        <v>281.3</v>
      </c>
      <c r="AC82">
        <v>297.3</v>
      </c>
      <c r="AD82">
        <v>291.8</v>
      </c>
      <c r="AF82">
        <v>14</v>
      </c>
      <c r="AH82" t="s">
        <v>35</v>
      </c>
    </row>
    <row r="83" spans="1:34" x14ac:dyDescent="0.3">
      <c r="A83">
        <v>82</v>
      </c>
      <c r="B83" s="2" t="s">
        <v>160</v>
      </c>
      <c r="C83" s="2" t="s">
        <v>99</v>
      </c>
      <c r="D83" s="2" t="s">
        <v>38</v>
      </c>
      <c r="E83">
        <v>24</v>
      </c>
      <c r="F83">
        <v>14</v>
      </c>
      <c r="G83">
        <v>14</v>
      </c>
      <c r="H83">
        <v>289</v>
      </c>
      <c r="I83">
        <v>434</v>
      </c>
      <c r="J83">
        <v>3223</v>
      </c>
      <c r="K83">
        <v>24</v>
      </c>
      <c r="L83">
        <v>12</v>
      </c>
      <c r="M83">
        <v>68</v>
      </c>
      <c r="N83">
        <v>421</v>
      </c>
      <c r="O83">
        <v>6.19</v>
      </c>
      <c r="P83">
        <v>3</v>
      </c>
      <c r="Q83">
        <v>0</v>
      </c>
      <c r="R83">
        <v>0</v>
      </c>
      <c r="S83">
        <v>0</v>
      </c>
      <c r="T83">
        <v>0</v>
      </c>
      <c r="U83">
        <v>0</v>
      </c>
      <c r="V83">
        <v>6</v>
      </c>
      <c r="W83">
        <v>3</v>
      </c>
      <c r="X83">
        <v>3</v>
      </c>
      <c r="Y83">
        <v>0</v>
      </c>
      <c r="Z83">
        <v>4</v>
      </c>
      <c r="AA83">
        <v>263</v>
      </c>
      <c r="AB83">
        <v>263</v>
      </c>
      <c r="AC83">
        <v>284</v>
      </c>
      <c r="AD83">
        <v>275</v>
      </c>
      <c r="AF83">
        <v>15</v>
      </c>
      <c r="AH83" t="s">
        <v>35</v>
      </c>
    </row>
    <row r="84" spans="1:34" x14ac:dyDescent="0.3">
      <c r="A84">
        <v>83</v>
      </c>
      <c r="B84" s="2" t="s">
        <v>275</v>
      </c>
      <c r="C84" s="2" t="s">
        <v>74</v>
      </c>
      <c r="D84" s="2" t="s">
        <v>38</v>
      </c>
      <c r="E84">
        <v>37</v>
      </c>
      <c r="F84">
        <v>16</v>
      </c>
      <c r="G84">
        <v>16</v>
      </c>
      <c r="H84">
        <v>380</v>
      </c>
      <c r="I84">
        <v>576</v>
      </c>
      <c r="J84">
        <v>4299</v>
      </c>
      <c r="K84">
        <v>21</v>
      </c>
      <c r="L84">
        <v>11</v>
      </c>
      <c r="M84">
        <v>15</v>
      </c>
      <c r="N84">
        <v>20</v>
      </c>
      <c r="O84">
        <v>1.33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7</v>
      </c>
      <c r="W84">
        <v>4</v>
      </c>
      <c r="X84">
        <v>1</v>
      </c>
      <c r="Y84">
        <v>0</v>
      </c>
      <c r="Z84">
        <v>3</v>
      </c>
      <c r="AA84">
        <v>240</v>
      </c>
      <c r="AB84">
        <v>240</v>
      </c>
      <c r="AC84">
        <v>258</v>
      </c>
      <c r="AD84">
        <v>251</v>
      </c>
      <c r="AF84">
        <v>17</v>
      </c>
      <c r="AH84" t="s">
        <v>35</v>
      </c>
    </row>
    <row r="85" spans="1:34" x14ac:dyDescent="0.3">
      <c r="A85">
        <v>84</v>
      </c>
      <c r="B85" s="2" t="s">
        <v>153</v>
      </c>
      <c r="C85" s="2" t="s">
        <v>54</v>
      </c>
      <c r="D85" s="2" t="s">
        <v>38</v>
      </c>
      <c r="E85">
        <v>23</v>
      </c>
      <c r="F85">
        <v>14</v>
      </c>
      <c r="G85">
        <v>13</v>
      </c>
      <c r="H85">
        <v>310</v>
      </c>
      <c r="I85">
        <v>486</v>
      </c>
      <c r="J85">
        <v>3725</v>
      </c>
      <c r="K85">
        <v>27</v>
      </c>
      <c r="L85">
        <v>14</v>
      </c>
      <c r="M85">
        <v>39</v>
      </c>
      <c r="N85">
        <v>131</v>
      </c>
      <c r="O85">
        <v>3.36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7</v>
      </c>
      <c r="W85">
        <v>3</v>
      </c>
      <c r="X85">
        <v>0</v>
      </c>
      <c r="Y85">
        <v>1</v>
      </c>
      <c r="Z85">
        <v>1</v>
      </c>
      <c r="AA85">
        <v>240</v>
      </c>
      <c r="AB85">
        <v>240.1</v>
      </c>
      <c r="AC85">
        <v>263.10000000000002</v>
      </c>
      <c r="AD85">
        <v>254.1</v>
      </c>
      <c r="AF85">
        <v>16</v>
      </c>
      <c r="AH85" t="s">
        <v>35</v>
      </c>
    </row>
    <row r="86" spans="1:34" x14ac:dyDescent="0.3">
      <c r="A86">
        <v>85</v>
      </c>
      <c r="B86" s="2" t="s">
        <v>149</v>
      </c>
      <c r="C86" s="2" t="s">
        <v>70</v>
      </c>
      <c r="D86" s="2" t="s">
        <v>38</v>
      </c>
      <c r="E86">
        <v>27</v>
      </c>
      <c r="F86">
        <v>16</v>
      </c>
      <c r="G86">
        <v>16</v>
      </c>
      <c r="H86">
        <v>381</v>
      </c>
      <c r="I86">
        <v>553</v>
      </c>
      <c r="J86">
        <v>4049</v>
      </c>
      <c r="K86">
        <v>19</v>
      </c>
      <c r="L86">
        <v>10</v>
      </c>
      <c r="M86">
        <v>24</v>
      </c>
      <c r="N86">
        <v>47</v>
      </c>
      <c r="O86">
        <v>1.96</v>
      </c>
      <c r="P86">
        <v>1</v>
      </c>
      <c r="Q86">
        <v>1</v>
      </c>
      <c r="R86">
        <v>1</v>
      </c>
      <c r="S86">
        <v>-9</v>
      </c>
      <c r="T86">
        <v>-9</v>
      </c>
      <c r="U86">
        <v>0</v>
      </c>
      <c r="V86">
        <v>12</v>
      </c>
      <c r="W86">
        <v>7</v>
      </c>
      <c r="X86">
        <v>1</v>
      </c>
      <c r="Y86">
        <v>0</v>
      </c>
      <c r="Z86">
        <v>1</v>
      </c>
      <c r="AA86">
        <v>216</v>
      </c>
      <c r="AB86">
        <v>216.8</v>
      </c>
      <c r="AC86">
        <v>236.8</v>
      </c>
      <c r="AD86">
        <v>226.3</v>
      </c>
      <c r="AF86">
        <v>18</v>
      </c>
      <c r="AH86" t="s">
        <v>35</v>
      </c>
    </row>
    <row r="87" spans="1:34" x14ac:dyDescent="0.3">
      <c r="A87">
        <v>86</v>
      </c>
      <c r="B87" s="2" t="s">
        <v>190</v>
      </c>
      <c r="C87" s="2" t="s">
        <v>114</v>
      </c>
      <c r="D87" s="2" t="s">
        <v>38</v>
      </c>
      <c r="E87">
        <v>30</v>
      </c>
      <c r="F87">
        <v>16</v>
      </c>
      <c r="G87">
        <v>16</v>
      </c>
      <c r="H87">
        <v>365</v>
      </c>
      <c r="I87">
        <v>586</v>
      </c>
      <c r="J87">
        <v>3890</v>
      </c>
      <c r="K87">
        <v>18</v>
      </c>
      <c r="L87">
        <v>15</v>
      </c>
      <c r="M87">
        <v>26</v>
      </c>
      <c r="N87">
        <v>93</v>
      </c>
      <c r="O87">
        <v>3.58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11</v>
      </c>
      <c r="W87">
        <v>2</v>
      </c>
      <c r="X87">
        <v>2</v>
      </c>
      <c r="Y87">
        <v>0</v>
      </c>
      <c r="Z87">
        <v>0</v>
      </c>
      <c r="AA87">
        <v>215</v>
      </c>
      <c r="AB87">
        <v>214.9</v>
      </c>
      <c r="AC87">
        <v>234.9</v>
      </c>
      <c r="AD87">
        <v>229.9</v>
      </c>
      <c r="AF87">
        <v>19</v>
      </c>
      <c r="AH87" t="s">
        <v>35</v>
      </c>
    </row>
    <row r="88" spans="1:34" x14ac:dyDescent="0.3">
      <c r="A88">
        <v>87</v>
      </c>
      <c r="B88" s="2" t="s">
        <v>163</v>
      </c>
      <c r="C88" s="2" t="s">
        <v>72</v>
      </c>
      <c r="D88" s="2" t="s">
        <v>38</v>
      </c>
      <c r="E88">
        <v>30</v>
      </c>
      <c r="F88">
        <v>16</v>
      </c>
      <c r="G88">
        <v>16</v>
      </c>
      <c r="H88">
        <v>367</v>
      </c>
      <c r="I88">
        <v>555</v>
      </c>
      <c r="J88">
        <v>3777</v>
      </c>
      <c r="K88">
        <v>21</v>
      </c>
      <c r="L88">
        <v>11</v>
      </c>
      <c r="M88">
        <v>25</v>
      </c>
      <c r="N88">
        <v>71</v>
      </c>
      <c r="O88">
        <v>2.84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</v>
      </c>
      <c r="W88">
        <v>4</v>
      </c>
      <c r="X88">
        <v>0</v>
      </c>
      <c r="Y88">
        <v>0</v>
      </c>
      <c r="Z88">
        <v>0</v>
      </c>
      <c r="AA88">
        <v>212</v>
      </c>
      <c r="AB88">
        <v>212.2</v>
      </c>
      <c r="AC88">
        <v>230.2</v>
      </c>
      <c r="AD88">
        <v>223.2</v>
      </c>
      <c r="AF88">
        <v>20</v>
      </c>
      <c r="AH88" t="s">
        <v>35</v>
      </c>
    </row>
    <row r="89" spans="1:34" x14ac:dyDescent="0.3">
      <c r="A89">
        <v>88</v>
      </c>
      <c r="B89" s="2" t="s">
        <v>106</v>
      </c>
      <c r="C89" s="2" t="s">
        <v>107</v>
      </c>
      <c r="D89" s="2" t="s">
        <v>38</v>
      </c>
      <c r="E89">
        <v>22</v>
      </c>
      <c r="F89">
        <v>12</v>
      </c>
      <c r="G89">
        <v>11</v>
      </c>
      <c r="H89">
        <v>169</v>
      </c>
      <c r="I89">
        <v>320</v>
      </c>
      <c r="J89">
        <v>2074</v>
      </c>
      <c r="K89">
        <v>10</v>
      </c>
      <c r="L89">
        <v>12</v>
      </c>
      <c r="M89">
        <v>89</v>
      </c>
      <c r="N89">
        <v>631</v>
      </c>
      <c r="O89">
        <v>7.09</v>
      </c>
      <c r="P89">
        <v>8</v>
      </c>
      <c r="Q89">
        <v>1</v>
      </c>
      <c r="R89">
        <v>0</v>
      </c>
      <c r="S89">
        <v>0</v>
      </c>
      <c r="T89">
        <v>0</v>
      </c>
      <c r="U89">
        <v>0</v>
      </c>
      <c r="V89">
        <v>8</v>
      </c>
      <c r="W89">
        <v>2</v>
      </c>
      <c r="X89">
        <v>8</v>
      </c>
      <c r="Y89">
        <v>0</v>
      </c>
      <c r="Z89">
        <v>1</v>
      </c>
      <c r="AA89">
        <v>208</v>
      </c>
      <c r="AB89">
        <v>208.1</v>
      </c>
      <c r="AC89">
        <v>228.1</v>
      </c>
      <c r="AD89">
        <v>220.1</v>
      </c>
      <c r="AF89">
        <v>21</v>
      </c>
      <c r="AH89" t="s">
        <v>35</v>
      </c>
    </row>
    <row r="90" spans="1:34" x14ac:dyDescent="0.3">
      <c r="A90">
        <v>89</v>
      </c>
      <c r="B90" s="2" t="s">
        <v>89</v>
      </c>
      <c r="C90" s="2" t="s">
        <v>63</v>
      </c>
      <c r="D90" s="2" t="s">
        <v>38</v>
      </c>
      <c r="E90">
        <v>24</v>
      </c>
      <c r="F90">
        <v>11</v>
      </c>
      <c r="G90">
        <v>9</v>
      </c>
      <c r="H90">
        <v>244</v>
      </c>
      <c r="I90">
        <v>378</v>
      </c>
      <c r="J90">
        <v>2992</v>
      </c>
      <c r="K90">
        <v>19</v>
      </c>
      <c r="L90">
        <v>14</v>
      </c>
      <c r="M90">
        <v>49</v>
      </c>
      <c r="N90">
        <v>281</v>
      </c>
      <c r="O90">
        <v>5.73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7</v>
      </c>
      <c r="W90">
        <v>3</v>
      </c>
      <c r="X90">
        <v>1</v>
      </c>
      <c r="Y90">
        <v>0</v>
      </c>
      <c r="Z90">
        <v>0</v>
      </c>
      <c r="AA90">
        <v>196</v>
      </c>
      <c r="AB90">
        <v>195.8</v>
      </c>
      <c r="AC90">
        <v>218.8</v>
      </c>
      <c r="AD90">
        <v>209.8</v>
      </c>
      <c r="AF90">
        <v>22</v>
      </c>
      <c r="AH90" t="s">
        <v>35</v>
      </c>
    </row>
    <row r="91" spans="1:34" x14ac:dyDescent="0.3">
      <c r="A91">
        <v>90</v>
      </c>
      <c r="B91" s="2" t="s">
        <v>126</v>
      </c>
      <c r="C91" s="2" t="s">
        <v>76</v>
      </c>
      <c r="D91" s="2" t="s">
        <v>38</v>
      </c>
      <c r="E91">
        <v>26</v>
      </c>
      <c r="F91">
        <v>11</v>
      </c>
      <c r="G91">
        <v>11</v>
      </c>
      <c r="H91">
        <v>279</v>
      </c>
      <c r="I91">
        <v>401</v>
      </c>
      <c r="J91">
        <v>3074</v>
      </c>
      <c r="K91">
        <v>21</v>
      </c>
      <c r="L91">
        <v>7</v>
      </c>
      <c r="M91">
        <v>34</v>
      </c>
      <c r="N91">
        <v>93</v>
      </c>
      <c r="O91">
        <v>2.74</v>
      </c>
      <c r="P91">
        <v>0</v>
      </c>
      <c r="Q91">
        <v>1</v>
      </c>
      <c r="R91">
        <v>1</v>
      </c>
      <c r="S91">
        <v>4</v>
      </c>
      <c r="T91">
        <v>4</v>
      </c>
      <c r="U91">
        <v>0</v>
      </c>
      <c r="V91">
        <v>9</v>
      </c>
      <c r="W91">
        <v>6</v>
      </c>
      <c r="X91">
        <v>0</v>
      </c>
      <c r="Y91">
        <v>0</v>
      </c>
      <c r="Z91">
        <v>1</v>
      </c>
      <c r="AA91">
        <v>193</v>
      </c>
      <c r="AB91">
        <v>193.7</v>
      </c>
      <c r="AC91">
        <v>209.7</v>
      </c>
      <c r="AD91">
        <v>200.2</v>
      </c>
      <c r="AF91">
        <v>23</v>
      </c>
      <c r="AH91" t="s">
        <v>35</v>
      </c>
    </row>
    <row r="92" spans="1:34" x14ac:dyDescent="0.3">
      <c r="A92">
        <v>91</v>
      </c>
      <c r="B92" s="2" t="s">
        <v>159</v>
      </c>
      <c r="C92" s="2" t="s">
        <v>78</v>
      </c>
      <c r="D92" s="2" t="s">
        <v>38</v>
      </c>
      <c r="E92">
        <v>31</v>
      </c>
      <c r="F92">
        <v>11</v>
      </c>
      <c r="G92">
        <v>11</v>
      </c>
      <c r="H92">
        <v>226</v>
      </c>
      <c r="I92">
        <v>365</v>
      </c>
      <c r="J92">
        <v>2566</v>
      </c>
      <c r="K92">
        <v>21</v>
      </c>
      <c r="L92">
        <v>11</v>
      </c>
      <c r="M92">
        <v>16</v>
      </c>
      <c r="N92">
        <v>99</v>
      </c>
      <c r="O92">
        <v>6.19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175</v>
      </c>
      <c r="AB92">
        <v>174.5</v>
      </c>
      <c r="AC92">
        <v>188.5</v>
      </c>
      <c r="AD92">
        <v>185.5</v>
      </c>
      <c r="AF92">
        <v>25</v>
      </c>
      <c r="AH92" t="s">
        <v>35</v>
      </c>
    </row>
    <row r="93" spans="1:34" x14ac:dyDescent="0.3">
      <c r="A93">
        <v>92</v>
      </c>
      <c r="B93" s="2" t="s">
        <v>213</v>
      </c>
      <c r="C93" s="2" t="s">
        <v>40</v>
      </c>
      <c r="D93" s="2" t="s">
        <v>38</v>
      </c>
      <c r="E93">
        <v>25</v>
      </c>
      <c r="F93">
        <v>14</v>
      </c>
      <c r="G93">
        <v>13</v>
      </c>
      <c r="H93">
        <v>228</v>
      </c>
      <c r="I93">
        <v>331</v>
      </c>
      <c r="J93">
        <v>2528</v>
      </c>
      <c r="K93">
        <v>11</v>
      </c>
      <c r="L93">
        <v>8</v>
      </c>
      <c r="M93">
        <v>64</v>
      </c>
      <c r="N93">
        <v>357</v>
      </c>
      <c r="O93">
        <v>5.58</v>
      </c>
      <c r="P93">
        <v>2</v>
      </c>
      <c r="Q93">
        <v>1</v>
      </c>
      <c r="R93">
        <v>1</v>
      </c>
      <c r="S93">
        <v>21</v>
      </c>
      <c r="T93">
        <v>21</v>
      </c>
      <c r="U93">
        <v>0</v>
      </c>
      <c r="V93">
        <v>9</v>
      </c>
      <c r="W93">
        <v>2</v>
      </c>
      <c r="X93">
        <v>2</v>
      </c>
      <c r="Y93">
        <v>0</v>
      </c>
      <c r="Z93">
        <v>0</v>
      </c>
      <c r="AA93">
        <v>175</v>
      </c>
      <c r="AB93">
        <v>175.9</v>
      </c>
      <c r="AC93">
        <v>191.9</v>
      </c>
      <c r="AD93">
        <v>183.4</v>
      </c>
      <c r="AF93">
        <v>24</v>
      </c>
      <c r="AH93" t="s">
        <v>35</v>
      </c>
    </row>
    <row r="94" spans="1:34" x14ac:dyDescent="0.3">
      <c r="A94">
        <v>93</v>
      </c>
      <c r="B94" s="2" t="s">
        <v>681</v>
      </c>
      <c r="C94" s="2" t="s">
        <v>88</v>
      </c>
      <c r="D94" s="2" t="s">
        <v>38</v>
      </c>
      <c r="E94">
        <v>26</v>
      </c>
      <c r="F94">
        <v>13</v>
      </c>
      <c r="G94">
        <v>12</v>
      </c>
      <c r="H94">
        <v>243</v>
      </c>
      <c r="I94">
        <v>403</v>
      </c>
      <c r="J94">
        <v>2718</v>
      </c>
      <c r="K94">
        <v>13</v>
      </c>
      <c r="L94">
        <v>11</v>
      </c>
      <c r="M94">
        <v>58</v>
      </c>
      <c r="N94">
        <v>365</v>
      </c>
      <c r="O94">
        <v>6.29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8</v>
      </c>
      <c r="W94">
        <v>4</v>
      </c>
      <c r="X94">
        <v>1</v>
      </c>
      <c r="Y94">
        <v>0</v>
      </c>
      <c r="Z94">
        <v>0</v>
      </c>
      <c r="AA94">
        <v>173</v>
      </c>
      <c r="AB94">
        <v>173.2</v>
      </c>
      <c r="AC94">
        <v>194.2</v>
      </c>
      <c r="AD94">
        <v>184.2</v>
      </c>
      <c r="AF94">
        <v>26</v>
      </c>
      <c r="AH94" t="s">
        <v>35</v>
      </c>
    </row>
    <row r="95" spans="1:34" x14ac:dyDescent="0.3">
      <c r="A95">
        <v>94</v>
      </c>
      <c r="B95" s="2" t="s">
        <v>161</v>
      </c>
      <c r="C95" s="2" t="s">
        <v>130</v>
      </c>
      <c r="D95" s="2" t="s">
        <v>38</v>
      </c>
      <c r="E95">
        <v>21</v>
      </c>
      <c r="F95">
        <v>13</v>
      </c>
      <c r="G95">
        <v>13</v>
      </c>
      <c r="H95">
        <v>239</v>
      </c>
      <c r="I95">
        <v>414</v>
      </c>
      <c r="J95">
        <v>2865</v>
      </c>
      <c r="K95">
        <v>17</v>
      </c>
      <c r="L95">
        <v>15</v>
      </c>
      <c r="M95">
        <v>44</v>
      </c>
      <c r="N95">
        <v>138</v>
      </c>
      <c r="O95">
        <v>3.14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2</v>
      </c>
      <c r="X95">
        <v>1</v>
      </c>
      <c r="Y95">
        <v>0</v>
      </c>
      <c r="Z95">
        <v>0</v>
      </c>
      <c r="AA95">
        <v>168</v>
      </c>
      <c r="AB95">
        <v>168.4</v>
      </c>
      <c r="AC95">
        <v>191.4</v>
      </c>
      <c r="AD95">
        <v>183.4</v>
      </c>
      <c r="AF95">
        <v>27</v>
      </c>
      <c r="AH95" t="s">
        <v>35</v>
      </c>
    </row>
    <row r="96" spans="1:34" x14ac:dyDescent="0.3">
      <c r="A96">
        <v>95</v>
      </c>
      <c r="B96" s="2" t="s">
        <v>151</v>
      </c>
      <c r="C96" s="2" t="s">
        <v>63</v>
      </c>
      <c r="D96" s="2" t="s">
        <v>38</v>
      </c>
      <c r="E96">
        <v>36</v>
      </c>
      <c r="F96">
        <v>8</v>
      </c>
      <c r="G96">
        <v>7</v>
      </c>
      <c r="H96">
        <v>164</v>
      </c>
      <c r="I96">
        <v>246</v>
      </c>
      <c r="J96">
        <v>2366</v>
      </c>
      <c r="K96">
        <v>17</v>
      </c>
      <c r="L96">
        <v>12</v>
      </c>
      <c r="M96">
        <v>36</v>
      </c>
      <c r="N96">
        <v>152</v>
      </c>
      <c r="O96">
        <v>4.22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4</v>
      </c>
      <c r="W96">
        <v>1</v>
      </c>
      <c r="X96">
        <v>2</v>
      </c>
      <c r="Y96">
        <v>0</v>
      </c>
      <c r="Z96">
        <v>1</v>
      </c>
      <c r="AA96">
        <v>166</v>
      </c>
      <c r="AB96">
        <v>165.8</v>
      </c>
      <c r="AC96">
        <v>184.8</v>
      </c>
      <c r="AD96">
        <v>177.8</v>
      </c>
      <c r="AF96">
        <v>28</v>
      </c>
      <c r="AH96" t="s">
        <v>35</v>
      </c>
    </row>
    <row r="97" spans="1:34" x14ac:dyDescent="0.3">
      <c r="A97">
        <v>96</v>
      </c>
      <c r="B97" s="2" t="s">
        <v>36</v>
      </c>
      <c r="C97" s="2" t="s">
        <v>37</v>
      </c>
      <c r="D97" s="2" t="s">
        <v>38</v>
      </c>
      <c r="E97">
        <v>21</v>
      </c>
      <c r="F97">
        <v>16</v>
      </c>
      <c r="G97">
        <v>7</v>
      </c>
      <c r="H97">
        <v>99</v>
      </c>
      <c r="I97">
        <v>170</v>
      </c>
      <c r="J97">
        <v>1201</v>
      </c>
      <c r="K97">
        <v>6</v>
      </c>
      <c r="L97">
        <v>3</v>
      </c>
      <c r="M97">
        <v>147</v>
      </c>
      <c r="N97">
        <v>695</v>
      </c>
      <c r="O97">
        <v>4.7300000000000004</v>
      </c>
      <c r="P97">
        <v>5</v>
      </c>
      <c r="Q97">
        <v>2</v>
      </c>
      <c r="R97">
        <v>0</v>
      </c>
      <c r="S97">
        <v>0</v>
      </c>
      <c r="T97">
        <v>0</v>
      </c>
      <c r="U97">
        <v>0</v>
      </c>
      <c r="V97">
        <v>12</v>
      </c>
      <c r="W97">
        <v>4</v>
      </c>
      <c r="X97">
        <v>5</v>
      </c>
      <c r="Y97">
        <v>0</v>
      </c>
      <c r="Z97">
        <v>0</v>
      </c>
      <c r="AA97">
        <v>158</v>
      </c>
      <c r="AB97">
        <v>157.5</v>
      </c>
      <c r="AC97">
        <v>170.5</v>
      </c>
      <c r="AD97">
        <v>160.5</v>
      </c>
      <c r="AF97">
        <v>29</v>
      </c>
      <c r="AH97" t="s">
        <v>35</v>
      </c>
    </row>
    <row r="98" spans="1:34" x14ac:dyDescent="0.3">
      <c r="A98">
        <v>97</v>
      </c>
      <c r="B98" s="2" t="s">
        <v>156</v>
      </c>
      <c r="C98" s="2" t="s">
        <v>86</v>
      </c>
      <c r="D98" s="2" t="s">
        <v>38</v>
      </c>
      <c r="E98">
        <v>30</v>
      </c>
      <c r="F98">
        <v>11</v>
      </c>
      <c r="G98">
        <v>11</v>
      </c>
      <c r="H98">
        <v>176</v>
      </c>
      <c r="I98">
        <v>274</v>
      </c>
      <c r="J98">
        <v>1979</v>
      </c>
      <c r="K98">
        <v>17</v>
      </c>
      <c r="L98">
        <v>9</v>
      </c>
      <c r="M98">
        <v>32</v>
      </c>
      <c r="N98">
        <v>145</v>
      </c>
      <c r="O98">
        <v>4.53</v>
      </c>
      <c r="P98">
        <v>0</v>
      </c>
      <c r="Q98">
        <v>1</v>
      </c>
      <c r="R98">
        <v>1</v>
      </c>
      <c r="S98">
        <v>3</v>
      </c>
      <c r="T98">
        <v>3</v>
      </c>
      <c r="U98">
        <v>1</v>
      </c>
      <c r="V98">
        <v>5</v>
      </c>
      <c r="W98">
        <v>4</v>
      </c>
      <c r="X98">
        <v>1</v>
      </c>
      <c r="Y98">
        <v>0</v>
      </c>
      <c r="Z98">
        <v>0</v>
      </c>
      <c r="AA98">
        <v>142</v>
      </c>
      <c r="AB98">
        <v>143</v>
      </c>
      <c r="AC98">
        <v>162</v>
      </c>
      <c r="AD98">
        <v>151.5</v>
      </c>
      <c r="AF98">
        <v>30</v>
      </c>
      <c r="AH98" t="s">
        <v>35</v>
      </c>
    </row>
    <row r="99" spans="1:34" x14ac:dyDescent="0.3">
      <c r="A99">
        <v>98</v>
      </c>
      <c r="B99" s="2" t="s">
        <v>694</v>
      </c>
      <c r="C99" s="2" t="s">
        <v>135</v>
      </c>
      <c r="D99" s="2" t="s">
        <v>38</v>
      </c>
      <c r="E99">
        <v>34</v>
      </c>
      <c r="F99">
        <v>10</v>
      </c>
      <c r="G99">
        <v>10</v>
      </c>
      <c r="H99">
        <v>205</v>
      </c>
      <c r="I99">
        <v>328</v>
      </c>
      <c r="J99">
        <v>2180</v>
      </c>
      <c r="K99">
        <v>10</v>
      </c>
      <c r="L99">
        <v>5</v>
      </c>
      <c r="M99">
        <v>41</v>
      </c>
      <c r="N99">
        <v>168</v>
      </c>
      <c r="O99">
        <v>4.0999999999999996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6</v>
      </c>
      <c r="W99">
        <v>1</v>
      </c>
      <c r="X99">
        <v>1</v>
      </c>
      <c r="Y99">
        <v>0</v>
      </c>
      <c r="Z99">
        <v>0</v>
      </c>
      <c r="AA99">
        <v>138</v>
      </c>
      <c r="AB99">
        <v>138</v>
      </c>
      <c r="AC99">
        <v>150</v>
      </c>
      <c r="AD99">
        <v>143</v>
      </c>
      <c r="AF99">
        <v>31</v>
      </c>
      <c r="AH99" t="s">
        <v>35</v>
      </c>
    </row>
    <row r="100" spans="1:34" x14ac:dyDescent="0.3">
      <c r="A100">
        <v>99</v>
      </c>
      <c r="B100" s="2" t="s">
        <v>211</v>
      </c>
      <c r="C100" s="2" t="s">
        <v>37</v>
      </c>
      <c r="D100" s="2" t="s">
        <v>38</v>
      </c>
      <c r="E100">
        <v>33</v>
      </c>
      <c r="F100">
        <v>9</v>
      </c>
      <c r="G100">
        <v>9</v>
      </c>
      <c r="H100">
        <v>232</v>
      </c>
      <c r="I100">
        <v>379</v>
      </c>
      <c r="J100">
        <v>2465</v>
      </c>
      <c r="K100">
        <v>12</v>
      </c>
      <c r="L100">
        <v>6</v>
      </c>
      <c r="M100">
        <v>19</v>
      </c>
      <c r="N100">
        <v>45</v>
      </c>
      <c r="O100">
        <v>2.37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1</v>
      </c>
      <c r="X100">
        <v>0</v>
      </c>
      <c r="Y100">
        <v>0</v>
      </c>
      <c r="Z100">
        <v>0</v>
      </c>
      <c r="AA100">
        <v>137</v>
      </c>
      <c r="AB100">
        <v>137.1</v>
      </c>
      <c r="AC100">
        <v>147.1</v>
      </c>
      <c r="AD100">
        <v>143.1</v>
      </c>
      <c r="AF100">
        <v>32</v>
      </c>
      <c r="AH100" t="s">
        <v>35</v>
      </c>
    </row>
    <row r="101" spans="1:34" x14ac:dyDescent="0.3">
      <c r="A101">
        <v>100</v>
      </c>
      <c r="B101" s="2" t="s">
        <v>143</v>
      </c>
      <c r="C101" s="2" t="s">
        <v>101</v>
      </c>
      <c r="D101" s="2" t="s">
        <v>34</v>
      </c>
      <c r="E101">
        <v>23</v>
      </c>
      <c r="F101">
        <v>13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209</v>
      </c>
      <c r="N101">
        <v>931</v>
      </c>
      <c r="O101">
        <v>4.45</v>
      </c>
      <c r="P101">
        <v>6</v>
      </c>
      <c r="Q101">
        <v>11</v>
      </c>
      <c r="R101">
        <v>7</v>
      </c>
      <c r="S101">
        <v>50</v>
      </c>
      <c r="T101">
        <v>7.14</v>
      </c>
      <c r="U101">
        <v>0</v>
      </c>
      <c r="V101">
        <v>1</v>
      </c>
      <c r="W101">
        <v>1</v>
      </c>
      <c r="X101">
        <v>6</v>
      </c>
      <c r="Y101">
        <v>0</v>
      </c>
      <c r="Z101">
        <v>0</v>
      </c>
      <c r="AA101">
        <v>132</v>
      </c>
      <c r="AB101">
        <v>139.1</v>
      </c>
      <c r="AC101">
        <v>143.1</v>
      </c>
      <c r="AD101">
        <v>135.6</v>
      </c>
      <c r="AF101">
        <v>25</v>
      </c>
      <c r="AH101" t="s">
        <v>35</v>
      </c>
    </row>
    <row r="102" spans="1:34" x14ac:dyDescent="0.3">
      <c r="A102">
        <v>101</v>
      </c>
      <c r="B102" s="2" t="s">
        <v>194</v>
      </c>
      <c r="C102" s="2" t="s">
        <v>63</v>
      </c>
      <c r="D102" s="2" t="s">
        <v>34</v>
      </c>
      <c r="E102">
        <v>24</v>
      </c>
      <c r="F102">
        <v>16</v>
      </c>
      <c r="G102">
        <v>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234</v>
      </c>
      <c r="N102">
        <v>871</v>
      </c>
      <c r="O102">
        <v>3.72</v>
      </c>
      <c r="P102">
        <v>5</v>
      </c>
      <c r="Q102">
        <v>29</v>
      </c>
      <c r="R102">
        <v>20</v>
      </c>
      <c r="S102">
        <v>92</v>
      </c>
      <c r="T102">
        <v>4.5999999999999996</v>
      </c>
      <c r="U102">
        <v>1</v>
      </c>
      <c r="V102">
        <v>1</v>
      </c>
      <c r="W102">
        <v>1</v>
      </c>
      <c r="X102">
        <v>6</v>
      </c>
      <c r="Y102">
        <v>0</v>
      </c>
      <c r="Z102">
        <v>0</v>
      </c>
      <c r="AA102">
        <v>130</v>
      </c>
      <c r="AB102">
        <v>150.30000000000001</v>
      </c>
      <c r="AC102">
        <v>154.30000000000001</v>
      </c>
      <c r="AD102">
        <v>140.30000000000001</v>
      </c>
      <c r="AF102">
        <v>26</v>
      </c>
      <c r="AH102" t="s">
        <v>35</v>
      </c>
    </row>
    <row r="103" spans="1:34" x14ac:dyDescent="0.3">
      <c r="A103">
        <v>102</v>
      </c>
      <c r="B103" s="2" t="s">
        <v>55</v>
      </c>
      <c r="C103" s="2" t="s">
        <v>56</v>
      </c>
      <c r="D103" s="2" t="s">
        <v>34</v>
      </c>
      <c r="E103">
        <v>23</v>
      </c>
      <c r="F103">
        <v>14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106</v>
      </c>
      <c r="N103">
        <v>554</v>
      </c>
      <c r="O103">
        <v>5.23</v>
      </c>
      <c r="P103">
        <v>3</v>
      </c>
      <c r="Q103">
        <v>53</v>
      </c>
      <c r="R103">
        <v>39</v>
      </c>
      <c r="S103">
        <v>404</v>
      </c>
      <c r="T103">
        <v>10.36</v>
      </c>
      <c r="U103">
        <v>3</v>
      </c>
      <c r="V103">
        <v>1</v>
      </c>
      <c r="W103">
        <v>1</v>
      </c>
      <c r="X103">
        <v>6</v>
      </c>
      <c r="Y103">
        <v>0</v>
      </c>
      <c r="Z103">
        <v>0</v>
      </c>
      <c r="AA103">
        <v>130</v>
      </c>
      <c r="AB103">
        <v>168.8</v>
      </c>
      <c r="AC103">
        <v>175.8</v>
      </c>
      <c r="AD103">
        <v>149.30000000000001</v>
      </c>
      <c r="AF103">
        <v>27</v>
      </c>
      <c r="AH103" t="s">
        <v>35</v>
      </c>
    </row>
    <row r="104" spans="1:34" x14ac:dyDescent="0.3">
      <c r="A104">
        <v>103</v>
      </c>
      <c r="B104" s="2" t="s">
        <v>654</v>
      </c>
      <c r="C104" s="2" t="s">
        <v>65</v>
      </c>
      <c r="D104" s="2" t="s">
        <v>38</v>
      </c>
      <c r="E104">
        <v>23</v>
      </c>
      <c r="F104">
        <v>8</v>
      </c>
      <c r="G104">
        <v>8</v>
      </c>
      <c r="H104">
        <v>176</v>
      </c>
      <c r="I104">
        <v>274</v>
      </c>
      <c r="J104">
        <v>2277</v>
      </c>
      <c r="K104">
        <v>13</v>
      </c>
      <c r="L104">
        <v>10</v>
      </c>
      <c r="M104">
        <v>18</v>
      </c>
      <c r="N104">
        <v>-16</v>
      </c>
      <c r="O104">
        <v>-0.89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</v>
      </c>
      <c r="W104">
        <v>0</v>
      </c>
      <c r="X104">
        <v>0</v>
      </c>
      <c r="Y104">
        <v>0</v>
      </c>
      <c r="Z104">
        <v>1</v>
      </c>
      <c r="AA104">
        <v>123</v>
      </c>
      <c r="AB104">
        <v>123.5</v>
      </c>
      <c r="AC104">
        <v>136.5</v>
      </c>
      <c r="AD104">
        <v>133.5</v>
      </c>
      <c r="AF104">
        <v>33</v>
      </c>
      <c r="AH104" t="s">
        <v>35</v>
      </c>
    </row>
    <row r="105" spans="1:34" x14ac:dyDescent="0.3">
      <c r="A105">
        <v>104</v>
      </c>
      <c r="B105" s="2" t="s">
        <v>57</v>
      </c>
      <c r="C105" s="2" t="s">
        <v>48</v>
      </c>
      <c r="D105" s="2" t="s">
        <v>34</v>
      </c>
      <c r="E105">
        <v>29</v>
      </c>
      <c r="F105">
        <v>12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138</v>
      </c>
      <c r="N105">
        <v>645</v>
      </c>
      <c r="O105">
        <v>4.67</v>
      </c>
      <c r="P105">
        <v>6</v>
      </c>
      <c r="Q105">
        <v>27</v>
      </c>
      <c r="R105">
        <v>21</v>
      </c>
      <c r="S105">
        <v>170</v>
      </c>
      <c r="T105">
        <v>8.1</v>
      </c>
      <c r="U105">
        <v>1</v>
      </c>
      <c r="V105">
        <v>3</v>
      </c>
      <c r="W105">
        <v>1</v>
      </c>
      <c r="X105">
        <v>7</v>
      </c>
      <c r="Y105">
        <v>0</v>
      </c>
      <c r="Z105">
        <v>0</v>
      </c>
      <c r="AA105">
        <v>122</v>
      </c>
      <c r="AB105">
        <v>142.5</v>
      </c>
      <c r="AC105">
        <v>149.5</v>
      </c>
      <c r="AD105">
        <v>132</v>
      </c>
      <c r="AF105">
        <v>28</v>
      </c>
      <c r="AH105" t="s">
        <v>35</v>
      </c>
    </row>
    <row r="106" spans="1:34" x14ac:dyDescent="0.3">
      <c r="A106">
        <v>105</v>
      </c>
      <c r="B106" s="2" t="s">
        <v>695</v>
      </c>
      <c r="C106" s="2" t="s">
        <v>130</v>
      </c>
      <c r="D106" s="2" t="s">
        <v>34</v>
      </c>
      <c r="E106">
        <v>25</v>
      </c>
      <c r="F106">
        <v>13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143</v>
      </c>
      <c r="N106">
        <v>685</v>
      </c>
      <c r="O106">
        <v>4.79</v>
      </c>
      <c r="P106">
        <v>6</v>
      </c>
      <c r="Q106">
        <v>28</v>
      </c>
      <c r="R106">
        <v>21</v>
      </c>
      <c r="S106">
        <v>152</v>
      </c>
      <c r="T106">
        <v>7.24</v>
      </c>
      <c r="U106">
        <v>0</v>
      </c>
      <c r="V106">
        <v>0</v>
      </c>
      <c r="W106">
        <v>0</v>
      </c>
      <c r="X106">
        <v>6</v>
      </c>
      <c r="Y106">
        <v>0</v>
      </c>
      <c r="Z106">
        <v>0</v>
      </c>
      <c r="AA106">
        <v>120</v>
      </c>
      <c r="AB106">
        <v>140.69999999999999</v>
      </c>
      <c r="AC106">
        <v>146.69999999999999</v>
      </c>
      <c r="AD106">
        <v>130.19999999999999</v>
      </c>
      <c r="AF106">
        <v>29</v>
      </c>
      <c r="AH106" t="s">
        <v>35</v>
      </c>
    </row>
    <row r="107" spans="1:34" x14ac:dyDescent="0.3">
      <c r="A107">
        <v>106</v>
      </c>
      <c r="B107" s="2" t="s">
        <v>423</v>
      </c>
      <c r="C107" s="2" t="s">
        <v>88</v>
      </c>
      <c r="D107" s="2" t="s">
        <v>34</v>
      </c>
      <c r="E107">
        <v>25</v>
      </c>
      <c r="F107">
        <v>14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104</v>
      </c>
      <c r="N107">
        <v>414</v>
      </c>
      <c r="O107">
        <v>3.98</v>
      </c>
      <c r="P107">
        <v>1</v>
      </c>
      <c r="Q107">
        <v>78</v>
      </c>
      <c r="R107">
        <v>55</v>
      </c>
      <c r="S107">
        <v>487</v>
      </c>
      <c r="T107">
        <v>8.85</v>
      </c>
      <c r="U107">
        <v>4</v>
      </c>
      <c r="V107">
        <v>1</v>
      </c>
      <c r="W107">
        <v>1</v>
      </c>
      <c r="X107">
        <v>5</v>
      </c>
      <c r="Y107">
        <v>0</v>
      </c>
      <c r="Z107">
        <v>0</v>
      </c>
      <c r="AA107">
        <v>118</v>
      </c>
      <c r="AB107">
        <v>173.1</v>
      </c>
      <c r="AC107">
        <v>180.1</v>
      </c>
      <c r="AD107">
        <v>145.6</v>
      </c>
      <c r="AF107">
        <v>30</v>
      </c>
      <c r="AH107" t="s">
        <v>35</v>
      </c>
    </row>
    <row r="108" spans="1:34" x14ac:dyDescent="0.3">
      <c r="A108">
        <v>107</v>
      </c>
      <c r="B108" s="2" t="s">
        <v>204</v>
      </c>
      <c r="C108" s="2" t="s">
        <v>88</v>
      </c>
      <c r="D108" s="2" t="s">
        <v>49</v>
      </c>
      <c r="E108">
        <v>25</v>
      </c>
      <c r="F108">
        <v>16</v>
      </c>
      <c r="G108">
        <v>9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9</v>
      </c>
      <c r="N108">
        <v>98</v>
      </c>
      <c r="O108">
        <v>10.89</v>
      </c>
      <c r="P108">
        <v>0</v>
      </c>
      <c r="Q108">
        <v>101</v>
      </c>
      <c r="R108">
        <v>66</v>
      </c>
      <c r="S108">
        <v>717</v>
      </c>
      <c r="T108">
        <v>10.86</v>
      </c>
      <c r="U108">
        <v>5</v>
      </c>
      <c r="V108">
        <v>3</v>
      </c>
      <c r="W108">
        <v>2</v>
      </c>
      <c r="X108">
        <v>6</v>
      </c>
      <c r="Y108">
        <v>0</v>
      </c>
      <c r="Z108">
        <v>0</v>
      </c>
      <c r="AA108">
        <v>114</v>
      </c>
      <c r="AB108">
        <v>179.5</v>
      </c>
      <c r="AC108">
        <v>184.5</v>
      </c>
      <c r="AD108">
        <v>146.5</v>
      </c>
      <c r="AF108">
        <v>31</v>
      </c>
      <c r="AH108" t="s">
        <v>35</v>
      </c>
    </row>
    <row r="109" spans="1:34" x14ac:dyDescent="0.3">
      <c r="A109">
        <v>108</v>
      </c>
      <c r="B109" s="2" t="s">
        <v>289</v>
      </c>
      <c r="C109" s="2" t="s">
        <v>63</v>
      </c>
      <c r="D109" s="2" t="s">
        <v>49</v>
      </c>
      <c r="E109">
        <v>25</v>
      </c>
      <c r="F109">
        <v>16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11</v>
      </c>
      <c r="O109">
        <v>5.5</v>
      </c>
      <c r="P109">
        <v>0</v>
      </c>
      <c r="Q109">
        <v>105</v>
      </c>
      <c r="R109">
        <v>76</v>
      </c>
      <c r="S109">
        <v>816</v>
      </c>
      <c r="T109">
        <v>10.74</v>
      </c>
      <c r="U109">
        <v>5</v>
      </c>
      <c r="V109">
        <v>2</v>
      </c>
      <c r="W109">
        <v>0</v>
      </c>
      <c r="X109">
        <v>5</v>
      </c>
      <c r="Y109">
        <v>0</v>
      </c>
      <c r="Z109">
        <v>0</v>
      </c>
      <c r="AA109">
        <v>113</v>
      </c>
      <c r="AB109">
        <v>188.7</v>
      </c>
      <c r="AC109">
        <v>191.7</v>
      </c>
      <c r="AD109">
        <v>150.69999999999999</v>
      </c>
      <c r="AF109">
        <v>32</v>
      </c>
      <c r="AH109" t="s">
        <v>35</v>
      </c>
    </row>
    <row r="110" spans="1:34" x14ac:dyDescent="0.3">
      <c r="A110">
        <v>109</v>
      </c>
      <c r="B110" s="2" t="s">
        <v>413</v>
      </c>
      <c r="C110" s="2" t="s">
        <v>116</v>
      </c>
      <c r="D110" s="2" t="s">
        <v>38</v>
      </c>
      <c r="E110">
        <v>21</v>
      </c>
      <c r="F110">
        <v>14</v>
      </c>
      <c r="G110">
        <v>13</v>
      </c>
      <c r="H110">
        <v>217</v>
      </c>
      <c r="I110">
        <v>393</v>
      </c>
      <c r="J110">
        <v>2278</v>
      </c>
      <c r="K110">
        <v>11</v>
      </c>
      <c r="L110">
        <v>14</v>
      </c>
      <c r="M110">
        <v>23</v>
      </c>
      <c r="N110">
        <v>138</v>
      </c>
      <c r="O110">
        <v>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</v>
      </c>
      <c r="W110">
        <v>5</v>
      </c>
      <c r="X110">
        <v>0</v>
      </c>
      <c r="Y110">
        <v>0</v>
      </c>
      <c r="Z110">
        <v>1</v>
      </c>
      <c r="AA110">
        <v>113</v>
      </c>
      <c r="AB110">
        <v>112.9</v>
      </c>
      <c r="AC110">
        <v>137.9</v>
      </c>
      <c r="AD110">
        <v>126.9</v>
      </c>
      <c r="AF110">
        <v>34</v>
      </c>
      <c r="AH110" t="s">
        <v>35</v>
      </c>
    </row>
    <row r="111" spans="1:34" x14ac:dyDescent="0.3">
      <c r="A111">
        <v>110</v>
      </c>
      <c r="B111" s="2" t="s">
        <v>45</v>
      </c>
      <c r="C111" s="2" t="s">
        <v>46</v>
      </c>
      <c r="D111" s="2" t="s">
        <v>34</v>
      </c>
      <c r="E111">
        <v>23</v>
      </c>
      <c r="F111">
        <v>11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133</v>
      </c>
      <c r="N111">
        <v>615</v>
      </c>
      <c r="O111">
        <v>4.62</v>
      </c>
      <c r="P111">
        <v>2</v>
      </c>
      <c r="Q111">
        <v>49</v>
      </c>
      <c r="R111">
        <v>40</v>
      </c>
      <c r="S111">
        <v>305</v>
      </c>
      <c r="T111">
        <v>7.63</v>
      </c>
      <c r="U111">
        <v>2</v>
      </c>
      <c r="V111">
        <v>2</v>
      </c>
      <c r="W111">
        <v>2</v>
      </c>
      <c r="X111">
        <v>4</v>
      </c>
      <c r="Y111">
        <v>0</v>
      </c>
      <c r="Z111">
        <v>0</v>
      </c>
      <c r="AA111">
        <v>112</v>
      </c>
      <c r="AB111">
        <v>152</v>
      </c>
      <c r="AC111">
        <v>160</v>
      </c>
      <c r="AD111">
        <v>132</v>
      </c>
      <c r="AF111">
        <v>31</v>
      </c>
      <c r="AH111" t="s">
        <v>35</v>
      </c>
    </row>
    <row r="112" spans="1:34" x14ac:dyDescent="0.3">
      <c r="A112">
        <v>111</v>
      </c>
      <c r="B112" s="2" t="s">
        <v>354</v>
      </c>
      <c r="C112" s="2" t="s">
        <v>63</v>
      </c>
      <c r="D112" s="2" t="s">
        <v>49</v>
      </c>
      <c r="E112">
        <v>32</v>
      </c>
      <c r="F112">
        <v>12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</v>
      </c>
      <c r="N112">
        <v>29</v>
      </c>
      <c r="O112">
        <v>4.83</v>
      </c>
      <c r="P112">
        <v>1</v>
      </c>
      <c r="Q112">
        <v>74</v>
      </c>
      <c r="R112">
        <v>41</v>
      </c>
      <c r="S112">
        <v>774</v>
      </c>
      <c r="T112">
        <v>18.88</v>
      </c>
      <c r="U112">
        <v>4</v>
      </c>
      <c r="V112">
        <v>0</v>
      </c>
      <c r="W112">
        <v>0</v>
      </c>
      <c r="X112">
        <v>5</v>
      </c>
      <c r="Y112">
        <v>0</v>
      </c>
      <c r="Z112">
        <v>0</v>
      </c>
      <c r="AA112">
        <v>110</v>
      </c>
      <c r="AB112">
        <v>151.30000000000001</v>
      </c>
      <c r="AC112">
        <v>154.30000000000001</v>
      </c>
      <c r="AD112">
        <v>130.80000000000001</v>
      </c>
      <c r="AF112">
        <v>33</v>
      </c>
      <c r="AH112" t="s">
        <v>35</v>
      </c>
    </row>
    <row r="113" spans="1:34" x14ac:dyDescent="0.3">
      <c r="A113">
        <v>112</v>
      </c>
      <c r="B113" s="2" t="s">
        <v>172</v>
      </c>
      <c r="C113" s="2" t="s">
        <v>46</v>
      </c>
      <c r="D113" s="2" t="s">
        <v>34</v>
      </c>
      <c r="E113">
        <v>28</v>
      </c>
      <c r="F113">
        <v>16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140</v>
      </c>
      <c r="N113">
        <v>578</v>
      </c>
      <c r="O113">
        <v>4.13</v>
      </c>
      <c r="P113">
        <v>6</v>
      </c>
      <c r="Q113">
        <v>26</v>
      </c>
      <c r="R113">
        <v>22</v>
      </c>
      <c r="S113">
        <v>141</v>
      </c>
      <c r="T113">
        <v>6.41</v>
      </c>
      <c r="U113">
        <v>0</v>
      </c>
      <c r="V113">
        <v>0</v>
      </c>
      <c r="W113">
        <v>0</v>
      </c>
      <c r="X113">
        <v>6</v>
      </c>
      <c r="Y113">
        <v>1</v>
      </c>
      <c r="Z113">
        <v>0</v>
      </c>
      <c r="AA113">
        <v>110</v>
      </c>
      <c r="AB113">
        <v>131.9</v>
      </c>
      <c r="AC113">
        <v>137.9</v>
      </c>
      <c r="AD113">
        <v>120.9</v>
      </c>
      <c r="AF113">
        <v>32</v>
      </c>
      <c r="AH113" t="s">
        <v>35</v>
      </c>
    </row>
    <row r="114" spans="1:34" x14ac:dyDescent="0.3">
      <c r="A114">
        <v>113</v>
      </c>
      <c r="B114" s="2" t="s">
        <v>392</v>
      </c>
      <c r="C114" s="2" t="s">
        <v>107</v>
      </c>
      <c r="D114" s="2" t="s">
        <v>49</v>
      </c>
      <c r="E114">
        <v>23</v>
      </c>
      <c r="F114">
        <v>16</v>
      </c>
      <c r="G114">
        <v>15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102</v>
      </c>
      <c r="R114">
        <v>56</v>
      </c>
      <c r="S114">
        <v>652</v>
      </c>
      <c r="T114">
        <v>11.64</v>
      </c>
      <c r="U114">
        <v>7</v>
      </c>
      <c r="V114">
        <v>1</v>
      </c>
      <c r="W114">
        <v>0</v>
      </c>
      <c r="X114">
        <v>7</v>
      </c>
      <c r="Y114">
        <v>1</v>
      </c>
      <c r="Z114">
        <v>0</v>
      </c>
      <c r="AA114">
        <v>109</v>
      </c>
      <c r="AB114">
        <v>165.2</v>
      </c>
      <c r="AC114">
        <v>168.2</v>
      </c>
      <c r="AD114">
        <v>137.19999999999999</v>
      </c>
      <c r="AF114">
        <v>34</v>
      </c>
      <c r="AH114" t="s">
        <v>35</v>
      </c>
    </row>
    <row r="115" spans="1:34" x14ac:dyDescent="0.3">
      <c r="A115">
        <v>114</v>
      </c>
      <c r="B115" s="2" t="s">
        <v>191</v>
      </c>
      <c r="C115" s="2" t="s">
        <v>111</v>
      </c>
      <c r="D115" s="2" t="s">
        <v>49</v>
      </c>
      <c r="E115">
        <v>30</v>
      </c>
      <c r="F115">
        <v>15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</v>
      </c>
      <c r="N115">
        <v>34</v>
      </c>
      <c r="O115">
        <v>8.5</v>
      </c>
      <c r="P115">
        <v>0</v>
      </c>
      <c r="Q115">
        <v>113</v>
      </c>
      <c r="R115">
        <v>74</v>
      </c>
      <c r="S115">
        <v>795</v>
      </c>
      <c r="T115">
        <v>10.74</v>
      </c>
      <c r="U115">
        <v>4</v>
      </c>
      <c r="V115">
        <v>3</v>
      </c>
      <c r="W115">
        <v>0</v>
      </c>
      <c r="X115">
        <v>4</v>
      </c>
      <c r="Y115">
        <v>1</v>
      </c>
      <c r="Z115">
        <v>0</v>
      </c>
      <c r="AA115">
        <v>109</v>
      </c>
      <c r="AB115">
        <v>182.9</v>
      </c>
      <c r="AC115">
        <v>185.9</v>
      </c>
      <c r="AD115">
        <v>145.9</v>
      </c>
      <c r="AF115">
        <v>35</v>
      </c>
      <c r="AH115" t="s">
        <v>35</v>
      </c>
    </row>
    <row r="116" spans="1:34" x14ac:dyDescent="0.3">
      <c r="A116">
        <v>115</v>
      </c>
      <c r="B116" s="2" t="s">
        <v>229</v>
      </c>
      <c r="C116" s="2" t="s">
        <v>72</v>
      </c>
      <c r="D116" s="2" t="s">
        <v>34</v>
      </c>
      <c r="E116">
        <v>21</v>
      </c>
      <c r="F116">
        <v>10</v>
      </c>
      <c r="G116">
        <v>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118</v>
      </c>
      <c r="N116">
        <v>641</v>
      </c>
      <c r="O116">
        <v>5.43</v>
      </c>
      <c r="P116">
        <v>3</v>
      </c>
      <c r="Q116">
        <v>39</v>
      </c>
      <c r="R116">
        <v>32</v>
      </c>
      <c r="S116">
        <v>213</v>
      </c>
      <c r="T116">
        <v>6.66</v>
      </c>
      <c r="U116">
        <v>1</v>
      </c>
      <c r="V116">
        <v>1</v>
      </c>
      <c r="W116">
        <v>1</v>
      </c>
      <c r="X116">
        <v>4</v>
      </c>
      <c r="Y116">
        <v>0</v>
      </c>
      <c r="Z116">
        <v>0</v>
      </c>
      <c r="AA116">
        <v>107</v>
      </c>
      <c r="AB116">
        <v>139.4</v>
      </c>
      <c r="AC116">
        <v>146.4</v>
      </c>
      <c r="AD116">
        <v>123.4</v>
      </c>
      <c r="AF116">
        <v>33</v>
      </c>
      <c r="AH116" t="s">
        <v>35</v>
      </c>
    </row>
    <row r="117" spans="1:34" x14ac:dyDescent="0.3">
      <c r="A117">
        <v>116</v>
      </c>
      <c r="B117" s="2" t="s">
        <v>183</v>
      </c>
      <c r="C117" s="2" t="s">
        <v>130</v>
      </c>
      <c r="D117" s="2" t="s">
        <v>49</v>
      </c>
      <c r="E117">
        <v>25</v>
      </c>
      <c r="F117">
        <v>14</v>
      </c>
      <c r="G117">
        <v>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-8</v>
      </c>
      <c r="O117">
        <v>-4</v>
      </c>
      <c r="P117">
        <v>0</v>
      </c>
      <c r="Q117">
        <v>94</v>
      </c>
      <c r="R117">
        <v>50</v>
      </c>
      <c r="S117">
        <v>752</v>
      </c>
      <c r="T117">
        <v>15.04</v>
      </c>
      <c r="U117">
        <v>6</v>
      </c>
      <c r="V117">
        <v>2</v>
      </c>
      <c r="W117">
        <v>2</v>
      </c>
      <c r="X117">
        <v>6</v>
      </c>
      <c r="Y117">
        <v>0</v>
      </c>
      <c r="Z117">
        <v>0</v>
      </c>
      <c r="AA117">
        <v>106</v>
      </c>
      <c r="AB117">
        <v>156.4</v>
      </c>
      <c r="AC117">
        <v>161.4</v>
      </c>
      <c r="AD117">
        <v>131.4</v>
      </c>
      <c r="AF117">
        <v>36</v>
      </c>
      <c r="AH117" t="s">
        <v>35</v>
      </c>
    </row>
    <row r="118" spans="1:34" x14ac:dyDescent="0.3">
      <c r="A118">
        <v>117</v>
      </c>
      <c r="B118" s="2" t="s">
        <v>507</v>
      </c>
      <c r="C118" s="2" t="s">
        <v>61</v>
      </c>
      <c r="D118" s="2" t="s">
        <v>34</v>
      </c>
      <c r="E118">
        <v>25</v>
      </c>
      <c r="F118">
        <v>15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112</v>
      </c>
      <c r="N118">
        <v>514</v>
      </c>
      <c r="O118">
        <v>4.59</v>
      </c>
      <c r="P118">
        <v>4</v>
      </c>
      <c r="Q118">
        <v>42</v>
      </c>
      <c r="R118">
        <v>34</v>
      </c>
      <c r="S118">
        <v>214</v>
      </c>
      <c r="T118">
        <v>6.29</v>
      </c>
      <c r="U118">
        <v>1</v>
      </c>
      <c r="V118">
        <v>0</v>
      </c>
      <c r="W118">
        <v>0</v>
      </c>
      <c r="X118">
        <v>5</v>
      </c>
      <c r="Y118">
        <v>0</v>
      </c>
      <c r="Z118">
        <v>0</v>
      </c>
      <c r="AA118">
        <v>103</v>
      </c>
      <c r="AB118">
        <v>136.80000000000001</v>
      </c>
      <c r="AC118">
        <v>142.80000000000001</v>
      </c>
      <c r="AD118">
        <v>119.8</v>
      </c>
      <c r="AF118">
        <v>34</v>
      </c>
      <c r="AH118" t="s">
        <v>35</v>
      </c>
    </row>
    <row r="119" spans="1:34" x14ac:dyDescent="0.3">
      <c r="A119">
        <v>118</v>
      </c>
      <c r="B119" s="2" t="s">
        <v>696</v>
      </c>
      <c r="C119" s="2" t="s">
        <v>78</v>
      </c>
      <c r="D119" s="2" t="s">
        <v>49</v>
      </c>
      <c r="E119">
        <v>30</v>
      </c>
      <c r="F119">
        <v>9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77</v>
      </c>
      <c r="R119">
        <v>46</v>
      </c>
      <c r="S119">
        <v>694</v>
      </c>
      <c r="T119">
        <v>15.09</v>
      </c>
      <c r="U119">
        <v>6</v>
      </c>
      <c r="V119">
        <v>2</v>
      </c>
      <c r="W119">
        <v>1</v>
      </c>
      <c r="X119">
        <v>6</v>
      </c>
      <c r="Y119">
        <v>0</v>
      </c>
      <c r="Z119">
        <v>0</v>
      </c>
      <c r="AA119">
        <v>103</v>
      </c>
      <c r="AB119">
        <v>149.4</v>
      </c>
      <c r="AC119">
        <v>153.4</v>
      </c>
      <c r="AD119">
        <v>126.4</v>
      </c>
      <c r="AF119">
        <v>37</v>
      </c>
      <c r="AH119" t="s">
        <v>35</v>
      </c>
    </row>
    <row r="120" spans="1:34" x14ac:dyDescent="0.3">
      <c r="A120">
        <v>119</v>
      </c>
      <c r="B120" s="2" t="s">
        <v>119</v>
      </c>
      <c r="C120" s="2" t="s">
        <v>37</v>
      </c>
      <c r="D120" s="2" t="s">
        <v>49</v>
      </c>
      <c r="E120">
        <v>28</v>
      </c>
      <c r="F120">
        <v>16</v>
      </c>
      <c r="G120">
        <v>15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4</v>
      </c>
      <c r="O120">
        <v>1.33</v>
      </c>
      <c r="P120">
        <v>0</v>
      </c>
      <c r="Q120">
        <v>97</v>
      </c>
      <c r="R120">
        <v>42</v>
      </c>
      <c r="S120">
        <v>715</v>
      </c>
      <c r="T120">
        <v>17.02</v>
      </c>
      <c r="U120">
        <v>5</v>
      </c>
      <c r="V120">
        <v>0</v>
      </c>
      <c r="W120">
        <v>0</v>
      </c>
      <c r="X120">
        <v>5</v>
      </c>
      <c r="Y120">
        <v>0</v>
      </c>
      <c r="Z120">
        <v>0</v>
      </c>
      <c r="AA120">
        <v>102</v>
      </c>
      <c r="AB120">
        <v>143.9</v>
      </c>
      <c r="AC120">
        <v>146.9</v>
      </c>
      <c r="AD120">
        <v>122.9</v>
      </c>
      <c r="AF120">
        <v>39</v>
      </c>
      <c r="AH120" t="s">
        <v>35</v>
      </c>
    </row>
    <row r="121" spans="1:34" x14ac:dyDescent="0.3">
      <c r="A121">
        <v>120</v>
      </c>
      <c r="B121" s="2" t="s">
        <v>316</v>
      </c>
      <c r="C121" s="2" t="s">
        <v>40</v>
      </c>
      <c r="D121" s="2" t="s">
        <v>34</v>
      </c>
      <c r="E121">
        <v>28</v>
      </c>
      <c r="F121">
        <v>16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155</v>
      </c>
      <c r="N121">
        <v>517</v>
      </c>
      <c r="O121">
        <v>3.34</v>
      </c>
      <c r="P121">
        <v>1</v>
      </c>
      <c r="Q121">
        <v>67</v>
      </c>
      <c r="R121">
        <v>59</v>
      </c>
      <c r="S121">
        <v>400</v>
      </c>
      <c r="T121">
        <v>6.78</v>
      </c>
      <c r="U121">
        <v>1</v>
      </c>
      <c r="V121">
        <v>1</v>
      </c>
      <c r="W121">
        <v>1</v>
      </c>
      <c r="X121">
        <v>2</v>
      </c>
      <c r="Y121">
        <v>0</v>
      </c>
      <c r="Z121">
        <v>0</v>
      </c>
      <c r="AA121">
        <v>102</v>
      </c>
      <c r="AB121">
        <v>160.69999999999999</v>
      </c>
      <c r="AC121">
        <v>167.7</v>
      </c>
      <c r="AD121">
        <v>131.19999999999999</v>
      </c>
      <c r="AF121">
        <v>36</v>
      </c>
      <c r="AH121" t="s">
        <v>35</v>
      </c>
    </row>
    <row r="122" spans="1:34" x14ac:dyDescent="0.3">
      <c r="A122">
        <v>121</v>
      </c>
      <c r="B122" s="2" t="s">
        <v>697</v>
      </c>
      <c r="C122" s="2" t="s">
        <v>70</v>
      </c>
      <c r="D122" s="2" t="s">
        <v>34</v>
      </c>
      <c r="E122">
        <v>29</v>
      </c>
      <c r="F122">
        <v>16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172</v>
      </c>
      <c r="N122">
        <v>723</v>
      </c>
      <c r="O122">
        <v>4.2</v>
      </c>
      <c r="P122">
        <v>4</v>
      </c>
      <c r="Q122">
        <v>24</v>
      </c>
      <c r="R122">
        <v>18</v>
      </c>
      <c r="S122">
        <v>116</v>
      </c>
      <c r="T122">
        <v>6.44</v>
      </c>
      <c r="U122">
        <v>0</v>
      </c>
      <c r="V122">
        <v>3</v>
      </c>
      <c r="W122">
        <v>3</v>
      </c>
      <c r="X122">
        <v>4</v>
      </c>
      <c r="Y122">
        <v>0</v>
      </c>
      <c r="Z122">
        <v>0</v>
      </c>
      <c r="AA122">
        <v>102</v>
      </c>
      <c r="AB122">
        <v>119.9</v>
      </c>
      <c r="AC122">
        <v>128.9</v>
      </c>
      <c r="AD122">
        <v>110.9</v>
      </c>
      <c r="AF122">
        <v>35</v>
      </c>
      <c r="AH122" t="s">
        <v>35</v>
      </c>
    </row>
    <row r="123" spans="1:34" x14ac:dyDescent="0.3">
      <c r="A123">
        <v>122</v>
      </c>
      <c r="B123" s="2" t="s">
        <v>124</v>
      </c>
      <c r="C123" s="2" t="s">
        <v>33</v>
      </c>
      <c r="D123" s="2" t="s">
        <v>49</v>
      </c>
      <c r="E123">
        <v>21</v>
      </c>
      <c r="F123">
        <v>16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13</v>
      </c>
      <c r="N123">
        <v>172</v>
      </c>
      <c r="O123">
        <v>13.23</v>
      </c>
      <c r="P123">
        <v>0</v>
      </c>
      <c r="Q123">
        <v>82</v>
      </c>
      <c r="R123">
        <v>55</v>
      </c>
      <c r="S123">
        <v>788</v>
      </c>
      <c r="T123">
        <v>14.33</v>
      </c>
      <c r="U123">
        <v>2</v>
      </c>
      <c r="V123">
        <v>4</v>
      </c>
      <c r="W123">
        <v>3</v>
      </c>
      <c r="X123">
        <v>2</v>
      </c>
      <c r="Y123">
        <v>0</v>
      </c>
      <c r="Z123">
        <v>0</v>
      </c>
      <c r="AA123">
        <v>102</v>
      </c>
      <c r="AB123">
        <v>157</v>
      </c>
      <c r="AC123">
        <v>166</v>
      </c>
      <c r="AD123">
        <v>129.5</v>
      </c>
      <c r="AF123">
        <v>38</v>
      </c>
      <c r="AH123" t="s">
        <v>35</v>
      </c>
    </row>
    <row r="124" spans="1:34" x14ac:dyDescent="0.3">
      <c r="A124">
        <v>123</v>
      </c>
      <c r="B124" s="2" t="s">
        <v>268</v>
      </c>
      <c r="C124" s="2" t="s">
        <v>76</v>
      </c>
      <c r="D124" s="2" t="s">
        <v>49</v>
      </c>
      <c r="E124">
        <v>25</v>
      </c>
      <c r="F124">
        <v>16</v>
      </c>
      <c r="G124">
        <v>16</v>
      </c>
      <c r="H124">
        <v>1</v>
      </c>
      <c r="I124">
        <v>1</v>
      </c>
      <c r="J124">
        <v>15</v>
      </c>
      <c r="K124">
        <v>0</v>
      </c>
      <c r="L124">
        <v>0</v>
      </c>
      <c r="M124">
        <v>3</v>
      </c>
      <c r="N124">
        <v>32</v>
      </c>
      <c r="O124">
        <v>10.67</v>
      </c>
      <c r="P124">
        <v>0</v>
      </c>
      <c r="Q124">
        <v>97</v>
      </c>
      <c r="R124">
        <v>64</v>
      </c>
      <c r="S124">
        <v>736</v>
      </c>
      <c r="T124">
        <v>11.5</v>
      </c>
      <c r="U124">
        <v>4</v>
      </c>
      <c r="V124">
        <v>1</v>
      </c>
      <c r="W124">
        <v>0</v>
      </c>
      <c r="X124">
        <v>4</v>
      </c>
      <c r="Y124">
        <v>0</v>
      </c>
      <c r="Z124">
        <v>0</v>
      </c>
      <c r="AA124">
        <v>101</v>
      </c>
      <c r="AB124">
        <v>165.4</v>
      </c>
      <c r="AC124">
        <v>168.4</v>
      </c>
      <c r="AD124">
        <v>133.4</v>
      </c>
      <c r="AF124">
        <v>40</v>
      </c>
      <c r="AH124" t="s">
        <v>35</v>
      </c>
    </row>
    <row r="125" spans="1:34" x14ac:dyDescent="0.3">
      <c r="A125">
        <v>124</v>
      </c>
      <c r="B125" s="2" t="s">
        <v>87</v>
      </c>
      <c r="C125" s="2" t="s">
        <v>88</v>
      </c>
      <c r="D125" s="2" t="s">
        <v>34</v>
      </c>
      <c r="E125">
        <v>23</v>
      </c>
      <c r="F125">
        <v>8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133</v>
      </c>
      <c r="N125">
        <v>439</v>
      </c>
      <c r="O125">
        <v>3.3</v>
      </c>
      <c r="P125">
        <v>5</v>
      </c>
      <c r="Q125">
        <v>26</v>
      </c>
      <c r="R125">
        <v>22</v>
      </c>
      <c r="S125">
        <v>185</v>
      </c>
      <c r="T125">
        <v>8.41</v>
      </c>
      <c r="U125">
        <v>1</v>
      </c>
      <c r="V125">
        <v>0</v>
      </c>
      <c r="W125">
        <v>0</v>
      </c>
      <c r="X125">
        <v>6</v>
      </c>
      <c r="Y125">
        <v>0</v>
      </c>
      <c r="Z125">
        <v>0</v>
      </c>
      <c r="AA125">
        <v>98</v>
      </c>
      <c r="AB125">
        <v>120.4</v>
      </c>
      <c r="AC125">
        <v>126.4</v>
      </c>
      <c r="AD125">
        <v>109.4</v>
      </c>
      <c r="AF125">
        <v>37</v>
      </c>
      <c r="AH125" t="s">
        <v>35</v>
      </c>
    </row>
    <row r="126" spans="1:34" x14ac:dyDescent="0.3">
      <c r="A126">
        <v>125</v>
      </c>
      <c r="B126" s="2" t="s">
        <v>295</v>
      </c>
      <c r="C126" s="2" t="s">
        <v>111</v>
      </c>
      <c r="D126" s="2" t="s">
        <v>49</v>
      </c>
      <c r="E126">
        <v>27</v>
      </c>
      <c r="F126">
        <v>12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71</v>
      </c>
      <c r="R126">
        <v>41</v>
      </c>
      <c r="S126">
        <v>737</v>
      </c>
      <c r="T126">
        <v>17.98</v>
      </c>
      <c r="U126">
        <v>4</v>
      </c>
      <c r="V126">
        <v>0</v>
      </c>
      <c r="W126">
        <v>0</v>
      </c>
      <c r="X126">
        <v>4</v>
      </c>
      <c r="Y126">
        <v>0</v>
      </c>
      <c r="Z126">
        <v>0</v>
      </c>
      <c r="AA126">
        <v>98</v>
      </c>
      <c r="AB126">
        <v>138.69999999999999</v>
      </c>
      <c r="AC126">
        <v>141.69999999999999</v>
      </c>
      <c r="AD126">
        <v>118.2</v>
      </c>
      <c r="AF126">
        <v>44</v>
      </c>
      <c r="AH126" t="s">
        <v>35</v>
      </c>
    </row>
    <row r="127" spans="1:34" x14ac:dyDescent="0.3">
      <c r="A127">
        <v>126</v>
      </c>
      <c r="B127" s="2" t="s">
        <v>232</v>
      </c>
      <c r="C127" s="2" t="s">
        <v>104</v>
      </c>
      <c r="D127" s="2" t="s">
        <v>34</v>
      </c>
      <c r="E127">
        <v>22</v>
      </c>
      <c r="F127">
        <v>16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85</v>
      </c>
      <c r="N127">
        <v>314</v>
      </c>
      <c r="O127">
        <v>3.69</v>
      </c>
      <c r="P127">
        <v>2</v>
      </c>
      <c r="Q127">
        <v>81</v>
      </c>
      <c r="R127">
        <v>63</v>
      </c>
      <c r="S127">
        <v>425</v>
      </c>
      <c r="T127">
        <v>6.75</v>
      </c>
      <c r="U127">
        <v>2</v>
      </c>
      <c r="V127">
        <v>1</v>
      </c>
      <c r="W127">
        <v>0</v>
      </c>
      <c r="X127">
        <v>4</v>
      </c>
      <c r="Y127">
        <v>0</v>
      </c>
      <c r="Z127">
        <v>0</v>
      </c>
      <c r="AA127">
        <v>98</v>
      </c>
      <c r="AB127">
        <v>160.9</v>
      </c>
      <c r="AC127">
        <v>166.9</v>
      </c>
      <c r="AD127">
        <v>129.4</v>
      </c>
      <c r="AF127">
        <v>38</v>
      </c>
      <c r="AH127" t="s">
        <v>35</v>
      </c>
    </row>
    <row r="128" spans="1:34" x14ac:dyDescent="0.3">
      <c r="A128">
        <v>127</v>
      </c>
      <c r="B128" s="2" t="s">
        <v>98</v>
      </c>
      <c r="C128" s="2" t="s">
        <v>99</v>
      </c>
      <c r="D128" s="2" t="s">
        <v>49</v>
      </c>
      <c r="E128">
        <v>25</v>
      </c>
      <c r="F128">
        <v>13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9</v>
      </c>
      <c r="O128">
        <v>9</v>
      </c>
      <c r="P128">
        <v>0</v>
      </c>
      <c r="Q128">
        <v>94</v>
      </c>
      <c r="R128">
        <v>55</v>
      </c>
      <c r="S128">
        <v>754</v>
      </c>
      <c r="T128">
        <v>13.71</v>
      </c>
      <c r="U128">
        <v>4</v>
      </c>
      <c r="V128">
        <v>1</v>
      </c>
      <c r="W128">
        <v>1</v>
      </c>
      <c r="X128">
        <v>4</v>
      </c>
      <c r="Y128">
        <v>0</v>
      </c>
      <c r="Z128">
        <v>0</v>
      </c>
      <c r="AA128">
        <v>98</v>
      </c>
      <c r="AB128">
        <v>153.30000000000001</v>
      </c>
      <c r="AC128">
        <v>157.30000000000001</v>
      </c>
      <c r="AD128">
        <v>125.8</v>
      </c>
      <c r="AF128">
        <v>41</v>
      </c>
      <c r="AH128" t="s">
        <v>35</v>
      </c>
    </row>
    <row r="129" spans="1:34" x14ac:dyDescent="0.3">
      <c r="A129">
        <v>128</v>
      </c>
      <c r="B129" s="2" t="s">
        <v>177</v>
      </c>
      <c r="C129" s="2" t="s">
        <v>33</v>
      </c>
      <c r="D129" s="2" t="s">
        <v>49</v>
      </c>
      <c r="E129">
        <v>22</v>
      </c>
      <c r="F129">
        <v>13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</v>
      </c>
      <c r="N129">
        <v>84</v>
      </c>
      <c r="O129">
        <v>10.5</v>
      </c>
      <c r="P129">
        <v>2</v>
      </c>
      <c r="Q129">
        <v>65</v>
      </c>
      <c r="R129">
        <v>39</v>
      </c>
      <c r="S129">
        <v>494</v>
      </c>
      <c r="T129">
        <v>12.67</v>
      </c>
      <c r="U129">
        <v>5</v>
      </c>
      <c r="V129">
        <v>1</v>
      </c>
      <c r="W129">
        <v>1</v>
      </c>
      <c r="X129">
        <v>7</v>
      </c>
      <c r="Y129">
        <v>0</v>
      </c>
      <c r="Z129">
        <v>0</v>
      </c>
      <c r="AA129">
        <v>98</v>
      </c>
      <c r="AB129">
        <v>136.80000000000001</v>
      </c>
      <c r="AC129">
        <v>140.80000000000001</v>
      </c>
      <c r="AD129">
        <v>117.3</v>
      </c>
      <c r="AF129">
        <v>42</v>
      </c>
      <c r="AH129" t="s">
        <v>35</v>
      </c>
    </row>
    <row r="130" spans="1:34" x14ac:dyDescent="0.3">
      <c r="A130">
        <v>129</v>
      </c>
      <c r="B130" s="2" t="s">
        <v>292</v>
      </c>
      <c r="C130" s="2" t="s">
        <v>111</v>
      </c>
      <c r="D130" s="2" t="s">
        <v>49</v>
      </c>
      <c r="E130">
        <v>31</v>
      </c>
      <c r="F130">
        <v>15</v>
      </c>
      <c r="G130">
        <v>15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89</v>
      </c>
      <c r="R130">
        <v>59</v>
      </c>
      <c r="S130">
        <v>677</v>
      </c>
      <c r="T130">
        <v>11.47</v>
      </c>
      <c r="U130">
        <v>5</v>
      </c>
      <c r="V130">
        <v>0</v>
      </c>
      <c r="W130">
        <v>0</v>
      </c>
      <c r="X130">
        <v>5</v>
      </c>
      <c r="Y130">
        <v>0</v>
      </c>
      <c r="Z130">
        <v>0</v>
      </c>
      <c r="AA130">
        <v>98</v>
      </c>
      <c r="AB130">
        <v>156.69999999999999</v>
      </c>
      <c r="AC130">
        <v>159.69999999999999</v>
      </c>
      <c r="AD130">
        <v>127.2</v>
      </c>
      <c r="AF130">
        <v>43</v>
      </c>
      <c r="AH130" t="s">
        <v>35</v>
      </c>
    </row>
    <row r="131" spans="1:34" x14ac:dyDescent="0.3">
      <c r="A131">
        <v>130</v>
      </c>
      <c r="B131" s="2" t="s">
        <v>221</v>
      </c>
      <c r="C131" s="2" t="s">
        <v>86</v>
      </c>
      <c r="D131" s="2" t="s">
        <v>49</v>
      </c>
      <c r="E131">
        <v>26</v>
      </c>
      <c r="F131">
        <v>15</v>
      </c>
      <c r="G131">
        <v>15</v>
      </c>
      <c r="H131">
        <v>1</v>
      </c>
      <c r="I131">
        <v>1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64</v>
      </c>
      <c r="R131">
        <v>37</v>
      </c>
      <c r="S131">
        <v>553</v>
      </c>
      <c r="T131">
        <v>14.95</v>
      </c>
      <c r="U131">
        <v>6</v>
      </c>
      <c r="V131">
        <v>1</v>
      </c>
      <c r="W131">
        <v>0</v>
      </c>
      <c r="X131">
        <v>6</v>
      </c>
      <c r="Y131">
        <v>1</v>
      </c>
      <c r="Z131">
        <v>0</v>
      </c>
      <c r="AA131">
        <v>97</v>
      </c>
      <c r="AB131">
        <v>134.4</v>
      </c>
      <c r="AC131">
        <v>137.4</v>
      </c>
      <c r="AD131">
        <v>115.9</v>
      </c>
      <c r="AF131">
        <v>45</v>
      </c>
      <c r="AH131" t="s">
        <v>35</v>
      </c>
    </row>
    <row r="132" spans="1:34" x14ac:dyDescent="0.3">
      <c r="A132">
        <v>131</v>
      </c>
      <c r="B132" s="2" t="s">
        <v>196</v>
      </c>
      <c r="C132" s="2" t="s">
        <v>56</v>
      </c>
      <c r="D132" s="2" t="s">
        <v>49</v>
      </c>
      <c r="E132">
        <v>26</v>
      </c>
      <c r="F132">
        <v>16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15</v>
      </c>
      <c r="O132">
        <v>7.5</v>
      </c>
      <c r="P132">
        <v>0</v>
      </c>
      <c r="Q132">
        <v>65</v>
      </c>
      <c r="R132">
        <v>41</v>
      </c>
      <c r="S132">
        <v>653</v>
      </c>
      <c r="T132">
        <v>15.93</v>
      </c>
      <c r="U132">
        <v>5</v>
      </c>
      <c r="V132">
        <v>2</v>
      </c>
      <c r="W132">
        <v>0</v>
      </c>
      <c r="X132">
        <v>5</v>
      </c>
      <c r="Y132">
        <v>0</v>
      </c>
      <c r="Z132">
        <v>0</v>
      </c>
      <c r="AA132">
        <v>97</v>
      </c>
      <c r="AB132">
        <v>137.80000000000001</v>
      </c>
      <c r="AC132">
        <v>140.80000000000001</v>
      </c>
      <c r="AD132">
        <v>117.3</v>
      </c>
      <c r="AF132">
        <v>46</v>
      </c>
      <c r="AH132" t="s">
        <v>35</v>
      </c>
    </row>
    <row r="133" spans="1:34" x14ac:dyDescent="0.3">
      <c r="A133">
        <v>132</v>
      </c>
      <c r="B133" s="2" t="s">
        <v>82</v>
      </c>
      <c r="C133" s="2" t="s">
        <v>80</v>
      </c>
      <c r="D133" s="2" t="s">
        <v>49</v>
      </c>
      <c r="E133">
        <v>25</v>
      </c>
      <c r="F133">
        <v>8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4</v>
      </c>
      <c r="N133">
        <v>25</v>
      </c>
      <c r="O133">
        <v>6.25</v>
      </c>
      <c r="P133">
        <v>0</v>
      </c>
      <c r="Q133">
        <v>55</v>
      </c>
      <c r="R133">
        <v>40</v>
      </c>
      <c r="S133">
        <v>566</v>
      </c>
      <c r="T133">
        <v>14.15</v>
      </c>
      <c r="U133">
        <v>6</v>
      </c>
      <c r="V133">
        <v>0</v>
      </c>
      <c r="W133">
        <v>0</v>
      </c>
      <c r="X133">
        <v>6</v>
      </c>
      <c r="Y133">
        <v>0</v>
      </c>
      <c r="Z133">
        <v>0</v>
      </c>
      <c r="AA133">
        <v>95</v>
      </c>
      <c r="AB133">
        <v>135.1</v>
      </c>
      <c r="AC133">
        <v>138.1</v>
      </c>
      <c r="AD133">
        <v>115.1</v>
      </c>
      <c r="AF133">
        <v>47</v>
      </c>
      <c r="AH133" t="s">
        <v>35</v>
      </c>
    </row>
    <row r="134" spans="1:34" x14ac:dyDescent="0.3">
      <c r="A134">
        <v>133</v>
      </c>
      <c r="B134" s="2" t="s">
        <v>698</v>
      </c>
      <c r="C134" s="2" t="s">
        <v>37</v>
      </c>
      <c r="D134" s="2" t="s">
        <v>34</v>
      </c>
      <c r="E134">
        <v>24</v>
      </c>
      <c r="F134">
        <v>10</v>
      </c>
      <c r="G134">
        <v>10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114</v>
      </c>
      <c r="N134">
        <v>411</v>
      </c>
      <c r="O134">
        <v>3.61</v>
      </c>
      <c r="P134">
        <v>7</v>
      </c>
      <c r="Q134">
        <v>21</v>
      </c>
      <c r="R134">
        <v>15</v>
      </c>
      <c r="S134">
        <v>105</v>
      </c>
      <c r="T134">
        <v>7</v>
      </c>
      <c r="U134">
        <v>1</v>
      </c>
      <c r="V134">
        <v>3</v>
      </c>
      <c r="W134">
        <v>3</v>
      </c>
      <c r="X134">
        <v>8</v>
      </c>
      <c r="Y134">
        <v>0</v>
      </c>
      <c r="Z134">
        <v>0</v>
      </c>
      <c r="AA134">
        <v>94</v>
      </c>
      <c r="AB134">
        <v>108.6</v>
      </c>
      <c r="AC134">
        <v>117.6</v>
      </c>
      <c r="AD134">
        <v>101.1</v>
      </c>
      <c r="AF134">
        <v>39</v>
      </c>
      <c r="AH134" t="s">
        <v>35</v>
      </c>
    </row>
    <row r="135" spans="1:34" x14ac:dyDescent="0.3">
      <c r="A135">
        <v>134</v>
      </c>
      <c r="B135" s="2" t="s">
        <v>699</v>
      </c>
      <c r="C135" s="2" t="s">
        <v>70</v>
      </c>
      <c r="D135" s="2" t="s">
        <v>49</v>
      </c>
      <c r="E135">
        <v>33</v>
      </c>
      <c r="F135">
        <v>15</v>
      </c>
      <c r="G135">
        <v>14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-2</v>
      </c>
      <c r="O135">
        <v>-2</v>
      </c>
      <c r="P135">
        <v>0</v>
      </c>
      <c r="Q135">
        <v>88</v>
      </c>
      <c r="R135">
        <v>63</v>
      </c>
      <c r="S135">
        <v>739</v>
      </c>
      <c r="T135">
        <v>11.73</v>
      </c>
      <c r="U135">
        <v>3</v>
      </c>
      <c r="V135">
        <v>1</v>
      </c>
      <c r="W135">
        <v>0</v>
      </c>
      <c r="X135">
        <v>3</v>
      </c>
      <c r="Y135">
        <v>1</v>
      </c>
      <c r="Z135">
        <v>0</v>
      </c>
      <c r="AA135">
        <v>94</v>
      </c>
      <c r="AB135">
        <v>156.69999999999999</v>
      </c>
      <c r="AC135">
        <v>159.69999999999999</v>
      </c>
      <c r="AD135">
        <v>125.2</v>
      </c>
      <c r="AF135">
        <v>49</v>
      </c>
      <c r="AH135" t="s">
        <v>35</v>
      </c>
    </row>
    <row r="136" spans="1:34" x14ac:dyDescent="0.3">
      <c r="A136">
        <v>135</v>
      </c>
      <c r="B136" s="2" t="s">
        <v>117</v>
      </c>
      <c r="C136" s="2" t="s">
        <v>114</v>
      </c>
      <c r="D136" s="2" t="s">
        <v>49</v>
      </c>
      <c r="E136">
        <v>23</v>
      </c>
      <c r="F136">
        <v>16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-1</v>
      </c>
      <c r="O136">
        <v>-1</v>
      </c>
      <c r="P136">
        <v>0</v>
      </c>
      <c r="Q136">
        <v>84</v>
      </c>
      <c r="R136">
        <v>42</v>
      </c>
      <c r="S136">
        <v>704</v>
      </c>
      <c r="T136">
        <v>16.760000000000002</v>
      </c>
      <c r="U136">
        <v>4</v>
      </c>
      <c r="V136">
        <v>0</v>
      </c>
      <c r="W136">
        <v>0</v>
      </c>
      <c r="X136">
        <v>4</v>
      </c>
      <c r="Y136">
        <v>0</v>
      </c>
      <c r="Z136">
        <v>0</v>
      </c>
      <c r="AA136">
        <v>94</v>
      </c>
      <c r="AB136">
        <v>136.30000000000001</v>
      </c>
      <c r="AC136">
        <v>139.30000000000001</v>
      </c>
      <c r="AD136">
        <v>115.3</v>
      </c>
      <c r="AF136">
        <v>48</v>
      </c>
      <c r="AH136" t="s">
        <v>35</v>
      </c>
    </row>
    <row r="137" spans="1:34" x14ac:dyDescent="0.3">
      <c r="A137">
        <v>136</v>
      </c>
      <c r="B137" s="2" t="s">
        <v>203</v>
      </c>
      <c r="C137" s="2" t="s">
        <v>107</v>
      </c>
      <c r="D137" s="2" t="s">
        <v>34</v>
      </c>
      <c r="E137">
        <v>30</v>
      </c>
      <c r="F137">
        <v>14</v>
      </c>
      <c r="G137">
        <v>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161</v>
      </c>
      <c r="N137">
        <v>514</v>
      </c>
      <c r="O137">
        <v>3.19</v>
      </c>
      <c r="P137">
        <v>3</v>
      </c>
      <c r="Q137">
        <v>46</v>
      </c>
      <c r="R137">
        <v>34</v>
      </c>
      <c r="S137">
        <v>238</v>
      </c>
      <c r="T137">
        <v>7</v>
      </c>
      <c r="U137">
        <v>0</v>
      </c>
      <c r="V137">
        <v>0</v>
      </c>
      <c r="W137">
        <v>0</v>
      </c>
      <c r="X137">
        <v>3</v>
      </c>
      <c r="Y137">
        <v>0</v>
      </c>
      <c r="Z137">
        <v>0</v>
      </c>
      <c r="AA137">
        <v>93</v>
      </c>
      <c r="AB137">
        <v>127.2</v>
      </c>
      <c r="AC137">
        <v>133.19999999999999</v>
      </c>
      <c r="AD137">
        <v>110.2</v>
      </c>
      <c r="AF137">
        <v>40</v>
      </c>
      <c r="AH137" t="s">
        <v>35</v>
      </c>
    </row>
    <row r="138" spans="1:34" x14ac:dyDescent="0.3">
      <c r="A138">
        <v>137</v>
      </c>
      <c r="B138" s="2" t="s">
        <v>700</v>
      </c>
      <c r="C138" s="2" t="s">
        <v>61</v>
      </c>
      <c r="D138" s="2" t="s">
        <v>49</v>
      </c>
      <c r="E138">
        <v>30</v>
      </c>
      <c r="F138">
        <v>13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73</v>
      </c>
      <c r="R138">
        <v>50</v>
      </c>
      <c r="S138">
        <v>618</v>
      </c>
      <c r="T138">
        <v>12.36</v>
      </c>
      <c r="U138">
        <v>5</v>
      </c>
      <c r="V138">
        <v>0</v>
      </c>
      <c r="W138">
        <v>0</v>
      </c>
      <c r="X138">
        <v>5</v>
      </c>
      <c r="Y138">
        <v>0</v>
      </c>
      <c r="Z138">
        <v>0</v>
      </c>
      <c r="AA138">
        <v>92</v>
      </c>
      <c r="AB138">
        <v>141.80000000000001</v>
      </c>
      <c r="AC138">
        <v>144.80000000000001</v>
      </c>
      <c r="AD138">
        <v>116.8</v>
      </c>
      <c r="AF138">
        <v>50</v>
      </c>
      <c r="AH138" t="s">
        <v>35</v>
      </c>
    </row>
    <row r="139" spans="1:34" x14ac:dyDescent="0.3">
      <c r="A139">
        <v>138</v>
      </c>
      <c r="B139" s="2" t="s">
        <v>219</v>
      </c>
      <c r="C139" s="2" t="s">
        <v>86</v>
      </c>
      <c r="D139" s="2" t="s">
        <v>34</v>
      </c>
      <c r="E139">
        <v>35</v>
      </c>
      <c r="F139">
        <v>14</v>
      </c>
      <c r="G139">
        <v>14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156</v>
      </c>
      <c r="N139">
        <v>722</v>
      </c>
      <c r="O139">
        <v>4.63</v>
      </c>
      <c r="P139">
        <v>0</v>
      </c>
      <c r="Q139">
        <v>16</v>
      </c>
      <c r="R139">
        <v>12</v>
      </c>
      <c r="S139">
        <v>124</v>
      </c>
      <c r="T139">
        <v>10.33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91</v>
      </c>
      <c r="AB139">
        <v>102.6</v>
      </c>
      <c r="AC139">
        <v>108.6</v>
      </c>
      <c r="AD139">
        <v>96.6</v>
      </c>
      <c r="AF139">
        <v>41</v>
      </c>
      <c r="AH139" t="s">
        <v>35</v>
      </c>
    </row>
    <row r="140" spans="1:34" x14ac:dyDescent="0.3">
      <c r="A140">
        <v>139</v>
      </c>
      <c r="B140" s="2" t="s">
        <v>468</v>
      </c>
      <c r="C140" s="2" t="s">
        <v>54</v>
      </c>
      <c r="D140" s="2" t="s">
        <v>49</v>
      </c>
      <c r="E140">
        <v>21</v>
      </c>
      <c r="F140">
        <v>16</v>
      </c>
      <c r="G140">
        <v>11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7</v>
      </c>
      <c r="O140">
        <v>3.5</v>
      </c>
      <c r="P140">
        <v>0</v>
      </c>
      <c r="Q140">
        <v>79</v>
      </c>
      <c r="R140">
        <v>43</v>
      </c>
      <c r="S140">
        <v>586</v>
      </c>
      <c r="T140">
        <v>13.63</v>
      </c>
      <c r="U140">
        <v>5</v>
      </c>
      <c r="V140">
        <v>1</v>
      </c>
      <c r="W140">
        <v>1</v>
      </c>
      <c r="X140">
        <v>5</v>
      </c>
      <c r="Y140">
        <v>1</v>
      </c>
      <c r="Z140">
        <v>0</v>
      </c>
      <c r="AA140">
        <v>89</v>
      </c>
      <c r="AB140">
        <v>132.30000000000001</v>
      </c>
      <c r="AC140">
        <v>136.30000000000001</v>
      </c>
      <c r="AD140">
        <v>110.8</v>
      </c>
      <c r="AF140">
        <v>51</v>
      </c>
      <c r="AH140" t="s">
        <v>35</v>
      </c>
    </row>
    <row r="141" spans="1:34" x14ac:dyDescent="0.3">
      <c r="A141">
        <v>140</v>
      </c>
      <c r="B141" s="2" t="s">
        <v>298</v>
      </c>
      <c r="C141" s="2" t="s">
        <v>70</v>
      </c>
      <c r="D141" s="2" t="s">
        <v>34</v>
      </c>
      <c r="E141">
        <v>25</v>
      </c>
      <c r="F141">
        <v>16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55</v>
      </c>
      <c r="N141">
        <v>259</v>
      </c>
      <c r="O141">
        <v>4.71</v>
      </c>
      <c r="P141">
        <v>1</v>
      </c>
      <c r="Q141">
        <v>81</v>
      </c>
      <c r="R141">
        <v>68</v>
      </c>
      <c r="S141">
        <v>607</v>
      </c>
      <c r="T141">
        <v>8.93</v>
      </c>
      <c r="U141">
        <v>0</v>
      </c>
      <c r="V141">
        <v>3</v>
      </c>
      <c r="W141">
        <v>2</v>
      </c>
      <c r="X141">
        <v>1</v>
      </c>
      <c r="Y141">
        <v>0</v>
      </c>
      <c r="Z141">
        <v>0</v>
      </c>
      <c r="AA141">
        <v>89</v>
      </c>
      <c r="AB141">
        <v>156.6</v>
      </c>
      <c r="AC141">
        <v>164.6</v>
      </c>
      <c r="AD141">
        <v>122.6</v>
      </c>
      <c r="AF141">
        <v>43</v>
      </c>
      <c r="AH141" t="s">
        <v>35</v>
      </c>
    </row>
    <row r="142" spans="1:34" x14ac:dyDescent="0.3">
      <c r="A142">
        <v>141</v>
      </c>
      <c r="B142" s="2" t="s">
        <v>430</v>
      </c>
      <c r="C142" s="2" t="s">
        <v>76</v>
      </c>
      <c r="D142" s="2" t="s">
        <v>34</v>
      </c>
      <c r="E142">
        <v>24</v>
      </c>
      <c r="F142">
        <v>16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87</v>
      </c>
      <c r="N142">
        <v>364</v>
      </c>
      <c r="O142">
        <v>4.18</v>
      </c>
      <c r="P142">
        <v>3</v>
      </c>
      <c r="Q142">
        <v>35</v>
      </c>
      <c r="R142">
        <v>28</v>
      </c>
      <c r="S142">
        <v>230</v>
      </c>
      <c r="T142">
        <v>8.2100000000000009</v>
      </c>
      <c r="U142">
        <v>2</v>
      </c>
      <c r="V142">
        <v>2</v>
      </c>
      <c r="W142">
        <v>1</v>
      </c>
      <c r="X142">
        <v>5</v>
      </c>
      <c r="Y142">
        <v>1</v>
      </c>
      <c r="Z142">
        <v>0</v>
      </c>
      <c r="AA142">
        <v>89</v>
      </c>
      <c r="AB142">
        <v>117.4</v>
      </c>
      <c r="AC142">
        <v>124.4</v>
      </c>
      <c r="AD142">
        <v>103.4</v>
      </c>
      <c r="AF142">
        <v>42</v>
      </c>
      <c r="AH142" t="s">
        <v>35</v>
      </c>
    </row>
    <row r="143" spans="1:34" x14ac:dyDescent="0.3">
      <c r="A143">
        <v>142</v>
      </c>
      <c r="B143" s="2" t="s">
        <v>208</v>
      </c>
      <c r="C143" s="2" t="s">
        <v>37</v>
      </c>
      <c r="D143" s="2" t="s">
        <v>34</v>
      </c>
      <c r="E143">
        <v>23</v>
      </c>
      <c r="F143">
        <v>11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137</v>
      </c>
      <c r="N143">
        <v>718</v>
      </c>
      <c r="O143">
        <v>5.24</v>
      </c>
      <c r="P143">
        <v>2</v>
      </c>
      <c r="Q143">
        <v>2</v>
      </c>
      <c r="R143">
        <v>2</v>
      </c>
      <c r="S143">
        <v>20</v>
      </c>
      <c r="T143">
        <v>10</v>
      </c>
      <c r="U143">
        <v>0</v>
      </c>
      <c r="V143">
        <v>0</v>
      </c>
      <c r="W143">
        <v>0</v>
      </c>
      <c r="X143">
        <v>2</v>
      </c>
      <c r="Y143">
        <v>1</v>
      </c>
      <c r="Z143">
        <v>0</v>
      </c>
      <c r="AA143">
        <v>88</v>
      </c>
      <c r="AB143">
        <v>89.8</v>
      </c>
      <c r="AC143">
        <v>92.8</v>
      </c>
      <c r="AD143">
        <v>88.8</v>
      </c>
      <c r="AF143">
        <v>45</v>
      </c>
      <c r="AH143" t="s">
        <v>35</v>
      </c>
    </row>
    <row r="144" spans="1:34" x14ac:dyDescent="0.3">
      <c r="A144">
        <v>143</v>
      </c>
      <c r="B144" s="2" t="s">
        <v>140</v>
      </c>
      <c r="C144" s="2" t="s">
        <v>111</v>
      </c>
      <c r="D144" s="2" t="s">
        <v>34</v>
      </c>
      <c r="E144">
        <v>28</v>
      </c>
      <c r="F144">
        <v>14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172</v>
      </c>
      <c r="N144">
        <v>571</v>
      </c>
      <c r="O144">
        <v>3.32</v>
      </c>
      <c r="P144">
        <v>5</v>
      </c>
      <c r="Q144">
        <v>16</v>
      </c>
      <c r="R144">
        <v>10</v>
      </c>
      <c r="S144">
        <v>33</v>
      </c>
      <c r="T144">
        <v>3.3</v>
      </c>
      <c r="U144">
        <v>0</v>
      </c>
      <c r="V144">
        <v>2</v>
      </c>
      <c r="W144">
        <v>1</v>
      </c>
      <c r="X144">
        <v>5</v>
      </c>
      <c r="Y144">
        <v>0</v>
      </c>
      <c r="Z144">
        <v>0</v>
      </c>
      <c r="AA144">
        <v>88</v>
      </c>
      <c r="AB144">
        <v>98.4</v>
      </c>
      <c r="AC144">
        <v>102.4</v>
      </c>
      <c r="AD144">
        <v>93.4</v>
      </c>
      <c r="AF144">
        <v>44</v>
      </c>
      <c r="AH144" t="s">
        <v>35</v>
      </c>
    </row>
    <row r="145" spans="1:34" x14ac:dyDescent="0.3">
      <c r="A145">
        <v>144</v>
      </c>
      <c r="B145" s="2" t="s">
        <v>200</v>
      </c>
      <c r="C145" s="2" t="s">
        <v>114</v>
      </c>
      <c r="D145" s="2" t="s">
        <v>34</v>
      </c>
      <c r="E145">
        <v>22</v>
      </c>
      <c r="F145">
        <v>14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130</v>
      </c>
      <c r="N145">
        <v>521</v>
      </c>
      <c r="O145">
        <v>4.01</v>
      </c>
      <c r="P145">
        <v>5</v>
      </c>
      <c r="Q145">
        <v>20</v>
      </c>
      <c r="R145">
        <v>14</v>
      </c>
      <c r="S145">
        <v>72</v>
      </c>
      <c r="T145">
        <v>5.14</v>
      </c>
      <c r="U145">
        <v>0</v>
      </c>
      <c r="V145">
        <v>1</v>
      </c>
      <c r="W145">
        <v>1</v>
      </c>
      <c r="X145">
        <v>5</v>
      </c>
      <c r="Y145">
        <v>0</v>
      </c>
      <c r="Z145">
        <v>0</v>
      </c>
      <c r="AA145">
        <v>87</v>
      </c>
      <c r="AB145">
        <v>101.3</v>
      </c>
      <c r="AC145">
        <v>105.3</v>
      </c>
      <c r="AD145">
        <v>94.3</v>
      </c>
      <c r="AF145">
        <v>47</v>
      </c>
      <c r="AH145" t="s">
        <v>35</v>
      </c>
    </row>
    <row r="146" spans="1:34" x14ac:dyDescent="0.3">
      <c r="A146">
        <v>145</v>
      </c>
      <c r="B146" s="2" t="s">
        <v>227</v>
      </c>
      <c r="C146" s="2" t="s">
        <v>99</v>
      </c>
      <c r="D146" s="2" t="s">
        <v>49</v>
      </c>
      <c r="E146">
        <v>24</v>
      </c>
      <c r="F146">
        <v>15</v>
      </c>
      <c r="G146">
        <v>4</v>
      </c>
      <c r="H146">
        <v>1</v>
      </c>
      <c r="I146">
        <v>1</v>
      </c>
      <c r="J146">
        <v>8</v>
      </c>
      <c r="K146">
        <v>0</v>
      </c>
      <c r="L146">
        <v>0</v>
      </c>
      <c r="M146">
        <v>6</v>
      </c>
      <c r="N146">
        <v>26</v>
      </c>
      <c r="O146">
        <v>4.33</v>
      </c>
      <c r="P146">
        <v>0</v>
      </c>
      <c r="Q146">
        <v>54</v>
      </c>
      <c r="R146">
        <v>33</v>
      </c>
      <c r="S146">
        <v>423</v>
      </c>
      <c r="T146">
        <v>12.82</v>
      </c>
      <c r="U146">
        <v>7</v>
      </c>
      <c r="V146">
        <v>1</v>
      </c>
      <c r="W146">
        <v>0</v>
      </c>
      <c r="X146">
        <v>7</v>
      </c>
      <c r="Y146">
        <v>0</v>
      </c>
      <c r="Z146">
        <v>0</v>
      </c>
      <c r="AA146">
        <v>87</v>
      </c>
      <c r="AB146">
        <v>120.2</v>
      </c>
      <c r="AC146">
        <v>123.2</v>
      </c>
      <c r="AD146">
        <v>103.7</v>
      </c>
      <c r="AF146">
        <v>52</v>
      </c>
      <c r="AH146" t="s">
        <v>35</v>
      </c>
    </row>
    <row r="147" spans="1:34" x14ac:dyDescent="0.3">
      <c r="A147">
        <v>146</v>
      </c>
      <c r="B147" s="2" t="s">
        <v>187</v>
      </c>
      <c r="C147" s="2" t="s">
        <v>42</v>
      </c>
      <c r="D147" s="2" t="s">
        <v>34</v>
      </c>
      <c r="E147">
        <v>23</v>
      </c>
      <c r="F147">
        <v>16</v>
      </c>
      <c r="G147">
        <v>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121</v>
      </c>
      <c r="N147">
        <v>464</v>
      </c>
      <c r="O147">
        <v>3.83</v>
      </c>
      <c r="P147">
        <v>3</v>
      </c>
      <c r="Q147">
        <v>41</v>
      </c>
      <c r="R147">
        <v>27</v>
      </c>
      <c r="S147">
        <v>210</v>
      </c>
      <c r="T147">
        <v>7.78</v>
      </c>
      <c r="U147">
        <v>0</v>
      </c>
      <c r="V147">
        <v>0</v>
      </c>
      <c r="W147">
        <v>0</v>
      </c>
      <c r="X147">
        <v>3</v>
      </c>
      <c r="Y147">
        <v>1</v>
      </c>
      <c r="Z147">
        <v>0</v>
      </c>
      <c r="AA147">
        <v>87</v>
      </c>
      <c r="AB147">
        <v>114.4</v>
      </c>
      <c r="AC147">
        <v>120.4</v>
      </c>
      <c r="AD147">
        <v>100.9</v>
      </c>
      <c r="AF147">
        <v>46</v>
      </c>
      <c r="AH147" t="s">
        <v>35</v>
      </c>
    </row>
    <row r="148" spans="1:34" x14ac:dyDescent="0.3">
      <c r="A148">
        <v>147</v>
      </c>
      <c r="B148" s="2" t="s">
        <v>176</v>
      </c>
      <c r="C148" s="2" t="s">
        <v>44</v>
      </c>
      <c r="D148" s="2" t="s">
        <v>49</v>
      </c>
      <c r="E148">
        <v>29</v>
      </c>
      <c r="F148">
        <v>16</v>
      </c>
      <c r="G148">
        <v>4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87</v>
      </c>
      <c r="R148">
        <v>65</v>
      </c>
      <c r="S148">
        <v>672</v>
      </c>
      <c r="T148">
        <v>10.34</v>
      </c>
      <c r="U148">
        <v>3</v>
      </c>
      <c r="V148">
        <v>0</v>
      </c>
      <c r="W148">
        <v>0</v>
      </c>
      <c r="X148">
        <v>3</v>
      </c>
      <c r="Y148">
        <v>0</v>
      </c>
      <c r="Z148">
        <v>0</v>
      </c>
      <c r="AA148">
        <v>85</v>
      </c>
      <c r="AB148">
        <v>150.19999999999999</v>
      </c>
      <c r="AC148">
        <v>153.19999999999999</v>
      </c>
      <c r="AD148">
        <v>117.7</v>
      </c>
      <c r="AF148">
        <v>53</v>
      </c>
      <c r="AH148" t="s">
        <v>35</v>
      </c>
    </row>
    <row r="149" spans="1:34" x14ac:dyDescent="0.3">
      <c r="A149">
        <v>148</v>
      </c>
      <c r="B149" s="2" t="s">
        <v>262</v>
      </c>
      <c r="C149" s="2" t="s">
        <v>78</v>
      </c>
      <c r="D149" s="2" t="s">
        <v>38</v>
      </c>
      <c r="E149">
        <v>25</v>
      </c>
      <c r="F149">
        <v>9</v>
      </c>
      <c r="G149">
        <v>5</v>
      </c>
      <c r="H149">
        <v>105</v>
      </c>
      <c r="I149">
        <v>176</v>
      </c>
      <c r="J149">
        <v>1003</v>
      </c>
      <c r="K149">
        <v>6</v>
      </c>
      <c r="L149">
        <v>2</v>
      </c>
      <c r="M149">
        <v>25</v>
      </c>
      <c r="N149">
        <v>130</v>
      </c>
      <c r="O149">
        <v>5.2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</v>
      </c>
      <c r="W149">
        <v>1</v>
      </c>
      <c r="X149">
        <v>2</v>
      </c>
      <c r="Y149">
        <v>0</v>
      </c>
      <c r="Z149">
        <v>1</v>
      </c>
      <c r="AA149">
        <v>85</v>
      </c>
      <c r="AB149">
        <v>85.1</v>
      </c>
      <c r="AC149">
        <v>94.1</v>
      </c>
      <c r="AD149">
        <v>87.1</v>
      </c>
      <c r="AF149">
        <v>35</v>
      </c>
      <c r="AH149" t="s">
        <v>35</v>
      </c>
    </row>
    <row r="150" spans="1:34" x14ac:dyDescent="0.3">
      <c r="A150">
        <v>149</v>
      </c>
      <c r="B150" s="2" t="s">
        <v>257</v>
      </c>
      <c r="C150" s="2" t="s">
        <v>99</v>
      </c>
      <c r="D150" s="2" t="s">
        <v>49</v>
      </c>
      <c r="E150">
        <v>27</v>
      </c>
      <c r="F150">
        <v>16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</v>
      </c>
      <c r="N150">
        <v>61</v>
      </c>
      <c r="O150">
        <v>6.78</v>
      </c>
      <c r="P150">
        <v>0</v>
      </c>
      <c r="Q150">
        <v>93</v>
      </c>
      <c r="R150">
        <v>67</v>
      </c>
      <c r="S150">
        <v>688</v>
      </c>
      <c r="T150">
        <v>10.27</v>
      </c>
      <c r="U150">
        <v>2</v>
      </c>
      <c r="V150">
        <v>1</v>
      </c>
      <c r="W150">
        <v>1</v>
      </c>
      <c r="X150">
        <v>2</v>
      </c>
      <c r="Y150">
        <v>0</v>
      </c>
      <c r="Z150">
        <v>0</v>
      </c>
      <c r="AA150">
        <v>85</v>
      </c>
      <c r="AB150">
        <v>151.9</v>
      </c>
      <c r="AC150">
        <v>155.9</v>
      </c>
      <c r="AD150">
        <v>118.4</v>
      </c>
      <c r="AF150">
        <v>54</v>
      </c>
      <c r="AH150" t="s">
        <v>35</v>
      </c>
    </row>
    <row r="151" spans="1:34" x14ac:dyDescent="0.3">
      <c r="A151">
        <v>150</v>
      </c>
      <c r="B151" s="2" t="s">
        <v>185</v>
      </c>
      <c r="C151" s="2" t="s">
        <v>54</v>
      </c>
      <c r="D151" s="2" t="s">
        <v>34</v>
      </c>
      <c r="E151">
        <v>25</v>
      </c>
      <c r="F151">
        <v>16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40</v>
      </c>
      <c r="N151">
        <v>201</v>
      </c>
      <c r="O151">
        <v>5.03</v>
      </c>
      <c r="P151">
        <v>0</v>
      </c>
      <c r="Q151">
        <v>62</v>
      </c>
      <c r="R151">
        <v>47</v>
      </c>
      <c r="S151">
        <v>429</v>
      </c>
      <c r="T151">
        <v>9.1300000000000008</v>
      </c>
      <c r="U151">
        <v>3</v>
      </c>
      <c r="V151">
        <v>1</v>
      </c>
      <c r="W151">
        <v>0</v>
      </c>
      <c r="X151">
        <v>3</v>
      </c>
      <c r="Y151">
        <v>2</v>
      </c>
      <c r="Z151">
        <v>0</v>
      </c>
      <c r="AA151">
        <v>85</v>
      </c>
      <c r="AB151">
        <v>132</v>
      </c>
      <c r="AC151">
        <v>138</v>
      </c>
      <c r="AD151">
        <v>108.5</v>
      </c>
      <c r="AF151">
        <v>48</v>
      </c>
      <c r="AH151" t="s">
        <v>35</v>
      </c>
    </row>
    <row r="152" spans="1:34" x14ac:dyDescent="0.3">
      <c r="A152">
        <v>151</v>
      </c>
      <c r="B152" s="2" t="s">
        <v>559</v>
      </c>
      <c r="C152" s="2" t="s">
        <v>88</v>
      </c>
      <c r="D152" s="2" t="s">
        <v>49</v>
      </c>
      <c r="E152">
        <v>25</v>
      </c>
      <c r="F152">
        <v>16</v>
      </c>
      <c r="G152">
        <v>14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89</v>
      </c>
      <c r="R152">
        <v>48</v>
      </c>
      <c r="S152">
        <v>668</v>
      </c>
      <c r="T152">
        <v>13.92</v>
      </c>
      <c r="U152">
        <v>3</v>
      </c>
      <c r="V152">
        <v>1</v>
      </c>
      <c r="W152">
        <v>1</v>
      </c>
      <c r="X152">
        <v>3</v>
      </c>
      <c r="Y152">
        <v>0</v>
      </c>
      <c r="Z152">
        <v>0</v>
      </c>
      <c r="AA152">
        <v>83</v>
      </c>
      <c r="AB152">
        <v>130.80000000000001</v>
      </c>
      <c r="AC152">
        <v>134.80000000000001</v>
      </c>
      <c r="AD152">
        <v>106.8</v>
      </c>
      <c r="AF152">
        <v>55</v>
      </c>
      <c r="AH152" t="s">
        <v>35</v>
      </c>
    </row>
    <row r="153" spans="1:34" x14ac:dyDescent="0.3">
      <c r="A153">
        <v>152</v>
      </c>
      <c r="B153" s="2" t="s">
        <v>249</v>
      </c>
      <c r="C153" s="2" t="s">
        <v>74</v>
      </c>
      <c r="D153" s="2" t="s">
        <v>52</v>
      </c>
      <c r="E153">
        <v>24</v>
      </c>
      <c r="F153">
        <v>11</v>
      </c>
      <c r="G153">
        <v>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36</v>
      </c>
      <c r="O153">
        <v>12</v>
      </c>
      <c r="P153">
        <v>0</v>
      </c>
      <c r="Q153">
        <v>64</v>
      </c>
      <c r="R153">
        <v>45</v>
      </c>
      <c r="S153">
        <v>577</v>
      </c>
      <c r="T153">
        <v>12.82</v>
      </c>
      <c r="U153">
        <v>3</v>
      </c>
      <c r="V153">
        <v>0</v>
      </c>
      <c r="W153">
        <v>0</v>
      </c>
      <c r="X153">
        <v>3</v>
      </c>
      <c r="Y153">
        <v>1</v>
      </c>
      <c r="Z153">
        <v>0</v>
      </c>
      <c r="AA153">
        <v>81</v>
      </c>
      <c r="AB153">
        <v>126.3</v>
      </c>
      <c r="AC153">
        <v>129.30000000000001</v>
      </c>
      <c r="AD153">
        <v>103.8</v>
      </c>
      <c r="AF153">
        <v>13</v>
      </c>
      <c r="AH153" t="s">
        <v>35</v>
      </c>
    </row>
    <row r="154" spans="1:34" x14ac:dyDescent="0.3">
      <c r="A154">
        <v>153</v>
      </c>
      <c r="B154" s="2" t="s">
        <v>139</v>
      </c>
      <c r="C154" s="2" t="s">
        <v>72</v>
      </c>
      <c r="D154" s="2" t="s">
        <v>49</v>
      </c>
      <c r="E154">
        <v>28</v>
      </c>
      <c r="F154">
        <v>9</v>
      </c>
      <c r="G154">
        <v>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62</v>
      </c>
      <c r="R154">
        <v>35</v>
      </c>
      <c r="S154">
        <v>508</v>
      </c>
      <c r="T154">
        <v>14.51</v>
      </c>
      <c r="U154">
        <v>5</v>
      </c>
      <c r="V154">
        <v>0</v>
      </c>
      <c r="W154">
        <v>0</v>
      </c>
      <c r="X154">
        <v>5</v>
      </c>
      <c r="Y154">
        <v>0</v>
      </c>
      <c r="Z154">
        <v>0</v>
      </c>
      <c r="AA154">
        <v>81</v>
      </c>
      <c r="AB154">
        <v>115.8</v>
      </c>
      <c r="AC154">
        <v>118.8</v>
      </c>
      <c r="AD154">
        <v>98.3</v>
      </c>
      <c r="AF154">
        <v>56</v>
      </c>
      <c r="AH154" t="s">
        <v>35</v>
      </c>
    </row>
    <row r="155" spans="1:34" x14ac:dyDescent="0.3">
      <c r="A155">
        <v>154</v>
      </c>
      <c r="B155" s="2" t="s">
        <v>199</v>
      </c>
      <c r="C155" s="2" t="s">
        <v>116</v>
      </c>
      <c r="D155" s="2" t="s">
        <v>49</v>
      </c>
      <c r="E155">
        <v>22</v>
      </c>
      <c r="F155">
        <v>12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35</v>
      </c>
      <c r="O155">
        <v>11.67</v>
      </c>
      <c r="P155">
        <v>0</v>
      </c>
      <c r="Q155">
        <v>68</v>
      </c>
      <c r="R155">
        <v>43</v>
      </c>
      <c r="S155">
        <v>590</v>
      </c>
      <c r="T155">
        <v>13.72</v>
      </c>
      <c r="U155">
        <v>3</v>
      </c>
      <c r="V155">
        <v>0</v>
      </c>
      <c r="W155">
        <v>0</v>
      </c>
      <c r="X155">
        <v>3</v>
      </c>
      <c r="Y155">
        <v>0</v>
      </c>
      <c r="Z155">
        <v>0</v>
      </c>
      <c r="AA155">
        <v>81</v>
      </c>
      <c r="AB155">
        <v>123.5</v>
      </c>
      <c r="AC155">
        <v>126.5</v>
      </c>
      <c r="AD155">
        <v>102</v>
      </c>
      <c r="AF155">
        <v>57</v>
      </c>
      <c r="AH155" t="s">
        <v>35</v>
      </c>
    </row>
    <row r="156" spans="1:34" x14ac:dyDescent="0.3">
      <c r="A156">
        <v>155</v>
      </c>
      <c r="B156" s="2" t="s">
        <v>551</v>
      </c>
      <c r="C156" s="2" t="s">
        <v>37</v>
      </c>
      <c r="D156" s="2" t="s">
        <v>49</v>
      </c>
      <c r="E156">
        <v>31</v>
      </c>
      <c r="F156">
        <v>16</v>
      </c>
      <c r="G156">
        <v>16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100</v>
      </c>
      <c r="R156">
        <v>54</v>
      </c>
      <c r="S156">
        <v>607</v>
      </c>
      <c r="T156">
        <v>11.24</v>
      </c>
      <c r="U156">
        <v>3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79</v>
      </c>
      <c r="AB156">
        <v>132.69999999999999</v>
      </c>
      <c r="AC156">
        <v>135.69999999999999</v>
      </c>
      <c r="AD156">
        <v>105.7</v>
      </c>
      <c r="AF156">
        <v>60</v>
      </c>
      <c r="AH156" t="s">
        <v>35</v>
      </c>
    </row>
    <row r="157" spans="1:34" x14ac:dyDescent="0.3">
      <c r="A157">
        <v>156</v>
      </c>
      <c r="B157" s="2" t="s">
        <v>533</v>
      </c>
      <c r="C157" s="2" t="s">
        <v>33</v>
      </c>
      <c r="D157" s="2" t="s">
        <v>49</v>
      </c>
      <c r="E157">
        <v>24</v>
      </c>
      <c r="F157">
        <v>14</v>
      </c>
      <c r="G157">
        <v>12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79</v>
      </c>
      <c r="R157">
        <v>44</v>
      </c>
      <c r="S157">
        <v>549</v>
      </c>
      <c r="T157">
        <v>12.48</v>
      </c>
      <c r="U157">
        <v>4</v>
      </c>
      <c r="V157">
        <v>0</v>
      </c>
      <c r="W157">
        <v>0</v>
      </c>
      <c r="X157">
        <v>4</v>
      </c>
      <c r="Y157">
        <v>0</v>
      </c>
      <c r="Z157">
        <v>0</v>
      </c>
      <c r="AA157">
        <v>79</v>
      </c>
      <c r="AB157">
        <v>122.9</v>
      </c>
      <c r="AC157">
        <v>125.9</v>
      </c>
      <c r="AD157">
        <v>100.9</v>
      </c>
      <c r="AF157">
        <v>59</v>
      </c>
      <c r="AH157" t="s">
        <v>35</v>
      </c>
    </row>
    <row r="158" spans="1:34" x14ac:dyDescent="0.3">
      <c r="A158">
        <v>157</v>
      </c>
      <c r="B158" s="2" t="s">
        <v>448</v>
      </c>
      <c r="C158" s="2" t="s">
        <v>54</v>
      </c>
      <c r="D158" s="2" t="s">
        <v>49</v>
      </c>
      <c r="E158">
        <v>24</v>
      </c>
      <c r="F158">
        <v>13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53</v>
      </c>
      <c r="R158">
        <v>39</v>
      </c>
      <c r="S158">
        <v>572</v>
      </c>
      <c r="T158">
        <v>14.67</v>
      </c>
      <c r="U158">
        <v>4</v>
      </c>
      <c r="V158">
        <v>2</v>
      </c>
      <c r="W158">
        <v>1</v>
      </c>
      <c r="X158">
        <v>4</v>
      </c>
      <c r="Y158">
        <v>0</v>
      </c>
      <c r="Z158">
        <v>0</v>
      </c>
      <c r="AA158">
        <v>79</v>
      </c>
      <c r="AB158">
        <v>118.2</v>
      </c>
      <c r="AC158">
        <v>122.2</v>
      </c>
      <c r="AD158">
        <v>98.7</v>
      </c>
      <c r="AF158">
        <v>58</v>
      </c>
      <c r="AH158" t="s">
        <v>35</v>
      </c>
    </row>
    <row r="159" spans="1:34" x14ac:dyDescent="0.3">
      <c r="A159">
        <v>158</v>
      </c>
      <c r="B159" s="2" t="s">
        <v>701</v>
      </c>
      <c r="C159" s="2" t="s">
        <v>72</v>
      </c>
      <c r="D159" s="2" t="s">
        <v>34</v>
      </c>
      <c r="E159">
        <v>32</v>
      </c>
      <c r="F159">
        <v>16</v>
      </c>
      <c r="G159">
        <v>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154</v>
      </c>
      <c r="N159">
        <v>418</v>
      </c>
      <c r="O159">
        <v>2.71</v>
      </c>
      <c r="P159">
        <v>5</v>
      </c>
      <c r="Q159">
        <v>15</v>
      </c>
      <c r="R159">
        <v>10</v>
      </c>
      <c r="S159">
        <v>67</v>
      </c>
      <c r="T159">
        <v>6.7</v>
      </c>
      <c r="U159">
        <v>0</v>
      </c>
      <c r="V159">
        <v>2</v>
      </c>
      <c r="W159">
        <v>1</v>
      </c>
      <c r="X159">
        <v>5</v>
      </c>
      <c r="Y159">
        <v>0</v>
      </c>
      <c r="Z159">
        <v>0</v>
      </c>
      <c r="AA159">
        <v>77</v>
      </c>
      <c r="AB159">
        <v>86.5</v>
      </c>
      <c r="AC159">
        <v>90.5</v>
      </c>
      <c r="AD159">
        <v>81.5</v>
      </c>
      <c r="AF159">
        <v>50</v>
      </c>
      <c r="AH159" t="s">
        <v>35</v>
      </c>
    </row>
    <row r="160" spans="1:34" x14ac:dyDescent="0.3">
      <c r="A160">
        <v>159</v>
      </c>
      <c r="B160" s="2" t="s">
        <v>702</v>
      </c>
      <c r="C160" s="2" t="s">
        <v>67</v>
      </c>
      <c r="D160" s="2" t="s">
        <v>34</v>
      </c>
      <c r="E160">
        <v>27</v>
      </c>
      <c r="F160">
        <v>16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150</v>
      </c>
      <c r="N160">
        <v>499</v>
      </c>
      <c r="O160">
        <v>3.33</v>
      </c>
      <c r="P160">
        <v>2</v>
      </c>
      <c r="Q160">
        <v>27</v>
      </c>
      <c r="R160">
        <v>20</v>
      </c>
      <c r="S160">
        <v>154</v>
      </c>
      <c r="T160">
        <v>7.7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77</v>
      </c>
      <c r="AB160">
        <v>97.3</v>
      </c>
      <c r="AC160">
        <v>103.3</v>
      </c>
      <c r="AD160">
        <v>87.3</v>
      </c>
      <c r="AF160">
        <v>49</v>
      </c>
      <c r="AH160" t="s">
        <v>35</v>
      </c>
    </row>
    <row r="161" spans="1:34" x14ac:dyDescent="0.3">
      <c r="A161">
        <v>160</v>
      </c>
      <c r="B161" s="2" t="s">
        <v>380</v>
      </c>
      <c r="C161" s="2" t="s">
        <v>65</v>
      </c>
      <c r="D161" s="2" t="s">
        <v>49</v>
      </c>
      <c r="E161">
        <v>23</v>
      </c>
      <c r="F161">
        <v>12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-2</v>
      </c>
      <c r="O161">
        <v>-2</v>
      </c>
      <c r="P161">
        <v>0</v>
      </c>
      <c r="Q161">
        <v>45</v>
      </c>
      <c r="R161">
        <v>27</v>
      </c>
      <c r="S161">
        <v>467</v>
      </c>
      <c r="T161">
        <v>17.3</v>
      </c>
      <c r="U161">
        <v>5</v>
      </c>
      <c r="V161">
        <v>2</v>
      </c>
      <c r="W161">
        <v>0</v>
      </c>
      <c r="X161">
        <v>5</v>
      </c>
      <c r="Y161">
        <v>0</v>
      </c>
      <c r="Z161">
        <v>0</v>
      </c>
      <c r="AA161">
        <v>77</v>
      </c>
      <c r="AB161">
        <v>103.5</v>
      </c>
      <c r="AC161">
        <v>106.5</v>
      </c>
      <c r="AD161">
        <v>90</v>
      </c>
      <c r="AF161">
        <v>61</v>
      </c>
      <c r="AH161" t="s">
        <v>35</v>
      </c>
    </row>
    <row r="162" spans="1:34" x14ac:dyDescent="0.3">
      <c r="A162">
        <v>161</v>
      </c>
      <c r="B162" s="2" t="s">
        <v>255</v>
      </c>
      <c r="C162" s="2" t="s">
        <v>42</v>
      </c>
      <c r="D162" s="2" t="s">
        <v>52</v>
      </c>
      <c r="E162">
        <v>32</v>
      </c>
      <c r="F162">
        <v>16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89</v>
      </c>
      <c r="R162">
        <v>55</v>
      </c>
      <c r="S162">
        <v>636</v>
      </c>
      <c r="T162">
        <v>11.56</v>
      </c>
      <c r="U162">
        <v>2</v>
      </c>
      <c r="V162">
        <v>0</v>
      </c>
      <c r="W162">
        <v>0</v>
      </c>
      <c r="X162">
        <v>2</v>
      </c>
      <c r="Y162">
        <v>0</v>
      </c>
      <c r="Z162">
        <v>0</v>
      </c>
      <c r="AA162">
        <v>76</v>
      </c>
      <c r="AB162">
        <v>130.6</v>
      </c>
      <c r="AC162">
        <v>133.6</v>
      </c>
      <c r="AD162">
        <v>103.1</v>
      </c>
      <c r="AF162">
        <v>14</v>
      </c>
      <c r="AH162" t="s">
        <v>35</v>
      </c>
    </row>
    <row r="163" spans="1:34" x14ac:dyDescent="0.3">
      <c r="A163">
        <v>162</v>
      </c>
      <c r="B163" s="2" t="s">
        <v>375</v>
      </c>
      <c r="C163" s="2" t="s">
        <v>101</v>
      </c>
      <c r="D163" s="2" t="s">
        <v>49</v>
      </c>
      <c r="E163">
        <v>27</v>
      </c>
      <c r="F163">
        <v>15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42</v>
      </c>
      <c r="N163">
        <v>228</v>
      </c>
      <c r="O163">
        <v>5.43</v>
      </c>
      <c r="P163">
        <v>1</v>
      </c>
      <c r="Q163">
        <v>28</v>
      </c>
      <c r="R163">
        <v>21</v>
      </c>
      <c r="S163">
        <v>247</v>
      </c>
      <c r="T163">
        <v>11.76</v>
      </c>
      <c r="U163">
        <v>3</v>
      </c>
      <c r="V163">
        <v>1</v>
      </c>
      <c r="W163">
        <v>1</v>
      </c>
      <c r="X163">
        <v>5</v>
      </c>
      <c r="Y163">
        <v>0</v>
      </c>
      <c r="Z163">
        <v>0</v>
      </c>
      <c r="AA163">
        <v>76</v>
      </c>
      <c r="AB163">
        <v>96.5</v>
      </c>
      <c r="AC163">
        <v>103.5</v>
      </c>
      <c r="AD163">
        <v>86</v>
      </c>
      <c r="AF163">
        <v>62</v>
      </c>
      <c r="AH163" t="s">
        <v>35</v>
      </c>
    </row>
    <row r="164" spans="1:34" x14ac:dyDescent="0.3">
      <c r="A164">
        <v>163</v>
      </c>
      <c r="B164" s="2" t="s">
        <v>182</v>
      </c>
      <c r="C164" s="2" t="s">
        <v>51</v>
      </c>
      <c r="D164" s="2" t="s">
        <v>34</v>
      </c>
      <c r="E164">
        <v>26</v>
      </c>
      <c r="F164">
        <v>16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50</v>
      </c>
      <c r="N164">
        <v>256</v>
      </c>
      <c r="O164">
        <v>5.12</v>
      </c>
      <c r="P164">
        <v>4</v>
      </c>
      <c r="Q164">
        <v>24</v>
      </c>
      <c r="R164">
        <v>23</v>
      </c>
      <c r="S164">
        <v>160</v>
      </c>
      <c r="T164">
        <v>6.96</v>
      </c>
      <c r="U164">
        <v>2</v>
      </c>
      <c r="V164">
        <v>1</v>
      </c>
      <c r="W164">
        <v>1</v>
      </c>
      <c r="X164">
        <v>6</v>
      </c>
      <c r="Y164">
        <v>0</v>
      </c>
      <c r="Z164">
        <v>0</v>
      </c>
      <c r="AA164">
        <v>76</v>
      </c>
      <c r="AB164">
        <v>98.6</v>
      </c>
      <c r="AC164">
        <v>105.6</v>
      </c>
      <c r="AD164">
        <v>87.1</v>
      </c>
      <c r="AF164">
        <v>51</v>
      </c>
      <c r="AH164" t="s">
        <v>35</v>
      </c>
    </row>
    <row r="165" spans="1:34" x14ac:dyDescent="0.3">
      <c r="A165">
        <v>164</v>
      </c>
      <c r="B165" s="2" t="s">
        <v>569</v>
      </c>
      <c r="C165" s="2" t="s">
        <v>76</v>
      </c>
      <c r="D165" s="2" t="s">
        <v>34</v>
      </c>
      <c r="E165">
        <v>22</v>
      </c>
      <c r="F165">
        <v>14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120</v>
      </c>
      <c r="N165">
        <v>511</v>
      </c>
      <c r="O165">
        <v>4.26</v>
      </c>
      <c r="P165">
        <v>3</v>
      </c>
      <c r="Q165">
        <v>13</v>
      </c>
      <c r="R165">
        <v>7</v>
      </c>
      <c r="S165">
        <v>58</v>
      </c>
      <c r="T165">
        <v>8.2899999999999991</v>
      </c>
      <c r="U165">
        <v>0</v>
      </c>
      <c r="V165">
        <v>1</v>
      </c>
      <c r="W165">
        <v>1</v>
      </c>
      <c r="X165">
        <v>3</v>
      </c>
      <c r="Y165">
        <v>1</v>
      </c>
      <c r="Z165">
        <v>0</v>
      </c>
      <c r="AA165">
        <v>75</v>
      </c>
      <c r="AB165">
        <v>81.900000000000006</v>
      </c>
      <c r="AC165">
        <v>85.9</v>
      </c>
      <c r="AD165">
        <v>78.400000000000006</v>
      </c>
      <c r="AF165">
        <v>52</v>
      </c>
      <c r="AH165" t="s">
        <v>35</v>
      </c>
    </row>
    <row r="166" spans="1:34" x14ac:dyDescent="0.3">
      <c r="A166">
        <v>165</v>
      </c>
      <c r="B166" s="2" t="s">
        <v>703</v>
      </c>
      <c r="C166" s="2" t="s">
        <v>65</v>
      </c>
      <c r="D166" s="2" t="s">
        <v>38</v>
      </c>
      <c r="E166">
        <v>25</v>
      </c>
      <c r="F166">
        <v>6</v>
      </c>
      <c r="G166">
        <v>5</v>
      </c>
      <c r="H166">
        <v>102</v>
      </c>
      <c r="I166">
        <v>169</v>
      </c>
      <c r="J166">
        <v>1252</v>
      </c>
      <c r="K166">
        <v>8</v>
      </c>
      <c r="L166">
        <v>7</v>
      </c>
      <c r="M166">
        <v>19</v>
      </c>
      <c r="N166">
        <v>69</v>
      </c>
      <c r="O166">
        <v>3.63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3</v>
      </c>
      <c r="X166">
        <v>1</v>
      </c>
      <c r="Y166">
        <v>0</v>
      </c>
      <c r="Z166">
        <v>0</v>
      </c>
      <c r="AA166">
        <v>75</v>
      </c>
      <c r="AB166">
        <v>75</v>
      </c>
      <c r="AC166">
        <v>88</v>
      </c>
      <c r="AD166">
        <v>82</v>
      </c>
      <c r="AF166">
        <v>37</v>
      </c>
      <c r="AH166" t="s">
        <v>35</v>
      </c>
    </row>
    <row r="167" spans="1:34" x14ac:dyDescent="0.3">
      <c r="A167">
        <v>166</v>
      </c>
      <c r="B167" s="2" t="s">
        <v>325</v>
      </c>
      <c r="C167" s="2" t="s">
        <v>76</v>
      </c>
      <c r="D167" s="2" t="s">
        <v>38</v>
      </c>
      <c r="E167">
        <v>29</v>
      </c>
      <c r="F167">
        <v>5</v>
      </c>
      <c r="G167">
        <v>5</v>
      </c>
      <c r="H167">
        <v>141</v>
      </c>
      <c r="I167">
        <v>195</v>
      </c>
      <c r="J167">
        <v>1413</v>
      </c>
      <c r="K167">
        <v>7</v>
      </c>
      <c r="L167">
        <v>4</v>
      </c>
      <c r="M167">
        <v>9</v>
      </c>
      <c r="N167">
        <v>17</v>
      </c>
      <c r="O167">
        <v>1.89</v>
      </c>
      <c r="P167">
        <v>0</v>
      </c>
      <c r="Q167">
        <v>1</v>
      </c>
      <c r="R167">
        <v>1</v>
      </c>
      <c r="S167">
        <v>10</v>
      </c>
      <c r="T167">
        <v>10</v>
      </c>
      <c r="U167">
        <v>0</v>
      </c>
      <c r="V167">
        <v>4</v>
      </c>
      <c r="W167">
        <v>2</v>
      </c>
      <c r="X167">
        <v>0</v>
      </c>
      <c r="Y167">
        <v>0</v>
      </c>
      <c r="Z167">
        <v>0</v>
      </c>
      <c r="AA167">
        <v>75</v>
      </c>
      <c r="AB167">
        <v>76.2</v>
      </c>
      <c r="AC167">
        <v>85.2</v>
      </c>
      <c r="AD167">
        <v>79.7</v>
      </c>
      <c r="AF167">
        <v>36</v>
      </c>
      <c r="AH167" t="s">
        <v>35</v>
      </c>
    </row>
    <row r="168" spans="1:34" x14ac:dyDescent="0.3">
      <c r="A168">
        <v>167</v>
      </c>
      <c r="B168" s="2" t="s">
        <v>307</v>
      </c>
      <c r="C168" s="2" t="s">
        <v>61</v>
      </c>
      <c r="D168" s="2" t="s">
        <v>49</v>
      </c>
      <c r="E168">
        <v>23</v>
      </c>
      <c r="F168">
        <v>16</v>
      </c>
      <c r="G168">
        <v>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5</v>
      </c>
      <c r="O168">
        <v>5</v>
      </c>
      <c r="P168">
        <v>0</v>
      </c>
      <c r="Q168">
        <v>53</v>
      </c>
      <c r="R168">
        <v>26</v>
      </c>
      <c r="S168">
        <v>445</v>
      </c>
      <c r="T168">
        <v>17.12</v>
      </c>
      <c r="U168">
        <v>5</v>
      </c>
      <c r="V168">
        <v>2</v>
      </c>
      <c r="W168">
        <v>0</v>
      </c>
      <c r="X168">
        <v>5</v>
      </c>
      <c r="Y168">
        <v>0</v>
      </c>
      <c r="Z168">
        <v>0</v>
      </c>
      <c r="AA168">
        <v>75</v>
      </c>
      <c r="AB168">
        <v>101</v>
      </c>
      <c r="AC168">
        <v>104</v>
      </c>
      <c r="AD168">
        <v>88</v>
      </c>
      <c r="AF168">
        <v>64</v>
      </c>
      <c r="AH168" t="s">
        <v>35</v>
      </c>
    </row>
    <row r="169" spans="1:34" x14ac:dyDescent="0.3">
      <c r="A169">
        <v>168</v>
      </c>
      <c r="B169" s="2" t="s">
        <v>207</v>
      </c>
      <c r="C169" s="2" t="s">
        <v>51</v>
      </c>
      <c r="D169" s="2" t="s">
        <v>49</v>
      </c>
      <c r="E169">
        <v>25</v>
      </c>
      <c r="F169">
        <v>10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52</v>
      </c>
      <c r="O169">
        <v>10.4</v>
      </c>
      <c r="P169">
        <v>0</v>
      </c>
      <c r="Q169">
        <v>55</v>
      </c>
      <c r="R169">
        <v>40</v>
      </c>
      <c r="S169">
        <v>519</v>
      </c>
      <c r="T169">
        <v>12.98</v>
      </c>
      <c r="U169">
        <v>3</v>
      </c>
      <c r="V169">
        <v>1</v>
      </c>
      <c r="W169">
        <v>0</v>
      </c>
      <c r="X169">
        <v>3</v>
      </c>
      <c r="Y169">
        <v>0</v>
      </c>
      <c r="Z169">
        <v>0</v>
      </c>
      <c r="AA169">
        <v>75</v>
      </c>
      <c r="AB169">
        <v>115.1</v>
      </c>
      <c r="AC169">
        <v>118.1</v>
      </c>
      <c r="AD169">
        <v>95.1</v>
      </c>
      <c r="AF169">
        <v>63</v>
      </c>
      <c r="AH169" t="s">
        <v>35</v>
      </c>
    </row>
    <row r="170" spans="1:34" x14ac:dyDescent="0.3">
      <c r="A170">
        <v>169</v>
      </c>
      <c r="B170" s="2" t="s">
        <v>212</v>
      </c>
      <c r="C170" s="2" t="s">
        <v>67</v>
      </c>
      <c r="D170" s="2" t="s">
        <v>49</v>
      </c>
      <c r="E170">
        <v>24</v>
      </c>
      <c r="F170">
        <v>7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45</v>
      </c>
      <c r="R170">
        <v>32</v>
      </c>
      <c r="S170">
        <v>503</v>
      </c>
      <c r="T170">
        <v>15.72</v>
      </c>
      <c r="U170">
        <v>4</v>
      </c>
      <c r="V170">
        <v>0</v>
      </c>
      <c r="W170">
        <v>0</v>
      </c>
      <c r="X170">
        <v>4</v>
      </c>
      <c r="Y170">
        <v>0</v>
      </c>
      <c r="Z170">
        <v>0</v>
      </c>
      <c r="AA170">
        <v>74</v>
      </c>
      <c r="AB170">
        <v>106.3</v>
      </c>
      <c r="AC170">
        <v>109.3</v>
      </c>
      <c r="AD170">
        <v>90.3</v>
      </c>
      <c r="AF170">
        <v>65</v>
      </c>
      <c r="AH170" t="s">
        <v>35</v>
      </c>
    </row>
    <row r="171" spans="1:34" x14ac:dyDescent="0.3">
      <c r="A171">
        <v>170</v>
      </c>
      <c r="B171" s="2" t="s">
        <v>580</v>
      </c>
      <c r="C171" s="2" t="s">
        <v>130</v>
      </c>
      <c r="D171" s="2" t="s">
        <v>52</v>
      </c>
      <c r="E171">
        <v>22</v>
      </c>
      <c r="F171">
        <v>16</v>
      </c>
      <c r="G171">
        <v>12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56</v>
      </c>
      <c r="R171">
        <v>39</v>
      </c>
      <c r="S171">
        <v>502</v>
      </c>
      <c r="T171">
        <v>12.87</v>
      </c>
      <c r="U171">
        <v>4</v>
      </c>
      <c r="V171">
        <v>2</v>
      </c>
      <c r="W171">
        <v>0</v>
      </c>
      <c r="X171">
        <v>4</v>
      </c>
      <c r="Y171">
        <v>0</v>
      </c>
      <c r="Z171">
        <v>0</v>
      </c>
      <c r="AA171">
        <v>74</v>
      </c>
      <c r="AB171">
        <v>113.2</v>
      </c>
      <c r="AC171">
        <v>116.2</v>
      </c>
      <c r="AD171">
        <v>93.7</v>
      </c>
      <c r="AF171">
        <v>15</v>
      </c>
      <c r="AH171" t="s">
        <v>35</v>
      </c>
    </row>
    <row r="172" spans="1:34" x14ac:dyDescent="0.3">
      <c r="A172">
        <v>171</v>
      </c>
      <c r="B172" s="2" t="s">
        <v>59</v>
      </c>
      <c r="C172" s="2" t="s">
        <v>37</v>
      </c>
      <c r="D172" s="2" t="s">
        <v>52</v>
      </c>
      <c r="E172">
        <v>22</v>
      </c>
      <c r="F172">
        <v>16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50</v>
      </c>
      <c r="R172">
        <v>34</v>
      </c>
      <c r="S172">
        <v>552</v>
      </c>
      <c r="T172">
        <v>16.239999999999998</v>
      </c>
      <c r="U172">
        <v>3</v>
      </c>
      <c r="V172">
        <v>0</v>
      </c>
      <c r="W172">
        <v>0</v>
      </c>
      <c r="X172">
        <v>3</v>
      </c>
      <c r="Y172">
        <v>0</v>
      </c>
      <c r="Z172">
        <v>0</v>
      </c>
      <c r="AA172">
        <v>73</v>
      </c>
      <c r="AB172">
        <v>107.2</v>
      </c>
      <c r="AC172">
        <v>110.2</v>
      </c>
      <c r="AD172">
        <v>90.2</v>
      </c>
      <c r="AF172">
        <v>16</v>
      </c>
      <c r="AH172" t="s">
        <v>35</v>
      </c>
    </row>
    <row r="173" spans="1:34" x14ac:dyDescent="0.3">
      <c r="A173">
        <v>172</v>
      </c>
      <c r="B173" s="2" t="s">
        <v>244</v>
      </c>
      <c r="C173" s="2" t="s">
        <v>65</v>
      </c>
      <c r="D173" s="2" t="s">
        <v>49</v>
      </c>
      <c r="E173">
        <v>23</v>
      </c>
      <c r="F173">
        <v>16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66</v>
      </c>
      <c r="R173">
        <v>42</v>
      </c>
      <c r="S173">
        <v>487</v>
      </c>
      <c r="T173">
        <v>11.6</v>
      </c>
      <c r="U173">
        <v>4</v>
      </c>
      <c r="V173">
        <v>1</v>
      </c>
      <c r="W173">
        <v>0</v>
      </c>
      <c r="X173">
        <v>4</v>
      </c>
      <c r="Y173">
        <v>0</v>
      </c>
      <c r="Z173">
        <v>0</v>
      </c>
      <c r="AA173">
        <v>73</v>
      </c>
      <c r="AB173">
        <v>114.7</v>
      </c>
      <c r="AC173">
        <v>117.7</v>
      </c>
      <c r="AD173">
        <v>93.7</v>
      </c>
      <c r="AF173">
        <v>67</v>
      </c>
      <c r="AH173" t="s">
        <v>35</v>
      </c>
    </row>
    <row r="174" spans="1:34" x14ac:dyDescent="0.3">
      <c r="A174">
        <v>173</v>
      </c>
      <c r="B174" s="2" t="s">
        <v>279</v>
      </c>
      <c r="C174" s="2" t="s">
        <v>48</v>
      </c>
      <c r="D174" s="2" t="s">
        <v>49</v>
      </c>
      <c r="E174">
        <v>22</v>
      </c>
      <c r="F174">
        <v>15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44</v>
      </c>
      <c r="R174">
        <v>28</v>
      </c>
      <c r="S174">
        <v>427</v>
      </c>
      <c r="T174">
        <v>15.25</v>
      </c>
      <c r="U174">
        <v>5</v>
      </c>
      <c r="V174">
        <v>0</v>
      </c>
      <c r="W174">
        <v>0</v>
      </c>
      <c r="X174">
        <v>5</v>
      </c>
      <c r="Y174">
        <v>0</v>
      </c>
      <c r="Z174">
        <v>0</v>
      </c>
      <c r="AA174">
        <v>73</v>
      </c>
      <c r="AB174">
        <v>100.7</v>
      </c>
      <c r="AC174">
        <v>103.7</v>
      </c>
      <c r="AD174">
        <v>86.7</v>
      </c>
      <c r="AF174">
        <v>68</v>
      </c>
      <c r="AH174" t="s">
        <v>35</v>
      </c>
    </row>
    <row r="175" spans="1:34" x14ac:dyDescent="0.3">
      <c r="A175">
        <v>174</v>
      </c>
      <c r="B175" s="2" t="s">
        <v>260</v>
      </c>
      <c r="C175" s="2" t="s">
        <v>42</v>
      </c>
      <c r="D175" s="2" t="s">
        <v>49</v>
      </c>
      <c r="E175">
        <v>24</v>
      </c>
      <c r="F175">
        <v>16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29</v>
      </c>
      <c r="O175">
        <v>14.5</v>
      </c>
      <c r="P175">
        <v>0</v>
      </c>
      <c r="Q175">
        <v>73</v>
      </c>
      <c r="R175">
        <v>38</v>
      </c>
      <c r="S175">
        <v>581</v>
      </c>
      <c r="T175">
        <v>15.29</v>
      </c>
      <c r="U175">
        <v>2</v>
      </c>
      <c r="V175">
        <v>0</v>
      </c>
      <c r="W175">
        <v>0</v>
      </c>
      <c r="X175">
        <v>2</v>
      </c>
      <c r="Y175">
        <v>0</v>
      </c>
      <c r="Z175">
        <v>0</v>
      </c>
      <c r="AA175">
        <v>73</v>
      </c>
      <c r="AB175">
        <v>111</v>
      </c>
      <c r="AC175">
        <v>114</v>
      </c>
      <c r="AD175">
        <v>92</v>
      </c>
      <c r="AF175">
        <v>66</v>
      </c>
      <c r="AH175" t="s">
        <v>35</v>
      </c>
    </row>
    <row r="176" spans="1:34" x14ac:dyDescent="0.3">
      <c r="A176">
        <v>175</v>
      </c>
      <c r="B176" s="2" t="s">
        <v>470</v>
      </c>
      <c r="C176" s="2" t="s">
        <v>107</v>
      </c>
      <c r="D176" s="2" t="s">
        <v>49</v>
      </c>
      <c r="E176">
        <v>24</v>
      </c>
      <c r="F176">
        <v>13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44</v>
      </c>
      <c r="R176">
        <v>27</v>
      </c>
      <c r="S176">
        <v>541</v>
      </c>
      <c r="T176">
        <v>20.04</v>
      </c>
      <c r="U176">
        <v>3</v>
      </c>
      <c r="V176">
        <v>0</v>
      </c>
      <c r="W176">
        <v>0</v>
      </c>
      <c r="X176">
        <v>3</v>
      </c>
      <c r="Y176">
        <v>0</v>
      </c>
      <c r="Z176">
        <v>0</v>
      </c>
      <c r="AA176">
        <v>72</v>
      </c>
      <c r="AB176">
        <v>99.1</v>
      </c>
      <c r="AC176">
        <v>102.1</v>
      </c>
      <c r="AD176">
        <v>85.6</v>
      </c>
      <c r="AF176">
        <v>70</v>
      </c>
      <c r="AH176" t="s">
        <v>35</v>
      </c>
    </row>
    <row r="177" spans="1:34" x14ac:dyDescent="0.3">
      <c r="A177">
        <v>176</v>
      </c>
      <c r="B177" s="2" t="s">
        <v>254</v>
      </c>
      <c r="C177" s="2" t="s">
        <v>37</v>
      </c>
      <c r="D177" s="2" t="s">
        <v>49</v>
      </c>
      <c r="E177">
        <v>26</v>
      </c>
      <c r="F177">
        <v>16</v>
      </c>
      <c r="G177">
        <v>10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13</v>
      </c>
      <c r="O177">
        <v>13</v>
      </c>
      <c r="P177">
        <v>0</v>
      </c>
      <c r="Q177">
        <v>95</v>
      </c>
      <c r="R177">
        <v>62</v>
      </c>
      <c r="S177">
        <v>651</v>
      </c>
      <c r="T177">
        <v>10.5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72</v>
      </c>
      <c r="AB177">
        <v>134.4</v>
      </c>
      <c r="AC177">
        <v>137.4</v>
      </c>
      <c r="AD177">
        <v>103.4</v>
      </c>
      <c r="AF177">
        <v>69</v>
      </c>
      <c r="AH177" t="s">
        <v>35</v>
      </c>
    </row>
    <row r="178" spans="1:34" x14ac:dyDescent="0.3">
      <c r="A178">
        <v>177</v>
      </c>
      <c r="B178" s="2" t="s">
        <v>488</v>
      </c>
      <c r="C178" s="2" t="s">
        <v>101</v>
      </c>
      <c r="D178" s="2" t="s">
        <v>49</v>
      </c>
      <c r="E178">
        <v>31</v>
      </c>
      <c r="F178">
        <v>16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55</v>
      </c>
      <c r="R178">
        <v>35</v>
      </c>
      <c r="S178">
        <v>532</v>
      </c>
      <c r="T178">
        <v>15.2</v>
      </c>
      <c r="U178">
        <v>3</v>
      </c>
      <c r="V178">
        <v>0</v>
      </c>
      <c r="W178">
        <v>0</v>
      </c>
      <c r="X178">
        <v>3</v>
      </c>
      <c r="Y178">
        <v>0</v>
      </c>
      <c r="Z178">
        <v>0</v>
      </c>
      <c r="AA178">
        <v>71</v>
      </c>
      <c r="AB178">
        <v>106.2</v>
      </c>
      <c r="AC178">
        <v>109.2</v>
      </c>
      <c r="AD178">
        <v>88.7</v>
      </c>
      <c r="AF178">
        <v>71</v>
      </c>
      <c r="AH178" t="s">
        <v>35</v>
      </c>
    </row>
    <row r="179" spans="1:34" x14ac:dyDescent="0.3">
      <c r="A179">
        <v>178</v>
      </c>
      <c r="B179" s="2" t="s">
        <v>317</v>
      </c>
      <c r="C179" s="2" t="s">
        <v>80</v>
      </c>
      <c r="D179" s="2" t="s">
        <v>49</v>
      </c>
      <c r="E179">
        <v>23</v>
      </c>
      <c r="F179">
        <v>16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8</v>
      </c>
      <c r="O179">
        <v>4</v>
      </c>
      <c r="P179">
        <v>0</v>
      </c>
      <c r="Q179">
        <v>53</v>
      </c>
      <c r="R179">
        <v>29</v>
      </c>
      <c r="S179">
        <v>402</v>
      </c>
      <c r="T179">
        <v>13.86</v>
      </c>
      <c r="U179">
        <v>5</v>
      </c>
      <c r="V179">
        <v>0</v>
      </c>
      <c r="W179">
        <v>0</v>
      </c>
      <c r="X179">
        <v>5</v>
      </c>
      <c r="Y179">
        <v>0</v>
      </c>
      <c r="Z179">
        <v>0</v>
      </c>
      <c r="AA179">
        <v>71</v>
      </c>
      <c r="AB179">
        <v>100</v>
      </c>
      <c r="AC179">
        <v>103</v>
      </c>
      <c r="AD179">
        <v>85.5</v>
      </c>
      <c r="AF179">
        <v>72</v>
      </c>
      <c r="AH179" t="s">
        <v>35</v>
      </c>
    </row>
    <row r="180" spans="1:34" x14ac:dyDescent="0.3">
      <c r="A180">
        <v>179</v>
      </c>
      <c r="B180" s="2" t="s">
        <v>376</v>
      </c>
      <c r="C180" s="2" t="s">
        <v>84</v>
      </c>
      <c r="D180" s="2" t="s">
        <v>34</v>
      </c>
      <c r="E180">
        <v>23</v>
      </c>
      <c r="F180">
        <v>14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90</v>
      </c>
      <c r="N180">
        <v>315</v>
      </c>
      <c r="O180">
        <v>3.5</v>
      </c>
      <c r="P180">
        <v>4</v>
      </c>
      <c r="Q180">
        <v>32</v>
      </c>
      <c r="R180">
        <v>27</v>
      </c>
      <c r="S180">
        <v>152</v>
      </c>
      <c r="T180">
        <v>5.63</v>
      </c>
      <c r="U180">
        <v>0</v>
      </c>
      <c r="V180">
        <v>1</v>
      </c>
      <c r="W180">
        <v>0</v>
      </c>
      <c r="X180">
        <v>4</v>
      </c>
      <c r="Y180">
        <v>0</v>
      </c>
      <c r="Z180">
        <v>0</v>
      </c>
      <c r="AA180">
        <v>71</v>
      </c>
      <c r="AB180">
        <v>97.7</v>
      </c>
      <c r="AC180">
        <v>103.7</v>
      </c>
      <c r="AD180">
        <v>84.2</v>
      </c>
      <c r="AF180">
        <v>53</v>
      </c>
      <c r="AH180" t="s">
        <v>35</v>
      </c>
    </row>
    <row r="181" spans="1:34" x14ac:dyDescent="0.3">
      <c r="A181">
        <v>180</v>
      </c>
      <c r="B181" s="2" t="s">
        <v>301</v>
      </c>
      <c r="C181" s="2" t="s">
        <v>86</v>
      </c>
      <c r="D181" s="2" t="s">
        <v>49</v>
      </c>
      <c r="E181">
        <v>26</v>
      </c>
      <c r="F181">
        <v>7</v>
      </c>
      <c r="G181">
        <v>3</v>
      </c>
      <c r="H181">
        <v>1</v>
      </c>
      <c r="I181">
        <v>1</v>
      </c>
      <c r="J181">
        <v>52</v>
      </c>
      <c r="K181">
        <v>1</v>
      </c>
      <c r="L181">
        <v>0</v>
      </c>
      <c r="M181">
        <v>8</v>
      </c>
      <c r="N181">
        <v>16</v>
      </c>
      <c r="O181">
        <v>2</v>
      </c>
      <c r="P181">
        <v>0</v>
      </c>
      <c r="Q181">
        <v>35</v>
      </c>
      <c r="R181">
        <v>26</v>
      </c>
      <c r="S181">
        <v>391</v>
      </c>
      <c r="T181">
        <v>15.04</v>
      </c>
      <c r="U181">
        <v>4</v>
      </c>
      <c r="V181">
        <v>0</v>
      </c>
      <c r="W181">
        <v>0</v>
      </c>
      <c r="X181">
        <v>4</v>
      </c>
      <c r="Y181">
        <v>0</v>
      </c>
      <c r="Z181">
        <v>0</v>
      </c>
      <c r="AA181">
        <v>71</v>
      </c>
      <c r="AB181">
        <v>96.8</v>
      </c>
      <c r="AC181">
        <v>99.8</v>
      </c>
      <c r="AD181">
        <v>83.8</v>
      </c>
      <c r="AF181">
        <v>73</v>
      </c>
      <c r="AH181" t="s">
        <v>35</v>
      </c>
    </row>
    <row r="182" spans="1:34" x14ac:dyDescent="0.3">
      <c r="A182">
        <v>181</v>
      </c>
      <c r="B182" s="2" t="s">
        <v>222</v>
      </c>
      <c r="C182" s="2" t="s">
        <v>86</v>
      </c>
      <c r="D182" s="2" t="s">
        <v>49</v>
      </c>
      <c r="E182">
        <v>33</v>
      </c>
      <c r="F182">
        <v>15</v>
      </c>
      <c r="G182">
        <v>15</v>
      </c>
      <c r="H182">
        <v>1</v>
      </c>
      <c r="I182">
        <v>1</v>
      </c>
      <c r="J182">
        <v>28</v>
      </c>
      <c r="K182">
        <v>1</v>
      </c>
      <c r="L182">
        <v>0</v>
      </c>
      <c r="M182">
        <v>1</v>
      </c>
      <c r="N182">
        <v>-2</v>
      </c>
      <c r="O182">
        <v>-2</v>
      </c>
      <c r="P182">
        <v>0</v>
      </c>
      <c r="Q182">
        <v>79</v>
      </c>
      <c r="R182">
        <v>59</v>
      </c>
      <c r="S182">
        <v>575</v>
      </c>
      <c r="T182">
        <v>9.75</v>
      </c>
      <c r="U182">
        <v>1</v>
      </c>
      <c r="V182">
        <v>2</v>
      </c>
      <c r="W182">
        <v>0</v>
      </c>
      <c r="X182">
        <v>1</v>
      </c>
      <c r="Y182">
        <v>0</v>
      </c>
      <c r="Z182">
        <v>0</v>
      </c>
      <c r="AA182">
        <v>68</v>
      </c>
      <c r="AB182">
        <v>127.4</v>
      </c>
      <c r="AC182">
        <v>130.4</v>
      </c>
      <c r="AD182">
        <v>97.9</v>
      </c>
      <c r="AF182">
        <v>74</v>
      </c>
      <c r="AH182" t="s">
        <v>35</v>
      </c>
    </row>
    <row r="183" spans="1:34" x14ac:dyDescent="0.3">
      <c r="A183">
        <v>182</v>
      </c>
      <c r="B183" s="2" t="s">
        <v>704</v>
      </c>
      <c r="C183" s="2" t="s">
        <v>86</v>
      </c>
      <c r="D183" s="2" t="s">
        <v>38</v>
      </c>
      <c r="E183">
        <v>28</v>
      </c>
      <c r="F183">
        <v>7</v>
      </c>
      <c r="G183">
        <v>5</v>
      </c>
      <c r="H183">
        <v>113</v>
      </c>
      <c r="I183">
        <v>178</v>
      </c>
      <c r="J183">
        <v>1247</v>
      </c>
      <c r="K183">
        <v>6</v>
      </c>
      <c r="L183">
        <v>4</v>
      </c>
      <c r="M183">
        <v>8</v>
      </c>
      <c r="N183">
        <v>21</v>
      </c>
      <c r="O183">
        <v>2.63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68</v>
      </c>
      <c r="AB183">
        <v>68</v>
      </c>
      <c r="AC183">
        <v>76</v>
      </c>
      <c r="AD183">
        <v>72</v>
      </c>
      <c r="AF183">
        <v>38</v>
      </c>
      <c r="AH183" t="s">
        <v>35</v>
      </c>
    </row>
    <row r="184" spans="1:34" x14ac:dyDescent="0.3">
      <c r="A184">
        <v>183</v>
      </c>
      <c r="B184" s="2" t="s">
        <v>705</v>
      </c>
      <c r="C184" s="2" t="s">
        <v>130</v>
      </c>
      <c r="D184" s="2" t="s">
        <v>34</v>
      </c>
      <c r="E184">
        <v>24</v>
      </c>
      <c r="F184">
        <v>8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92</v>
      </c>
      <c r="N184">
        <v>276</v>
      </c>
      <c r="O184">
        <v>3</v>
      </c>
      <c r="P184">
        <v>3</v>
      </c>
      <c r="Q184">
        <v>31</v>
      </c>
      <c r="R184">
        <v>19</v>
      </c>
      <c r="S184">
        <v>193</v>
      </c>
      <c r="T184">
        <v>10.16</v>
      </c>
      <c r="U184">
        <v>1</v>
      </c>
      <c r="V184">
        <v>2</v>
      </c>
      <c r="W184">
        <v>2</v>
      </c>
      <c r="X184">
        <v>4</v>
      </c>
      <c r="Y184">
        <v>0</v>
      </c>
      <c r="Z184">
        <v>0</v>
      </c>
      <c r="AA184">
        <v>67</v>
      </c>
      <c r="AB184">
        <v>85.9</v>
      </c>
      <c r="AC184">
        <v>93.9</v>
      </c>
      <c r="AD184">
        <v>76.400000000000006</v>
      </c>
      <c r="AF184">
        <v>54</v>
      </c>
      <c r="AH184" t="s">
        <v>35</v>
      </c>
    </row>
    <row r="185" spans="1:34" x14ac:dyDescent="0.3">
      <c r="A185">
        <v>184</v>
      </c>
      <c r="B185" s="2" t="s">
        <v>706</v>
      </c>
      <c r="C185" s="2" t="s">
        <v>135</v>
      </c>
      <c r="D185" s="2" t="s">
        <v>52</v>
      </c>
      <c r="E185">
        <v>28</v>
      </c>
      <c r="F185">
        <v>13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84</v>
      </c>
      <c r="R185">
        <v>54</v>
      </c>
      <c r="S185">
        <v>558</v>
      </c>
      <c r="T185">
        <v>10.33</v>
      </c>
      <c r="U185">
        <v>2</v>
      </c>
      <c r="V185">
        <v>1</v>
      </c>
      <c r="W185">
        <v>1</v>
      </c>
      <c r="X185">
        <v>2</v>
      </c>
      <c r="Y185">
        <v>0</v>
      </c>
      <c r="Z185">
        <v>0</v>
      </c>
      <c r="AA185">
        <v>66</v>
      </c>
      <c r="AB185">
        <v>119.8</v>
      </c>
      <c r="AC185">
        <v>123.8</v>
      </c>
      <c r="AD185">
        <v>92.8</v>
      </c>
      <c r="AF185">
        <v>17</v>
      </c>
      <c r="AH185" t="s">
        <v>35</v>
      </c>
    </row>
    <row r="186" spans="1:34" x14ac:dyDescent="0.3">
      <c r="A186">
        <v>185</v>
      </c>
      <c r="B186" s="2" t="s">
        <v>624</v>
      </c>
      <c r="C186" s="2" t="s">
        <v>135</v>
      </c>
      <c r="D186" s="2" t="s">
        <v>49</v>
      </c>
      <c r="E186">
        <v>26</v>
      </c>
      <c r="F186">
        <v>15</v>
      </c>
      <c r="G186">
        <v>12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78</v>
      </c>
      <c r="R186">
        <v>44</v>
      </c>
      <c r="S186">
        <v>532</v>
      </c>
      <c r="T186">
        <v>12.09</v>
      </c>
      <c r="U186">
        <v>2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65</v>
      </c>
      <c r="AB186">
        <v>109.2</v>
      </c>
      <c r="AC186">
        <v>112.2</v>
      </c>
      <c r="AD186">
        <v>87.2</v>
      </c>
      <c r="AF186">
        <v>75</v>
      </c>
      <c r="AH186" t="s">
        <v>35</v>
      </c>
    </row>
    <row r="187" spans="1:34" x14ac:dyDescent="0.3">
      <c r="A187">
        <v>186</v>
      </c>
      <c r="B187" s="2" t="s">
        <v>121</v>
      </c>
      <c r="C187" s="2" t="s">
        <v>44</v>
      </c>
      <c r="D187" s="2" t="s">
        <v>49</v>
      </c>
      <c r="E187">
        <v>22</v>
      </c>
      <c r="F187">
        <v>16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68</v>
      </c>
      <c r="R187">
        <v>33</v>
      </c>
      <c r="S187">
        <v>507</v>
      </c>
      <c r="T187">
        <v>15.36</v>
      </c>
      <c r="U187">
        <v>2</v>
      </c>
      <c r="V187">
        <v>0</v>
      </c>
      <c r="W187">
        <v>0</v>
      </c>
      <c r="X187">
        <v>2</v>
      </c>
      <c r="Y187">
        <v>1</v>
      </c>
      <c r="Z187">
        <v>0</v>
      </c>
      <c r="AA187">
        <v>65</v>
      </c>
      <c r="AB187">
        <v>97.7</v>
      </c>
      <c r="AC187">
        <v>100.7</v>
      </c>
      <c r="AD187">
        <v>81.2</v>
      </c>
      <c r="AF187">
        <v>76</v>
      </c>
      <c r="AH187" t="s">
        <v>35</v>
      </c>
    </row>
    <row r="188" spans="1:34" x14ac:dyDescent="0.3">
      <c r="A188">
        <v>187</v>
      </c>
      <c r="B188" s="2" t="s">
        <v>707</v>
      </c>
      <c r="C188" s="2" t="s">
        <v>107</v>
      </c>
      <c r="D188" s="2" t="s">
        <v>34</v>
      </c>
      <c r="E188">
        <v>30</v>
      </c>
      <c r="F188">
        <v>13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115</v>
      </c>
      <c r="N188">
        <v>385</v>
      </c>
      <c r="O188">
        <v>3.35</v>
      </c>
      <c r="P188">
        <v>1</v>
      </c>
      <c r="Q188">
        <v>21</v>
      </c>
      <c r="R188">
        <v>13</v>
      </c>
      <c r="S188">
        <v>205</v>
      </c>
      <c r="T188">
        <v>15.77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65</v>
      </c>
      <c r="AB188">
        <v>78</v>
      </c>
      <c r="AC188">
        <v>84</v>
      </c>
      <c r="AD188">
        <v>71.5</v>
      </c>
      <c r="AF188">
        <v>55</v>
      </c>
      <c r="AH188" t="s">
        <v>35</v>
      </c>
    </row>
    <row r="189" spans="1:34" x14ac:dyDescent="0.3">
      <c r="A189">
        <v>188</v>
      </c>
      <c r="B189" s="2" t="s">
        <v>365</v>
      </c>
      <c r="C189" s="2" t="s">
        <v>65</v>
      </c>
      <c r="D189" s="2" t="s">
        <v>49</v>
      </c>
      <c r="E189">
        <v>28</v>
      </c>
      <c r="F189">
        <v>11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</v>
      </c>
      <c r="N189">
        <v>9</v>
      </c>
      <c r="O189">
        <v>2.25</v>
      </c>
      <c r="P189">
        <v>0</v>
      </c>
      <c r="Q189">
        <v>43</v>
      </c>
      <c r="R189">
        <v>23</v>
      </c>
      <c r="S189">
        <v>395</v>
      </c>
      <c r="T189">
        <v>17.170000000000002</v>
      </c>
      <c r="U189">
        <v>4</v>
      </c>
      <c r="V189">
        <v>1</v>
      </c>
      <c r="W189">
        <v>0</v>
      </c>
      <c r="X189">
        <v>4</v>
      </c>
      <c r="Y189">
        <v>0</v>
      </c>
      <c r="Z189">
        <v>0</v>
      </c>
      <c r="AA189">
        <v>64</v>
      </c>
      <c r="AB189">
        <v>87.4</v>
      </c>
      <c r="AC189">
        <v>90.4</v>
      </c>
      <c r="AD189">
        <v>75.900000000000006</v>
      </c>
      <c r="AF189">
        <v>77</v>
      </c>
      <c r="AH189" t="s">
        <v>35</v>
      </c>
    </row>
    <row r="190" spans="1:34" x14ac:dyDescent="0.3">
      <c r="A190">
        <v>189</v>
      </c>
      <c r="B190" s="2" t="s">
        <v>473</v>
      </c>
      <c r="C190" s="2" t="s">
        <v>70</v>
      </c>
      <c r="D190" s="2" t="s">
        <v>34</v>
      </c>
      <c r="E190">
        <v>32</v>
      </c>
      <c r="F190">
        <v>6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90</v>
      </c>
      <c r="N190">
        <v>376</v>
      </c>
      <c r="O190">
        <v>4.18</v>
      </c>
      <c r="P190">
        <v>3</v>
      </c>
      <c r="Q190">
        <v>20</v>
      </c>
      <c r="R190">
        <v>15</v>
      </c>
      <c r="S190">
        <v>84</v>
      </c>
      <c r="T190">
        <v>5.6</v>
      </c>
      <c r="U190">
        <v>0</v>
      </c>
      <c r="V190">
        <v>0</v>
      </c>
      <c r="W190">
        <v>0</v>
      </c>
      <c r="X190">
        <v>3</v>
      </c>
      <c r="Y190">
        <v>0</v>
      </c>
      <c r="Z190">
        <v>0</v>
      </c>
      <c r="AA190">
        <v>64</v>
      </c>
      <c r="AB190">
        <v>79</v>
      </c>
      <c r="AC190">
        <v>82</v>
      </c>
      <c r="AD190">
        <v>71.5</v>
      </c>
      <c r="AF190">
        <v>56</v>
      </c>
      <c r="AH190" t="s">
        <v>35</v>
      </c>
    </row>
    <row r="191" spans="1:34" x14ac:dyDescent="0.3">
      <c r="A191">
        <v>190</v>
      </c>
      <c r="B191" s="2" t="s">
        <v>351</v>
      </c>
      <c r="C191" s="2" t="s">
        <v>104</v>
      </c>
      <c r="D191" s="2" t="s">
        <v>49</v>
      </c>
      <c r="E191">
        <v>24</v>
      </c>
      <c r="F191">
        <v>16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-4</v>
      </c>
      <c r="O191">
        <v>-4</v>
      </c>
      <c r="P191">
        <v>0</v>
      </c>
      <c r="Q191">
        <v>72</v>
      </c>
      <c r="R191">
        <v>53</v>
      </c>
      <c r="S191">
        <v>485</v>
      </c>
      <c r="T191">
        <v>9.15</v>
      </c>
      <c r="U191">
        <v>2</v>
      </c>
      <c r="V191">
        <v>1</v>
      </c>
      <c r="W191">
        <v>0</v>
      </c>
      <c r="X191">
        <v>2</v>
      </c>
      <c r="Y191">
        <v>2</v>
      </c>
      <c r="Z191">
        <v>0</v>
      </c>
      <c r="AA191">
        <v>64</v>
      </c>
      <c r="AB191">
        <v>117.1</v>
      </c>
      <c r="AC191">
        <v>120.1</v>
      </c>
      <c r="AD191">
        <v>90.6</v>
      </c>
      <c r="AF191">
        <v>78</v>
      </c>
      <c r="AH191" t="s">
        <v>35</v>
      </c>
    </row>
    <row r="192" spans="1:34" x14ac:dyDescent="0.3">
      <c r="A192">
        <v>191</v>
      </c>
      <c r="B192" s="2" t="s">
        <v>248</v>
      </c>
      <c r="C192" s="2" t="s">
        <v>78</v>
      </c>
      <c r="D192" s="2" t="s">
        <v>49</v>
      </c>
      <c r="E192">
        <v>24</v>
      </c>
      <c r="F192">
        <v>13</v>
      </c>
      <c r="G192">
        <v>10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</v>
      </c>
      <c r="N192">
        <v>9</v>
      </c>
      <c r="O192">
        <v>2.25</v>
      </c>
      <c r="P192">
        <v>0</v>
      </c>
      <c r="Q192">
        <v>58</v>
      </c>
      <c r="R192">
        <v>21</v>
      </c>
      <c r="S192">
        <v>210</v>
      </c>
      <c r="T192">
        <v>10</v>
      </c>
      <c r="U192">
        <v>7</v>
      </c>
      <c r="V192">
        <v>0</v>
      </c>
      <c r="W192">
        <v>0</v>
      </c>
      <c r="X192">
        <v>7</v>
      </c>
      <c r="Y192">
        <v>0</v>
      </c>
      <c r="Z192">
        <v>0</v>
      </c>
      <c r="AA192">
        <v>64</v>
      </c>
      <c r="AB192">
        <v>84.9</v>
      </c>
      <c r="AC192">
        <v>87.9</v>
      </c>
      <c r="AD192">
        <v>74.400000000000006</v>
      </c>
      <c r="AF192">
        <v>79</v>
      </c>
      <c r="AH192" t="s">
        <v>35</v>
      </c>
    </row>
    <row r="193" spans="1:34" x14ac:dyDescent="0.3">
      <c r="A193">
        <v>192</v>
      </c>
      <c r="B193" s="2" t="s">
        <v>264</v>
      </c>
      <c r="C193" s="2" t="s">
        <v>180</v>
      </c>
      <c r="D193" s="2" t="s">
        <v>34</v>
      </c>
      <c r="E193">
        <v>22</v>
      </c>
      <c r="F193">
        <v>14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56</v>
      </c>
      <c r="N193">
        <v>256</v>
      </c>
      <c r="O193">
        <v>4.57</v>
      </c>
      <c r="P193">
        <v>0</v>
      </c>
      <c r="Q193">
        <v>29</v>
      </c>
      <c r="R193">
        <v>26</v>
      </c>
      <c r="S193">
        <v>199</v>
      </c>
      <c r="T193">
        <v>7.65</v>
      </c>
      <c r="U193">
        <v>3</v>
      </c>
      <c r="V193">
        <v>1</v>
      </c>
      <c r="W193">
        <v>0</v>
      </c>
      <c r="X193">
        <v>3</v>
      </c>
      <c r="Y193">
        <v>0</v>
      </c>
      <c r="Z193">
        <v>0</v>
      </c>
      <c r="AA193">
        <v>64</v>
      </c>
      <c r="AB193">
        <v>89.5</v>
      </c>
      <c r="AC193">
        <v>95.5</v>
      </c>
      <c r="AD193">
        <v>76.5</v>
      </c>
      <c r="AF193">
        <v>57</v>
      </c>
      <c r="AH193" t="s">
        <v>35</v>
      </c>
    </row>
    <row r="194" spans="1:34" x14ac:dyDescent="0.3">
      <c r="A194">
        <v>193</v>
      </c>
      <c r="B194" s="2" t="s">
        <v>269</v>
      </c>
      <c r="C194" s="2" t="s">
        <v>63</v>
      </c>
      <c r="D194" s="2" t="s">
        <v>52</v>
      </c>
      <c r="E194">
        <v>27</v>
      </c>
      <c r="F194">
        <v>16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49</v>
      </c>
      <c r="R194">
        <v>30</v>
      </c>
      <c r="S194">
        <v>289</v>
      </c>
      <c r="T194">
        <v>9.6300000000000008</v>
      </c>
      <c r="U194">
        <v>6</v>
      </c>
      <c r="V194">
        <v>1</v>
      </c>
      <c r="W194">
        <v>1</v>
      </c>
      <c r="X194">
        <v>6</v>
      </c>
      <c r="Y194">
        <v>0</v>
      </c>
      <c r="Z194">
        <v>0</v>
      </c>
      <c r="AA194">
        <v>63</v>
      </c>
      <c r="AB194">
        <v>92.9</v>
      </c>
      <c r="AC194">
        <v>96.9</v>
      </c>
      <c r="AD194">
        <v>77.900000000000006</v>
      </c>
      <c r="AF194">
        <v>18</v>
      </c>
      <c r="AH194" t="s">
        <v>35</v>
      </c>
    </row>
    <row r="195" spans="1:34" x14ac:dyDescent="0.3">
      <c r="A195">
        <v>194</v>
      </c>
      <c r="B195" s="2" t="s">
        <v>520</v>
      </c>
      <c r="C195" s="2" t="s">
        <v>111</v>
      </c>
      <c r="D195" s="2" t="s">
        <v>34</v>
      </c>
      <c r="E195">
        <v>27</v>
      </c>
      <c r="F195">
        <v>11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67</v>
      </c>
      <c r="N195">
        <v>403</v>
      </c>
      <c r="O195">
        <v>6.01</v>
      </c>
      <c r="P195">
        <v>2</v>
      </c>
      <c r="Q195">
        <v>9</v>
      </c>
      <c r="R195">
        <v>5</v>
      </c>
      <c r="S195">
        <v>41</v>
      </c>
      <c r="T195">
        <v>8.1999999999999993</v>
      </c>
      <c r="U195">
        <v>1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62</v>
      </c>
      <c r="AB195">
        <v>67.400000000000006</v>
      </c>
      <c r="AC195">
        <v>70.400000000000006</v>
      </c>
      <c r="AD195">
        <v>64.900000000000006</v>
      </c>
      <c r="AF195">
        <v>58</v>
      </c>
      <c r="AH195" t="s">
        <v>35</v>
      </c>
    </row>
    <row r="196" spans="1:34" x14ac:dyDescent="0.3">
      <c r="A196">
        <v>195</v>
      </c>
      <c r="B196" s="2" t="s">
        <v>321</v>
      </c>
      <c r="C196" s="2" t="s">
        <v>70</v>
      </c>
      <c r="D196" s="2" t="s">
        <v>49</v>
      </c>
      <c r="E196">
        <v>27</v>
      </c>
      <c r="F196">
        <v>15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5</v>
      </c>
      <c r="O196">
        <v>1.67</v>
      </c>
      <c r="P196">
        <v>0</v>
      </c>
      <c r="Q196">
        <v>64</v>
      </c>
      <c r="R196">
        <v>45</v>
      </c>
      <c r="S196">
        <v>494</v>
      </c>
      <c r="T196">
        <v>10.98</v>
      </c>
      <c r="U196">
        <v>2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62</v>
      </c>
      <c r="AB196">
        <v>106.9</v>
      </c>
      <c r="AC196">
        <v>109.9</v>
      </c>
      <c r="AD196">
        <v>84.4</v>
      </c>
      <c r="AF196">
        <v>80</v>
      </c>
      <c r="AH196" t="s">
        <v>35</v>
      </c>
    </row>
    <row r="197" spans="1:34" x14ac:dyDescent="0.3">
      <c r="A197">
        <v>196</v>
      </c>
      <c r="B197" s="2" t="s">
        <v>334</v>
      </c>
      <c r="C197" s="2" t="s">
        <v>78</v>
      </c>
      <c r="D197" s="2" t="s">
        <v>52</v>
      </c>
      <c r="E197">
        <v>25</v>
      </c>
      <c r="F197">
        <v>16</v>
      </c>
      <c r="G197">
        <v>15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64</v>
      </c>
      <c r="R197">
        <v>43</v>
      </c>
      <c r="S197">
        <v>439</v>
      </c>
      <c r="T197">
        <v>10.210000000000001</v>
      </c>
      <c r="U197">
        <v>3</v>
      </c>
      <c r="V197">
        <v>0</v>
      </c>
      <c r="W197">
        <v>0</v>
      </c>
      <c r="X197">
        <v>3</v>
      </c>
      <c r="Y197">
        <v>0</v>
      </c>
      <c r="Z197">
        <v>0</v>
      </c>
      <c r="AA197">
        <v>62</v>
      </c>
      <c r="AB197">
        <v>104.9</v>
      </c>
      <c r="AC197">
        <v>107.9</v>
      </c>
      <c r="AD197">
        <v>83.4</v>
      </c>
      <c r="AF197">
        <v>19</v>
      </c>
      <c r="AH197" t="s">
        <v>35</v>
      </c>
    </row>
    <row r="198" spans="1:34" x14ac:dyDescent="0.3">
      <c r="A198">
        <v>197</v>
      </c>
      <c r="B198" s="2" t="s">
        <v>323</v>
      </c>
      <c r="C198" s="2" t="s">
        <v>78</v>
      </c>
      <c r="D198" s="2" t="s">
        <v>34</v>
      </c>
      <c r="E198">
        <v>27</v>
      </c>
      <c r="F198">
        <v>12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56</v>
      </c>
      <c r="N198">
        <v>211</v>
      </c>
      <c r="O198">
        <v>3.77</v>
      </c>
      <c r="P198">
        <v>3</v>
      </c>
      <c r="Q198">
        <v>48</v>
      </c>
      <c r="R198">
        <v>35</v>
      </c>
      <c r="S198">
        <v>218</v>
      </c>
      <c r="T198">
        <v>6.23</v>
      </c>
      <c r="U198">
        <v>0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61</v>
      </c>
      <c r="AB198">
        <v>95.9</v>
      </c>
      <c r="AC198">
        <v>101.9</v>
      </c>
      <c r="AD198">
        <v>78.400000000000006</v>
      </c>
      <c r="AF198">
        <v>60</v>
      </c>
      <c r="AH198" t="s">
        <v>35</v>
      </c>
    </row>
    <row r="199" spans="1:34" x14ac:dyDescent="0.3">
      <c r="A199">
        <v>198</v>
      </c>
      <c r="B199" s="2" t="s">
        <v>247</v>
      </c>
      <c r="C199" s="2" t="s">
        <v>61</v>
      </c>
      <c r="D199" s="2" t="s">
        <v>34</v>
      </c>
      <c r="E199">
        <v>22</v>
      </c>
      <c r="F199">
        <v>14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85</v>
      </c>
      <c r="N199">
        <v>419</v>
      </c>
      <c r="O199">
        <v>4.93</v>
      </c>
      <c r="P199">
        <v>2</v>
      </c>
      <c r="Q199">
        <v>12</v>
      </c>
      <c r="R199">
        <v>9</v>
      </c>
      <c r="S199">
        <v>75</v>
      </c>
      <c r="T199">
        <v>8.33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61</v>
      </c>
      <c r="AB199">
        <v>70.400000000000006</v>
      </c>
      <c r="AC199">
        <v>73.400000000000006</v>
      </c>
      <c r="AD199">
        <v>65.900000000000006</v>
      </c>
      <c r="AF199">
        <v>59</v>
      </c>
      <c r="AH199" t="s">
        <v>35</v>
      </c>
    </row>
    <row r="200" spans="1:34" x14ac:dyDescent="0.3">
      <c r="A200">
        <v>199</v>
      </c>
      <c r="B200" s="2" t="s">
        <v>653</v>
      </c>
      <c r="C200" s="2" t="s">
        <v>65</v>
      </c>
      <c r="D200" s="2" t="s">
        <v>34</v>
      </c>
      <c r="E200">
        <v>30</v>
      </c>
      <c r="F200">
        <v>12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111</v>
      </c>
      <c r="N200">
        <v>428</v>
      </c>
      <c r="O200">
        <v>3.86</v>
      </c>
      <c r="P200">
        <v>2</v>
      </c>
      <c r="Q200">
        <v>13</v>
      </c>
      <c r="R200">
        <v>8</v>
      </c>
      <c r="S200">
        <v>73</v>
      </c>
      <c r="T200">
        <v>9.1300000000000008</v>
      </c>
      <c r="U200">
        <v>0</v>
      </c>
      <c r="V200">
        <v>2</v>
      </c>
      <c r="W200">
        <v>1</v>
      </c>
      <c r="X200">
        <v>2</v>
      </c>
      <c r="Y200">
        <v>0</v>
      </c>
      <c r="Z200">
        <v>0</v>
      </c>
      <c r="AA200">
        <v>60</v>
      </c>
      <c r="AB200">
        <v>68.099999999999994</v>
      </c>
      <c r="AC200">
        <v>72.099999999999994</v>
      </c>
      <c r="AD200">
        <v>64.099999999999994</v>
      </c>
      <c r="AF200">
        <v>61</v>
      </c>
      <c r="AH200" t="s">
        <v>35</v>
      </c>
    </row>
    <row r="201" spans="1:34" x14ac:dyDescent="0.3">
      <c r="A201">
        <v>200</v>
      </c>
      <c r="B201" s="2" t="s">
        <v>450</v>
      </c>
      <c r="C201" s="2" t="s">
        <v>37</v>
      </c>
      <c r="D201" s="2" t="s">
        <v>34</v>
      </c>
      <c r="E201">
        <v>27</v>
      </c>
      <c r="F201">
        <v>14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41</v>
      </c>
      <c r="N201">
        <v>110</v>
      </c>
      <c r="O201">
        <v>2.68</v>
      </c>
      <c r="P201">
        <v>3</v>
      </c>
      <c r="Q201">
        <v>43</v>
      </c>
      <c r="R201">
        <v>35</v>
      </c>
      <c r="S201">
        <v>196</v>
      </c>
      <c r="T201">
        <v>5.6</v>
      </c>
      <c r="U201">
        <v>2</v>
      </c>
      <c r="V201">
        <v>1</v>
      </c>
      <c r="W201">
        <v>1</v>
      </c>
      <c r="X201">
        <v>5</v>
      </c>
      <c r="Y201">
        <v>0</v>
      </c>
      <c r="Z201">
        <v>0</v>
      </c>
      <c r="AA201">
        <v>59</v>
      </c>
      <c r="AB201">
        <v>93.6</v>
      </c>
      <c r="AC201">
        <v>100.6</v>
      </c>
      <c r="AD201">
        <v>76.099999999999994</v>
      </c>
      <c r="AF201">
        <v>64</v>
      </c>
      <c r="AH201" t="s">
        <v>35</v>
      </c>
    </row>
    <row r="202" spans="1:34" x14ac:dyDescent="0.3">
      <c r="A202">
        <v>201</v>
      </c>
      <c r="B202" s="2" t="s">
        <v>689</v>
      </c>
      <c r="C202" s="2" t="s">
        <v>76</v>
      </c>
      <c r="D202" s="2" t="s">
        <v>34</v>
      </c>
      <c r="E202">
        <v>24</v>
      </c>
      <c r="F202">
        <v>11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68</v>
      </c>
      <c r="N202">
        <v>259</v>
      </c>
      <c r="O202">
        <v>3.81</v>
      </c>
      <c r="P202">
        <v>2</v>
      </c>
      <c r="Q202">
        <v>25</v>
      </c>
      <c r="R202">
        <v>22</v>
      </c>
      <c r="S202">
        <v>192</v>
      </c>
      <c r="T202">
        <v>8.73</v>
      </c>
      <c r="U202">
        <v>0</v>
      </c>
      <c r="V202">
        <v>4</v>
      </c>
      <c r="W202">
        <v>0</v>
      </c>
      <c r="X202">
        <v>2</v>
      </c>
      <c r="Y202">
        <v>1</v>
      </c>
      <c r="Z202">
        <v>0</v>
      </c>
      <c r="AA202">
        <v>59</v>
      </c>
      <c r="AB202">
        <v>81.099999999999994</v>
      </c>
      <c r="AC202">
        <v>87.1</v>
      </c>
      <c r="AD202">
        <v>70.099999999999994</v>
      </c>
      <c r="AF202">
        <v>62</v>
      </c>
      <c r="AH202" t="s">
        <v>35</v>
      </c>
    </row>
    <row r="203" spans="1:34" x14ac:dyDescent="0.3">
      <c r="A203">
        <v>202</v>
      </c>
      <c r="B203" s="2" t="s">
        <v>184</v>
      </c>
      <c r="C203" s="2" t="s">
        <v>51</v>
      </c>
      <c r="D203" s="2" t="s">
        <v>49</v>
      </c>
      <c r="E203">
        <v>26</v>
      </c>
      <c r="F203">
        <v>16</v>
      </c>
      <c r="G203">
        <v>13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52</v>
      </c>
      <c r="R203">
        <v>32</v>
      </c>
      <c r="S203">
        <v>334</v>
      </c>
      <c r="T203">
        <v>10.44</v>
      </c>
      <c r="U203">
        <v>5</v>
      </c>
      <c r="V203">
        <v>2</v>
      </c>
      <c r="W203">
        <v>2</v>
      </c>
      <c r="X203">
        <v>5</v>
      </c>
      <c r="Y203">
        <v>0</v>
      </c>
      <c r="Z203">
        <v>0</v>
      </c>
      <c r="AA203">
        <v>59</v>
      </c>
      <c r="AB203">
        <v>91.4</v>
      </c>
      <c r="AC203">
        <v>96.4</v>
      </c>
      <c r="AD203">
        <v>75.400000000000006</v>
      </c>
      <c r="AF203">
        <v>81</v>
      </c>
      <c r="AH203" t="s">
        <v>35</v>
      </c>
    </row>
    <row r="204" spans="1:34" x14ac:dyDescent="0.3">
      <c r="A204">
        <v>203</v>
      </c>
      <c r="B204" s="2" t="s">
        <v>494</v>
      </c>
      <c r="C204" s="2" t="s">
        <v>51</v>
      </c>
      <c r="D204" s="2" t="s">
        <v>34</v>
      </c>
      <c r="E204">
        <v>27</v>
      </c>
      <c r="F204">
        <v>13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51</v>
      </c>
      <c r="N204">
        <v>246</v>
      </c>
      <c r="O204">
        <v>4.82</v>
      </c>
      <c r="P204">
        <v>2</v>
      </c>
      <c r="Q204">
        <v>23</v>
      </c>
      <c r="R204">
        <v>20</v>
      </c>
      <c r="S204">
        <v>224</v>
      </c>
      <c r="T204">
        <v>11.2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59</v>
      </c>
      <c r="AB204">
        <v>79</v>
      </c>
      <c r="AC204">
        <v>85</v>
      </c>
      <c r="AD204">
        <v>69</v>
      </c>
      <c r="AF204">
        <v>63</v>
      </c>
      <c r="AH204" t="s">
        <v>35</v>
      </c>
    </row>
    <row r="205" spans="1:34" x14ac:dyDescent="0.3">
      <c r="A205">
        <v>204</v>
      </c>
      <c r="B205" s="2" t="s">
        <v>128</v>
      </c>
      <c r="C205" s="2" t="s">
        <v>76</v>
      </c>
      <c r="D205" s="2" t="s">
        <v>52</v>
      </c>
      <c r="E205">
        <v>23</v>
      </c>
      <c r="F205">
        <v>16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44</v>
      </c>
      <c r="R205">
        <v>33</v>
      </c>
      <c r="S205">
        <v>334</v>
      </c>
      <c r="T205">
        <v>10.119999999999999</v>
      </c>
      <c r="U205">
        <v>4</v>
      </c>
      <c r="V205">
        <v>0</v>
      </c>
      <c r="W205">
        <v>0</v>
      </c>
      <c r="X205">
        <v>4</v>
      </c>
      <c r="Y205">
        <v>0</v>
      </c>
      <c r="Z205">
        <v>0</v>
      </c>
      <c r="AA205">
        <v>57</v>
      </c>
      <c r="AB205">
        <v>90.4</v>
      </c>
      <c r="AC205">
        <v>93.4</v>
      </c>
      <c r="AD205">
        <v>73.900000000000006</v>
      </c>
      <c r="AF205">
        <v>20</v>
      </c>
      <c r="AH205" t="s">
        <v>35</v>
      </c>
    </row>
    <row r="206" spans="1:34" x14ac:dyDescent="0.3">
      <c r="A206">
        <v>205</v>
      </c>
      <c r="B206" s="2" t="s">
        <v>708</v>
      </c>
      <c r="C206" s="2" t="s">
        <v>72</v>
      </c>
      <c r="D206" s="2" t="s">
        <v>34</v>
      </c>
      <c r="E206">
        <v>27</v>
      </c>
      <c r="F206">
        <v>14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40</v>
      </c>
      <c r="N206">
        <v>171</v>
      </c>
      <c r="O206">
        <v>4.28</v>
      </c>
      <c r="P206">
        <v>0</v>
      </c>
      <c r="Q206">
        <v>74</v>
      </c>
      <c r="R206">
        <v>61</v>
      </c>
      <c r="S206">
        <v>384</v>
      </c>
      <c r="T206">
        <v>6.3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56</v>
      </c>
      <c r="AB206">
        <v>116.5</v>
      </c>
      <c r="AC206">
        <v>122.5</v>
      </c>
      <c r="AD206">
        <v>86</v>
      </c>
      <c r="AF206">
        <v>65</v>
      </c>
      <c r="AH206" t="s">
        <v>35</v>
      </c>
    </row>
    <row r="207" spans="1:34" x14ac:dyDescent="0.3">
      <c r="A207">
        <v>206</v>
      </c>
      <c r="B207" s="2" t="s">
        <v>353</v>
      </c>
      <c r="C207" s="2" t="s">
        <v>33</v>
      </c>
      <c r="D207" s="2" t="s">
        <v>49</v>
      </c>
      <c r="E207">
        <v>29</v>
      </c>
      <c r="F207">
        <v>16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39</v>
      </c>
      <c r="O207">
        <v>19.5</v>
      </c>
      <c r="P207">
        <v>0</v>
      </c>
      <c r="Q207">
        <v>59</v>
      </c>
      <c r="R207">
        <v>43</v>
      </c>
      <c r="S207">
        <v>447</v>
      </c>
      <c r="T207">
        <v>10.4</v>
      </c>
      <c r="U207">
        <v>1</v>
      </c>
      <c r="V207">
        <v>3</v>
      </c>
      <c r="W207">
        <v>1</v>
      </c>
      <c r="X207">
        <v>1</v>
      </c>
      <c r="Y207">
        <v>1</v>
      </c>
      <c r="Z207">
        <v>0</v>
      </c>
      <c r="AA207">
        <v>55</v>
      </c>
      <c r="AB207">
        <v>97.6</v>
      </c>
      <c r="AC207">
        <v>101.6</v>
      </c>
      <c r="AD207">
        <v>76.099999999999994</v>
      </c>
      <c r="AF207">
        <v>82</v>
      </c>
      <c r="AH207" t="s">
        <v>35</v>
      </c>
    </row>
    <row r="208" spans="1:34" x14ac:dyDescent="0.3">
      <c r="A208">
        <v>207</v>
      </c>
      <c r="B208" s="2" t="s">
        <v>174</v>
      </c>
      <c r="C208" s="2" t="s">
        <v>135</v>
      </c>
      <c r="D208" s="2" t="s">
        <v>49</v>
      </c>
      <c r="E208">
        <v>25</v>
      </c>
      <c r="F208">
        <v>9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30</v>
      </c>
      <c r="O208">
        <v>7.5</v>
      </c>
      <c r="P208">
        <v>0</v>
      </c>
      <c r="Q208">
        <v>49</v>
      </c>
      <c r="R208">
        <v>29</v>
      </c>
      <c r="S208">
        <v>388</v>
      </c>
      <c r="T208">
        <v>13.38</v>
      </c>
      <c r="U208">
        <v>2</v>
      </c>
      <c r="V208">
        <v>0</v>
      </c>
      <c r="W208">
        <v>0</v>
      </c>
      <c r="X208">
        <v>2</v>
      </c>
      <c r="Y208">
        <v>0</v>
      </c>
      <c r="Z208">
        <v>0</v>
      </c>
      <c r="AA208">
        <v>54</v>
      </c>
      <c r="AB208">
        <v>82.8</v>
      </c>
      <c r="AC208">
        <v>85.8</v>
      </c>
      <c r="AD208">
        <v>68.3</v>
      </c>
      <c r="AF208">
        <v>83</v>
      </c>
      <c r="AH208" t="s">
        <v>35</v>
      </c>
    </row>
    <row r="209" spans="1:34" x14ac:dyDescent="0.3">
      <c r="A209">
        <v>208</v>
      </c>
      <c r="B209" s="2" t="s">
        <v>277</v>
      </c>
      <c r="C209" s="2" t="s">
        <v>80</v>
      </c>
      <c r="D209" s="2" t="s">
        <v>52</v>
      </c>
      <c r="E209">
        <v>24</v>
      </c>
      <c r="F209">
        <v>16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16</v>
      </c>
      <c r="O209">
        <v>8</v>
      </c>
      <c r="P209">
        <v>0</v>
      </c>
      <c r="Q209">
        <v>50</v>
      </c>
      <c r="R209">
        <v>33</v>
      </c>
      <c r="S209">
        <v>320</v>
      </c>
      <c r="T209">
        <v>9.6999999999999993</v>
      </c>
      <c r="U209">
        <v>3</v>
      </c>
      <c r="V209">
        <v>0</v>
      </c>
      <c r="W209">
        <v>0</v>
      </c>
      <c r="X209">
        <v>3</v>
      </c>
      <c r="Y209">
        <v>1</v>
      </c>
      <c r="Z209">
        <v>0</v>
      </c>
      <c r="AA209">
        <v>54</v>
      </c>
      <c r="AB209">
        <v>86.6</v>
      </c>
      <c r="AC209">
        <v>89.6</v>
      </c>
      <c r="AD209">
        <v>70.099999999999994</v>
      </c>
      <c r="AF209">
        <v>22</v>
      </c>
      <c r="AH209" t="s">
        <v>35</v>
      </c>
    </row>
    <row r="210" spans="1:34" x14ac:dyDescent="0.3">
      <c r="A210">
        <v>209</v>
      </c>
      <c r="B210" s="2" t="s">
        <v>436</v>
      </c>
      <c r="C210" s="2" t="s">
        <v>180</v>
      </c>
      <c r="D210" s="2" t="s">
        <v>52</v>
      </c>
      <c r="E210">
        <v>24</v>
      </c>
      <c r="F210">
        <v>16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39</v>
      </c>
      <c r="R210">
        <v>30</v>
      </c>
      <c r="S210">
        <v>423</v>
      </c>
      <c r="T210">
        <v>14.1</v>
      </c>
      <c r="U210">
        <v>2</v>
      </c>
      <c r="V210">
        <v>0</v>
      </c>
      <c r="W210">
        <v>0</v>
      </c>
      <c r="X210">
        <v>2</v>
      </c>
      <c r="Y210">
        <v>0</v>
      </c>
      <c r="Z210">
        <v>0</v>
      </c>
      <c r="AA210">
        <v>54</v>
      </c>
      <c r="AB210">
        <v>84.3</v>
      </c>
      <c r="AC210">
        <v>87.3</v>
      </c>
      <c r="AD210">
        <v>69.3</v>
      </c>
      <c r="AF210">
        <v>21</v>
      </c>
      <c r="AH210" t="s">
        <v>35</v>
      </c>
    </row>
    <row r="211" spans="1:34" x14ac:dyDescent="0.3">
      <c r="A211">
        <v>210</v>
      </c>
      <c r="B211" s="2" t="s">
        <v>237</v>
      </c>
      <c r="C211" s="2" t="s">
        <v>33</v>
      </c>
      <c r="D211" s="2" t="s">
        <v>52</v>
      </c>
      <c r="E211">
        <v>33</v>
      </c>
      <c r="F211">
        <v>9</v>
      </c>
      <c r="G211">
        <v>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38</v>
      </c>
      <c r="R211">
        <v>27</v>
      </c>
      <c r="S211">
        <v>291</v>
      </c>
      <c r="T211">
        <v>10.78</v>
      </c>
      <c r="U211">
        <v>4</v>
      </c>
      <c r="V211">
        <v>0</v>
      </c>
      <c r="W211">
        <v>0</v>
      </c>
      <c r="X211">
        <v>4</v>
      </c>
      <c r="Y211">
        <v>0</v>
      </c>
      <c r="Z211">
        <v>0</v>
      </c>
      <c r="AA211">
        <v>53</v>
      </c>
      <c r="AB211">
        <v>80.099999999999994</v>
      </c>
      <c r="AC211">
        <v>83.1</v>
      </c>
      <c r="AD211">
        <v>66.599999999999994</v>
      </c>
      <c r="AF211">
        <v>23</v>
      </c>
      <c r="AH211" t="s">
        <v>35</v>
      </c>
    </row>
    <row r="212" spans="1:34" x14ac:dyDescent="0.3">
      <c r="A212">
        <v>211</v>
      </c>
      <c r="B212" s="2" t="s">
        <v>709</v>
      </c>
      <c r="C212" s="2" t="s">
        <v>46</v>
      </c>
      <c r="D212" s="2" t="s">
        <v>49</v>
      </c>
      <c r="E212">
        <v>30</v>
      </c>
      <c r="F212">
        <v>14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35</v>
      </c>
      <c r="R212">
        <v>17</v>
      </c>
      <c r="S212">
        <v>231</v>
      </c>
      <c r="T212">
        <v>13.59</v>
      </c>
      <c r="U212">
        <v>5</v>
      </c>
      <c r="V212">
        <v>0</v>
      </c>
      <c r="W212">
        <v>0</v>
      </c>
      <c r="X212">
        <v>5</v>
      </c>
      <c r="Y212">
        <v>0</v>
      </c>
      <c r="Z212">
        <v>0</v>
      </c>
      <c r="AA212">
        <v>53</v>
      </c>
      <c r="AB212">
        <v>70.099999999999994</v>
      </c>
      <c r="AC212">
        <v>73.099999999999994</v>
      </c>
      <c r="AD212">
        <v>61.6</v>
      </c>
      <c r="AF212">
        <v>84</v>
      </c>
      <c r="AH212" t="s">
        <v>35</v>
      </c>
    </row>
    <row r="213" spans="1:34" x14ac:dyDescent="0.3">
      <c r="A213">
        <v>212</v>
      </c>
      <c r="B213" s="2" t="s">
        <v>243</v>
      </c>
      <c r="C213" s="2" t="s">
        <v>51</v>
      </c>
      <c r="D213" s="2" t="s">
        <v>49</v>
      </c>
      <c r="E213">
        <v>24</v>
      </c>
      <c r="F213">
        <v>16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33</v>
      </c>
      <c r="R213">
        <v>22</v>
      </c>
      <c r="S213">
        <v>288</v>
      </c>
      <c r="T213">
        <v>13.09</v>
      </c>
      <c r="U213">
        <v>4</v>
      </c>
      <c r="V213">
        <v>0</v>
      </c>
      <c r="W213">
        <v>0</v>
      </c>
      <c r="X213">
        <v>4</v>
      </c>
      <c r="Y213">
        <v>0</v>
      </c>
      <c r="Z213">
        <v>0</v>
      </c>
      <c r="AA213">
        <v>53</v>
      </c>
      <c r="AB213">
        <v>74.8</v>
      </c>
      <c r="AC213">
        <v>77.8</v>
      </c>
      <c r="AD213">
        <v>63.8</v>
      </c>
      <c r="AF213">
        <v>85</v>
      </c>
      <c r="AH213" t="s">
        <v>35</v>
      </c>
    </row>
    <row r="214" spans="1:34" x14ac:dyDescent="0.3">
      <c r="A214">
        <v>213</v>
      </c>
      <c r="B214" s="2" t="s">
        <v>422</v>
      </c>
      <c r="C214" s="2" t="s">
        <v>48</v>
      </c>
      <c r="D214" s="2" t="s">
        <v>52</v>
      </c>
      <c r="E214">
        <v>38</v>
      </c>
      <c r="F214">
        <v>16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46</v>
      </c>
      <c r="R214">
        <v>35</v>
      </c>
      <c r="S214">
        <v>400</v>
      </c>
      <c r="T214">
        <v>11.43</v>
      </c>
      <c r="U214">
        <v>2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52</v>
      </c>
      <c r="AB214">
        <v>87</v>
      </c>
      <c r="AC214">
        <v>90</v>
      </c>
      <c r="AD214">
        <v>69.5</v>
      </c>
      <c r="AF214">
        <v>24</v>
      </c>
      <c r="AH214" t="s">
        <v>35</v>
      </c>
    </row>
    <row r="215" spans="1:34" x14ac:dyDescent="0.3">
      <c r="A215">
        <v>214</v>
      </c>
      <c r="B215" s="2" t="s">
        <v>270</v>
      </c>
      <c r="C215" s="2" t="s">
        <v>88</v>
      </c>
      <c r="D215" s="2" t="s">
        <v>49</v>
      </c>
      <c r="E215">
        <v>25</v>
      </c>
      <c r="F215">
        <v>16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70</v>
      </c>
      <c r="R215">
        <v>38</v>
      </c>
      <c r="S215">
        <v>491</v>
      </c>
      <c r="T215">
        <v>12.92</v>
      </c>
      <c r="U215">
        <v>1</v>
      </c>
      <c r="V215">
        <v>2</v>
      </c>
      <c r="W215">
        <v>2</v>
      </c>
      <c r="X215">
        <v>1</v>
      </c>
      <c r="Y215">
        <v>0</v>
      </c>
      <c r="Z215">
        <v>0</v>
      </c>
      <c r="AA215">
        <v>51</v>
      </c>
      <c r="AB215">
        <v>89.1</v>
      </c>
      <c r="AC215">
        <v>94.1</v>
      </c>
      <c r="AD215">
        <v>70.099999999999994</v>
      </c>
      <c r="AF215">
        <v>87</v>
      </c>
      <c r="AH215" t="s">
        <v>35</v>
      </c>
    </row>
    <row r="216" spans="1:34" x14ac:dyDescent="0.3">
      <c r="A216">
        <v>215</v>
      </c>
      <c r="B216" s="2" t="s">
        <v>410</v>
      </c>
      <c r="C216" s="2" t="s">
        <v>135</v>
      </c>
      <c r="D216" s="2" t="s">
        <v>52</v>
      </c>
      <c r="E216">
        <v>34</v>
      </c>
      <c r="F216">
        <v>14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36</v>
      </c>
      <c r="R216">
        <v>25</v>
      </c>
      <c r="S216">
        <v>367</v>
      </c>
      <c r="T216">
        <v>14.68</v>
      </c>
      <c r="U216">
        <v>2</v>
      </c>
      <c r="V216">
        <v>0</v>
      </c>
      <c r="W216">
        <v>0</v>
      </c>
      <c r="X216">
        <v>2</v>
      </c>
      <c r="Y216">
        <v>1</v>
      </c>
      <c r="Z216">
        <v>0</v>
      </c>
      <c r="AA216">
        <v>51</v>
      </c>
      <c r="AB216">
        <v>75.7</v>
      </c>
      <c r="AC216">
        <v>78.7</v>
      </c>
      <c r="AD216">
        <v>63.2</v>
      </c>
      <c r="AF216">
        <v>25</v>
      </c>
      <c r="AH216" t="s">
        <v>35</v>
      </c>
    </row>
    <row r="217" spans="1:34" x14ac:dyDescent="0.3">
      <c r="A217">
        <v>216</v>
      </c>
      <c r="B217" s="2" t="s">
        <v>358</v>
      </c>
      <c r="C217" s="2" t="s">
        <v>86</v>
      </c>
      <c r="D217" s="2" t="s">
        <v>49</v>
      </c>
      <c r="E217">
        <v>26</v>
      </c>
      <c r="F217">
        <v>10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5</v>
      </c>
      <c r="O217">
        <v>5</v>
      </c>
      <c r="P217">
        <v>0</v>
      </c>
      <c r="Q217">
        <v>34</v>
      </c>
      <c r="R217">
        <v>21</v>
      </c>
      <c r="S217">
        <v>268</v>
      </c>
      <c r="T217">
        <v>12.76</v>
      </c>
      <c r="U217">
        <v>2</v>
      </c>
      <c r="V217">
        <v>0</v>
      </c>
      <c r="W217">
        <v>0</v>
      </c>
      <c r="X217">
        <v>4</v>
      </c>
      <c r="Y217">
        <v>0</v>
      </c>
      <c r="Z217">
        <v>0</v>
      </c>
      <c r="AA217">
        <v>51</v>
      </c>
      <c r="AB217">
        <v>72.3</v>
      </c>
      <c r="AC217">
        <v>75.3</v>
      </c>
      <c r="AD217">
        <v>61.8</v>
      </c>
      <c r="AF217">
        <v>86</v>
      </c>
      <c r="AH217" t="s">
        <v>35</v>
      </c>
    </row>
    <row r="218" spans="1:34" x14ac:dyDescent="0.3">
      <c r="A218">
        <v>217</v>
      </c>
      <c r="B218" s="2" t="s">
        <v>671</v>
      </c>
      <c r="C218" s="2" t="s">
        <v>40</v>
      </c>
      <c r="D218" s="2" t="s">
        <v>49</v>
      </c>
      <c r="E218">
        <v>23</v>
      </c>
      <c r="F218">
        <v>13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56</v>
      </c>
      <c r="R218">
        <v>37</v>
      </c>
      <c r="S218">
        <v>466</v>
      </c>
      <c r="T218">
        <v>12.59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0</v>
      </c>
      <c r="AA218">
        <v>51</v>
      </c>
      <c r="AB218">
        <v>87.6</v>
      </c>
      <c r="AC218">
        <v>91.6</v>
      </c>
      <c r="AD218">
        <v>69.099999999999994</v>
      </c>
      <c r="AF218">
        <v>88</v>
      </c>
      <c r="AH218" t="s">
        <v>35</v>
      </c>
    </row>
    <row r="219" spans="1:34" x14ac:dyDescent="0.3">
      <c r="A219">
        <v>218</v>
      </c>
      <c r="B219" s="2" t="s">
        <v>283</v>
      </c>
      <c r="C219" s="2" t="s">
        <v>135</v>
      </c>
      <c r="D219" s="2" t="s">
        <v>34</v>
      </c>
      <c r="E219">
        <v>28</v>
      </c>
      <c r="F219">
        <v>10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43</v>
      </c>
      <c r="N219">
        <v>178</v>
      </c>
      <c r="O219">
        <v>4.1399999999999997</v>
      </c>
      <c r="P219">
        <v>0</v>
      </c>
      <c r="Q219">
        <v>55</v>
      </c>
      <c r="R219">
        <v>41</v>
      </c>
      <c r="S219">
        <v>268</v>
      </c>
      <c r="T219">
        <v>6.54</v>
      </c>
      <c r="U219">
        <v>1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51</v>
      </c>
      <c r="AB219">
        <v>91.6</v>
      </c>
      <c r="AC219">
        <v>97.6</v>
      </c>
      <c r="AD219">
        <v>71.099999999999994</v>
      </c>
      <c r="AF219">
        <v>66</v>
      </c>
      <c r="AH219" t="s">
        <v>35</v>
      </c>
    </row>
    <row r="220" spans="1:34" x14ac:dyDescent="0.3">
      <c r="A220">
        <v>219</v>
      </c>
      <c r="B220" s="2" t="s">
        <v>485</v>
      </c>
      <c r="C220" s="2" t="s">
        <v>114</v>
      </c>
      <c r="D220" s="2" t="s">
        <v>34</v>
      </c>
      <c r="E220">
        <v>26</v>
      </c>
      <c r="F220">
        <v>16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34</v>
      </c>
      <c r="N220">
        <v>183</v>
      </c>
      <c r="O220">
        <v>5.38</v>
      </c>
      <c r="P220">
        <v>1</v>
      </c>
      <c r="Q220">
        <v>51</v>
      </c>
      <c r="R220">
        <v>38</v>
      </c>
      <c r="S220">
        <v>275</v>
      </c>
      <c r="T220">
        <v>7.24</v>
      </c>
      <c r="U220">
        <v>0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50</v>
      </c>
      <c r="AB220">
        <v>87.8</v>
      </c>
      <c r="AC220">
        <v>94.8</v>
      </c>
      <c r="AD220">
        <v>68.8</v>
      </c>
      <c r="AF220">
        <v>68</v>
      </c>
      <c r="AH220" t="s">
        <v>35</v>
      </c>
    </row>
    <row r="221" spans="1:34" x14ac:dyDescent="0.3">
      <c r="A221">
        <v>220</v>
      </c>
      <c r="B221" s="2" t="s">
        <v>236</v>
      </c>
      <c r="C221" s="2" t="s">
        <v>101</v>
      </c>
      <c r="D221" s="2" t="s">
        <v>49</v>
      </c>
      <c r="E221">
        <v>25</v>
      </c>
      <c r="F221">
        <v>16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</v>
      </c>
      <c r="N221">
        <v>29</v>
      </c>
      <c r="O221">
        <v>7.25</v>
      </c>
      <c r="P221">
        <v>0</v>
      </c>
      <c r="Q221">
        <v>42</v>
      </c>
      <c r="R221">
        <v>32</v>
      </c>
      <c r="S221">
        <v>290</v>
      </c>
      <c r="T221">
        <v>9.06</v>
      </c>
      <c r="U221">
        <v>3</v>
      </c>
      <c r="V221">
        <v>0</v>
      </c>
      <c r="W221">
        <v>0</v>
      </c>
      <c r="X221">
        <v>3</v>
      </c>
      <c r="Y221">
        <v>0</v>
      </c>
      <c r="Z221">
        <v>0</v>
      </c>
      <c r="AA221">
        <v>50</v>
      </c>
      <c r="AB221">
        <v>81.900000000000006</v>
      </c>
      <c r="AC221">
        <v>84.9</v>
      </c>
      <c r="AD221">
        <v>65.900000000000006</v>
      </c>
      <c r="AF221">
        <v>89</v>
      </c>
      <c r="AH221" t="s">
        <v>35</v>
      </c>
    </row>
    <row r="222" spans="1:34" x14ac:dyDescent="0.3">
      <c r="A222">
        <v>221</v>
      </c>
      <c r="B222" s="2" t="s">
        <v>710</v>
      </c>
      <c r="C222" s="2" t="s">
        <v>135</v>
      </c>
      <c r="D222" s="2" t="s">
        <v>38</v>
      </c>
      <c r="E222">
        <v>32</v>
      </c>
      <c r="F222">
        <v>4</v>
      </c>
      <c r="G222">
        <v>3</v>
      </c>
      <c r="H222">
        <v>52</v>
      </c>
      <c r="I222">
        <v>91</v>
      </c>
      <c r="J222">
        <v>590</v>
      </c>
      <c r="K222">
        <v>3</v>
      </c>
      <c r="L222">
        <v>4</v>
      </c>
      <c r="M222">
        <v>23</v>
      </c>
      <c r="N222">
        <v>120</v>
      </c>
      <c r="O222">
        <v>5.22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1</v>
      </c>
      <c r="Y222">
        <v>0</v>
      </c>
      <c r="Z222">
        <v>2</v>
      </c>
      <c r="AA222">
        <v>50</v>
      </c>
      <c r="AB222">
        <v>49.6</v>
      </c>
      <c r="AC222">
        <v>59.6</v>
      </c>
      <c r="AD222">
        <v>53.6</v>
      </c>
      <c r="AF222">
        <v>39</v>
      </c>
      <c r="AH222" t="s">
        <v>35</v>
      </c>
    </row>
    <row r="223" spans="1:34" x14ac:dyDescent="0.3">
      <c r="A223">
        <v>222</v>
      </c>
      <c r="B223" s="2" t="s">
        <v>568</v>
      </c>
      <c r="C223" s="2" t="s">
        <v>72</v>
      </c>
      <c r="D223" s="2" t="s">
        <v>34</v>
      </c>
      <c r="E223">
        <v>27</v>
      </c>
      <c r="F223">
        <v>8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55</v>
      </c>
      <c r="N223">
        <v>265</v>
      </c>
      <c r="O223">
        <v>4.82</v>
      </c>
      <c r="P223">
        <v>3</v>
      </c>
      <c r="Q223">
        <v>10</v>
      </c>
      <c r="R223">
        <v>7</v>
      </c>
      <c r="S223">
        <v>56</v>
      </c>
      <c r="T223">
        <v>8</v>
      </c>
      <c r="U223">
        <v>0</v>
      </c>
      <c r="V223">
        <v>0</v>
      </c>
      <c r="W223">
        <v>0</v>
      </c>
      <c r="X223">
        <v>3</v>
      </c>
      <c r="Y223">
        <v>0</v>
      </c>
      <c r="Z223">
        <v>0</v>
      </c>
      <c r="AA223">
        <v>50</v>
      </c>
      <c r="AB223">
        <v>57.1</v>
      </c>
      <c r="AC223">
        <v>60.1</v>
      </c>
      <c r="AD223">
        <v>53.6</v>
      </c>
      <c r="AF223">
        <v>67</v>
      </c>
      <c r="AH223" t="s">
        <v>35</v>
      </c>
    </row>
    <row r="224" spans="1:34" x14ac:dyDescent="0.3">
      <c r="A224">
        <v>223</v>
      </c>
      <c r="B224" s="2" t="s">
        <v>684</v>
      </c>
      <c r="C224" s="2" t="s">
        <v>130</v>
      </c>
      <c r="D224" s="2" t="s">
        <v>49</v>
      </c>
      <c r="E224">
        <v>26</v>
      </c>
      <c r="F224">
        <v>11</v>
      </c>
      <c r="G224">
        <v>10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68</v>
      </c>
      <c r="R224">
        <v>38</v>
      </c>
      <c r="S224">
        <v>449</v>
      </c>
      <c r="T224">
        <v>11.82</v>
      </c>
      <c r="U224">
        <v>1</v>
      </c>
      <c r="V224">
        <v>2</v>
      </c>
      <c r="W224">
        <v>1</v>
      </c>
      <c r="X224">
        <v>1</v>
      </c>
      <c r="Y224">
        <v>0</v>
      </c>
      <c r="Z224">
        <v>0</v>
      </c>
      <c r="AA224">
        <v>49</v>
      </c>
      <c r="AB224">
        <v>86.9</v>
      </c>
      <c r="AC224">
        <v>90.9</v>
      </c>
      <c r="AD224">
        <v>67.900000000000006</v>
      </c>
      <c r="AF224">
        <v>90</v>
      </c>
      <c r="AH224" t="s">
        <v>35</v>
      </c>
    </row>
    <row r="225" spans="1:34" x14ac:dyDescent="0.3">
      <c r="A225">
        <v>224</v>
      </c>
      <c r="B225" s="2" t="s">
        <v>271</v>
      </c>
      <c r="C225" s="2" t="s">
        <v>44</v>
      </c>
      <c r="D225" s="2" t="s">
        <v>52</v>
      </c>
      <c r="E225">
        <v>24</v>
      </c>
      <c r="F225">
        <v>16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36</v>
      </c>
      <c r="R225">
        <v>27</v>
      </c>
      <c r="S225">
        <v>307</v>
      </c>
      <c r="T225">
        <v>11.37</v>
      </c>
      <c r="U225">
        <v>3</v>
      </c>
      <c r="V225">
        <v>0</v>
      </c>
      <c r="W225">
        <v>0</v>
      </c>
      <c r="X225">
        <v>3</v>
      </c>
      <c r="Y225">
        <v>0</v>
      </c>
      <c r="Z225">
        <v>0</v>
      </c>
      <c r="AA225">
        <v>49</v>
      </c>
      <c r="AB225">
        <v>75.7</v>
      </c>
      <c r="AC225">
        <v>78.7</v>
      </c>
      <c r="AD225">
        <v>62.2</v>
      </c>
      <c r="AF225">
        <v>26</v>
      </c>
      <c r="AH225" t="s">
        <v>35</v>
      </c>
    </row>
    <row r="226" spans="1:34" x14ac:dyDescent="0.3">
      <c r="A226">
        <v>225</v>
      </c>
      <c r="B226" s="2" t="s">
        <v>368</v>
      </c>
      <c r="C226" s="2" t="s">
        <v>130</v>
      </c>
      <c r="D226" s="2" t="s">
        <v>34</v>
      </c>
      <c r="E226">
        <v>30</v>
      </c>
      <c r="F226">
        <v>7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80</v>
      </c>
      <c r="N226">
        <v>343</v>
      </c>
      <c r="O226">
        <v>4.29</v>
      </c>
      <c r="P226">
        <v>0</v>
      </c>
      <c r="Q226">
        <v>18</v>
      </c>
      <c r="R226">
        <v>11</v>
      </c>
      <c r="S226">
        <v>110</v>
      </c>
      <c r="T226">
        <v>10</v>
      </c>
      <c r="U226">
        <v>1</v>
      </c>
      <c r="V226">
        <v>2</v>
      </c>
      <c r="W226">
        <v>1</v>
      </c>
      <c r="X226">
        <v>1</v>
      </c>
      <c r="Y226">
        <v>0</v>
      </c>
      <c r="Z226">
        <v>0</v>
      </c>
      <c r="AA226">
        <v>49</v>
      </c>
      <c r="AB226">
        <v>60.3</v>
      </c>
      <c r="AC226">
        <v>67.3</v>
      </c>
      <c r="AD226">
        <v>54.8</v>
      </c>
      <c r="AF226">
        <v>69</v>
      </c>
      <c r="AH226" t="s">
        <v>35</v>
      </c>
    </row>
    <row r="227" spans="1:34" x14ac:dyDescent="0.3">
      <c r="A227">
        <v>226</v>
      </c>
      <c r="B227" s="2" t="s">
        <v>198</v>
      </c>
      <c r="C227" s="2" t="s">
        <v>42</v>
      </c>
      <c r="D227" s="2" t="s">
        <v>49</v>
      </c>
      <c r="E227">
        <v>28</v>
      </c>
      <c r="F227">
        <v>9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  <c r="R227">
        <v>38</v>
      </c>
      <c r="S227">
        <v>383</v>
      </c>
      <c r="T227">
        <v>10.08</v>
      </c>
      <c r="U227">
        <v>2</v>
      </c>
      <c r="V227">
        <v>2</v>
      </c>
      <c r="W227">
        <v>1</v>
      </c>
      <c r="X227">
        <v>2</v>
      </c>
      <c r="Y227">
        <v>0</v>
      </c>
      <c r="Z227">
        <v>0</v>
      </c>
      <c r="AA227">
        <v>48</v>
      </c>
      <c r="AB227">
        <v>86.3</v>
      </c>
      <c r="AC227">
        <v>90.3</v>
      </c>
      <c r="AD227">
        <v>67.3</v>
      </c>
      <c r="AF227">
        <v>92</v>
      </c>
      <c r="AH227" t="s">
        <v>35</v>
      </c>
    </row>
    <row r="228" spans="1:34" x14ac:dyDescent="0.3">
      <c r="A228">
        <v>227</v>
      </c>
      <c r="B228" s="2" t="s">
        <v>711</v>
      </c>
      <c r="C228" s="2" t="s">
        <v>37</v>
      </c>
      <c r="D228" s="2" t="s">
        <v>34</v>
      </c>
      <c r="E228">
        <v>24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60</v>
      </c>
      <c r="N228">
        <v>333</v>
      </c>
      <c r="O228">
        <v>5.55</v>
      </c>
      <c r="P228">
        <v>2</v>
      </c>
      <c r="Q228">
        <v>7</v>
      </c>
      <c r="R228">
        <v>6</v>
      </c>
      <c r="S228">
        <v>51</v>
      </c>
      <c r="T228">
        <v>8.5</v>
      </c>
      <c r="U228">
        <v>0</v>
      </c>
      <c r="V228">
        <v>2</v>
      </c>
      <c r="W228">
        <v>1</v>
      </c>
      <c r="X228">
        <v>2</v>
      </c>
      <c r="Y228">
        <v>0</v>
      </c>
      <c r="Z228">
        <v>0</v>
      </c>
      <c r="AA228">
        <v>48</v>
      </c>
      <c r="AB228">
        <v>54.4</v>
      </c>
      <c r="AC228">
        <v>58.4</v>
      </c>
      <c r="AD228">
        <v>51.4</v>
      </c>
      <c r="AF228">
        <v>70</v>
      </c>
      <c r="AH228" t="s">
        <v>35</v>
      </c>
    </row>
    <row r="229" spans="1:34" x14ac:dyDescent="0.3">
      <c r="A229">
        <v>228</v>
      </c>
      <c r="B229" s="2" t="s">
        <v>148</v>
      </c>
      <c r="C229" s="2" t="s">
        <v>65</v>
      </c>
      <c r="D229" s="2" t="s">
        <v>38</v>
      </c>
      <c r="E229">
        <v>27</v>
      </c>
      <c r="F229">
        <v>3</v>
      </c>
      <c r="G229">
        <v>3</v>
      </c>
      <c r="H229">
        <v>53</v>
      </c>
      <c r="I229">
        <v>89</v>
      </c>
      <c r="J229">
        <v>718</v>
      </c>
      <c r="K229">
        <v>5</v>
      </c>
      <c r="L229">
        <v>3</v>
      </c>
      <c r="M229">
        <v>8</v>
      </c>
      <c r="N229">
        <v>33</v>
      </c>
      <c r="O229">
        <v>4.13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</v>
      </c>
      <c r="W229">
        <v>0</v>
      </c>
      <c r="X229">
        <v>0</v>
      </c>
      <c r="Y229">
        <v>0</v>
      </c>
      <c r="Z229">
        <v>1</v>
      </c>
      <c r="AA229">
        <v>48</v>
      </c>
      <c r="AB229">
        <v>48</v>
      </c>
      <c r="AC229">
        <v>54</v>
      </c>
      <c r="AD229">
        <v>51</v>
      </c>
      <c r="AF229">
        <v>40</v>
      </c>
      <c r="AH229" t="s">
        <v>35</v>
      </c>
    </row>
    <row r="230" spans="1:34" x14ac:dyDescent="0.3">
      <c r="A230">
        <v>229</v>
      </c>
      <c r="B230" s="2" t="s">
        <v>412</v>
      </c>
      <c r="C230" s="2" t="s">
        <v>104</v>
      </c>
      <c r="D230" s="2" t="s">
        <v>49</v>
      </c>
      <c r="E230">
        <v>29</v>
      </c>
      <c r="F230">
        <v>9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39</v>
      </c>
      <c r="R230">
        <v>28</v>
      </c>
      <c r="S230">
        <v>304</v>
      </c>
      <c r="T230">
        <v>10.86</v>
      </c>
      <c r="U230">
        <v>3</v>
      </c>
      <c r="V230">
        <v>0</v>
      </c>
      <c r="W230">
        <v>0</v>
      </c>
      <c r="X230">
        <v>3</v>
      </c>
      <c r="Y230">
        <v>0</v>
      </c>
      <c r="Z230">
        <v>0</v>
      </c>
      <c r="AA230">
        <v>48</v>
      </c>
      <c r="AB230">
        <v>76.400000000000006</v>
      </c>
      <c r="AC230">
        <v>79.400000000000006</v>
      </c>
      <c r="AD230">
        <v>62.4</v>
      </c>
      <c r="AF230">
        <v>91</v>
      </c>
      <c r="AH230" t="s">
        <v>35</v>
      </c>
    </row>
    <row r="231" spans="1:34" x14ac:dyDescent="0.3">
      <c r="A231">
        <v>230</v>
      </c>
      <c r="B231" s="2" t="s">
        <v>342</v>
      </c>
      <c r="C231" s="2" t="s">
        <v>61</v>
      </c>
      <c r="D231" s="2" t="s">
        <v>49</v>
      </c>
      <c r="E231">
        <v>28</v>
      </c>
      <c r="F231">
        <v>16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19</v>
      </c>
      <c r="R231">
        <v>14</v>
      </c>
      <c r="S231">
        <v>166</v>
      </c>
      <c r="T231">
        <v>11.86</v>
      </c>
      <c r="U231">
        <v>5</v>
      </c>
      <c r="V231">
        <v>0</v>
      </c>
      <c r="W231">
        <v>0</v>
      </c>
      <c r="X231">
        <v>5</v>
      </c>
      <c r="Y231">
        <v>0</v>
      </c>
      <c r="Z231">
        <v>0</v>
      </c>
      <c r="AA231">
        <v>47</v>
      </c>
      <c r="AB231">
        <v>60.6</v>
      </c>
      <c r="AC231">
        <v>63.6</v>
      </c>
      <c r="AD231">
        <v>53.6</v>
      </c>
      <c r="AF231">
        <v>93</v>
      </c>
      <c r="AH231" t="s">
        <v>35</v>
      </c>
    </row>
    <row r="232" spans="1:34" x14ac:dyDescent="0.3">
      <c r="A232">
        <v>231</v>
      </c>
      <c r="B232" s="2" t="s">
        <v>712</v>
      </c>
      <c r="C232" s="2" t="s">
        <v>56</v>
      </c>
      <c r="D232" s="2" t="s">
        <v>52</v>
      </c>
      <c r="E232">
        <v>38</v>
      </c>
      <c r="F232">
        <v>16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45</v>
      </c>
      <c r="R232">
        <v>28</v>
      </c>
      <c r="S232">
        <v>333</v>
      </c>
      <c r="T232">
        <v>11.89</v>
      </c>
      <c r="U232">
        <v>2</v>
      </c>
      <c r="V232">
        <v>1</v>
      </c>
      <c r="W232">
        <v>1</v>
      </c>
      <c r="X232">
        <v>2</v>
      </c>
      <c r="Y232">
        <v>2</v>
      </c>
      <c r="Z232">
        <v>0</v>
      </c>
      <c r="AA232">
        <v>47</v>
      </c>
      <c r="AB232">
        <v>75.3</v>
      </c>
      <c r="AC232">
        <v>79.3</v>
      </c>
      <c r="AD232">
        <v>61.3</v>
      </c>
      <c r="AF232">
        <v>27</v>
      </c>
      <c r="AH232" t="s">
        <v>35</v>
      </c>
    </row>
    <row r="233" spans="1:34" x14ac:dyDescent="0.3">
      <c r="A233">
        <v>232</v>
      </c>
      <c r="B233" s="2" t="s">
        <v>713</v>
      </c>
      <c r="C233" s="2" t="s">
        <v>111</v>
      </c>
      <c r="D233" s="2" t="s">
        <v>34</v>
      </c>
      <c r="E233">
        <v>25</v>
      </c>
      <c r="F233">
        <v>12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21</v>
      </c>
      <c r="N233">
        <v>103</v>
      </c>
      <c r="O233">
        <v>4.9000000000000004</v>
      </c>
      <c r="P233">
        <v>3</v>
      </c>
      <c r="Q233">
        <v>23</v>
      </c>
      <c r="R233">
        <v>16</v>
      </c>
      <c r="S233">
        <v>115</v>
      </c>
      <c r="T233">
        <v>7.19</v>
      </c>
      <c r="U233">
        <v>1</v>
      </c>
      <c r="V233">
        <v>1</v>
      </c>
      <c r="W233">
        <v>0</v>
      </c>
      <c r="X233">
        <v>4</v>
      </c>
      <c r="Y233">
        <v>0</v>
      </c>
      <c r="Z233">
        <v>0</v>
      </c>
      <c r="AA233">
        <v>46</v>
      </c>
      <c r="AB233">
        <v>61.8</v>
      </c>
      <c r="AC233">
        <v>67.8</v>
      </c>
      <c r="AD233">
        <v>53.8</v>
      </c>
      <c r="AF233">
        <v>73</v>
      </c>
      <c r="AH233" t="s">
        <v>35</v>
      </c>
    </row>
    <row r="234" spans="1:34" x14ac:dyDescent="0.3">
      <c r="A234">
        <v>233</v>
      </c>
      <c r="B234" s="2" t="s">
        <v>391</v>
      </c>
      <c r="C234" s="2" t="s">
        <v>56</v>
      </c>
      <c r="D234" s="2" t="s">
        <v>34</v>
      </c>
      <c r="E234">
        <v>23</v>
      </c>
      <c r="F234">
        <v>13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50</v>
      </c>
      <c r="N234">
        <v>206</v>
      </c>
      <c r="O234">
        <v>4.12</v>
      </c>
      <c r="P234">
        <v>2</v>
      </c>
      <c r="Q234">
        <v>19</v>
      </c>
      <c r="R234">
        <v>15</v>
      </c>
      <c r="S234">
        <v>135</v>
      </c>
      <c r="T234">
        <v>9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46</v>
      </c>
      <c r="AB234">
        <v>61.1</v>
      </c>
      <c r="AC234">
        <v>67.099999999999994</v>
      </c>
      <c r="AD234">
        <v>53.6</v>
      </c>
      <c r="AF234">
        <v>71</v>
      </c>
      <c r="AH234" t="s">
        <v>35</v>
      </c>
    </row>
    <row r="235" spans="1:34" x14ac:dyDescent="0.3">
      <c r="A235">
        <v>234</v>
      </c>
      <c r="B235" s="2" t="s">
        <v>408</v>
      </c>
      <c r="C235" s="2" t="s">
        <v>111</v>
      </c>
      <c r="D235" s="2" t="s">
        <v>49</v>
      </c>
      <c r="E235">
        <v>25</v>
      </c>
      <c r="F235">
        <v>13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41</v>
      </c>
      <c r="N235">
        <v>188</v>
      </c>
      <c r="O235">
        <v>4.59</v>
      </c>
      <c r="P235">
        <v>1</v>
      </c>
      <c r="Q235">
        <v>40</v>
      </c>
      <c r="R235">
        <v>25</v>
      </c>
      <c r="S235">
        <v>235</v>
      </c>
      <c r="T235">
        <v>9.4</v>
      </c>
      <c r="U235">
        <v>0</v>
      </c>
      <c r="V235">
        <v>2</v>
      </c>
      <c r="W235">
        <v>1</v>
      </c>
      <c r="X235">
        <v>1</v>
      </c>
      <c r="Y235">
        <v>0</v>
      </c>
      <c r="Z235">
        <v>0</v>
      </c>
      <c r="AA235">
        <v>46</v>
      </c>
      <c r="AB235">
        <v>71.3</v>
      </c>
      <c r="AC235">
        <v>78.3</v>
      </c>
      <c r="AD235">
        <v>58.8</v>
      </c>
      <c r="AF235">
        <v>94</v>
      </c>
      <c r="AH235" t="s">
        <v>35</v>
      </c>
    </row>
    <row r="236" spans="1:34" x14ac:dyDescent="0.3">
      <c r="A236">
        <v>235</v>
      </c>
      <c r="B236" s="2" t="s">
        <v>193</v>
      </c>
      <c r="C236" s="2" t="s">
        <v>54</v>
      </c>
      <c r="D236" s="2" t="s">
        <v>49</v>
      </c>
      <c r="E236">
        <v>25</v>
      </c>
      <c r="F236">
        <v>10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</v>
      </c>
      <c r="N236">
        <v>2</v>
      </c>
      <c r="O236">
        <v>0.5</v>
      </c>
      <c r="P236">
        <v>0</v>
      </c>
      <c r="Q236">
        <v>25</v>
      </c>
      <c r="R236">
        <v>16</v>
      </c>
      <c r="S236">
        <v>340</v>
      </c>
      <c r="T236">
        <v>21.25</v>
      </c>
      <c r="U236">
        <v>2</v>
      </c>
      <c r="V236">
        <v>0</v>
      </c>
      <c r="W236">
        <v>0</v>
      </c>
      <c r="X236">
        <v>2</v>
      </c>
      <c r="Y236">
        <v>0</v>
      </c>
      <c r="Z236">
        <v>0</v>
      </c>
      <c r="AA236">
        <v>46</v>
      </c>
      <c r="AB236">
        <v>62.2</v>
      </c>
      <c r="AC236">
        <v>65.2</v>
      </c>
      <c r="AD236">
        <v>54.2</v>
      </c>
      <c r="AF236">
        <v>95</v>
      </c>
      <c r="AH236" t="s">
        <v>35</v>
      </c>
    </row>
    <row r="237" spans="1:34" x14ac:dyDescent="0.3">
      <c r="A237">
        <v>236</v>
      </c>
      <c r="B237" s="2" t="s">
        <v>452</v>
      </c>
      <c r="C237" s="2" t="s">
        <v>76</v>
      </c>
      <c r="D237" s="2" t="s">
        <v>34</v>
      </c>
      <c r="E237">
        <v>35</v>
      </c>
      <c r="F237">
        <v>6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29</v>
      </c>
      <c r="N237">
        <v>120</v>
      </c>
      <c r="O237">
        <v>4.1399999999999997</v>
      </c>
      <c r="P237">
        <v>1</v>
      </c>
      <c r="Q237">
        <v>23</v>
      </c>
      <c r="R237">
        <v>15</v>
      </c>
      <c r="S237">
        <v>160</v>
      </c>
      <c r="T237">
        <v>10.67</v>
      </c>
      <c r="U237">
        <v>2</v>
      </c>
      <c r="V237">
        <v>0</v>
      </c>
      <c r="W237">
        <v>0</v>
      </c>
      <c r="X237">
        <v>3</v>
      </c>
      <c r="Y237">
        <v>0</v>
      </c>
      <c r="Z237">
        <v>0</v>
      </c>
      <c r="AA237">
        <v>46</v>
      </c>
      <c r="AB237">
        <v>61</v>
      </c>
      <c r="AC237">
        <v>67</v>
      </c>
      <c r="AD237">
        <v>53.5</v>
      </c>
      <c r="AF237">
        <v>72</v>
      </c>
      <c r="AH237" t="s">
        <v>35</v>
      </c>
    </row>
    <row r="238" spans="1:34" x14ac:dyDescent="0.3">
      <c r="A238">
        <v>237</v>
      </c>
      <c r="B238" s="2" t="s">
        <v>600</v>
      </c>
      <c r="C238" s="2" t="s">
        <v>67</v>
      </c>
      <c r="D238" s="2" t="s">
        <v>52</v>
      </c>
      <c r="E238">
        <v>22</v>
      </c>
      <c r="F238">
        <v>16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27</v>
      </c>
      <c r="R238">
        <v>20</v>
      </c>
      <c r="S238">
        <v>215</v>
      </c>
      <c r="T238">
        <v>10.75</v>
      </c>
      <c r="U238">
        <v>4</v>
      </c>
      <c r="V238">
        <v>0</v>
      </c>
      <c r="W238">
        <v>0</v>
      </c>
      <c r="X238">
        <v>4</v>
      </c>
      <c r="Y238">
        <v>0</v>
      </c>
      <c r="Z238">
        <v>0</v>
      </c>
      <c r="AA238">
        <v>46</v>
      </c>
      <c r="AB238">
        <v>65.5</v>
      </c>
      <c r="AC238">
        <v>68.5</v>
      </c>
      <c r="AD238">
        <v>55.5</v>
      </c>
      <c r="AF238">
        <v>28</v>
      </c>
      <c r="AH238" t="s">
        <v>35</v>
      </c>
    </row>
    <row r="239" spans="1:34" x14ac:dyDescent="0.3">
      <c r="A239">
        <v>238</v>
      </c>
      <c r="B239" s="2" t="s">
        <v>714</v>
      </c>
      <c r="C239" s="2" t="s">
        <v>63</v>
      </c>
      <c r="D239" s="2" t="s">
        <v>34</v>
      </c>
      <c r="E239">
        <v>28</v>
      </c>
      <c r="F239">
        <v>16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33</v>
      </c>
      <c r="N239">
        <v>106</v>
      </c>
      <c r="O239">
        <v>3.21</v>
      </c>
      <c r="P239">
        <v>1</v>
      </c>
      <c r="Q239">
        <v>45</v>
      </c>
      <c r="R239">
        <v>38</v>
      </c>
      <c r="S239">
        <v>304</v>
      </c>
      <c r="T239">
        <v>8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45</v>
      </c>
      <c r="AB239">
        <v>83</v>
      </c>
      <c r="AC239">
        <v>90</v>
      </c>
      <c r="AD239">
        <v>64</v>
      </c>
      <c r="AF239">
        <v>74</v>
      </c>
      <c r="AH239" t="s">
        <v>35</v>
      </c>
    </row>
    <row r="240" spans="1:34" x14ac:dyDescent="0.3">
      <c r="A240">
        <v>239</v>
      </c>
      <c r="B240" s="2" t="s">
        <v>265</v>
      </c>
      <c r="C240" s="2" t="s">
        <v>40</v>
      </c>
      <c r="D240" s="2" t="s">
        <v>49</v>
      </c>
      <c r="E240">
        <v>24</v>
      </c>
      <c r="F240">
        <v>16</v>
      </c>
      <c r="G240">
        <v>13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16</v>
      </c>
      <c r="O240">
        <v>16</v>
      </c>
      <c r="P240">
        <v>0</v>
      </c>
      <c r="Q240">
        <v>47</v>
      </c>
      <c r="R240">
        <v>26</v>
      </c>
      <c r="S240">
        <v>316</v>
      </c>
      <c r="T240">
        <v>12.15</v>
      </c>
      <c r="U240">
        <v>2</v>
      </c>
      <c r="V240">
        <v>0</v>
      </c>
      <c r="W240">
        <v>0</v>
      </c>
      <c r="X240">
        <v>2</v>
      </c>
      <c r="Y240">
        <v>0</v>
      </c>
      <c r="Z240">
        <v>0</v>
      </c>
      <c r="AA240">
        <v>45</v>
      </c>
      <c r="AB240">
        <v>71.2</v>
      </c>
      <c r="AC240">
        <v>74.2</v>
      </c>
      <c r="AD240">
        <v>58.2</v>
      </c>
      <c r="AF240">
        <v>96</v>
      </c>
      <c r="AH240" t="s">
        <v>35</v>
      </c>
    </row>
    <row r="241" spans="1:34" x14ac:dyDescent="0.3">
      <c r="A241">
        <v>240</v>
      </c>
      <c r="B241" s="2" t="s">
        <v>406</v>
      </c>
      <c r="C241" s="2" t="s">
        <v>33</v>
      </c>
      <c r="D241" s="2" t="s">
        <v>52</v>
      </c>
      <c r="E241">
        <v>22</v>
      </c>
      <c r="F241">
        <v>16</v>
      </c>
      <c r="G241">
        <v>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49</v>
      </c>
      <c r="R241">
        <v>36</v>
      </c>
      <c r="S241">
        <v>333</v>
      </c>
      <c r="T241">
        <v>9.25</v>
      </c>
      <c r="U241">
        <v>2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45</v>
      </c>
      <c r="AB241">
        <v>81.3</v>
      </c>
      <c r="AC241">
        <v>84.3</v>
      </c>
      <c r="AD241">
        <v>63.3</v>
      </c>
      <c r="AF241">
        <v>29</v>
      </c>
      <c r="AH241" t="s">
        <v>35</v>
      </c>
    </row>
    <row r="242" spans="1:34" x14ac:dyDescent="0.3">
      <c r="A242">
        <v>241</v>
      </c>
      <c r="B242" s="2" t="s">
        <v>421</v>
      </c>
      <c r="C242" s="2" t="s">
        <v>61</v>
      </c>
      <c r="D242" s="2" t="s">
        <v>52</v>
      </c>
      <c r="E242">
        <v>25</v>
      </c>
      <c r="F242">
        <v>15</v>
      </c>
      <c r="G242">
        <v>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43</v>
      </c>
      <c r="R242">
        <v>29</v>
      </c>
      <c r="S242">
        <v>269</v>
      </c>
      <c r="T242">
        <v>9.2799999999999994</v>
      </c>
      <c r="U242">
        <v>3</v>
      </c>
      <c r="V242">
        <v>1</v>
      </c>
      <c r="W242">
        <v>0</v>
      </c>
      <c r="X242">
        <v>3</v>
      </c>
      <c r="Y242">
        <v>0</v>
      </c>
      <c r="Z242">
        <v>0</v>
      </c>
      <c r="AA242">
        <v>45</v>
      </c>
      <c r="AB242">
        <v>73.900000000000006</v>
      </c>
      <c r="AC242">
        <v>76.900000000000006</v>
      </c>
      <c r="AD242">
        <v>59.4</v>
      </c>
      <c r="AF242">
        <v>30</v>
      </c>
      <c r="AH242" t="s">
        <v>35</v>
      </c>
    </row>
    <row r="243" spans="1:34" x14ac:dyDescent="0.3">
      <c r="A243">
        <v>242</v>
      </c>
      <c r="B243" s="2" t="s">
        <v>715</v>
      </c>
      <c r="C243" s="2" t="s">
        <v>111</v>
      </c>
      <c r="D243" s="2" t="s">
        <v>49</v>
      </c>
      <c r="E243">
        <v>27</v>
      </c>
      <c r="F243">
        <v>15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67</v>
      </c>
      <c r="R243">
        <v>25</v>
      </c>
      <c r="S243">
        <v>380</v>
      </c>
      <c r="T243">
        <v>15.2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44</v>
      </c>
      <c r="AB243">
        <v>69</v>
      </c>
      <c r="AC243">
        <v>72</v>
      </c>
      <c r="AD243">
        <v>56.5</v>
      </c>
      <c r="AF243">
        <v>97</v>
      </c>
      <c r="AH243" t="s">
        <v>35</v>
      </c>
    </row>
    <row r="244" spans="1:34" x14ac:dyDescent="0.3">
      <c r="A244">
        <v>243</v>
      </c>
      <c r="B244" s="2" t="s">
        <v>241</v>
      </c>
      <c r="C244" s="2" t="s">
        <v>40</v>
      </c>
      <c r="D244" s="2" t="s">
        <v>52</v>
      </c>
      <c r="E244">
        <v>23</v>
      </c>
      <c r="F244">
        <v>13</v>
      </c>
      <c r="G244">
        <v>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30</v>
      </c>
      <c r="R244">
        <v>20</v>
      </c>
      <c r="S244">
        <v>258</v>
      </c>
      <c r="T244">
        <v>12.9</v>
      </c>
      <c r="U244">
        <v>3</v>
      </c>
      <c r="V244">
        <v>1</v>
      </c>
      <c r="W244">
        <v>0</v>
      </c>
      <c r="X244">
        <v>3</v>
      </c>
      <c r="Y244">
        <v>0</v>
      </c>
      <c r="Z244">
        <v>0</v>
      </c>
      <c r="AA244">
        <v>44</v>
      </c>
      <c r="AB244">
        <v>63.8</v>
      </c>
      <c r="AC244">
        <v>66.8</v>
      </c>
      <c r="AD244">
        <v>53.8</v>
      </c>
      <c r="AF244">
        <v>31</v>
      </c>
      <c r="AH244" t="s">
        <v>35</v>
      </c>
    </row>
    <row r="245" spans="1:34" x14ac:dyDescent="0.3">
      <c r="A245">
        <v>244</v>
      </c>
      <c r="B245" s="2" t="s">
        <v>299</v>
      </c>
      <c r="C245" s="2" t="s">
        <v>104</v>
      </c>
      <c r="D245" s="2" t="s">
        <v>34</v>
      </c>
      <c r="E245">
        <v>24</v>
      </c>
      <c r="F245">
        <v>16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60</v>
      </c>
      <c r="N245">
        <v>336</v>
      </c>
      <c r="O245">
        <v>5.6</v>
      </c>
      <c r="P245">
        <v>1</v>
      </c>
      <c r="Q245">
        <v>17</v>
      </c>
      <c r="R245">
        <v>16</v>
      </c>
      <c r="S245">
        <v>85</v>
      </c>
      <c r="T245">
        <v>5.31</v>
      </c>
      <c r="U245">
        <v>0</v>
      </c>
      <c r="V245">
        <v>2</v>
      </c>
      <c r="W245">
        <v>2</v>
      </c>
      <c r="X245">
        <v>1</v>
      </c>
      <c r="Y245">
        <v>0</v>
      </c>
      <c r="Z245">
        <v>0</v>
      </c>
      <c r="AA245">
        <v>44</v>
      </c>
      <c r="AB245">
        <v>60.1</v>
      </c>
      <c r="AC245">
        <v>65.099999999999994</v>
      </c>
      <c r="AD245">
        <v>52.1</v>
      </c>
      <c r="AF245">
        <v>75</v>
      </c>
      <c r="AH245" t="s">
        <v>35</v>
      </c>
    </row>
    <row r="246" spans="1:34" x14ac:dyDescent="0.3">
      <c r="A246">
        <v>245</v>
      </c>
      <c r="B246" s="2" t="s">
        <v>238</v>
      </c>
      <c r="C246" s="2" t="s">
        <v>116</v>
      </c>
      <c r="D246" s="2" t="s">
        <v>34</v>
      </c>
      <c r="E246">
        <v>22</v>
      </c>
      <c r="F246">
        <v>16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60</v>
      </c>
      <c r="N246">
        <v>208</v>
      </c>
      <c r="O246">
        <v>3.47</v>
      </c>
      <c r="P246">
        <v>2</v>
      </c>
      <c r="Q246">
        <v>23</v>
      </c>
      <c r="R246">
        <v>20</v>
      </c>
      <c r="S246">
        <v>103</v>
      </c>
      <c r="T246">
        <v>5.15</v>
      </c>
      <c r="U246">
        <v>0</v>
      </c>
      <c r="V246">
        <v>1</v>
      </c>
      <c r="W246">
        <v>0</v>
      </c>
      <c r="X246">
        <v>2</v>
      </c>
      <c r="Y246">
        <v>0</v>
      </c>
      <c r="Z246">
        <v>0</v>
      </c>
      <c r="AA246">
        <v>43</v>
      </c>
      <c r="AB246">
        <v>63.1</v>
      </c>
      <c r="AC246">
        <v>69.099999999999994</v>
      </c>
      <c r="AD246">
        <v>53.1</v>
      </c>
      <c r="AF246">
        <v>76</v>
      </c>
      <c r="AH246" t="s">
        <v>35</v>
      </c>
    </row>
    <row r="247" spans="1:34" x14ac:dyDescent="0.3">
      <c r="A247">
        <v>246</v>
      </c>
      <c r="B247" s="2" t="s">
        <v>716</v>
      </c>
      <c r="C247" s="2" t="s">
        <v>130</v>
      </c>
      <c r="D247" s="2" t="s">
        <v>49</v>
      </c>
      <c r="E247">
        <v>28</v>
      </c>
      <c r="F247">
        <v>14</v>
      </c>
      <c r="G247">
        <v>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76</v>
      </c>
      <c r="R247">
        <v>37</v>
      </c>
      <c r="S247">
        <v>371</v>
      </c>
      <c r="T247">
        <v>10.029999999999999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43</v>
      </c>
      <c r="AB247">
        <v>80.099999999999994</v>
      </c>
      <c r="AC247">
        <v>83.1</v>
      </c>
      <c r="AD247">
        <v>61.6</v>
      </c>
      <c r="AF247">
        <v>98</v>
      </c>
      <c r="AH247" t="s">
        <v>35</v>
      </c>
    </row>
    <row r="248" spans="1:34" x14ac:dyDescent="0.3">
      <c r="A248">
        <v>247</v>
      </c>
      <c r="B248" s="2" t="s">
        <v>314</v>
      </c>
      <c r="C248" s="2" t="s">
        <v>42</v>
      </c>
      <c r="D248" s="2" t="s">
        <v>49</v>
      </c>
      <c r="E248">
        <v>24</v>
      </c>
      <c r="F248">
        <v>5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30</v>
      </c>
      <c r="R248">
        <v>20</v>
      </c>
      <c r="S248">
        <v>303</v>
      </c>
      <c r="T248">
        <v>15.15</v>
      </c>
      <c r="U248">
        <v>2</v>
      </c>
      <c r="V248">
        <v>1</v>
      </c>
      <c r="W248">
        <v>0</v>
      </c>
      <c r="X248">
        <v>2</v>
      </c>
      <c r="Y248">
        <v>0</v>
      </c>
      <c r="Z248">
        <v>0</v>
      </c>
      <c r="AA248">
        <v>42</v>
      </c>
      <c r="AB248">
        <v>62.3</v>
      </c>
      <c r="AC248">
        <v>65.3</v>
      </c>
      <c r="AD248">
        <v>52.3</v>
      </c>
      <c r="AF248">
        <v>99</v>
      </c>
      <c r="AH248" t="s">
        <v>35</v>
      </c>
    </row>
    <row r="249" spans="1:34" x14ac:dyDescent="0.3">
      <c r="A249">
        <v>248</v>
      </c>
      <c r="B249" s="2" t="s">
        <v>281</v>
      </c>
      <c r="C249" s="2" t="s">
        <v>44</v>
      </c>
      <c r="D249" s="2" t="s">
        <v>49</v>
      </c>
      <c r="E249">
        <v>27</v>
      </c>
      <c r="F249">
        <v>16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35</v>
      </c>
      <c r="R249">
        <v>20</v>
      </c>
      <c r="S249">
        <v>295</v>
      </c>
      <c r="T249">
        <v>14.75</v>
      </c>
      <c r="U249">
        <v>2</v>
      </c>
      <c r="V249">
        <v>1</v>
      </c>
      <c r="W249">
        <v>0</v>
      </c>
      <c r="X249">
        <v>2</v>
      </c>
      <c r="Y249">
        <v>0</v>
      </c>
      <c r="Z249">
        <v>0</v>
      </c>
      <c r="AA249">
        <v>42</v>
      </c>
      <c r="AB249">
        <v>61.5</v>
      </c>
      <c r="AC249">
        <v>64.5</v>
      </c>
      <c r="AD249">
        <v>51.5</v>
      </c>
      <c r="AF249">
        <v>101</v>
      </c>
      <c r="AH249" t="s">
        <v>35</v>
      </c>
    </row>
    <row r="250" spans="1:34" x14ac:dyDescent="0.3">
      <c r="A250">
        <v>249</v>
      </c>
      <c r="B250" s="2" t="s">
        <v>537</v>
      </c>
      <c r="C250" s="2" t="s">
        <v>76</v>
      </c>
      <c r="D250" s="2" t="s">
        <v>49</v>
      </c>
      <c r="E250">
        <v>26</v>
      </c>
      <c r="F250">
        <v>14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28</v>
      </c>
      <c r="R250">
        <v>20</v>
      </c>
      <c r="S250">
        <v>300</v>
      </c>
      <c r="T250">
        <v>15</v>
      </c>
      <c r="U250">
        <v>2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42</v>
      </c>
      <c r="AB250">
        <v>62</v>
      </c>
      <c r="AC250">
        <v>65</v>
      </c>
      <c r="AD250">
        <v>52</v>
      </c>
      <c r="AF250">
        <v>100</v>
      </c>
      <c r="AH250" t="s">
        <v>35</v>
      </c>
    </row>
    <row r="251" spans="1:34" x14ac:dyDescent="0.3">
      <c r="A251">
        <v>250</v>
      </c>
      <c r="B251" s="2" t="s">
        <v>123</v>
      </c>
      <c r="C251" s="2" t="s">
        <v>80</v>
      </c>
      <c r="D251" s="2" t="s">
        <v>52</v>
      </c>
      <c r="E251">
        <v>25</v>
      </c>
      <c r="F251">
        <v>16</v>
      </c>
      <c r="G251">
        <v>16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34</v>
      </c>
      <c r="R251">
        <v>24</v>
      </c>
      <c r="S251">
        <v>292</v>
      </c>
      <c r="T251">
        <v>12.17</v>
      </c>
      <c r="U251">
        <v>2</v>
      </c>
      <c r="V251">
        <v>1</v>
      </c>
      <c r="W251">
        <v>0</v>
      </c>
      <c r="X251">
        <v>2</v>
      </c>
      <c r="Y251">
        <v>0</v>
      </c>
      <c r="Z251">
        <v>0</v>
      </c>
      <c r="AA251">
        <v>41</v>
      </c>
      <c r="AB251">
        <v>65.2</v>
      </c>
      <c r="AC251">
        <v>68.2</v>
      </c>
      <c r="AD251">
        <v>53.2</v>
      </c>
      <c r="AF251">
        <v>32</v>
      </c>
      <c r="AH251" t="s">
        <v>35</v>
      </c>
    </row>
    <row r="252" spans="1:34" x14ac:dyDescent="0.3">
      <c r="A252">
        <v>251</v>
      </c>
      <c r="B252" s="2" t="s">
        <v>503</v>
      </c>
      <c r="C252" s="2" t="s">
        <v>54</v>
      </c>
      <c r="D252" s="2" t="s">
        <v>38</v>
      </c>
      <c r="E252">
        <v>29</v>
      </c>
      <c r="F252">
        <v>4</v>
      </c>
      <c r="G252">
        <v>3</v>
      </c>
      <c r="H252">
        <v>42</v>
      </c>
      <c r="I252">
        <v>85</v>
      </c>
      <c r="J252">
        <v>473</v>
      </c>
      <c r="K252">
        <v>2</v>
      </c>
      <c r="L252">
        <v>2</v>
      </c>
      <c r="M252">
        <v>16</v>
      </c>
      <c r="N252">
        <v>125</v>
      </c>
      <c r="O252">
        <v>7.81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0</v>
      </c>
      <c r="X252">
        <v>1</v>
      </c>
      <c r="Y252">
        <v>0</v>
      </c>
      <c r="Z252">
        <v>0</v>
      </c>
      <c r="AA252">
        <v>41</v>
      </c>
      <c r="AB252">
        <v>41.4</v>
      </c>
      <c r="AC252">
        <v>49.4</v>
      </c>
      <c r="AD252">
        <v>43.4</v>
      </c>
      <c r="AF252">
        <v>41</v>
      </c>
      <c r="AH252" t="s">
        <v>35</v>
      </c>
    </row>
    <row r="253" spans="1:34" x14ac:dyDescent="0.3">
      <c r="A253">
        <v>252</v>
      </c>
      <c r="B253" s="2" t="s">
        <v>414</v>
      </c>
      <c r="C253" s="2" t="s">
        <v>114</v>
      </c>
      <c r="D253" s="2" t="s">
        <v>52</v>
      </c>
      <c r="E253">
        <v>26</v>
      </c>
      <c r="F253">
        <v>11</v>
      </c>
      <c r="G253">
        <v>10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48</v>
      </c>
      <c r="R253">
        <v>31</v>
      </c>
      <c r="S253">
        <v>281</v>
      </c>
      <c r="T253">
        <v>9.06</v>
      </c>
      <c r="U253">
        <v>2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40</v>
      </c>
      <c r="AB253">
        <v>71.099999999999994</v>
      </c>
      <c r="AC253">
        <v>74.099999999999994</v>
      </c>
      <c r="AD253">
        <v>55.6</v>
      </c>
      <c r="AF253">
        <v>34</v>
      </c>
      <c r="AH253" t="s">
        <v>35</v>
      </c>
    </row>
    <row r="254" spans="1:34" x14ac:dyDescent="0.3">
      <c r="A254">
        <v>253</v>
      </c>
      <c r="B254" s="2" t="s">
        <v>202</v>
      </c>
      <c r="C254" s="2" t="s">
        <v>104</v>
      </c>
      <c r="D254" s="2" t="s">
        <v>49</v>
      </c>
      <c r="E254">
        <v>24</v>
      </c>
      <c r="F254">
        <v>16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10</v>
      </c>
      <c r="O254">
        <v>5</v>
      </c>
      <c r="P254">
        <v>0</v>
      </c>
      <c r="Q254">
        <v>46</v>
      </c>
      <c r="R254">
        <v>27</v>
      </c>
      <c r="S254">
        <v>268</v>
      </c>
      <c r="T254">
        <v>9.93</v>
      </c>
      <c r="U254">
        <v>2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40</v>
      </c>
      <c r="AB254">
        <v>66.8</v>
      </c>
      <c r="AC254">
        <v>69.8</v>
      </c>
      <c r="AD254">
        <v>53.3</v>
      </c>
      <c r="AF254">
        <v>102</v>
      </c>
      <c r="AH254" t="s">
        <v>35</v>
      </c>
    </row>
    <row r="255" spans="1:34" x14ac:dyDescent="0.3">
      <c r="A255">
        <v>254</v>
      </c>
      <c r="B255" s="2" t="s">
        <v>303</v>
      </c>
      <c r="C255" s="2" t="s">
        <v>116</v>
      </c>
      <c r="D255" s="2" t="s">
        <v>52</v>
      </c>
      <c r="E255">
        <v>23</v>
      </c>
      <c r="F255">
        <v>15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69</v>
      </c>
      <c r="R255">
        <v>34</v>
      </c>
      <c r="S255">
        <v>343</v>
      </c>
      <c r="T255">
        <v>10.09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40</v>
      </c>
      <c r="AB255">
        <v>74.3</v>
      </c>
      <c r="AC255">
        <v>77.3</v>
      </c>
      <c r="AD255">
        <v>57.3</v>
      </c>
      <c r="AF255">
        <v>33</v>
      </c>
      <c r="AH255" t="s">
        <v>35</v>
      </c>
    </row>
    <row r="256" spans="1:34" x14ac:dyDescent="0.3">
      <c r="A256">
        <v>255</v>
      </c>
      <c r="B256" s="2" t="s">
        <v>576</v>
      </c>
      <c r="C256" s="2" t="s">
        <v>104</v>
      </c>
      <c r="D256" s="2" t="s">
        <v>49</v>
      </c>
      <c r="E256">
        <v>28</v>
      </c>
      <c r="F256">
        <v>14</v>
      </c>
      <c r="G256">
        <v>10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52</v>
      </c>
      <c r="R256">
        <v>35</v>
      </c>
      <c r="S256">
        <v>334</v>
      </c>
      <c r="T256">
        <v>9.5399999999999991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39</v>
      </c>
      <c r="AB256">
        <v>74.400000000000006</v>
      </c>
      <c r="AC256">
        <v>77.400000000000006</v>
      </c>
      <c r="AD256">
        <v>56.9</v>
      </c>
      <c r="AF256">
        <v>103</v>
      </c>
      <c r="AH256" t="s">
        <v>35</v>
      </c>
    </row>
    <row r="257" spans="1:34" x14ac:dyDescent="0.3">
      <c r="A257">
        <v>256</v>
      </c>
      <c r="B257" s="2" t="s">
        <v>717</v>
      </c>
      <c r="C257" s="2" t="s">
        <v>88</v>
      </c>
      <c r="D257" s="2" t="s">
        <v>38</v>
      </c>
      <c r="E257">
        <v>25</v>
      </c>
      <c r="F257">
        <v>5</v>
      </c>
      <c r="G257">
        <v>4</v>
      </c>
      <c r="H257">
        <v>85</v>
      </c>
      <c r="I257">
        <v>131</v>
      </c>
      <c r="J257">
        <v>709</v>
      </c>
      <c r="K257">
        <v>2</v>
      </c>
      <c r="L257">
        <v>2</v>
      </c>
      <c r="M257">
        <v>19</v>
      </c>
      <c r="N257">
        <v>123</v>
      </c>
      <c r="O257">
        <v>6.47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</v>
      </c>
      <c r="W257">
        <v>3</v>
      </c>
      <c r="X257">
        <v>0</v>
      </c>
      <c r="Y257">
        <v>0</v>
      </c>
      <c r="Z257">
        <v>0</v>
      </c>
      <c r="AA257">
        <v>39</v>
      </c>
      <c r="AB257">
        <v>38.700000000000003</v>
      </c>
      <c r="AC257">
        <v>49.7</v>
      </c>
      <c r="AD257">
        <v>40.700000000000003</v>
      </c>
      <c r="AF257">
        <v>42</v>
      </c>
      <c r="AH257" t="s">
        <v>35</v>
      </c>
    </row>
    <row r="258" spans="1:34" x14ac:dyDescent="0.3">
      <c r="A258">
        <v>257</v>
      </c>
      <c r="B258" s="2" t="s">
        <v>329</v>
      </c>
      <c r="C258" s="2" t="s">
        <v>135</v>
      </c>
      <c r="D258" s="2" t="s">
        <v>49</v>
      </c>
      <c r="E258">
        <v>26</v>
      </c>
      <c r="F258">
        <v>7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9</v>
      </c>
      <c r="O258">
        <v>4.5</v>
      </c>
      <c r="P258">
        <v>0</v>
      </c>
      <c r="Q258">
        <v>35</v>
      </c>
      <c r="R258">
        <v>20</v>
      </c>
      <c r="S258">
        <v>262</v>
      </c>
      <c r="T258">
        <v>13.1</v>
      </c>
      <c r="U258">
        <v>2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39</v>
      </c>
      <c r="AB258">
        <v>59.1</v>
      </c>
      <c r="AC258">
        <v>62.1</v>
      </c>
      <c r="AD258">
        <v>49.1</v>
      </c>
      <c r="AF258">
        <v>104</v>
      </c>
      <c r="AH258" t="s">
        <v>35</v>
      </c>
    </row>
    <row r="259" spans="1:34" x14ac:dyDescent="0.3">
      <c r="A259">
        <v>258</v>
      </c>
      <c r="B259" s="2" t="s">
        <v>527</v>
      </c>
      <c r="C259" s="2" t="s">
        <v>76</v>
      </c>
      <c r="D259" s="2" t="s">
        <v>34</v>
      </c>
      <c r="E259">
        <v>25</v>
      </c>
      <c r="F259">
        <v>4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45</v>
      </c>
      <c r="N259">
        <v>184</v>
      </c>
      <c r="O259">
        <v>4.09</v>
      </c>
      <c r="P259">
        <v>3</v>
      </c>
      <c r="Q259">
        <v>6</v>
      </c>
      <c r="R259">
        <v>5</v>
      </c>
      <c r="S259">
        <v>20</v>
      </c>
      <c r="T259">
        <v>4</v>
      </c>
      <c r="U259">
        <v>0</v>
      </c>
      <c r="V259">
        <v>1</v>
      </c>
      <c r="W259">
        <v>1</v>
      </c>
      <c r="X259">
        <v>3</v>
      </c>
      <c r="Y259">
        <v>1</v>
      </c>
      <c r="Z259">
        <v>0</v>
      </c>
      <c r="AA259">
        <v>38</v>
      </c>
      <c r="AB259">
        <v>43.4</v>
      </c>
      <c r="AC259">
        <v>47.4</v>
      </c>
      <c r="AD259">
        <v>40.9</v>
      </c>
      <c r="AF259">
        <v>77</v>
      </c>
      <c r="AH259" t="s">
        <v>35</v>
      </c>
    </row>
    <row r="260" spans="1:34" x14ac:dyDescent="0.3">
      <c r="A260">
        <v>259</v>
      </c>
      <c r="B260" s="2" t="s">
        <v>347</v>
      </c>
      <c r="C260" s="2" t="s">
        <v>65</v>
      </c>
      <c r="D260" s="2" t="s">
        <v>34</v>
      </c>
      <c r="E260">
        <v>27</v>
      </c>
      <c r="F260">
        <v>16</v>
      </c>
      <c r="G260">
        <v>14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8</v>
      </c>
      <c r="N260">
        <v>30</v>
      </c>
      <c r="O260">
        <v>3.75</v>
      </c>
      <c r="P260">
        <v>0</v>
      </c>
      <c r="Q260">
        <v>41</v>
      </c>
      <c r="R260">
        <v>30</v>
      </c>
      <c r="S260">
        <v>324</v>
      </c>
      <c r="T260">
        <v>10.8</v>
      </c>
      <c r="U260">
        <v>1</v>
      </c>
      <c r="V260">
        <v>2</v>
      </c>
      <c r="W260">
        <v>2</v>
      </c>
      <c r="X260">
        <v>1</v>
      </c>
      <c r="Y260">
        <v>0</v>
      </c>
      <c r="Z260">
        <v>0</v>
      </c>
      <c r="AA260">
        <v>37</v>
      </c>
      <c r="AB260">
        <v>67.400000000000006</v>
      </c>
      <c r="AC260">
        <v>72.400000000000006</v>
      </c>
      <c r="AD260">
        <v>52.4</v>
      </c>
      <c r="AF260">
        <v>78</v>
      </c>
      <c r="AH260" t="s">
        <v>35</v>
      </c>
    </row>
    <row r="261" spans="1:34" x14ac:dyDescent="0.3">
      <c r="A261">
        <v>260</v>
      </c>
      <c r="B261" s="2" t="s">
        <v>85</v>
      </c>
      <c r="C261" s="2" t="s">
        <v>86</v>
      </c>
      <c r="D261" s="2" t="s">
        <v>49</v>
      </c>
      <c r="E261">
        <v>25</v>
      </c>
      <c r="F261">
        <v>11</v>
      </c>
      <c r="G261">
        <v>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47</v>
      </c>
      <c r="R261">
        <v>24</v>
      </c>
      <c r="S261">
        <v>309</v>
      </c>
      <c r="T261">
        <v>12.88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37</v>
      </c>
      <c r="AB261">
        <v>60.9</v>
      </c>
      <c r="AC261">
        <v>63.9</v>
      </c>
      <c r="AD261">
        <v>48.9</v>
      </c>
      <c r="AF261">
        <v>107</v>
      </c>
      <c r="AH261" t="s">
        <v>35</v>
      </c>
    </row>
    <row r="262" spans="1:34" x14ac:dyDescent="0.3">
      <c r="A262">
        <v>261</v>
      </c>
      <c r="B262" s="2" t="s">
        <v>394</v>
      </c>
      <c r="C262" s="2" t="s">
        <v>114</v>
      </c>
      <c r="D262" s="2" t="s">
        <v>49</v>
      </c>
      <c r="E262">
        <v>25</v>
      </c>
      <c r="F262">
        <v>16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</v>
      </c>
      <c r="N262">
        <v>17</v>
      </c>
      <c r="O262">
        <v>5.67</v>
      </c>
      <c r="P262">
        <v>0</v>
      </c>
      <c r="Q262">
        <v>41</v>
      </c>
      <c r="R262">
        <v>23</v>
      </c>
      <c r="S262">
        <v>315</v>
      </c>
      <c r="T262">
        <v>13.7</v>
      </c>
      <c r="U262">
        <v>1</v>
      </c>
      <c r="V262">
        <v>2</v>
      </c>
      <c r="W262">
        <v>1</v>
      </c>
      <c r="X262">
        <v>1</v>
      </c>
      <c r="Y262">
        <v>0</v>
      </c>
      <c r="Z262">
        <v>0</v>
      </c>
      <c r="AA262">
        <v>37</v>
      </c>
      <c r="AB262">
        <v>60.2</v>
      </c>
      <c r="AC262">
        <v>64.2</v>
      </c>
      <c r="AD262">
        <v>48.7</v>
      </c>
      <c r="AF262">
        <v>105</v>
      </c>
      <c r="AH262" t="s">
        <v>35</v>
      </c>
    </row>
    <row r="263" spans="1:34" x14ac:dyDescent="0.3">
      <c r="A263">
        <v>262</v>
      </c>
      <c r="B263" s="2" t="s">
        <v>718</v>
      </c>
      <c r="C263" s="2" t="s">
        <v>111</v>
      </c>
      <c r="D263" s="2" t="s">
        <v>49</v>
      </c>
      <c r="E263">
        <v>29</v>
      </c>
      <c r="F263">
        <v>8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-1</v>
      </c>
      <c r="O263">
        <v>-1</v>
      </c>
      <c r="P263">
        <v>0</v>
      </c>
      <c r="Q263">
        <v>30</v>
      </c>
      <c r="R263">
        <v>16</v>
      </c>
      <c r="S263">
        <v>252</v>
      </c>
      <c r="T263">
        <v>15.75</v>
      </c>
      <c r="U263">
        <v>2</v>
      </c>
      <c r="V263">
        <v>0</v>
      </c>
      <c r="W263">
        <v>0</v>
      </c>
      <c r="X263">
        <v>2</v>
      </c>
      <c r="Y263">
        <v>0</v>
      </c>
      <c r="Z263">
        <v>0</v>
      </c>
      <c r="AA263">
        <v>37</v>
      </c>
      <c r="AB263">
        <v>53.1</v>
      </c>
      <c r="AC263">
        <v>56.1</v>
      </c>
      <c r="AD263">
        <v>45.1</v>
      </c>
      <c r="AF263">
        <v>106</v>
      </c>
      <c r="AH263" t="s">
        <v>35</v>
      </c>
    </row>
    <row r="264" spans="1:34" x14ac:dyDescent="0.3">
      <c r="A264">
        <v>263</v>
      </c>
      <c r="B264" s="2" t="s">
        <v>231</v>
      </c>
      <c r="C264" s="2" t="s">
        <v>101</v>
      </c>
      <c r="D264" s="2" t="s">
        <v>34</v>
      </c>
      <c r="E264">
        <v>28</v>
      </c>
      <c r="F264">
        <v>8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57</v>
      </c>
      <c r="N264">
        <v>186</v>
      </c>
      <c r="O264">
        <v>3.26</v>
      </c>
      <c r="P264">
        <v>0</v>
      </c>
      <c r="Q264">
        <v>20</v>
      </c>
      <c r="R264">
        <v>14</v>
      </c>
      <c r="S264">
        <v>131</v>
      </c>
      <c r="T264">
        <v>9.36</v>
      </c>
      <c r="U264">
        <v>1</v>
      </c>
      <c r="V264">
        <v>2</v>
      </c>
      <c r="W264">
        <v>1</v>
      </c>
      <c r="X264">
        <v>1</v>
      </c>
      <c r="Y264">
        <v>0</v>
      </c>
      <c r="Z264">
        <v>0</v>
      </c>
      <c r="AA264">
        <v>36</v>
      </c>
      <c r="AB264">
        <v>49.7</v>
      </c>
      <c r="AC264">
        <v>56.7</v>
      </c>
      <c r="AD264">
        <v>42.7</v>
      </c>
      <c r="AF264">
        <v>79</v>
      </c>
      <c r="AH264" t="s">
        <v>35</v>
      </c>
    </row>
    <row r="265" spans="1:34" x14ac:dyDescent="0.3">
      <c r="A265">
        <v>264</v>
      </c>
      <c r="B265" s="2" t="s">
        <v>267</v>
      </c>
      <c r="C265" s="2" t="s">
        <v>48</v>
      </c>
      <c r="D265" s="2" t="s">
        <v>49</v>
      </c>
      <c r="E265">
        <v>33</v>
      </c>
      <c r="F265">
        <v>5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26</v>
      </c>
      <c r="O265">
        <v>8.67</v>
      </c>
      <c r="P265">
        <v>0</v>
      </c>
      <c r="Q265">
        <v>30</v>
      </c>
      <c r="R265">
        <v>17</v>
      </c>
      <c r="S265">
        <v>209</v>
      </c>
      <c r="T265">
        <v>12.29</v>
      </c>
      <c r="U265">
        <v>2</v>
      </c>
      <c r="V265">
        <v>1</v>
      </c>
      <c r="W265">
        <v>1</v>
      </c>
      <c r="X265">
        <v>2</v>
      </c>
      <c r="Y265">
        <v>1</v>
      </c>
      <c r="Z265">
        <v>0</v>
      </c>
      <c r="AA265">
        <v>36</v>
      </c>
      <c r="AB265">
        <v>52.5</v>
      </c>
      <c r="AC265">
        <v>56.5</v>
      </c>
      <c r="AD265">
        <v>44</v>
      </c>
      <c r="AF265">
        <v>110</v>
      </c>
      <c r="AH265" t="s">
        <v>35</v>
      </c>
    </row>
    <row r="266" spans="1:34" x14ac:dyDescent="0.3">
      <c r="A266">
        <v>265</v>
      </c>
      <c r="B266" s="2" t="s">
        <v>330</v>
      </c>
      <c r="C266" s="2" t="s">
        <v>114</v>
      </c>
      <c r="D266" s="2" t="s">
        <v>49</v>
      </c>
      <c r="E266">
        <v>23</v>
      </c>
      <c r="F266">
        <v>14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45</v>
      </c>
      <c r="R266">
        <v>30</v>
      </c>
      <c r="S266">
        <v>243</v>
      </c>
      <c r="T266">
        <v>8.1</v>
      </c>
      <c r="U266">
        <v>2</v>
      </c>
      <c r="V266">
        <v>0</v>
      </c>
      <c r="W266">
        <v>0</v>
      </c>
      <c r="X266">
        <v>2</v>
      </c>
      <c r="Y266">
        <v>0</v>
      </c>
      <c r="Z266">
        <v>0</v>
      </c>
      <c r="AA266">
        <v>36</v>
      </c>
      <c r="AB266">
        <v>66.3</v>
      </c>
      <c r="AC266">
        <v>69.3</v>
      </c>
      <c r="AD266">
        <v>51.3</v>
      </c>
      <c r="AF266">
        <v>108</v>
      </c>
      <c r="AH266" t="s">
        <v>35</v>
      </c>
    </row>
    <row r="267" spans="1:34" x14ac:dyDescent="0.3">
      <c r="A267">
        <v>266</v>
      </c>
      <c r="B267" s="2" t="s">
        <v>381</v>
      </c>
      <c r="C267" s="2" t="s">
        <v>46</v>
      </c>
      <c r="D267" s="2" t="s">
        <v>49</v>
      </c>
      <c r="E267">
        <v>23</v>
      </c>
      <c r="F267">
        <v>15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53</v>
      </c>
      <c r="R267">
        <v>35</v>
      </c>
      <c r="S267">
        <v>302</v>
      </c>
      <c r="T267">
        <v>8.6300000000000008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36</v>
      </c>
      <c r="AB267">
        <v>71.2</v>
      </c>
      <c r="AC267">
        <v>74.2</v>
      </c>
      <c r="AD267">
        <v>53.7</v>
      </c>
      <c r="AF267">
        <v>109</v>
      </c>
      <c r="AH267" t="s">
        <v>35</v>
      </c>
    </row>
    <row r="268" spans="1:34" x14ac:dyDescent="0.3">
      <c r="A268">
        <v>267</v>
      </c>
      <c r="B268" s="2" t="s">
        <v>346</v>
      </c>
      <c r="C268" s="2" t="s">
        <v>67</v>
      </c>
      <c r="D268" s="2" t="s">
        <v>49</v>
      </c>
      <c r="E268">
        <v>21</v>
      </c>
      <c r="F268">
        <v>6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</v>
      </c>
      <c r="N268">
        <v>0</v>
      </c>
      <c r="O268">
        <v>0</v>
      </c>
      <c r="P268">
        <v>0</v>
      </c>
      <c r="Q268">
        <v>41</v>
      </c>
      <c r="R268">
        <v>28</v>
      </c>
      <c r="S268">
        <v>287</v>
      </c>
      <c r="T268">
        <v>10.25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35</v>
      </c>
      <c r="AB268">
        <v>62.7</v>
      </c>
      <c r="AC268">
        <v>65.7</v>
      </c>
      <c r="AD268">
        <v>48.7</v>
      </c>
      <c r="AF268">
        <v>111</v>
      </c>
      <c r="AH268" t="s">
        <v>35</v>
      </c>
    </row>
    <row r="269" spans="1:34" x14ac:dyDescent="0.3">
      <c r="A269">
        <v>268</v>
      </c>
      <c r="B269" s="2" t="s">
        <v>242</v>
      </c>
      <c r="C269" s="2" t="s">
        <v>104</v>
      </c>
      <c r="D269" s="2" t="s">
        <v>52</v>
      </c>
      <c r="E269">
        <v>28</v>
      </c>
      <c r="F269">
        <v>6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33</v>
      </c>
      <c r="R269">
        <v>26</v>
      </c>
      <c r="S269">
        <v>245</v>
      </c>
      <c r="T269">
        <v>9.42</v>
      </c>
      <c r="U269">
        <v>2</v>
      </c>
      <c r="V269">
        <v>1</v>
      </c>
      <c r="W269">
        <v>1</v>
      </c>
      <c r="X269">
        <v>2</v>
      </c>
      <c r="Y269">
        <v>0</v>
      </c>
      <c r="Z269">
        <v>0</v>
      </c>
      <c r="AA269">
        <v>35</v>
      </c>
      <c r="AB269">
        <v>60.5</v>
      </c>
      <c r="AC269">
        <v>64.5</v>
      </c>
      <c r="AD269">
        <v>47.5</v>
      </c>
      <c r="AF269">
        <v>36</v>
      </c>
      <c r="AH269" t="s">
        <v>35</v>
      </c>
    </row>
    <row r="270" spans="1:34" x14ac:dyDescent="0.3">
      <c r="A270">
        <v>269</v>
      </c>
      <c r="B270" s="2" t="s">
        <v>385</v>
      </c>
      <c r="C270" s="2" t="s">
        <v>74</v>
      </c>
      <c r="D270" s="2" t="s">
        <v>52</v>
      </c>
      <c r="E270">
        <v>30</v>
      </c>
      <c r="F270">
        <v>14</v>
      </c>
      <c r="G270">
        <v>12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34</v>
      </c>
      <c r="R270">
        <v>25</v>
      </c>
      <c r="S270">
        <v>272</v>
      </c>
      <c r="T270">
        <v>10.88</v>
      </c>
      <c r="U270">
        <v>1</v>
      </c>
      <c r="V270">
        <v>0</v>
      </c>
      <c r="W270">
        <v>0</v>
      </c>
      <c r="X270">
        <v>1</v>
      </c>
      <c r="Y270">
        <v>1</v>
      </c>
      <c r="Z270">
        <v>0</v>
      </c>
      <c r="AA270">
        <v>35</v>
      </c>
      <c r="AB270">
        <v>60.2</v>
      </c>
      <c r="AC270">
        <v>63.2</v>
      </c>
      <c r="AD270">
        <v>47.7</v>
      </c>
      <c r="AF270">
        <v>35</v>
      </c>
      <c r="AH270" t="s">
        <v>35</v>
      </c>
    </row>
    <row r="271" spans="1:34" x14ac:dyDescent="0.3">
      <c r="A271">
        <v>270</v>
      </c>
      <c r="B271" s="2" t="s">
        <v>719</v>
      </c>
      <c r="C271" s="2" t="s">
        <v>65</v>
      </c>
      <c r="D271" s="2" t="s">
        <v>49</v>
      </c>
      <c r="E271">
        <v>32</v>
      </c>
      <c r="F271">
        <v>8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46</v>
      </c>
      <c r="R271">
        <v>24</v>
      </c>
      <c r="S271">
        <v>286</v>
      </c>
      <c r="T271">
        <v>11.92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35</v>
      </c>
      <c r="AB271">
        <v>58.6</v>
      </c>
      <c r="AC271">
        <v>61.6</v>
      </c>
      <c r="AD271">
        <v>46.6</v>
      </c>
      <c r="AF271">
        <v>112</v>
      </c>
      <c r="AH271" t="s">
        <v>35</v>
      </c>
    </row>
    <row r="272" spans="1:34" x14ac:dyDescent="0.3">
      <c r="A272">
        <v>271</v>
      </c>
      <c r="B272" s="2" t="s">
        <v>332</v>
      </c>
      <c r="C272" s="2" t="s">
        <v>111</v>
      </c>
      <c r="D272" s="2" t="s">
        <v>49</v>
      </c>
      <c r="E272">
        <v>23</v>
      </c>
      <c r="F272">
        <v>8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10</v>
      </c>
      <c r="N272">
        <v>66</v>
      </c>
      <c r="O272">
        <v>6.6</v>
      </c>
      <c r="P272">
        <v>2</v>
      </c>
      <c r="Q272">
        <v>30</v>
      </c>
      <c r="R272">
        <v>18</v>
      </c>
      <c r="S272">
        <v>179</v>
      </c>
      <c r="T272">
        <v>9.94</v>
      </c>
      <c r="U272">
        <v>0</v>
      </c>
      <c r="V272">
        <v>2</v>
      </c>
      <c r="W272">
        <v>1</v>
      </c>
      <c r="X272">
        <v>2</v>
      </c>
      <c r="Y272">
        <v>0</v>
      </c>
      <c r="Z272">
        <v>0</v>
      </c>
      <c r="AA272">
        <v>35</v>
      </c>
      <c r="AB272">
        <v>52.5</v>
      </c>
      <c r="AC272">
        <v>56.5</v>
      </c>
      <c r="AD272">
        <v>43.5</v>
      </c>
      <c r="AF272">
        <v>113</v>
      </c>
      <c r="AH272" t="s">
        <v>35</v>
      </c>
    </row>
    <row r="273" spans="1:34" x14ac:dyDescent="0.3">
      <c r="A273">
        <v>272</v>
      </c>
      <c r="B273" s="2" t="s">
        <v>261</v>
      </c>
      <c r="C273" s="2" t="s">
        <v>80</v>
      </c>
      <c r="D273" s="2" t="s">
        <v>34</v>
      </c>
      <c r="E273">
        <v>25</v>
      </c>
      <c r="F273">
        <v>12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43</v>
      </c>
      <c r="N273">
        <v>212</v>
      </c>
      <c r="O273">
        <v>4.93</v>
      </c>
      <c r="P273">
        <v>0</v>
      </c>
      <c r="Q273">
        <v>7</v>
      </c>
      <c r="R273">
        <v>5</v>
      </c>
      <c r="S273">
        <v>52</v>
      </c>
      <c r="T273">
        <v>10.4</v>
      </c>
      <c r="U273">
        <v>1</v>
      </c>
      <c r="V273">
        <v>0</v>
      </c>
      <c r="W273">
        <v>0</v>
      </c>
      <c r="X273">
        <v>1</v>
      </c>
      <c r="Y273">
        <v>1</v>
      </c>
      <c r="Z273">
        <v>0</v>
      </c>
      <c r="AA273">
        <v>34</v>
      </c>
      <c r="AB273">
        <v>39.4</v>
      </c>
      <c r="AC273">
        <v>42.4</v>
      </c>
      <c r="AD273">
        <v>36.9</v>
      </c>
      <c r="AF273">
        <v>80</v>
      </c>
      <c r="AH273" t="s">
        <v>35</v>
      </c>
    </row>
    <row r="274" spans="1:34" x14ac:dyDescent="0.3">
      <c r="A274">
        <v>273</v>
      </c>
      <c r="B274" s="2" t="s">
        <v>335</v>
      </c>
      <c r="C274" s="2" t="s">
        <v>51</v>
      </c>
      <c r="D274" s="2" t="s">
        <v>52</v>
      </c>
      <c r="E274">
        <v>27</v>
      </c>
      <c r="F274">
        <v>15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25</v>
      </c>
      <c r="R274">
        <v>12</v>
      </c>
      <c r="S274">
        <v>164</v>
      </c>
      <c r="T274">
        <v>13.67</v>
      </c>
      <c r="U274">
        <v>3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34</v>
      </c>
      <c r="AB274">
        <v>46.4</v>
      </c>
      <c r="AC274">
        <v>49.4</v>
      </c>
      <c r="AD274">
        <v>40.4</v>
      </c>
      <c r="AF274">
        <v>37</v>
      </c>
      <c r="AH274" t="s">
        <v>35</v>
      </c>
    </row>
    <row r="275" spans="1:34" x14ac:dyDescent="0.3">
      <c r="A275">
        <v>274</v>
      </c>
      <c r="B275" s="2" t="s">
        <v>720</v>
      </c>
      <c r="C275" s="2" t="s">
        <v>61</v>
      </c>
      <c r="D275" s="2" t="s">
        <v>52</v>
      </c>
      <c r="E275">
        <v>31</v>
      </c>
      <c r="F275">
        <v>10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9</v>
      </c>
      <c r="O275">
        <v>9</v>
      </c>
      <c r="P275">
        <v>0</v>
      </c>
      <c r="Q275">
        <v>13</v>
      </c>
      <c r="R275">
        <v>12</v>
      </c>
      <c r="S275">
        <v>143</v>
      </c>
      <c r="T275">
        <v>11.92</v>
      </c>
      <c r="U275">
        <v>3</v>
      </c>
      <c r="V275">
        <v>0</v>
      </c>
      <c r="W275">
        <v>0</v>
      </c>
      <c r="X275">
        <v>3</v>
      </c>
      <c r="Y275">
        <v>0</v>
      </c>
      <c r="Z275">
        <v>0</v>
      </c>
      <c r="AA275">
        <v>33</v>
      </c>
      <c r="AB275">
        <v>45.2</v>
      </c>
      <c r="AC275">
        <v>48.2</v>
      </c>
      <c r="AD275">
        <v>39.200000000000003</v>
      </c>
      <c r="AF275">
        <v>38</v>
      </c>
      <c r="AH275" t="s">
        <v>35</v>
      </c>
    </row>
    <row r="276" spans="1:34" x14ac:dyDescent="0.3">
      <c r="A276">
        <v>275</v>
      </c>
      <c r="B276" s="2" t="s">
        <v>721</v>
      </c>
      <c r="C276" s="2" t="s">
        <v>40</v>
      </c>
      <c r="D276" s="2" t="s">
        <v>38</v>
      </c>
      <c r="E276">
        <v>29</v>
      </c>
      <c r="F276">
        <v>8</v>
      </c>
      <c r="G276">
        <v>3</v>
      </c>
      <c r="H276">
        <v>61</v>
      </c>
      <c r="I276">
        <v>101</v>
      </c>
      <c r="J276">
        <v>626</v>
      </c>
      <c r="K276">
        <v>4</v>
      </c>
      <c r="L276">
        <v>4</v>
      </c>
      <c r="M276">
        <v>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33</v>
      </c>
      <c r="AB276">
        <v>33</v>
      </c>
      <c r="AC276">
        <v>40</v>
      </c>
      <c r="AD276">
        <v>37</v>
      </c>
      <c r="AF276">
        <v>43</v>
      </c>
      <c r="AH276" t="s">
        <v>35</v>
      </c>
    </row>
    <row r="277" spans="1:34" x14ac:dyDescent="0.3">
      <c r="A277">
        <v>276</v>
      </c>
      <c r="B277" s="2" t="s">
        <v>646</v>
      </c>
      <c r="C277" s="2" t="s">
        <v>48</v>
      </c>
      <c r="D277" s="2" t="s">
        <v>49</v>
      </c>
      <c r="E277">
        <v>25</v>
      </c>
      <c r="F277">
        <v>8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21</v>
      </c>
      <c r="R277">
        <v>13</v>
      </c>
      <c r="S277">
        <v>209</v>
      </c>
      <c r="T277">
        <v>16.079999999999998</v>
      </c>
      <c r="U277">
        <v>2</v>
      </c>
      <c r="V277">
        <v>0</v>
      </c>
      <c r="W277">
        <v>0</v>
      </c>
      <c r="X277">
        <v>2</v>
      </c>
      <c r="Y277">
        <v>0</v>
      </c>
      <c r="Z277">
        <v>0</v>
      </c>
      <c r="AA277">
        <v>33</v>
      </c>
      <c r="AB277">
        <v>45.9</v>
      </c>
      <c r="AC277">
        <v>48.9</v>
      </c>
      <c r="AD277">
        <v>39.4</v>
      </c>
      <c r="AF277">
        <v>117</v>
      </c>
      <c r="AH277" t="s">
        <v>35</v>
      </c>
    </row>
    <row r="278" spans="1:34" x14ac:dyDescent="0.3">
      <c r="A278">
        <v>277</v>
      </c>
      <c r="B278" s="2" t="s">
        <v>127</v>
      </c>
      <c r="C278" s="2" t="s">
        <v>65</v>
      </c>
      <c r="D278" s="2" t="s">
        <v>34</v>
      </c>
      <c r="E278">
        <v>26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34</v>
      </c>
      <c r="N278">
        <v>261</v>
      </c>
      <c r="O278">
        <v>7.68</v>
      </c>
      <c r="P278">
        <v>1</v>
      </c>
      <c r="Q278">
        <v>7</v>
      </c>
      <c r="R278">
        <v>6</v>
      </c>
      <c r="S278">
        <v>25</v>
      </c>
      <c r="T278">
        <v>4.17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0</v>
      </c>
      <c r="AA278">
        <v>33</v>
      </c>
      <c r="AB278">
        <v>38.6</v>
      </c>
      <c r="AC278">
        <v>42.6</v>
      </c>
      <c r="AD278">
        <v>35.6</v>
      </c>
      <c r="AF278">
        <v>81</v>
      </c>
      <c r="AH278" t="s">
        <v>35</v>
      </c>
    </row>
    <row r="279" spans="1:34" x14ac:dyDescent="0.3">
      <c r="A279">
        <v>278</v>
      </c>
      <c r="B279" s="2" t="s">
        <v>722</v>
      </c>
      <c r="C279" s="2" t="s">
        <v>33</v>
      </c>
      <c r="D279" s="2" t="s">
        <v>49</v>
      </c>
      <c r="E279">
        <v>29</v>
      </c>
      <c r="F279">
        <v>11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31</v>
      </c>
      <c r="R279">
        <v>17</v>
      </c>
      <c r="S279">
        <v>190</v>
      </c>
      <c r="T279">
        <v>11.18</v>
      </c>
      <c r="U279">
        <v>2</v>
      </c>
      <c r="V279">
        <v>0</v>
      </c>
      <c r="W279">
        <v>0</v>
      </c>
      <c r="X279">
        <v>2</v>
      </c>
      <c r="Y279">
        <v>1</v>
      </c>
      <c r="Z279">
        <v>0</v>
      </c>
      <c r="AA279">
        <v>33</v>
      </c>
      <c r="AB279">
        <v>50</v>
      </c>
      <c r="AC279">
        <v>53</v>
      </c>
      <c r="AD279">
        <v>41.5</v>
      </c>
      <c r="AF279">
        <v>116</v>
      </c>
      <c r="AH279" t="s">
        <v>35</v>
      </c>
    </row>
    <row r="280" spans="1:34" x14ac:dyDescent="0.3">
      <c r="A280">
        <v>279</v>
      </c>
      <c r="B280" s="2" t="s">
        <v>723</v>
      </c>
      <c r="C280" s="2" t="s">
        <v>42</v>
      </c>
      <c r="D280" s="2" t="s">
        <v>49</v>
      </c>
      <c r="E280">
        <v>22</v>
      </c>
      <c r="F280">
        <v>12</v>
      </c>
      <c r="G280">
        <v>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5</v>
      </c>
      <c r="O280">
        <v>5</v>
      </c>
      <c r="P280">
        <v>0</v>
      </c>
      <c r="Q280">
        <v>36</v>
      </c>
      <c r="R280">
        <v>21</v>
      </c>
      <c r="S280">
        <v>328</v>
      </c>
      <c r="T280">
        <v>15.62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33</v>
      </c>
      <c r="AB280">
        <v>54.3</v>
      </c>
      <c r="AC280">
        <v>57.3</v>
      </c>
      <c r="AD280">
        <v>43.8</v>
      </c>
      <c r="AF280">
        <v>115</v>
      </c>
      <c r="AH280" t="s">
        <v>35</v>
      </c>
    </row>
    <row r="281" spans="1:34" x14ac:dyDescent="0.3">
      <c r="A281">
        <v>280</v>
      </c>
      <c r="B281" s="2" t="s">
        <v>546</v>
      </c>
      <c r="C281" s="2" t="s">
        <v>180</v>
      </c>
      <c r="D281" s="2" t="s">
        <v>49</v>
      </c>
      <c r="E281">
        <v>24</v>
      </c>
      <c r="F281">
        <v>16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</v>
      </c>
      <c r="N281">
        <v>21</v>
      </c>
      <c r="O281">
        <v>3.5</v>
      </c>
      <c r="P281">
        <v>0</v>
      </c>
      <c r="Q281">
        <v>44</v>
      </c>
      <c r="R281">
        <v>36</v>
      </c>
      <c r="S281">
        <v>253</v>
      </c>
      <c r="T281">
        <v>7.03</v>
      </c>
      <c r="U281">
        <v>1</v>
      </c>
      <c r="V281">
        <v>2</v>
      </c>
      <c r="W281">
        <v>0</v>
      </c>
      <c r="X281">
        <v>1</v>
      </c>
      <c r="Y281">
        <v>0</v>
      </c>
      <c r="Z281">
        <v>0</v>
      </c>
      <c r="AA281">
        <v>33</v>
      </c>
      <c r="AB281">
        <v>69.400000000000006</v>
      </c>
      <c r="AC281">
        <v>72.400000000000006</v>
      </c>
      <c r="AD281">
        <v>51.4</v>
      </c>
      <c r="AF281">
        <v>114</v>
      </c>
      <c r="AH281" t="s">
        <v>35</v>
      </c>
    </row>
    <row r="282" spans="1:34" x14ac:dyDescent="0.3">
      <c r="A282">
        <v>281</v>
      </c>
      <c r="B282" s="2" t="s">
        <v>337</v>
      </c>
      <c r="C282" s="2" t="s">
        <v>44</v>
      </c>
      <c r="D282" s="2" t="s">
        <v>49</v>
      </c>
      <c r="E282">
        <v>28</v>
      </c>
      <c r="F282">
        <v>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6</v>
      </c>
      <c r="N282">
        <v>55</v>
      </c>
      <c r="O282">
        <v>9.17</v>
      </c>
      <c r="P282">
        <v>0</v>
      </c>
      <c r="Q282">
        <v>13</v>
      </c>
      <c r="R282">
        <v>8</v>
      </c>
      <c r="S282">
        <v>140</v>
      </c>
      <c r="T282">
        <v>17.5</v>
      </c>
      <c r="U282">
        <v>2</v>
      </c>
      <c r="V282">
        <v>0</v>
      </c>
      <c r="W282">
        <v>0</v>
      </c>
      <c r="X282">
        <v>2</v>
      </c>
      <c r="Y282">
        <v>0</v>
      </c>
      <c r="Z282">
        <v>0</v>
      </c>
      <c r="AA282">
        <v>32</v>
      </c>
      <c r="AB282">
        <v>39.5</v>
      </c>
      <c r="AC282">
        <v>42.5</v>
      </c>
      <c r="AD282">
        <v>35.5</v>
      </c>
      <c r="AF282">
        <v>118</v>
      </c>
      <c r="AH282" t="s">
        <v>35</v>
      </c>
    </row>
    <row r="283" spans="1:34" x14ac:dyDescent="0.3">
      <c r="A283">
        <v>282</v>
      </c>
      <c r="B283" s="2" t="s">
        <v>612</v>
      </c>
      <c r="C283" s="2" t="s">
        <v>130</v>
      </c>
      <c r="D283" s="2" t="s">
        <v>34</v>
      </c>
      <c r="E283">
        <v>24</v>
      </c>
      <c r="F283">
        <v>16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38</v>
      </c>
      <c r="N283">
        <v>113</v>
      </c>
      <c r="O283">
        <v>2.97</v>
      </c>
      <c r="P283">
        <v>1</v>
      </c>
      <c r="Q283">
        <v>25</v>
      </c>
      <c r="R283">
        <v>17</v>
      </c>
      <c r="S283">
        <v>144</v>
      </c>
      <c r="T283">
        <v>8.4700000000000006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32</v>
      </c>
      <c r="AB283">
        <v>48.7</v>
      </c>
      <c r="AC283">
        <v>54.7</v>
      </c>
      <c r="AD283">
        <v>40.200000000000003</v>
      </c>
      <c r="AF283">
        <v>83</v>
      </c>
      <c r="AH283" t="s">
        <v>35</v>
      </c>
    </row>
    <row r="284" spans="1:34" x14ac:dyDescent="0.3">
      <c r="A284">
        <v>283</v>
      </c>
      <c r="B284" s="2" t="s">
        <v>602</v>
      </c>
      <c r="C284" s="2" t="s">
        <v>72</v>
      </c>
      <c r="D284" s="2" t="s">
        <v>52</v>
      </c>
      <c r="E284">
        <v>27</v>
      </c>
      <c r="F284">
        <v>16</v>
      </c>
      <c r="G284">
        <v>10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24</v>
      </c>
      <c r="R284">
        <v>21</v>
      </c>
      <c r="S284">
        <v>263</v>
      </c>
      <c r="T284">
        <v>12.52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32</v>
      </c>
      <c r="AB284">
        <v>53.3</v>
      </c>
      <c r="AC284">
        <v>56.3</v>
      </c>
      <c r="AD284">
        <v>42.8</v>
      </c>
      <c r="AF284">
        <v>39</v>
      </c>
      <c r="AH284" t="s">
        <v>35</v>
      </c>
    </row>
    <row r="285" spans="1:34" x14ac:dyDescent="0.3">
      <c r="A285">
        <v>284</v>
      </c>
      <c r="B285" s="2" t="s">
        <v>306</v>
      </c>
      <c r="C285" s="2" t="s">
        <v>65</v>
      </c>
      <c r="D285" s="2" t="s">
        <v>34</v>
      </c>
      <c r="E285">
        <v>23</v>
      </c>
      <c r="F285">
        <v>6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66</v>
      </c>
      <c r="N285">
        <v>266</v>
      </c>
      <c r="O285">
        <v>4.03</v>
      </c>
      <c r="P285">
        <v>0</v>
      </c>
      <c r="Q285">
        <v>15</v>
      </c>
      <c r="R285">
        <v>12</v>
      </c>
      <c r="S285">
        <v>98</v>
      </c>
      <c r="T285">
        <v>8.17</v>
      </c>
      <c r="U285">
        <v>0</v>
      </c>
      <c r="V285">
        <v>3</v>
      </c>
      <c r="W285">
        <v>2</v>
      </c>
      <c r="X285">
        <v>0</v>
      </c>
      <c r="Y285">
        <v>0</v>
      </c>
      <c r="Z285">
        <v>0</v>
      </c>
      <c r="AA285">
        <v>32</v>
      </c>
      <c r="AB285">
        <v>44.4</v>
      </c>
      <c r="AC285">
        <v>49.4</v>
      </c>
      <c r="AD285">
        <v>38.4</v>
      </c>
      <c r="AF285">
        <v>82</v>
      </c>
      <c r="AH285" t="s">
        <v>35</v>
      </c>
    </row>
    <row r="286" spans="1:34" x14ac:dyDescent="0.3">
      <c r="A286">
        <v>285</v>
      </c>
      <c r="B286" s="2" t="s">
        <v>620</v>
      </c>
      <c r="C286" s="2" t="s">
        <v>101</v>
      </c>
      <c r="D286" s="2" t="s">
        <v>34</v>
      </c>
      <c r="E286">
        <v>30</v>
      </c>
      <c r="F286">
        <v>16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</v>
      </c>
      <c r="N286">
        <v>8</v>
      </c>
      <c r="O286">
        <v>1.33</v>
      </c>
      <c r="P286">
        <v>4</v>
      </c>
      <c r="Q286">
        <v>17</v>
      </c>
      <c r="R286">
        <v>12</v>
      </c>
      <c r="S286">
        <v>61</v>
      </c>
      <c r="T286">
        <v>5.08</v>
      </c>
      <c r="U286">
        <v>0</v>
      </c>
      <c r="V286">
        <v>0</v>
      </c>
      <c r="W286">
        <v>0</v>
      </c>
      <c r="X286">
        <v>4</v>
      </c>
      <c r="Y286">
        <v>0</v>
      </c>
      <c r="Z286">
        <v>0</v>
      </c>
      <c r="AA286">
        <v>31</v>
      </c>
      <c r="AB286">
        <v>42.9</v>
      </c>
      <c r="AC286">
        <v>42.9</v>
      </c>
      <c r="AD286">
        <v>36.9</v>
      </c>
      <c r="AF286">
        <v>84</v>
      </c>
      <c r="AH286" t="s">
        <v>35</v>
      </c>
    </row>
    <row r="287" spans="1:34" x14ac:dyDescent="0.3">
      <c r="A287">
        <v>286</v>
      </c>
      <c r="B287" s="2" t="s">
        <v>327</v>
      </c>
      <c r="C287" s="2" t="s">
        <v>74</v>
      </c>
      <c r="D287" s="2" t="s">
        <v>34</v>
      </c>
      <c r="E287">
        <v>24</v>
      </c>
      <c r="F287">
        <v>15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51</v>
      </c>
      <c r="N287">
        <v>176</v>
      </c>
      <c r="O287">
        <v>3.45</v>
      </c>
      <c r="P287">
        <v>1</v>
      </c>
      <c r="Q287">
        <v>22</v>
      </c>
      <c r="R287">
        <v>14</v>
      </c>
      <c r="S287">
        <v>89</v>
      </c>
      <c r="T287">
        <v>6.36</v>
      </c>
      <c r="U287">
        <v>0</v>
      </c>
      <c r="V287">
        <v>2</v>
      </c>
      <c r="W287">
        <v>1</v>
      </c>
      <c r="X287">
        <v>1</v>
      </c>
      <c r="Y287">
        <v>0</v>
      </c>
      <c r="Z287">
        <v>0</v>
      </c>
      <c r="AA287">
        <v>31</v>
      </c>
      <c r="AB287">
        <v>44.5</v>
      </c>
      <c r="AC287">
        <v>48.5</v>
      </c>
      <c r="AD287">
        <v>37.5</v>
      </c>
      <c r="AF287">
        <v>85</v>
      </c>
      <c r="AH287" t="s">
        <v>35</v>
      </c>
    </row>
    <row r="288" spans="1:34" x14ac:dyDescent="0.3">
      <c r="A288">
        <v>287</v>
      </c>
      <c r="B288" s="2" t="s">
        <v>252</v>
      </c>
      <c r="C288" s="2" t="s">
        <v>67</v>
      </c>
      <c r="D288" s="2" t="s">
        <v>52</v>
      </c>
      <c r="E288">
        <v>28</v>
      </c>
      <c r="F288">
        <v>14</v>
      </c>
      <c r="G288">
        <v>11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43</v>
      </c>
      <c r="R288">
        <v>24</v>
      </c>
      <c r="S288">
        <v>305</v>
      </c>
      <c r="T288">
        <v>12.71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31</v>
      </c>
      <c r="AB288">
        <v>54.5</v>
      </c>
      <c r="AC288">
        <v>57.5</v>
      </c>
      <c r="AD288">
        <v>42.5</v>
      </c>
      <c r="AF288">
        <v>41</v>
      </c>
      <c r="AH288" t="s">
        <v>35</v>
      </c>
    </row>
    <row r="289" spans="1:34" x14ac:dyDescent="0.3">
      <c r="A289">
        <v>288</v>
      </c>
      <c r="B289" s="2" t="s">
        <v>724</v>
      </c>
      <c r="C289" s="2" t="s">
        <v>135</v>
      </c>
      <c r="D289" s="2" t="s">
        <v>49</v>
      </c>
      <c r="E289">
        <v>26</v>
      </c>
      <c r="F289">
        <v>12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10</v>
      </c>
      <c r="O289">
        <v>5</v>
      </c>
      <c r="P289">
        <v>0</v>
      </c>
      <c r="Q289">
        <v>47</v>
      </c>
      <c r="R289">
        <v>28</v>
      </c>
      <c r="S289">
        <v>304</v>
      </c>
      <c r="T289">
        <v>10.86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31</v>
      </c>
      <c r="AB289">
        <v>59.4</v>
      </c>
      <c r="AC289">
        <v>62.4</v>
      </c>
      <c r="AD289">
        <v>45.4</v>
      </c>
      <c r="AF289">
        <v>119</v>
      </c>
      <c r="AH289" t="s">
        <v>35</v>
      </c>
    </row>
    <row r="290" spans="1:34" x14ac:dyDescent="0.3">
      <c r="A290">
        <v>289</v>
      </c>
      <c r="B290" s="2" t="s">
        <v>218</v>
      </c>
      <c r="C290" s="2" t="s">
        <v>48</v>
      </c>
      <c r="D290" s="2" t="s">
        <v>38</v>
      </c>
      <c r="E290">
        <v>28</v>
      </c>
      <c r="F290">
        <v>16</v>
      </c>
      <c r="G290">
        <v>4</v>
      </c>
      <c r="H290">
        <v>3</v>
      </c>
      <c r="I290">
        <v>7</v>
      </c>
      <c r="J290">
        <v>64</v>
      </c>
      <c r="K290">
        <v>0</v>
      </c>
      <c r="L290">
        <v>1</v>
      </c>
      <c r="M290">
        <v>37</v>
      </c>
      <c r="N290">
        <v>196</v>
      </c>
      <c r="O290">
        <v>5.3</v>
      </c>
      <c r="P290">
        <v>2</v>
      </c>
      <c r="Q290">
        <v>7</v>
      </c>
      <c r="R290">
        <v>3</v>
      </c>
      <c r="S290">
        <v>4</v>
      </c>
      <c r="T290">
        <v>1.33</v>
      </c>
      <c r="U290">
        <v>0</v>
      </c>
      <c r="V290">
        <v>1</v>
      </c>
      <c r="W290">
        <v>1</v>
      </c>
      <c r="X290">
        <v>2</v>
      </c>
      <c r="Y290">
        <v>0</v>
      </c>
      <c r="Z290">
        <v>0</v>
      </c>
      <c r="AA290">
        <v>31</v>
      </c>
      <c r="AB290">
        <v>33.6</v>
      </c>
      <c r="AC290">
        <v>38.6</v>
      </c>
      <c r="AD290">
        <v>33.1</v>
      </c>
      <c r="AF290">
        <v>44</v>
      </c>
      <c r="AH290" t="s">
        <v>35</v>
      </c>
    </row>
    <row r="291" spans="1:34" x14ac:dyDescent="0.3">
      <c r="A291">
        <v>290</v>
      </c>
      <c r="B291" s="2" t="s">
        <v>460</v>
      </c>
      <c r="C291" s="2" t="s">
        <v>72</v>
      </c>
      <c r="D291" s="2" t="s">
        <v>49</v>
      </c>
      <c r="E291">
        <v>26</v>
      </c>
      <c r="F291">
        <v>15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26</v>
      </c>
      <c r="R291">
        <v>19</v>
      </c>
      <c r="S291">
        <v>190</v>
      </c>
      <c r="T291">
        <v>10</v>
      </c>
      <c r="U291">
        <v>2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31</v>
      </c>
      <c r="AB291">
        <v>50</v>
      </c>
      <c r="AC291">
        <v>53</v>
      </c>
      <c r="AD291">
        <v>40.5</v>
      </c>
      <c r="AF291">
        <v>120</v>
      </c>
      <c r="AH291" t="s">
        <v>35</v>
      </c>
    </row>
    <row r="292" spans="1:34" x14ac:dyDescent="0.3">
      <c r="A292">
        <v>291</v>
      </c>
      <c r="B292" s="2" t="s">
        <v>407</v>
      </c>
      <c r="C292" s="2" t="s">
        <v>114</v>
      </c>
      <c r="D292" s="2" t="s">
        <v>52</v>
      </c>
      <c r="E292">
        <v>26</v>
      </c>
      <c r="F292">
        <v>15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37</v>
      </c>
      <c r="R292">
        <v>24</v>
      </c>
      <c r="S292">
        <v>250</v>
      </c>
      <c r="T292">
        <v>10.42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31</v>
      </c>
      <c r="AB292">
        <v>55</v>
      </c>
      <c r="AC292">
        <v>58</v>
      </c>
      <c r="AD292">
        <v>43</v>
      </c>
      <c r="AF292">
        <v>40</v>
      </c>
      <c r="AH292" t="s">
        <v>35</v>
      </c>
    </row>
    <row r="293" spans="1:34" x14ac:dyDescent="0.3">
      <c r="A293">
        <v>292</v>
      </c>
      <c r="B293" s="2" t="s">
        <v>543</v>
      </c>
      <c r="C293" s="2" t="s">
        <v>74</v>
      </c>
      <c r="D293" s="2" t="s">
        <v>49</v>
      </c>
      <c r="E293">
        <v>28</v>
      </c>
      <c r="F293">
        <v>12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19</v>
      </c>
      <c r="R293">
        <v>10</v>
      </c>
      <c r="S293">
        <v>188</v>
      </c>
      <c r="T293">
        <v>18.8</v>
      </c>
      <c r="U293">
        <v>2</v>
      </c>
      <c r="V293">
        <v>0</v>
      </c>
      <c r="W293">
        <v>0</v>
      </c>
      <c r="X293">
        <v>2</v>
      </c>
      <c r="Y293">
        <v>0</v>
      </c>
      <c r="Z293">
        <v>0</v>
      </c>
      <c r="AA293">
        <v>31</v>
      </c>
      <c r="AB293">
        <v>40.799999999999997</v>
      </c>
      <c r="AC293">
        <v>43.8</v>
      </c>
      <c r="AD293">
        <v>35.799999999999997</v>
      </c>
      <c r="AF293">
        <v>121</v>
      </c>
      <c r="AH293" t="s">
        <v>35</v>
      </c>
    </row>
    <row r="294" spans="1:34" x14ac:dyDescent="0.3">
      <c r="A294">
        <v>293</v>
      </c>
      <c r="B294" s="2" t="s">
        <v>362</v>
      </c>
      <c r="C294" s="2" t="s">
        <v>99</v>
      </c>
      <c r="D294" s="2" t="s">
        <v>38</v>
      </c>
      <c r="E294">
        <v>32</v>
      </c>
      <c r="F294">
        <v>5</v>
      </c>
      <c r="G294">
        <v>2</v>
      </c>
      <c r="H294">
        <v>53</v>
      </c>
      <c r="I294">
        <v>76</v>
      </c>
      <c r="J294">
        <v>515</v>
      </c>
      <c r="K294">
        <v>3</v>
      </c>
      <c r="L294">
        <v>2</v>
      </c>
      <c r="M294">
        <v>13</v>
      </c>
      <c r="N294">
        <v>3</v>
      </c>
      <c r="O294">
        <v>0.23</v>
      </c>
      <c r="P294">
        <v>0</v>
      </c>
      <c r="Q294">
        <v>1</v>
      </c>
      <c r="R294">
        <v>1</v>
      </c>
      <c r="S294">
        <v>8</v>
      </c>
      <c r="T294">
        <v>8</v>
      </c>
      <c r="U294">
        <v>0</v>
      </c>
      <c r="V294">
        <v>4</v>
      </c>
      <c r="W294">
        <v>0</v>
      </c>
      <c r="X294">
        <v>0</v>
      </c>
      <c r="Y294">
        <v>0</v>
      </c>
      <c r="Z294">
        <v>0</v>
      </c>
      <c r="AA294">
        <v>30</v>
      </c>
      <c r="AB294">
        <v>30.7</v>
      </c>
      <c r="AC294">
        <v>35.700000000000003</v>
      </c>
      <c r="AD294">
        <v>32.200000000000003</v>
      </c>
      <c r="AF294">
        <v>45</v>
      </c>
      <c r="AH294" t="s">
        <v>35</v>
      </c>
    </row>
    <row r="295" spans="1:34" x14ac:dyDescent="0.3">
      <c r="A295">
        <v>294</v>
      </c>
      <c r="B295" s="2" t="s">
        <v>226</v>
      </c>
      <c r="C295" s="2" t="s">
        <v>54</v>
      </c>
      <c r="D295" s="2" t="s">
        <v>52</v>
      </c>
      <c r="E295">
        <v>32</v>
      </c>
      <c r="F295">
        <v>16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12</v>
      </c>
      <c r="R295">
        <v>11</v>
      </c>
      <c r="S295">
        <v>117</v>
      </c>
      <c r="T295">
        <v>10.64</v>
      </c>
      <c r="U295">
        <v>3</v>
      </c>
      <c r="V295">
        <v>0</v>
      </c>
      <c r="W295">
        <v>0</v>
      </c>
      <c r="X295">
        <v>3</v>
      </c>
      <c r="Y295">
        <v>0</v>
      </c>
      <c r="Z295">
        <v>0</v>
      </c>
      <c r="AA295">
        <v>30</v>
      </c>
      <c r="AB295">
        <v>40.700000000000003</v>
      </c>
      <c r="AC295">
        <v>43.7</v>
      </c>
      <c r="AD295">
        <v>35.200000000000003</v>
      </c>
      <c r="AF295">
        <v>43</v>
      </c>
      <c r="AH295" t="s">
        <v>35</v>
      </c>
    </row>
    <row r="296" spans="1:34" x14ac:dyDescent="0.3">
      <c r="A296">
        <v>295</v>
      </c>
      <c r="B296" s="2" t="s">
        <v>493</v>
      </c>
      <c r="C296" s="2" t="s">
        <v>44</v>
      </c>
      <c r="D296" s="2" t="s">
        <v>52</v>
      </c>
      <c r="E296">
        <v>25</v>
      </c>
      <c r="F296">
        <v>9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32</v>
      </c>
      <c r="R296">
        <v>26</v>
      </c>
      <c r="S296">
        <v>242</v>
      </c>
      <c r="T296">
        <v>9.31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30</v>
      </c>
      <c r="AB296">
        <v>56.2</v>
      </c>
      <c r="AC296">
        <v>59.2</v>
      </c>
      <c r="AD296">
        <v>43.2</v>
      </c>
      <c r="AF296">
        <v>42</v>
      </c>
      <c r="AH296" t="s">
        <v>35</v>
      </c>
    </row>
    <row r="297" spans="1:34" x14ac:dyDescent="0.3">
      <c r="A297">
        <v>296</v>
      </c>
      <c r="B297" s="2" t="s">
        <v>725</v>
      </c>
      <c r="C297" s="2" t="s">
        <v>65</v>
      </c>
      <c r="D297" s="2" t="s">
        <v>49</v>
      </c>
      <c r="E297">
        <v>24</v>
      </c>
      <c r="F297">
        <v>14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41</v>
      </c>
      <c r="R297">
        <v>26</v>
      </c>
      <c r="S297">
        <v>215</v>
      </c>
      <c r="T297">
        <v>8.27</v>
      </c>
      <c r="U297">
        <v>1</v>
      </c>
      <c r="V297">
        <v>1</v>
      </c>
      <c r="W297">
        <v>0</v>
      </c>
      <c r="X297">
        <v>1</v>
      </c>
      <c r="Y297">
        <v>1</v>
      </c>
      <c r="Z297">
        <v>0</v>
      </c>
      <c r="AA297">
        <v>30</v>
      </c>
      <c r="AB297">
        <v>55.5</v>
      </c>
      <c r="AC297">
        <v>58.5</v>
      </c>
      <c r="AD297">
        <v>42.5</v>
      </c>
      <c r="AF297">
        <v>122</v>
      </c>
      <c r="AH297" t="s">
        <v>35</v>
      </c>
    </row>
    <row r="298" spans="1:34" x14ac:dyDescent="0.3">
      <c r="A298">
        <v>297</v>
      </c>
      <c r="B298" s="2" t="s">
        <v>322</v>
      </c>
      <c r="C298" s="2" t="s">
        <v>86</v>
      </c>
      <c r="D298" s="2" t="s">
        <v>34</v>
      </c>
      <c r="E298">
        <v>23</v>
      </c>
      <c r="F298">
        <v>12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36</v>
      </c>
      <c r="N298">
        <v>191</v>
      </c>
      <c r="O298">
        <v>5.31</v>
      </c>
      <c r="P298">
        <v>1</v>
      </c>
      <c r="Q298">
        <v>11</v>
      </c>
      <c r="R298">
        <v>9</v>
      </c>
      <c r="S298">
        <v>56</v>
      </c>
      <c r="T298">
        <v>6.22</v>
      </c>
      <c r="U298">
        <v>0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29</v>
      </c>
      <c r="AB298">
        <v>37.700000000000003</v>
      </c>
      <c r="AC298">
        <v>41.7</v>
      </c>
      <c r="AD298">
        <v>33.200000000000003</v>
      </c>
      <c r="AF298">
        <v>86</v>
      </c>
      <c r="AH298" t="s">
        <v>35</v>
      </c>
    </row>
    <row r="299" spans="1:34" x14ac:dyDescent="0.3">
      <c r="A299">
        <v>298</v>
      </c>
      <c r="B299" s="2" t="s">
        <v>528</v>
      </c>
      <c r="C299" s="2" t="s">
        <v>56</v>
      </c>
      <c r="D299" s="2" t="s">
        <v>49</v>
      </c>
      <c r="E299">
        <v>29</v>
      </c>
      <c r="F299">
        <v>12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7</v>
      </c>
      <c r="N299">
        <v>41</v>
      </c>
      <c r="O299">
        <v>5.86</v>
      </c>
      <c r="P299">
        <v>0</v>
      </c>
      <c r="Q299">
        <v>24</v>
      </c>
      <c r="R299">
        <v>12</v>
      </c>
      <c r="S299">
        <v>186</v>
      </c>
      <c r="T299">
        <v>15.5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29</v>
      </c>
      <c r="AB299">
        <v>40.700000000000003</v>
      </c>
      <c r="AC299">
        <v>43.7</v>
      </c>
      <c r="AD299">
        <v>34.700000000000003</v>
      </c>
      <c r="AF299">
        <v>123</v>
      </c>
      <c r="AH299" t="s">
        <v>35</v>
      </c>
    </row>
    <row r="300" spans="1:34" x14ac:dyDescent="0.3">
      <c r="A300">
        <v>299</v>
      </c>
      <c r="B300" s="2" t="s">
        <v>726</v>
      </c>
      <c r="C300" s="2" t="s">
        <v>111</v>
      </c>
      <c r="D300" s="2" t="s">
        <v>49</v>
      </c>
      <c r="E300">
        <v>27</v>
      </c>
      <c r="F300">
        <v>7</v>
      </c>
      <c r="G300">
        <v>3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2</v>
      </c>
      <c r="O300">
        <v>2</v>
      </c>
      <c r="P300">
        <v>0</v>
      </c>
      <c r="Q300">
        <v>42</v>
      </c>
      <c r="R300">
        <v>31</v>
      </c>
      <c r="S300">
        <v>224</v>
      </c>
      <c r="T300">
        <v>7.23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29</v>
      </c>
      <c r="AB300">
        <v>59.6</v>
      </c>
      <c r="AC300">
        <v>62.6</v>
      </c>
      <c r="AD300">
        <v>44.1</v>
      </c>
      <c r="AF300">
        <v>124</v>
      </c>
      <c r="AH300" t="s">
        <v>35</v>
      </c>
    </row>
    <row r="301" spans="1:34" x14ac:dyDescent="0.3">
      <c r="A301">
        <v>300</v>
      </c>
      <c r="B301" s="2" t="s">
        <v>363</v>
      </c>
      <c r="C301" s="2" t="s">
        <v>40</v>
      </c>
      <c r="D301" s="2" t="s">
        <v>52</v>
      </c>
      <c r="E301">
        <v>23</v>
      </c>
      <c r="F301">
        <v>12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20</v>
      </c>
      <c r="R301">
        <v>19</v>
      </c>
      <c r="S301">
        <v>225</v>
      </c>
      <c r="T301">
        <v>11.84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29</v>
      </c>
      <c r="AB301">
        <v>47.5</v>
      </c>
      <c r="AC301">
        <v>50.5</v>
      </c>
      <c r="AD301">
        <v>38</v>
      </c>
      <c r="AF301">
        <v>45</v>
      </c>
      <c r="AH301" t="s">
        <v>35</v>
      </c>
    </row>
    <row r="302" spans="1:34" x14ac:dyDescent="0.3">
      <c r="A302">
        <v>301</v>
      </c>
      <c r="B302" s="2" t="s">
        <v>515</v>
      </c>
      <c r="C302" s="2" t="s">
        <v>40</v>
      </c>
      <c r="D302" s="2" t="s">
        <v>52</v>
      </c>
      <c r="E302">
        <v>30</v>
      </c>
      <c r="F302">
        <v>16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21</v>
      </c>
      <c r="R302">
        <v>15</v>
      </c>
      <c r="S302">
        <v>165</v>
      </c>
      <c r="T302">
        <v>11</v>
      </c>
      <c r="U302">
        <v>2</v>
      </c>
      <c r="V302">
        <v>0</v>
      </c>
      <c r="W302">
        <v>0</v>
      </c>
      <c r="X302">
        <v>2</v>
      </c>
      <c r="Y302">
        <v>0</v>
      </c>
      <c r="Z302">
        <v>0</v>
      </c>
      <c r="AA302">
        <v>29</v>
      </c>
      <c r="AB302">
        <v>43.5</v>
      </c>
      <c r="AC302">
        <v>46.5</v>
      </c>
      <c r="AD302">
        <v>36</v>
      </c>
      <c r="AF302">
        <v>44</v>
      </c>
      <c r="AH302" t="s">
        <v>35</v>
      </c>
    </row>
    <row r="303" spans="1:34" x14ac:dyDescent="0.3">
      <c r="A303">
        <v>302</v>
      </c>
      <c r="B303" s="2" t="s">
        <v>727</v>
      </c>
      <c r="C303" s="2" t="s">
        <v>107</v>
      </c>
      <c r="D303" s="2" t="s">
        <v>52</v>
      </c>
      <c r="E303">
        <v>24</v>
      </c>
      <c r="F303">
        <v>15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35</v>
      </c>
      <c r="R303">
        <v>22</v>
      </c>
      <c r="S303">
        <v>259</v>
      </c>
      <c r="T303">
        <v>11.77</v>
      </c>
      <c r="U303">
        <v>1</v>
      </c>
      <c r="V303">
        <v>2</v>
      </c>
      <c r="W303">
        <v>2</v>
      </c>
      <c r="X303">
        <v>2</v>
      </c>
      <c r="Y303">
        <v>0</v>
      </c>
      <c r="Z303">
        <v>0</v>
      </c>
      <c r="AA303">
        <v>28</v>
      </c>
      <c r="AB303">
        <v>55.9</v>
      </c>
      <c r="AC303">
        <v>60.9</v>
      </c>
      <c r="AD303">
        <v>44.9</v>
      </c>
      <c r="AF303">
        <v>47</v>
      </c>
      <c r="AH303" t="s">
        <v>35</v>
      </c>
    </row>
    <row r="304" spans="1:34" x14ac:dyDescent="0.3">
      <c r="A304">
        <v>303</v>
      </c>
      <c r="B304" s="2" t="s">
        <v>284</v>
      </c>
      <c r="C304" s="2" t="s">
        <v>61</v>
      </c>
      <c r="D304" s="2" t="s">
        <v>52</v>
      </c>
      <c r="E304">
        <v>22</v>
      </c>
      <c r="F304">
        <v>4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14</v>
      </c>
      <c r="R304">
        <v>8</v>
      </c>
      <c r="S304">
        <v>156</v>
      </c>
      <c r="T304">
        <v>19.5</v>
      </c>
      <c r="U304">
        <v>2</v>
      </c>
      <c r="V304">
        <v>0</v>
      </c>
      <c r="W304">
        <v>0</v>
      </c>
      <c r="X304">
        <v>2</v>
      </c>
      <c r="Y304">
        <v>0</v>
      </c>
      <c r="Z304">
        <v>0</v>
      </c>
      <c r="AA304">
        <v>28</v>
      </c>
      <c r="AB304">
        <v>35.6</v>
      </c>
      <c r="AC304">
        <v>38.6</v>
      </c>
      <c r="AD304">
        <v>31.6</v>
      </c>
      <c r="AF304">
        <v>48</v>
      </c>
      <c r="AH304" t="s">
        <v>35</v>
      </c>
    </row>
    <row r="305" spans="1:34" x14ac:dyDescent="0.3">
      <c r="A305">
        <v>304</v>
      </c>
      <c r="B305" s="2" t="s">
        <v>728</v>
      </c>
      <c r="C305" s="2" t="s">
        <v>107</v>
      </c>
      <c r="D305" s="2" t="s">
        <v>34</v>
      </c>
      <c r="E305">
        <v>27</v>
      </c>
      <c r="F305">
        <v>11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52</v>
      </c>
      <c r="N305">
        <v>250</v>
      </c>
      <c r="O305">
        <v>4.8099999999999996</v>
      </c>
      <c r="P305">
        <v>0</v>
      </c>
      <c r="Q305">
        <v>19</v>
      </c>
      <c r="R305">
        <v>11</v>
      </c>
      <c r="S305">
        <v>26</v>
      </c>
      <c r="T305">
        <v>2.36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28</v>
      </c>
      <c r="AB305">
        <v>38.6</v>
      </c>
      <c r="AC305">
        <v>41.6</v>
      </c>
      <c r="AD305">
        <v>33.1</v>
      </c>
      <c r="AF305">
        <v>87</v>
      </c>
      <c r="AH305" t="s">
        <v>35</v>
      </c>
    </row>
    <row r="306" spans="1:34" x14ac:dyDescent="0.3">
      <c r="A306">
        <v>305</v>
      </c>
      <c r="B306" s="2" t="s">
        <v>729</v>
      </c>
      <c r="C306" s="2" t="s">
        <v>72</v>
      </c>
      <c r="D306" s="2" t="s">
        <v>52</v>
      </c>
      <c r="E306">
        <v>24</v>
      </c>
      <c r="F306">
        <v>8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20</v>
      </c>
      <c r="R306">
        <v>9</v>
      </c>
      <c r="S306">
        <v>100</v>
      </c>
      <c r="T306">
        <v>11.11</v>
      </c>
      <c r="U306">
        <v>3</v>
      </c>
      <c r="V306">
        <v>0</v>
      </c>
      <c r="W306">
        <v>0</v>
      </c>
      <c r="X306">
        <v>3</v>
      </c>
      <c r="Y306">
        <v>0</v>
      </c>
      <c r="Z306">
        <v>0</v>
      </c>
      <c r="AA306">
        <v>28</v>
      </c>
      <c r="AB306">
        <v>37</v>
      </c>
      <c r="AC306">
        <v>40</v>
      </c>
      <c r="AD306">
        <v>32.5</v>
      </c>
      <c r="AF306">
        <v>46</v>
      </c>
      <c r="AH306" t="s">
        <v>35</v>
      </c>
    </row>
    <row r="307" spans="1:34" x14ac:dyDescent="0.3">
      <c r="A307">
        <v>306</v>
      </c>
      <c r="B307" s="2" t="s">
        <v>206</v>
      </c>
      <c r="C307" s="2" t="s">
        <v>180</v>
      </c>
      <c r="D307" s="2" t="s">
        <v>49</v>
      </c>
      <c r="E307">
        <v>22</v>
      </c>
      <c r="F307">
        <v>14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38</v>
      </c>
      <c r="R307">
        <v>16</v>
      </c>
      <c r="S307">
        <v>217</v>
      </c>
      <c r="T307">
        <v>13.56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28</v>
      </c>
      <c r="AB307">
        <v>43.7</v>
      </c>
      <c r="AC307">
        <v>46.7</v>
      </c>
      <c r="AD307">
        <v>35.700000000000003</v>
      </c>
      <c r="AF307">
        <v>125</v>
      </c>
      <c r="AH307" t="s">
        <v>35</v>
      </c>
    </row>
    <row r="308" spans="1:34" x14ac:dyDescent="0.3">
      <c r="A308">
        <v>307</v>
      </c>
      <c r="B308" s="2" t="s">
        <v>162</v>
      </c>
      <c r="C308" s="2" t="s">
        <v>33</v>
      </c>
      <c r="D308" s="2" t="s">
        <v>38</v>
      </c>
      <c r="E308">
        <v>22</v>
      </c>
      <c r="F308">
        <v>2</v>
      </c>
      <c r="G308">
        <v>1</v>
      </c>
      <c r="H308">
        <v>20</v>
      </c>
      <c r="I308">
        <v>31</v>
      </c>
      <c r="J308">
        <v>266</v>
      </c>
      <c r="K308">
        <v>2</v>
      </c>
      <c r="L308">
        <v>0</v>
      </c>
      <c r="M308">
        <v>5</v>
      </c>
      <c r="N308">
        <v>19</v>
      </c>
      <c r="O308">
        <v>3.8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27</v>
      </c>
      <c r="AB308">
        <v>26.5</v>
      </c>
      <c r="AC308">
        <v>26.5</v>
      </c>
      <c r="AD308">
        <v>26.5</v>
      </c>
      <c r="AF308">
        <v>47</v>
      </c>
      <c r="AH308" t="s">
        <v>35</v>
      </c>
    </row>
    <row r="309" spans="1:34" x14ac:dyDescent="0.3">
      <c r="A309">
        <v>308</v>
      </c>
      <c r="B309" s="2" t="s">
        <v>730</v>
      </c>
      <c r="C309" s="2" t="s">
        <v>70</v>
      </c>
      <c r="D309" s="2" t="s">
        <v>49</v>
      </c>
      <c r="E309">
        <v>27</v>
      </c>
      <c r="F309">
        <v>8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</v>
      </c>
      <c r="N309">
        <v>23</v>
      </c>
      <c r="O309">
        <v>7.67</v>
      </c>
      <c r="P309">
        <v>0</v>
      </c>
      <c r="Q309">
        <v>27</v>
      </c>
      <c r="R309">
        <v>19</v>
      </c>
      <c r="S309">
        <v>266</v>
      </c>
      <c r="T309">
        <v>14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27</v>
      </c>
      <c r="AB309">
        <v>45.9</v>
      </c>
      <c r="AC309">
        <v>49.9</v>
      </c>
      <c r="AD309">
        <v>36.4</v>
      </c>
      <c r="AF309">
        <v>128</v>
      </c>
      <c r="AH309" t="s">
        <v>35</v>
      </c>
    </row>
    <row r="310" spans="1:34" x14ac:dyDescent="0.3">
      <c r="A310">
        <v>309</v>
      </c>
      <c r="B310" s="2" t="s">
        <v>434</v>
      </c>
      <c r="C310" s="2" t="s">
        <v>56</v>
      </c>
      <c r="D310" s="2" t="s">
        <v>52</v>
      </c>
      <c r="E310">
        <v>30</v>
      </c>
      <c r="F310">
        <v>16</v>
      </c>
      <c r="G310">
        <v>16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27</v>
      </c>
      <c r="R310">
        <v>19</v>
      </c>
      <c r="S310">
        <v>210</v>
      </c>
      <c r="T310">
        <v>11.05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27</v>
      </c>
      <c r="AB310">
        <v>46</v>
      </c>
      <c r="AC310">
        <v>49</v>
      </c>
      <c r="AD310">
        <v>36.5</v>
      </c>
      <c r="AF310">
        <v>49</v>
      </c>
      <c r="AH310" t="s">
        <v>35</v>
      </c>
    </row>
    <row r="311" spans="1:34" x14ac:dyDescent="0.3">
      <c r="A311">
        <v>310</v>
      </c>
      <c r="B311" s="2" t="s">
        <v>523</v>
      </c>
      <c r="C311" s="2" t="s">
        <v>135</v>
      </c>
      <c r="D311" s="2" t="s">
        <v>38</v>
      </c>
      <c r="E311">
        <v>32</v>
      </c>
      <c r="F311">
        <v>3</v>
      </c>
      <c r="G311">
        <v>2</v>
      </c>
      <c r="H311">
        <v>34</v>
      </c>
      <c r="I311">
        <v>54</v>
      </c>
      <c r="J311">
        <v>372</v>
      </c>
      <c r="K311">
        <v>3</v>
      </c>
      <c r="L311">
        <v>3</v>
      </c>
      <c r="M311">
        <v>10</v>
      </c>
      <c r="N311">
        <v>63</v>
      </c>
      <c r="O311">
        <v>6.3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27</v>
      </c>
      <c r="AB311">
        <v>27.2</v>
      </c>
      <c r="AC311">
        <v>33.200000000000003</v>
      </c>
      <c r="AD311">
        <v>30.2</v>
      </c>
      <c r="AF311">
        <v>46</v>
      </c>
      <c r="AH311" t="s">
        <v>35</v>
      </c>
    </row>
    <row r="312" spans="1:34" x14ac:dyDescent="0.3">
      <c r="A312">
        <v>311</v>
      </c>
      <c r="B312" s="2" t="s">
        <v>560</v>
      </c>
      <c r="C312" s="2" t="s">
        <v>37</v>
      </c>
      <c r="D312" s="2" t="s">
        <v>49</v>
      </c>
      <c r="E312">
        <v>25</v>
      </c>
      <c r="F312">
        <v>16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</v>
      </c>
      <c r="N312">
        <v>17</v>
      </c>
      <c r="O312">
        <v>3.4</v>
      </c>
      <c r="P312">
        <v>0</v>
      </c>
      <c r="Q312">
        <v>25</v>
      </c>
      <c r="R312">
        <v>19</v>
      </c>
      <c r="S312">
        <v>196</v>
      </c>
      <c r="T312">
        <v>10.32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27</v>
      </c>
      <c r="AB312">
        <v>46.3</v>
      </c>
      <c r="AC312">
        <v>49.3</v>
      </c>
      <c r="AD312">
        <v>36.799999999999997</v>
      </c>
      <c r="AF312">
        <v>126</v>
      </c>
      <c r="AH312" t="s">
        <v>35</v>
      </c>
    </row>
    <row r="313" spans="1:34" x14ac:dyDescent="0.3">
      <c r="A313">
        <v>312</v>
      </c>
      <c r="B313" s="2" t="s">
        <v>480</v>
      </c>
      <c r="C313" s="2" t="s">
        <v>116</v>
      </c>
      <c r="D313" s="2" t="s">
        <v>49</v>
      </c>
      <c r="E313">
        <v>22</v>
      </c>
      <c r="F313">
        <v>13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28</v>
      </c>
      <c r="R313">
        <v>19</v>
      </c>
      <c r="S313">
        <v>210</v>
      </c>
      <c r="T313">
        <v>11.05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27</v>
      </c>
      <c r="AB313">
        <v>46</v>
      </c>
      <c r="AC313">
        <v>49</v>
      </c>
      <c r="AD313">
        <v>36.5</v>
      </c>
      <c r="AF313">
        <v>127</v>
      </c>
      <c r="AH313" t="s">
        <v>35</v>
      </c>
    </row>
    <row r="314" spans="1:34" x14ac:dyDescent="0.3">
      <c r="A314">
        <v>313</v>
      </c>
      <c r="B314" s="2" t="s">
        <v>731</v>
      </c>
      <c r="C314" s="2" t="s">
        <v>104</v>
      </c>
      <c r="D314" s="2" t="s">
        <v>52</v>
      </c>
      <c r="E314">
        <v>26</v>
      </c>
      <c r="F314">
        <v>7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10</v>
      </c>
      <c r="R314">
        <v>8</v>
      </c>
      <c r="S314">
        <v>87</v>
      </c>
      <c r="T314">
        <v>10.88</v>
      </c>
      <c r="U314">
        <v>3</v>
      </c>
      <c r="V314">
        <v>0</v>
      </c>
      <c r="W314">
        <v>0</v>
      </c>
      <c r="X314">
        <v>3</v>
      </c>
      <c r="Y314">
        <v>0</v>
      </c>
      <c r="Z314">
        <v>0</v>
      </c>
      <c r="AA314">
        <v>27</v>
      </c>
      <c r="AB314">
        <v>34.700000000000003</v>
      </c>
      <c r="AC314">
        <v>34.700000000000003</v>
      </c>
      <c r="AD314">
        <v>30.7</v>
      </c>
      <c r="AF314">
        <v>50</v>
      </c>
      <c r="AH314" t="s">
        <v>35</v>
      </c>
    </row>
    <row r="315" spans="1:34" x14ac:dyDescent="0.3">
      <c r="A315">
        <v>314</v>
      </c>
      <c r="B315" s="2" t="s">
        <v>309</v>
      </c>
      <c r="C315" s="2" t="s">
        <v>86</v>
      </c>
      <c r="D315" s="2" t="s">
        <v>34</v>
      </c>
      <c r="E315">
        <v>28</v>
      </c>
      <c r="F315">
        <v>16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8</v>
      </c>
      <c r="N315">
        <v>91</v>
      </c>
      <c r="O315">
        <v>11.38</v>
      </c>
      <c r="P315">
        <v>2</v>
      </c>
      <c r="Q315">
        <v>3</v>
      </c>
      <c r="R315">
        <v>3</v>
      </c>
      <c r="S315">
        <v>13</v>
      </c>
      <c r="T315">
        <v>4.33</v>
      </c>
      <c r="U315">
        <v>1</v>
      </c>
      <c r="V315">
        <v>1</v>
      </c>
      <c r="W315">
        <v>1</v>
      </c>
      <c r="X315">
        <v>3</v>
      </c>
      <c r="Y315">
        <v>0</v>
      </c>
      <c r="Z315">
        <v>0</v>
      </c>
      <c r="AA315">
        <v>26</v>
      </c>
      <c r="AB315">
        <v>29.4</v>
      </c>
      <c r="AC315">
        <v>30.4</v>
      </c>
      <c r="AD315">
        <v>27.9</v>
      </c>
      <c r="AF315">
        <v>88</v>
      </c>
      <c r="AH315" t="s">
        <v>35</v>
      </c>
    </row>
    <row r="316" spans="1:34" x14ac:dyDescent="0.3">
      <c r="A316">
        <v>315</v>
      </c>
      <c r="B316" s="2" t="s">
        <v>386</v>
      </c>
      <c r="C316" s="2" t="s">
        <v>74</v>
      </c>
      <c r="D316" s="2" t="s">
        <v>49</v>
      </c>
      <c r="E316">
        <v>27</v>
      </c>
      <c r="F316">
        <v>10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27</v>
      </c>
      <c r="R316">
        <v>16</v>
      </c>
      <c r="S316">
        <v>199</v>
      </c>
      <c r="T316">
        <v>12.44</v>
      </c>
      <c r="U316">
        <v>1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26</v>
      </c>
      <c r="AB316">
        <v>41.9</v>
      </c>
      <c r="AC316">
        <v>44.9</v>
      </c>
      <c r="AD316">
        <v>33.9</v>
      </c>
      <c r="AF316">
        <v>130</v>
      </c>
      <c r="AH316" t="s">
        <v>35</v>
      </c>
    </row>
    <row r="317" spans="1:34" x14ac:dyDescent="0.3">
      <c r="A317">
        <v>316</v>
      </c>
      <c r="B317" s="2" t="s">
        <v>732</v>
      </c>
      <c r="C317" s="2" t="s">
        <v>70</v>
      </c>
      <c r="D317" s="2" t="s">
        <v>49</v>
      </c>
      <c r="E317">
        <v>32</v>
      </c>
      <c r="F317">
        <v>6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16</v>
      </c>
      <c r="R317">
        <v>12</v>
      </c>
      <c r="S317">
        <v>135</v>
      </c>
      <c r="T317">
        <v>11.25</v>
      </c>
      <c r="U317">
        <v>2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26</v>
      </c>
      <c r="AB317">
        <v>37.5</v>
      </c>
      <c r="AC317">
        <v>40.5</v>
      </c>
      <c r="AD317">
        <v>31.5</v>
      </c>
      <c r="AF317">
        <v>131</v>
      </c>
      <c r="AH317" t="s">
        <v>35</v>
      </c>
    </row>
    <row r="318" spans="1:34" x14ac:dyDescent="0.3">
      <c r="A318">
        <v>317</v>
      </c>
      <c r="B318" s="2" t="s">
        <v>540</v>
      </c>
      <c r="C318" s="2" t="s">
        <v>130</v>
      </c>
      <c r="D318" s="2" t="s">
        <v>49</v>
      </c>
      <c r="E318">
        <v>30</v>
      </c>
      <c r="F318">
        <v>16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20</v>
      </c>
      <c r="O318">
        <v>10</v>
      </c>
      <c r="P318">
        <v>0</v>
      </c>
      <c r="Q318">
        <v>17</v>
      </c>
      <c r="R318">
        <v>10</v>
      </c>
      <c r="S318">
        <v>79</v>
      </c>
      <c r="T318">
        <v>7.9</v>
      </c>
      <c r="U318">
        <v>1</v>
      </c>
      <c r="V318">
        <v>3</v>
      </c>
      <c r="W318">
        <v>1</v>
      </c>
      <c r="X318">
        <v>3</v>
      </c>
      <c r="Y318">
        <v>0</v>
      </c>
      <c r="Z318">
        <v>0</v>
      </c>
      <c r="AA318">
        <v>26</v>
      </c>
      <c r="AB318">
        <v>35.9</v>
      </c>
      <c r="AC318">
        <v>36.9</v>
      </c>
      <c r="AD318">
        <v>30.9</v>
      </c>
      <c r="AF318">
        <v>129</v>
      </c>
      <c r="AH318" t="s">
        <v>35</v>
      </c>
    </row>
    <row r="319" spans="1:34" x14ac:dyDescent="0.3">
      <c r="A319">
        <v>318</v>
      </c>
      <c r="B319" s="2" t="s">
        <v>465</v>
      </c>
      <c r="C319" s="2" t="s">
        <v>104</v>
      </c>
      <c r="D319" s="2" t="s">
        <v>52</v>
      </c>
      <c r="E319">
        <v>25</v>
      </c>
      <c r="F319">
        <v>9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13</v>
      </c>
      <c r="R319">
        <v>7</v>
      </c>
      <c r="S319">
        <v>133</v>
      </c>
      <c r="T319">
        <v>19</v>
      </c>
      <c r="U319">
        <v>2</v>
      </c>
      <c r="V319">
        <v>0</v>
      </c>
      <c r="W319">
        <v>0</v>
      </c>
      <c r="X319">
        <v>2</v>
      </c>
      <c r="Y319">
        <v>0</v>
      </c>
      <c r="Z319">
        <v>0</v>
      </c>
      <c r="AA319">
        <v>25</v>
      </c>
      <c r="AB319">
        <v>32.299999999999997</v>
      </c>
      <c r="AC319">
        <v>35.299999999999997</v>
      </c>
      <c r="AD319">
        <v>28.8</v>
      </c>
      <c r="AF319">
        <v>51</v>
      </c>
      <c r="AH319" t="s">
        <v>35</v>
      </c>
    </row>
    <row r="320" spans="1:34" x14ac:dyDescent="0.3">
      <c r="A320">
        <v>319</v>
      </c>
      <c r="B320" s="2" t="s">
        <v>404</v>
      </c>
      <c r="C320" s="2" t="s">
        <v>84</v>
      </c>
      <c r="D320" s="2" t="s">
        <v>49</v>
      </c>
      <c r="E320">
        <v>27</v>
      </c>
      <c r="F320">
        <v>16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22</v>
      </c>
      <c r="R320">
        <v>14</v>
      </c>
      <c r="S320">
        <v>133</v>
      </c>
      <c r="T320">
        <v>9.5</v>
      </c>
      <c r="U320">
        <v>2</v>
      </c>
      <c r="V320">
        <v>1</v>
      </c>
      <c r="W320">
        <v>0</v>
      </c>
      <c r="X320">
        <v>2</v>
      </c>
      <c r="Y320">
        <v>0</v>
      </c>
      <c r="Z320">
        <v>0</v>
      </c>
      <c r="AA320">
        <v>25</v>
      </c>
      <c r="AB320">
        <v>39.299999999999997</v>
      </c>
      <c r="AC320">
        <v>42.3</v>
      </c>
      <c r="AD320">
        <v>32.299999999999997</v>
      </c>
      <c r="AF320">
        <v>132</v>
      </c>
      <c r="AH320" t="s">
        <v>35</v>
      </c>
    </row>
    <row r="321" spans="1:34" x14ac:dyDescent="0.3">
      <c r="A321">
        <v>320</v>
      </c>
      <c r="B321" s="2" t="s">
        <v>315</v>
      </c>
      <c r="C321" s="2" t="s">
        <v>48</v>
      </c>
      <c r="D321" s="2" t="s">
        <v>52</v>
      </c>
      <c r="E321">
        <v>28</v>
      </c>
      <c r="F321">
        <v>16</v>
      </c>
      <c r="G321">
        <v>11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24</v>
      </c>
      <c r="R321">
        <v>16</v>
      </c>
      <c r="S321">
        <v>185</v>
      </c>
      <c r="T321">
        <v>11.56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25</v>
      </c>
      <c r="AB321">
        <v>40.5</v>
      </c>
      <c r="AC321">
        <v>43.5</v>
      </c>
      <c r="AD321">
        <v>32.5</v>
      </c>
      <c r="AF321">
        <v>53</v>
      </c>
      <c r="AH321" t="s">
        <v>35</v>
      </c>
    </row>
    <row r="322" spans="1:34" x14ac:dyDescent="0.3">
      <c r="A322">
        <v>321</v>
      </c>
      <c r="B322" s="2" t="s">
        <v>311</v>
      </c>
      <c r="C322" s="2" t="s">
        <v>74</v>
      </c>
      <c r="D322" s="2" t="s">
        <v>49</v>
      </c>
      <c r="E322">
        <v>26</v>
      </c>
      <c r="F322">
        <v>6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16</v>
      </c>
      <c r="R322">
        <v>11</v>
      </c>
      <c r="S322">
        <v>190</v>
      </c>
      <c r="T322">
        <v>17.27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25</v>
      </c>
      <c r="AB322">
        <v>36</v>
      </c>
      <c r="AC322">
        <v>39</v>
      </c>
      <c r="AD322">
        <v>30.5</v>
      </c>
      <c r="AF322">
        <v>133</v>
      </c>
      <c r="AH322" t="s">
        <v>35</v>
      </c>
    </row>
    <row r="323" spans="1:34" x14ac:dyDescent="0.3">
      <c r="A323">
        <v>322</v>
      </c>
      <c r="B323" s="2" t="s">
        <v>474</v>
      </c>
      <c r="C323" s="2" t="s">
        <v>70</v>
      </c>
      <c r="D323" s="2" t="s">
        <v>52</v>
      </c>
      <c r="E323">
        <v>31</v>
      </c>
      <c r="F323">
        <v>16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11</v>
      </c>
      <c r="R323">
        <v>10</v>
      </c>
      <c r="S323">
        <v>73</v>
      </c>
      <c r="T323">
        <v>7.3</v>
      </c>
      <c r="U323">
        <v>3</v>
      </c>
      <c r="V323">
        <v>0</v>
      </c>
      <c r="W323">
        <v>0</v>
      </c>
      <c r="X323">
        <v>3</v>
      </c>
      <c r="Y323">
        <v>0</v>
      </c>
      <c r="Z323">
        <v>0</v>
      </c>
      <c r="AA323">
        <v>25</v>
      </c>
      <c r="AB323">
        <v>35.299999999999997</v>
      </c>
      <c r="AC323">
        <v>35.299999999999997</v>
      </c>
      <c r="AD323">
        <v>30.3</v>
      </c>
      <c r="AF323">
        <v>52</v>
      </c>
      <c r="AH323" t="s">
        <v>35</v>
      </c>
    </row>
    <row r="324" spans="1:34" x14ac:dyDescent="0.3">
      <c r="A324">
        <v>323</v>
      </c>
      <c r="B324" s="2" t="s">
        <v>667</v>
      </c>
      <c r="C324" s="2" t="s">
        <v>44</v>
      </c>
      <c r="D324" s="2" t="s">
        <v>34</v>
      </c>
      <c r="E324">
        <v>26</v>
      </c>
      <c r="F324">
        <v>16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44</v>
      </c>
      <c r="N324">
        <v>127</v>
      </c>
      <c r="O324">
        <v>2.89</v>
      </c>
      <c r="P324">
        <v>1</v>
      </c>
      <c r="Q324">
        <v>12</v>
      </c>
      <c r="R324">
        <v>9</v>
      </c>
      <c r="S324">
        <v>60</v>
      </c>
      <c r="T324">
        <v>6.67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25</v>
      </c>
      <c r="AB324">
        <v>33.700000000000003</v>
      </c>
      <c r="AC324">
        <v>36.700000000000003</v>
      </c>
      <c r="AD324">
        <v>29.2</v>
      </c>
      <c r="AF324">
        <v>89</v>
      </c>
      <c r="AH324" t="s">
        <v>35</v>
      </c>
    </row>
    <row r="325" spans="1:34" x14ac:dyDescent="0.3">
      <c r="A325">
        <v>324</v>
      </c>
      <c r="B325" s="2" t="s">
        <v>531</v>
      </c>
      <c r="C325" s="2" t="s">
        <v>78</v>
      </c>
      <c r="D325" s="2" t="s">
        <v>49</v>
      </c>
      <c r="E325">
        <v>24</v>
      </c>
      <c r="F325">
        <v>14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28</v>
      </c>
      <c r="R325">
        <v>13</v>
      </c>
      <c r="S325">
        <v>160</v>
      </c>
      <c r="T325">
        <v>12.31</v>
      </c>
      <c r="U325">
        <v>1</v>
      </c>
      <c r="V325">
        <v>0</v>
      </c>
      <c r="W325">
        <v>0</v>
      </c>
      <c r="X325">
        <v>1</v>
      </c>
      <c r="Y325">
        <v>1</v>
      </c>
      <c r="Z325">
        <v>0</v>
      </c>
      <c r="AA325">
        <v>24</v>
      </c>
      <c r="AB325">
        <v>37</v>
      </c>
      <c r="AC325">
        <v>40</v>
      </c>
      <c r="AD325">
        <v>30.5</v>
      </c>
      <c r="AF325">
        <v>135</v>
      </c>
      <c r="AH325" t="s">
        <v>35</v>
      </c>
    </row>
    <row r="326" spans="1:34" x14ac:dyDescent="0.3">
      <c r="A326">
        <v>325</v>
      </c>
      <c r="B326" s="2" t="s">
        <v>251</v>
      </c>
      <c r="C326" s="2" t="s">
        <v>78</v>
      </c>
      <c r="D326" s="2" t="s">
        <v>52</v>
      </c>
      <c r="E326">
        <v>28</v>
      </c>
      <c r="F326">
        <v>4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19</v>
      </c>
      <c r="R326">
        <v>15</v>
      </c>
      <c r="S326">
        <v>179</v>
      </c>
      <c r="T326">
        <v>11.93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24</v>
      </c>
      <c r="AB326">
        <v>38.9</v>
      </c>
      <c r="AC326">
        <v>41.9</v>
      </c>
      <c r="AD326">
        <v>31.4</v>
      </c>
      <c r="AF326">
        <v>54</v>
      </c>
      <c r="AH326" t="s">
        <v>35</v>
      </c>
    </row>
    <row r="327" spans="1:34" x14ac:dyDescent="0.3">
      <c r="A327">
        <v>326</v>
      </c>
      <c r="B327" s="2" t="s">
        <v>678</v>
      </c>
      <c r="C327" s="2" t="s">
        <v>116</v>
      </c>
      <c r="D327" s="2" t="s">
        <v>49</v>
      </c>
      <c r="E327">
        <v>24</v>
      </c>
      <c r="F327">
        <v>10</v>
      </c>
      <c r="G327">
        <v>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9</v>
      </c>
      <c r="O327">
        <v>9</v>
      </c>
      <c r="P327">
        <v>0</v>
      </c>
      <c r="Q327">
        <v>46</v>
      </c>
      <c r="R327">
        <v>17</v>
      </c>
      <c r="S327">
        <v>171</v>
      </c>
      <c r="T327">
        <v>10.06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24</v>
      </c>
      <c r="AB327">
        <v>41</v>
      </c>
      <c r="AC327">
        <v>44</v>
      </c>
      <c r="AD327">
        <v>32.5</v>
      </c>
      <c r="AF327">
        <v>134</v>
      </c>
      <c r="AH327" t="s">
        <v>35</v>
      </c>
    </row>
    <row r="328" spans="1:34" x14ac:dyDescent="0.3">
      <c r="A328">
        <v>327</v>
      </c>
      <c r="B328" s="2" t="s">
        <v>273</v>
      </c>
      <c r="C328" s="2" t="s">
        <v>67</v>
      </c>
      <c r="D328" s="2" t="s">
        <v>52</v>
      </c>
      <c r="E328">
        <v>26</v>
      </c>
      <c r="F328">
        <v>16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25</v>
      </c>
      <c r="R328">
        <v>17</v>
      </c>
      <c r="S328">
        <v>225</v>
      </c>
      <c r="T328">
        <v>13.24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23</v>
      </c>
      <c r="AB328">
        <v>39.5</v>
      </c>
      <c r="AC328">
        <v>42.5</v>
      </c>
      <c r="AD328">
        <v>31</v>
      </c>
      <c r="AF328">
        <v>56</v>
      </c>
      <c r="AH328" t="s">
        <v>35</v>
      </c>
    </row>
    <row r="329" spans="1:34" x14ac:dyDescent="0.3">
      <c r="A329">
        <v>328</v>
      </c>
      <c r="B329" s="2" t="s">
        <v>405</v>
      </c>
      <c r="C329" s="2" t="s">
        <v>65</v>
      </c>
      <c r="D329" s="2" t="s">
        <v>49</v>
      </c>
      <c r="E329">
        <v>23</v>
      </c>
      <c r="F329">
        <v>13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14</v>
      </c>
      <c r="R329">
        <v>9</v>
      </c>
      <c r="S329">
        <v>130</v>
      </c>
      <c r="T329">
        <v>14.44</v>
      </c>
      <c r="U329">
        <v>1</v>
      </c>
      <c r="V329">
        <v>2</v>
      </c>
      <c r="W329">
        <v>1</v>
      </c>
      <c r="X329">
        <v>2</v>
      </c>
      <c r="Y329">
        <v>0</v>
      </c>
      <c r="Z329">
        <v>0</v>
      </c>
      <c r="AA329">
        <v>23</v>
      </c>
      <c r="AB329">
        <v>32</v>
      </c>
      <c r="AC329">
        <v>36</v>
      </c>
      <c r="AD329">
        <v>27.5</v>
      </c>
      <c r="AF329">
        <v>136</v>
      </c>
      <c r="AH329" t="s">
        <v>35</v>
      </c>
    </row>
    <row r="330" spans="1:34" x14ac:dyDescent="0.3">
      <c r="A330">
        <v>329</v>
      </c>
      <c r="B330" s="2" t="s">
        <v>512</v>
      </c>
      <c r="C330" s="2" t="s">
        <v>42</v>
      </c>
      <c r="D330" s="2" t="s">
        <v>52</v>
      </c>
      <c r="E330">
        <v>30</v>
      </c>
      <c r="F330">
        <v>16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25</v>
      </c>
      <c r="R330">
        <v>19</v>
      </c>
      <c r="S330">
        <v>170</v>
      </c>
      <c r="T330">
        <v>8.9499999999999993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23</v>
      </c>
      <c r="AB330">
        <v>42</v>
      </c>
      <c r="AC330">
        <v>45</v>
      </c>
      <c r="AD330">
        <v>32.5</v>
      </c>
      <c r="AF330">
        <v>55</v>
      </c>
      <c r="AH330" t="s">
        <v>35</v>
      </c>
    </row>
    <row r="331" spans="1:34" x14ac:dyDescent="0.3">
      <c r="A331">
        <v>330</v>
      </c>
      <c r="B331" s="2" t="s">
        <v>572</v>
      </c>
      <c r="C331" s="2" t="s">
        <v>48</v>
      </c>
      <c r="D331" s="2" t="s">
        <v>49</v>
      </c>
      <c r="E331">
        <v>25</v>
      </c>
      <c r="F331">
        <v>14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14</v>
      </c>
      <c r="R331">
        <v>9</v>
      </c>
      <c r="S331">
        <v>97</v>
      </c>
      <c r="T331">
        <v>10.78</v>
      </c>
      <c r="U331">
        <v>2</v>
      </c>
      <c r="V331">
        <v>0</v>
      </c>
      <c r="W331">
        <v>0</v>
      </c>
      <c r="X331">
        <v>2</v>
      </c>
      <c r="Y331">
        <v>0</v>
      </c>
      <c r="Z331">
        <v>0</v>
      </c>
      <c r="AA331">
        <v>22</v>
      </c>
      <c r="AB331">
        <v>30.7</v>
      </c>
      <c r="AC331">
        <v>30.7</v>
      </c>
      <c r="AD331">
        <v>26.2</v>
      </c>
      <c r="AF331">
        <v>137</v>
      </c>
      <c r="AH331" t="s">
        <v>35</v>
      </c>
    </row>
    <row r="332" spans="1:34" x14ac:dyDescent="0.3">
      <c r="A332">
        <v>331</v>
      </c>
      <c r="B332" s="2" t="s">
        <v>296</v>
      </c>
      <c r="C332" s="2" t="s">
        <v>37</v>
      </c>
      <c r="D332" s="2" t="s">
        <v>52</v>
      </c>
      <c r="E332">
        <v>25</v>
      </c>
      <c r="F332">
        <v>12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23</v>
      </c>
      <c r="R332">
        <v>13</v>
      </c>
      <c r="S332">
        <v>163</v>
      </c>
      <c r="T332">
        <v>12.54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22</v>
      </c>
      <c r="AB332">
        <v>35.299999999999997</v>
      </c>
      <c r="AC332">
        <v>38.299999999999997</v>
      </c>
      <c r="AD332">
        <v>28.8</v>
      </c>
      <c r="AF332">
        <v>57</v>
      </c>
      <c r="AH332" t="s">
        <v>35</v>
      </c>
    </row>
    <row r="333" spans="1:34" x14ac:dyDescent="0.3">
      <c r="A333">
        <v>332</v>
      </c>
      <c r="B333" s="2" t="s">
        <v>372</v>
      </c>
      <c r="C333" s="2" t="s">
        <v>48</v>
      </c>
      <c r="D333" s="2" t="s">
        <v>52</v>
      </c>
      <c r="E333">
        <v>23</v>
      </c>
      <c r="F333">
        <v>10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19</v>
      </c>
      <c r="R333">
        <v>12</v>
      </c>
      <c r="S333">
        <v>150</v>
      </c>
      <c r="T333">
        <v>12.5</v>
      </c>
      <c r="U333">
        <v>1</v>
      </c>
      <c r="V333">
        <v>1</v>
      </c>
      <c r="W333">
        <v>0</v>
      </c>
      <c r="X333">
        <v>1</v>
      </c>
      <c r="Y333">
        <v>0</v>
      </c>
      <c r="Z333">
        <v>0</v>
      </c>
      <c r="AA333">
        <v>21</v>
      </c>
      <c r="AB333">
        <v>33</v>
      </c>
      <c r="AC333">
        <v>36</v>
      </c>
      <c r="AD333">
        <v>27</v>
      </c>
      <c r="AF333">
        <v>61</v>
      </c>
      <c r="AH333" t="s">
        <v>35</v>
      </c>
    </row>
    <row r="334" spans="1:34" x14ac:dyDescent="0.3">
      <c r="A334">
        <v>333</v>
      </c>
      <c r="B334" s="2" t="s">
        <v>455</v>
      </c>
      <c r="C334" s="2" t="s">
        <v>70</v>
      </c>
      <c r="D334" s="2" t="s">
        <v>49</v>
      </c>
      <c r="E334">
        <v>24</v>
      </c>
      <c r="F334">
        <v>7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31</v>
      </c>
      <c r="R334">
        <v>15</v>
      </c>
      <c r="S334">
        <v>154</v>
      </c>
      <c r="T334">
        <v>10.27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21</v>
      </c>
      <c r="AB334">
        <v>36.4</v>
      </c>
      <c r="AC334">
        <v>39.4</v>
      </c>
      <c r="AD334">
        <v>28.9</v>
      </c>
      <c r="AF334">
        <v>138</v>
      </c>
      <c r="AH334" t="s">
        <v>35</v>
      </c>
    </row>
    <row r="335" spans="1:34" x14ac:dyDescent="0.3">
      <c r="A335">
        <v>334</v>
      </c>
      <c r="B335" s="2" t="s">
        <v>305</v>
      </c>
      <c r="C335" s="2" t="s">
        <v>37</v>
      </c>
      <c r="D335" s="2" t="s">
        <v>52</v>
      </c>
      <c r="E335">
        <v>25</v>
      </c>
      <c r="F335">
        <v>16</v>
      </c>
      <c r="G335">
        <v>13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37</v>
      </c>
      <c r="R335">
        <v>23</v>
      </c>
      <c r="S335">
        <v>213</v>
      </c>
      <c r="T335">
        <v>9.26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21</v>
      </c>
      <c r="AB335">
        <v>44.3</v>
      </c>
      <c r="AC335">
        <v>47.3</v>
      </c>
      <c r="AD335">
        <v>32.799999999999997</v>
      </c>
      <c r="AF335">
        <v>59</v>
      </c>
      <c r="AH335" t="s">
        <v>35</v>
      </c>
    </row>
    <row r="336" spans="1:34" x14ac:dyDescent="0.3">
      <c r="A336">
        <v>335</v>
      </c>
      <c r="B336" s="2" t="s">
        <v>613</v>
      </c>
      <c r="C336" s="2" t="s">
        <v>65</v>
      </c>
      <c r="D336" s="2" t="s">
        <v>52</v>
      </c>
      <c r="E336">
        <v>30</v>
      </c>
      <c r="F336">
        <v>15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8</v>
      </c>
      <c r="R336">
        <v>5</v>
      </c>
      <c r="S336">
        <v>90</v>
      </c>
      <c r="T336">
        <v>18</v>
      </c>
      <c r="U336">
        <v>2</v>
      </c>
      <c r="V336">
        <v>0</v>
      </c>
      <c r="W336">
        <v>0</v>
      </c>
      <c r="X336">
        <v>2</v>
      </c>
      <c r="Y336">
        <v>0</v>
      </c>
      <c r="Z336">
        <v>0</v>
      </c>
      <c r="AA336">
        <v>21</v>
      </c>
      <c r="AB336">
        <v>26</v>
      </c>
      <c r="AC336">
        <v>26</v>
      </c>
      <c r="AD336">
        <v>23.5</v>
      </c>
      <c r="AF336">
        <v>62</v>
      </c>
      <c r="AH336" t="s">
        <v>35</v>
      </c>
    </row>
    <row r="337" spans="1:34" x14ac:dyDescent="0.3">
      <c r="A337">
        <v>336</v>
      </c>
      <c r="B337" s="2" t="s">
        <v>340</v>
      </c>
      <c r="C337" s="2" t="s">
        <v>84</v>
      </c>
      <c r="D337" s="2" t="s">
        <v>49</v>
      </c>
      <c r="E337">
        <v>25</v>
      </c>
      <c r="F337">
        <v>16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>
        <v>0</v>
      </c>
      <c r="O337">
        <v>0</v>
      </c>
      <c r="P337">
        <v>0</v>
      </c>
      <c r="Q337">
        <v>19</v>
      </c>
      <c r="R337">
        <v>10</v>
      </c>
      <c r="S337">
        <v>149</v>
      </c>
      <c r="T337">
        <v>14.9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21</v>
      </c>
      <c r="AB337">
        <v>30.9</v>
      </c>
      <c r="AC337">
        <v>33.9</v>
      </c>
      <c r="AD337">
        <v>25.9</v>
      </c>
      <c r="AF337">
        <v>139</v>
      </c>
      <c r="AH337" t="s">
        <v>35</v>
      </c>
    </row>
    <row r="338" spans="1:34" x14ac:dyDescent="0.3">
      <c r="A338">
        <v>337</v>
      </c>
      <c r="B338" s="2" t="s">
        <v>588</v>
      </c>
      <c r="C338" s="2" t="s">
        <v>130</v>
      </c>
      <c r="D338" s="2" t="s">
        <v>38</v>
      </c>
      <c r="E338">
        <v>39</v>
      </c>
      <c r="F338">
        <v>4</v>
      </c>
      <c r="G338">
        <v>3</v>
      </c>
      <c r="H338">
        <v>60</v>
      </c>
      <c r="I338">
        <v>110</v>
      </c>
      <c r="J338">
        <v>539</v>
      </c>
      <c r="K338">
        <v>1</v>
      </c>
      <c r="L338">
        <v>4</v>
      </c>
      <c r="M338">
        <v>5</v>
      </c>
      <c r="N338">
        <v>32</v>
      </c>
      <c r="O338">
        <v>6.4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21</v>
      </c>
      <c r="AB338">
        <v>20.8</v>
      </c>
      <c r="AC338">
        <v>27.8</v>
      </c>
      <c r="AD338">
        <v>24.8</v>
      </c>
      <c r="AF338">
        <v>48</v>
      </c>
      <c r="AH338" t="s">
        <v>35</v>
      </c>
    </row>
    <row r="339" spans="1:34" x14ac:dyDescent="0.3">
      <c r="A339">
        <v>338</v>
      </c>
      <c r="B339" s="2" t="s">
        <v>360</v>
      </c>
      <c r="C339" s="2" t="s">
        <v>88</v>
      </c>
      <c r="D339" s="2" t="s">
        <v>52</v>
      </c>
      <c r="E339">
        <v>26</v>
      </c>
      <c r="F339">
        <v>14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38</v>
      </c>
      <c r="R339">
        <v>24</v>
      </c>
      <c r="S339">
        <v>214</v>
      </c>
      <c r="T339">
        <v>8.92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21</v>
      </c>
      <c r="AB339">
        <v>45.4</v>
      </c>
      <c r="AC339">
        <v>48.4</v>
      </c>
      <c r="AD339">
        <v>33.4</v>
      </c>
      <c r="AF339">
        <v>58</v>
      </c>
      <c r="AH339" t="s">
        <v>35</v>
      </c>
    </row>
    <row r="340" spans="1:34" x14ac:dyDescent="0.3">
      <c r="A340">
        <v>339</v>
      </c>
      <c r="B340" s="2" t="s">
        <v>371</v>
      </c>
      <c r="C340" s="2" t="s">
        <v>37</v>
      </c>
      <c r="D340" s="2" t="s">
        <v>52</v>
      </c>
      <c r="E340">
        <v>24</v>
      </c>
      <c r="F340">
        <v>13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</v>
      </c>
      <c r="N340">
        <v>8</v>
      </c>
      <c r="O340">
        <v>2.67</v>
      </c>
      <c r="P340">
        <v>0</v>
      </c>
      <c r="Q340">
        <v>17</v>
      </c>
      <c r="R340">
        <v>16</v>
      </c>
      <c r="S340">
        <v>143</v>
      </c>
      <c r="T340">
        <v>8.94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21</v>
      </c>
      <c r="AB340">
        <v>37.1</v>
      </c>
      <c r="AC340">
        <v>40.1</v>
      </c>
      <c r="AD340">
        <v>29.1</v>
      </c>
      <c r="AF340">
        <v>60</v>
      </c>
      <c r="AH340" t="s">
        <v>35</v>
      </c>
    </row>
    <row r="341" spans="1:34" x14ac:dyDescent="0.3">
      <c r="A341">
        <v>340</v>
      </c>
      <c r="B341" s="2" t="s">
        <v>549</v>
      </c>
      <c r="C341" s="2" t="s">
        <v>99</v>
      </c>
      <c r="D341" s="2" t="s">
        <v>49</v>
      </c>
      <c r="E341">
        <v>29</v>
      </c>
      <c r="F341">
        <v>16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25</v>
      </c>
      <c r="R341">
        <v>14</v>
      </c>
      <c r="S341">
        <v>117</v>
      </c>
      <c r="T341">
        <v>8.36</v>
      </c>
      <c r="U341">
        <v>1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20</v>
      </c>
      <c r="AB341">
        <v>33.700000000000003</v>
      </c>
      <c r="AC341">
        <v>36.700000000000003</v>
      </c>
      <c r="AD341">
        <v>26.7</v>
      </c>
      <c r="AF341">
        <v>141</v>
      </c>
      <c r="AH341" t="s">
        <v>35</v>
      </c>
    </row>
    <row r="342" spans="1:34" x14ac:dyDescent="0.3">
      <c r="A342">
        <v>341</v>
      </c>
      <c r="B342" s="2" t="s">
        <v>431</v>
      </c>
      <c r="C342" s="2" t="s">
        <v>111</v>
      </c>
      <c r="D342" s="2" t="s">
        <v>49</v>
      </c>
      <c r="E342">
        <v>25</v>
      </c>
      <c r="F342">
        <v>14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7</v>
      </c>
      <c r="O342">
        <v>7</v>
      </c>
      <c r="P342">
        <v>0</v>
      </c>
      <c r="Q342">
        <v>25</v>
      </c>
      <c r="R342">
        <v>22</v>
      </c>
      <c r="S342">
        <v>216</v>
      </c>
      <c r="T342">
        <v>9.82</v>
      </c>
      <c r="U342">
        <v>0</v>
      </c>
      <c r="V342">
        <v>5</v>
      </c>
      <c r="W342">
        <v>1</v>
      </c>
      <c r="X342">
        <v>0</v>
      </c>
      <c r="Y342">
        <v>0</v>
      </c>
      <c r="Z342">
        <v>0</v>
      </c>
      <c r="AA342">
        <v>20</v>
      </c>
      <c r="AB342">
        <v>42.3</v>
      </c>
      <c r="AC342">
        <v>46.3</v>
      </c>
      <c r="AD342">
        <v>31.3</v>
      </c>
      <c r="AF342">
        <v>140</v>
      </c>
      <c r="AH342" t="s">
        <v>35</v>
      </c>
    </row>
    <row r="343" spans="1:34" x14ac:dyDescent="0.3">
      <c r="A343">
        <v>342</v>
      </c>
      <c r="B343" s="2" t="s">
        <v>733</v>
      </c>
      <c r="C343" s="2" t="s">
        <v>61</v>
      </c>
      <c r="D343" s="2" t="s">
        <v>49</v>
      </c>
      <c r="E343">
        <v>34</v>
      </c>
      <c r="F343">
        <v>7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23</v>
      </c>
      <c r="R343">
        <v>11</v>
      </c>
      <c r="S343">
        <v>136</v>
      </c>
      <c r="T343">
        <v>12.36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20</v>
      </c>
      <c r="AB343">
        <v>30.6</v>
      </c>
      <c r="AC343">
        <v>33.6</v>
      </c>
      <c r="AD343">
        <v>25.1</v>
      </c>
      <c r="AF343">
        <v>142</v>
      </c>
      <c r="AH343" t="s">
        <v>35</v>
      </c>
    </row>
    <row r="344" spans="1:34" x14ac:dyDescent="0.3">
      <c r="A344">
        <v>343</v>
      </c>
      <c r="B344" s="2" t="s">
        <v>734</v>
      </c>
      <c r="C344" s="2" t="s">
        <v>135</v>
      </c>
      <c r="D344" s="2" t="s">
        <v>49</v>
      </c>
      <c r="E344">
        <v>29</v>
      </c>
      <c r="F344">
        <v>13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24</v>
      </c>
      <c r="R344">
        <v>10</v>
      </c>
      <c r="S344">
        <v>100</v>
      </c>
      <c r="T344">
        <v>10</v>
      </c>
      <c r="U344">
        <v>1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18</v>
      </c>
      <c r="AB344">
        <v>28</v>
      </c>
      <c r="AC344">
        <v>31</v>
      </c>
      <c r="AD344">
        <v>23</v>
      </c>
      <c r="AF344">
        <v>143</v>
      </c>
      <c r="AH344" t="s">
        <v>35</v>
      </c>
    </row>
    <row r="345" spans="1:34" x14ac:dyDescent="0.3">
      <c r="A345">
        <v>344</v>
      </c>
      <c r="B345" s="2" t="s">
        <v>131</v>
      </c>
      <c r="C345" s="2" t="s">
        <v>86</v>
      </c>
      <c r="D345" s="2" t="s">
        <v>52</v>
      </c>
      <c r="E345">
        <v>23</v>
      </c>
      <c r="F345">
        <v>16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32</v>
      </c>
      <c r="R345">
        <v>22</v>
      </c>
      <c r="S345">
        <v>202</v>
      </c>
      <c r="T345">
        <v>9.18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18</v>
      </c>
      <c r="AB345">
        <v>40.200000000000003</v>
      </c>
      <c r="AC345">
        <v>44.2</v>
      </c>
      <c r="AD345">
        <v>29.2</v>
      </c>
      <c r="AF345">
        <v>63</v>
      </c>
      <c r="AH345" t="s">
        <v>35</v>
      </c>
    </row>
    <row r="346" spans="1:34" x14ac:dyDescent="0.3">
      <c r="A346">
        <v>345</v>
      </c>
      <c r="B346" s="2" t="s">
        <v>459</v>
      </c>
      <c r="C346" s="2" t="s">
        <v>114</v>
      </c>
      <c r="D346" s="2" t="s">
        <v>34</v>
      </c>
      <c r="E346">
        <v>25</v>
      </c>
      <c r="F346">
        <v>16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5</v>
      </c>
      <c r="O346">
        <v>2.5</v>
      </c>
      <c r="P346">
        <v>0</v>
      </c>
      <c r="Q346">
        <v>10</v>
      </c>
      <c r="R346">
        <v>8</v>
      </c>
      <c r="S346">
        <v>112</v>
      </c>
      <c r="T346">
        <v>14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18</v>
      </c>
      <c r="AB346">
        <v>25.7</v>
      </c>
      <c r="AC346">
        <v>28.7</v>
      </c>
      <c r="AD346">
        <v>21.7</v>
      </c>
      <c r="AF346">
        <v>90</v>
      </c>
      <c r="AH346" t="s">
        <v>35</v>
      </c>
    </row>
    <row r="347" spans="1:34" x14ac:dyDescent="0.3">
      <c r="A347">
        <v>346</v>
      </c>
      <c r="B347" s="2" t="s">
        <v>501</v>
      </c>
      <c r="C347" s="2" t="s">
        <v>48</v>
      </c>
      <c r="D347" s="2" t="s">
        <v>34</v>
      </c>
      <c r="E347">
        <v>28</v>
      </c>
      <c r="F347">
        <v>16</v>
      </c>
      <c r="G347">
        <v>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9</v>
      </c>
      <c r="N347">
        <v>41</v>
      </c>
      <c r="O347">
        <v>4.5599999999999996</v>
      </c>
      <c r="P347">
        <v>0</v>
      </c>
      <c r="Q347">
        <v>10</v>
      </c>
      <c r="R347">
        <v>5</v>
      </c>
      <c r="S347">
        <v>14</v>
      </c>
      <c r="T347">
        <v>2.8</v>
      </c>
      <c r="U347">
        <v>2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18</v>
      </c>
      <c r="AB347">
        <v>22.5</v>
      </c>
      <c r="AC347">
        <v>22.5</v>
      </c>
      <c r="AD347">
        <v>20</v>
      </c>
      <c r="AF347">
        <v>91</v>
      </c>
      <c r="AH347" t="s">
        <v>35</v>
      </c>
    </row>
    <row r="348" spans="1:34" x14ac:dyDescent="0.3">
      <c r="A348">
        <v>347</v>
      </c>
      <c r="B348" s="2" t="s">
        <v>496</v>
      </c>
      <c r="C348" s="2" t="s">
        <v>107</v>
      </c>
      <c r="D348" s="2" t="s">
        <v>38</v>
      </c>
      <c r="E348">
        <v>28</v>
      </c>
      <c r="F348">
        <v>1</v>
      </c>
      <c r="G348">
        <v>1</v>
      </c>
      <c r="H348">
        <v>15</v>
      </c>
      <c r="I348">
        <v>25</v>
      </c>
      <c r="J348">
        <v>232</v>
      </c>
      <c r="K348">
        <v>2</v>
      </c>
      <c r="L348">
        <v>0</v>
      </c>
      <c r="M348">
        <v>3</v>
      </c>
      <c r="N348">
        <v>-2</v>
      </c>
      <c r="O348">
        <v>-0.67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17</v>
      </c>
      <c r="AB348">
        <v>17.100000000000001</v>
      </c>
      <c r="AC348">
        <v>17.100000000000001</v>
      </c>
      <c r="AD348">
        <v>17.100000000000001</v>
      </c>
      <c r="AF348">
        <v>49</v>
      </c>
      <c r="AH348" t="s">
        <v>35</v>
      </c>
    </row>
    <row r="349" spans="1:34" x14ac:dyDescent="0.3">
      <c r="A349">
        <v>348</v>
      </c>
      <c r="B349" s="2" t="s">
        <v>735</v>
      </c>
      <c r="C349" s="2" t="s">
        <v>86</v>
      </c>
      <c r="D349" s="2" t="s">
        <v>49</v>
      </c>
      <c r="E349">
        <v>24</v>
      </c>
      <c r="F349">
        <v>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14</v>
      </c>
      <c r="O349">
        <v>14</v>
      </c>
      <c r="P349">
        <v>0</v>
      </c>
      <c r="Q349">
        <v>4</v>
      </c>
      <c r="R349">
        <v>2</v>
      </c>
      <c r="S349">
        <v>94</v>
      </c>
      <c r="T349">
        <v>47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17</v>
      </c>
      <c r="AB349">
        <v>18.8</v>
      </c>
      <c r="AC349">
        <v>18.8</v>
      </c>
      <c r="AD349">
        <v>17.8</v>
      </c>
      <c r="AF349">
        <v>146</v>
      </c>
      <c r="AH349" t="s">
        <v>35</v>
      </c>
    </row>
    <row r="350" spans="1:34" x14ac:dyDescent="0.3">
      <c r="A350">
        <v>349</v>
      </c>
      <c r="B350" s="2" t="s">
        <v>276</v>
      </c>
      <c r="C350" s="2" t="s">
        <v>78</v>
      </c>
      <c r="D350" s="2" t="s">
        <v>49</v>
      </c>
      <c r="E350">
        <v>26</v>
      </c>
      <c r="F350">
        <v>16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</v>
      </c>
      <c r="N350">
        <v>22</v>
      </c>
      <c r="O350">
        <v>7.33</v>
      </c>
      <c r="P350">
        <v>0</v>
      </c>
      <c r="Q350">
        <v>29</v>
      </c>
      <c r="R350">
        <v>20</v>
      </c>
      <c r="S350">
        <v>167</v>
      </c>
      <c r="T350">
        <v>8.35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17</v>
      </c>
      <c r="AB350">
        <v>36.9</v>
      </c>
      <c r="AC350">
        <v>40.9</v>
      </c>
      <c r="AD350">
        <v>26.9</v>
      </c>
      <c r="AF350">
        <v>145</v>
      </c>
      <c r="AH350" t="s">
        <v>35</v>
      </c>
    </row>
    <row r="351" spans="1:34" x14ac:dyDescent="0.3">
      <c r="A351">
        <v>350</v>
      </c>
      <c r="B351" s="2" t="s">
        <v>556</v>
      </c>
      <c r="C351" s="2" t="s">
        <v>40</v>
      </c>
      <c r="D351" s="2" t="s">
        <v>49</v>
      </c>
      <c r="E351">
        <v>26</v>
      </c>
      <c r="F351">
        <v>16</v>
      </c>
      <c r="G351">
        <v>0</v>
      </c>
      <c r="H351">
        <v>1</v>
      </c>
      <c r="I351">
        <v>1</v>
      </c>
      <c r="J351">
        <v>21</v>
      </c>
      <c r="K351">
        <v>0</v>
      </c>
      <c r="L351">
        <v>0</v>
      </c>
      <c r="M351">
        <v>1</v>
      </c>
      <c r="N351">
        <v>2</v>
      </c>
      <c r="O351">
        <v>2</v>
      </c>
      <c r="P351">
        <v>0</v>
      </c>
      <c r="Q351">
        <v>15</v>
      </c>
      <c r="R351">
        <v>11</v>
      </c>
      <c r="S351">
        <v>101</v>
      </c>
      <c r="T351">
        <v>9.18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17</v>
      </c>
      <c r="AB351">
        <v>28.1</v>
      </c>
      <c r="AC351">
        <v>31.1</v>
      </c>
      <c r="AD351">
        <v>22.6</v>
      </c>
      <c r="AF351">
        <v>144</v>
      </c>
      <c r="AH351" t="s">
        <v>35</v>
      </c>
    </row>
    <row r="352" spans="1:34" x14ac:dyDescent="0.3">
      <c r="A352">
        <v>351</v>
      </c>
      <c r="B352" s="2" t="s">
        <v>736</v>
      </c>
      <c r="C352" s="2" t="s">
        <v>130</v>
      </c>
      <c r="D352" s="2" t="s">
        <v>52</v>
      </c>
      <c r="E352">
        <v>23</v>
      </c>
      <c r="F352">
        <v>15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24</v>
      </c>
      <c r="R352">
        <v>14</v>
      </c>
      <c r="S352">
        <v>114</v>
      </c>
      <c r="T352">
        <v>8.14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17</v>
      </c>
      <c r="AB352">
        <v>31.4</v>
      </c>
      <c r="AC352">
        <v>34.4</v>
      </c>
      <c r="AD352">
        <v>24.4</v>
      </c>
      <c r="AF352">
        <v>64</v>
      </c>
      <c r="AH352" t="s">
        <v>35</v>
      </c>
    </row>
    <row r="353" spans="1:34" x14ac:dyDescent="0.3">
      <c r="A353">
        <v>352</v>
      </c>
      <c r="B353" s="2" t="s">
        <v>349</v>
      </c>
      <c r="C353" s="2" t="s">
        <v>107</v>
      </c>
      <c r="D353" s="2" t="s">
        <v>52</v>
      </c>
      <c r="E353">
        <v>29</v>
      </c>
      <c r="F353">
        <v>13</v>
      </c>
      <c r="G353">
        <v>12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36</v>
      </c>
      <c r="R353">
        <v>21</v>
      </c>
      <c r="S353">
        <v>184</v>
      </c>
      <c r="T353">
        <v>8.76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16</v>
      </c>
      <c r="AB353">
        <v>37.4</v>
      </c>
      <c r="AC353">
        <v>41.4</v>
      </c>
      <c r="AD353">
        <v>26.9</v>
      </c>
      <c r="AF353">
        <v>65</v>
      </c>
      <c r="AH353" t="s">
        <v>35</v>
      </c>
    </row>
    <row r="354" spans="1:34" x14ac:dyDescent="0.3">
      <c r="A354">
        <v>353</v>
      </c>
      <c r="B354" s="2" t="s">
        <v>737</v>
      </c>
      <c r="C354" s="2" t="s">
        <v>111</v>
      </c>
      <c r="D354" s="2" t="s">
        <v>49</v>
      </c>
      <c r="E354">
        <v>30</v>
      </c>
      <c r="F354">
        <v>15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24</v>
      </c>
      <c r="R354">
        <v>13</v>
      </c>
      <c r="S354">
        <v>162</v>
      </c>
      <c r="T354">
        <v>12.46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16</v>
      </c>
      <c r="AB354">
        <v>29.2</v>
      </c>
      <c r="AC354">
        <v>32.200000000000003</v>
      </c>
      <c r="AD354">
        <v>22.7</v>
      </c>
      <c r="AF354">
        <v>148</v>
      </c>
      <c r="AH354" t="s">
        <v>35</v>
      </c>
    </row>
    <row r="355" spans="1:34" x14ac:dyDescent="0.3">
      <c r="A355">
        <v>354</v>
      </c>
      <c r="B355" s="2" t="s">
        <v>319</v>
      </c>
      <c r="C355" s="2" t="s">
        <v>104</v>
      </c>
      <c r="D355" s="2" t="s">
        <v>49</v>
      </c>
      <c r="E355">
        <v>24</v>
      </c>
      <c r="F355">
        <v>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-2</v>
      </c>
      <c r="O355">
        <v>-2</v>
      </c>
      <c r="P355">
        <v>0</v>
      </c>
      <c r="Q355">
        <v>8</v>
      </c>
      <c r="R355">
        <v>6</v>
      </c>
      <c r="S355">
        <v>102</v>
      </c>
      <c r="T355">
        <v>17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16</v>
      </c>
      <c r="AB355">
        <v>22</v>
      </c>
      <c r="AC355">
        <v>25</v>
      </c>
      <c r="AD355">
        <v>19</v>
      </c>
      <c r="AF355">
        <v>150</v>
      </c>
      <c r="AH355" t="s">
        <v>35</v>
      </c>
    </row>
    <row r="356" spans="1:34" x14ac:dyDescent="0.3">
      <c r="A356">
        <v>355</v>
      </c>
      <c r="B356" s="2" t="s">
        <v>355</v>
      </c>
      <c r="C356" s="2" t="s">
        <v>42</v>
      </c>
      <c r="D356" s="2" t="s">
        <v>49</v>
      </c>
      <c r="E356">
        <v>26</v>
      </c>
      <c r="F356">
        <v>5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11</v>
      </c>
      <c r="R356">
        <v>8</v>
      </c>
      <c r="S356">
        <v>103</v>
      </c>
      <c r="T356">
        <v>12.88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16</v>
      </c>
      <c r="AB356">
        <v>24.3</v>
      </c>
      <c r="AC356">
        <v>27.3</v>
      </c>
      <c r="AD356">
        <v>20.3</v>
      </c>
      <c r="AF356">
        <v>147</v>
      </c>
      <c r="AH356" t="s">
        <v>35</v>
      </c>
    </row>
    <row r="357" spans="1:34" x14ac:dyDescent="0.3">
      <c r="A357">
        <v>356</v>
      </c>
      <c r="B357" s="2" t="s">
        <v>429</v>
      </c>
      <c r="C357" s="2" t="s">
        <v>40</v>
      </c>
      <c r="D357" s="2" t="s">
        <v>52</v>
      </c>
      <c r="E357">
        <v>26</v>
      </c>
      <c r="F357">
        <v>15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11</v>
      </c>
      <c r="R357">
        <v>9</v>
      </c>
      <c r="S357">
        <v>102</v>
      </c>
      <c r="T357">
        <v>11.33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16</v>
      </c>
      <c r="AB357">
        <v>25.2</v>
      </c>
      <c r="AC357">
        <v>28.2</v>
      </c>
      <c r="AD357">
        <v>20.7</v>
      </c>
      <c r="AF357">
        <v>66</v>
      </c>
      <c r="AH357" t="s">
        <v>35</v>
      </c>
    </row>
    <row r="358" spans="1:34" x14ac:dyDescent="0.3">
      <c r="A358">
        <v>357</v>
      </c>
      <c r="B358" s="2" t="s">
        <v>544</v>
      </c>
      <c r="C358" s="2" t="s">
        <v>51</v>
      </c>
      <c r="D358" s="2" t="s">
        <v>34</v>
      </c>
      <c r="E358">
        <v>30</v>
      </c>
      <c r="F358">
        <v>16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2</v>
      </c>
      <c r="O358">
        <v>2</v>
      </c>
      <c r="P358">
        <v>0</v>
      </c>
      <c r="Q358">
        <v>9</v>
      </c>
      <c r="R358">
        <v>8</v>
      </c>
      <c r="S358">
        <v>96</v>
      </c>
      <c r="T358">
        <v>12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16</v>
      </c>
      <c r="AB358">
        <v>23.8</v>
      </c>
      <c r="AC358">
        <v>23.8</v>
      </c>
      <c r="AD358">
        <v>19.8</v>
      </c>
      <c r="AF358">
        <v>92</v>
      </c>
      <c r="AH358" t="s">
        <v>35</v>
      </c>
    </row>
    <row r="359" spans="1:34" x14ac:dyDescent="0.3">
      <c r="A359">
        <v>358</v>
      </c>
      <c r="B359" s="2" t="s">
        <v>738</v>
      </c>
      <c r="C359" s="2" t="s">
        <v>111</v>
      </c>
      <c r="D359" s="2" t="s">
        <v>49</v>
      </c>
      <c r="E359">
        <v>29</v>
      </c>
      <c r="F359">
        <v>13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30</v>
      </c>
      <c r="R359">
        <v>17</v>
      </c>
      <c r="S359">
        <v>161</v>
      </c>
      <c r="T359">
        <v>9.4700000000000006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16</v>
      </c>
      <c r="AB359">
        <v>33.1</v>
      </c>
      <c r="AC359">
        <v>36.1</v>
      </c>
      <c r="AD359">
        <v>24.6</v>
      </c>
      <c r="AF359">
        <v>149</v>
      </c>
      <c r="AH359" t="s">
        <v>35</v>
      </c>
    </row>
    <row r="360" spans="1:34" x14ac:dyDescent="0.3">
      <c r="A360">
        <v>359</v>
      </c>
      <c r="B360" s="2" t="s">
        <v>109</v>
      </c>
      <c r="C360" s="2" t="s">
        <v>88</v>
      </c>
      <c r="D360" s="2" t="s">
        <v>49</v>
      </c>
      <c r="E360">
        <v>22</v>
      </c>
      <c r="F360">
        <v>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32</v>
      </c>
      <c r="R360">
        <v>14</v>
      </c>
      <c r="S360">
        <v>174</v>
      </c>
      <c r="T360">
        <v>12.43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15</v>
      </c>
      <c r="AB360">
        <v>29.4</v>
      </c>
      <c r="AC360">
        <v>33.4</v>
      </c>
      <c r="AD360">
        <v>22.4</v>
      </c>
      <c r="AF360">
        <v>152</v>
      </c>
      <c r="AH360" t="s">
        <v>35</v>
      </c>
    </row>
    <row r="361" spans="1:34" x14ac:dyDescent="0.3">
      <c r="A361">
        <v>360</v>
      </c>
      <c r="B361" s="2" t="s">
        <v>263</v>
      </c>
      <c r="C361" s="2" t="s">
        <v>84</v>
      </c>
      <c r="D361" s="2" t="s">
        <v>34</v>
      </c>
      <c r="E361">
        <v>23</v>
      </c>
      <c r="F361">
        <v>10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20</v>
      </c>
      <c r="N361">
        <v>157</v>
      </c>
      <c r="O361">
        <v>7.85</v>
      </c>
      <c r="P361">
        <v>0</v>
      </c>
      <c r="Q361">
        <v>2</v>
      </c>
      <c r="R361">
        <v>1</v>
      </c>
      <c r="S361">
        <v>9</v>
      </c>
      <c r="T361">
        <v>9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15</v>
      </c>
      <c r="AB361">
        <v>15.6</v>
      </c>
      <c r="AC361">
        <v>19.600000000000001</v>
      </c>
      <c r="AD361">
        <v>15.1</v>
      </c>
      <c r="AF361">
        <v>95</v>
      </c>
      <c r="AH361" t="s">
        <v>35</v>
      </c>
    </row>
    <row r="362" spans="1:34" x14ac:dyDescent="0.3">
      <c r="A362">
        <v>361</v>
      </c>
      <c r="B362" s="2" t="s">
        <v>739</v>
      </c>
      <c r="C362" s="2" t="s">
        <v>48</v>
      </c>
      <c r="D362" s="2" t="s">
        <v>49</v>
      </c>
      <c r="E362">
        <v>26</v>
      </c>
      <c r="F362">
        <v>6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10</v>
      </c>
      <c r="R362">
        <v>9</v>
      </c>
      <c r="S362">
        <v>114</v>
      </c>
      <c r="T362">
        <v>12.67</v>
      </c>
      <c r="U362">
        <v>1</v>
      </c>
      <c r="V362">
        <v>1</v>
      </c>
      <c r="W362">
        <v>1</v>
      </c>
      <c r="X362">
        <v>1</v>
      </c>
      <c r="Y362">
        <v>0</v>
      </c>
      <c r="Z362">
        <v>0</v>
      </c>
      <c r="AA362">
        <v>15</v>
      </c>
      <c r="AB362">
        <v>24.4</v>
      </c>
      <c r="AC362">
        <v>28.4</v>
      </c>
      <c r="AD362">
        <v>19.899999999999999</v>
      </c>
      <c r="AF362">
        <v>151</v>
      </c>
      <c r="AH362" t="s">
        <v>35</v>
      </c>
    </row>
    <row r="363" spans="1:34" x14ac:dyDescent="0.3">
      <c r="A363">
        <v>362</v>
      </c>
      <c r="B363" s="2" t="s">
        <v>740</v>
      </c>
      <c r="C363" s="2" t="s">
        <v>99</v>
      </c>
      <c r="D363" s="2" t="s">
        <v>34</v>
      </c>
      <c r="E363">
        <v>25</v>
      </c>
      <c r="F363">
        <v>9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9</v>
      </c>
      <c r="N363">
        <v>16</v>
      </c>
      <c r="O363">
        <v>1.78</v>
      </c>
      <c r="P363">
        <v>0</v>
      </c>
      <c r="Q363">
        <v>10</v>
      </c>
      <c r="R363">
        <v>8</v>
      </c>
      <c r="S363">
        <v>78</v>
      </c>
      <c r="T363">
        <v>9.75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15</v>
      </c>
      <c r="AB363">
        <v>23.4</v>
      </c>
      <c r="AC363">
        <v>23.4</v>
      </c>
      <c r="AD363">
        <v>19.399999999999999</v>
      </c>
      <c r="AF363">
        <v>94</v>
      </c>
      <c r="AH363" t="s">
        <v>35</v>
      </c>
    </row>
    <row r="364" spans="1:34" x14ac:dyDescent="0.3">
      <c r="A364">
        <v>363</v>
      </c>
      <c r="B364" s="2" t="s">
        <v>419</v>
      </c>
      <c r="C364" s="2" t="s">
        <v>86</v>
      </c>
      <c r="D364" s="2" t="s">
        <v>52</v>
      </c>
      <c r="E364">
        <v>26</v>
      </c>
      <c r="F364">
        <v>12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10</v>
      </c>
      <c r="R364">
        <v>8</v>
      </c>
      <c r="S364">
        <v>86</v>
      </c>
      <c r="T364">
        <v>10.75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15</v>
      </c>
      <c r="AB364">
        <v>22.6</v>
      </c>
      <c r="AC364">
        <v>22.6</v>
      </c>
      <c r="AD364">
        <v>18.600000000000001</v>
      </c>
      <c r="AF364">
        <v>70</v>
      </c>
      <c r="AH364" t="s">
        <v>35</v>
      </c>
    </row>
    <row r="365" spans="1:34" x14ac:dyDescent="0.3">
      <c r="A365">
        <v>364</v>
      </c>
      <c r="B365" s="2" t="s">
        <v>741</v>
      </c>
      <c r="C365" s="2" t="s">
        <v>84</v>
      </c>
      <c r="D365" s="2" t="s">
        <v>52</v>
      </c>
      <c r="E365">
        <v>31</v>
      </c>
      <c r="F365">
        <v>15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9</v>
      </c>
      <c r="R365">
        <v>9</v>
      </c>
      <c r="S365">
        <v>91</v>
      </c>
      <c r="T365">
        <v>10.11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15</v>
      </c>
      <c r="AB365">
        <v>24.1</v>
      </c>
      <c r="AC365">
        <v>24.1</v>
      </c>
      <c r="AD365">
        <v>19.600000000000001</v>
      </c>
      <c r="AF365">
        <v>67</v>
      </c>
      <c r="AH365" t="s">
        <v>35</v>
      </c>
    </row>
    <row r="366" spans="1:34" x14ac:dyDescent="0.3">
      <c r="A366">
        <v>365</v>
      </c>
      <c r="B366" s="2" t="s">
        <v>742</v>
      </c>
      <c r="C366" s="2" t="s">
        <v>88</v>
      </c>
      <c r="D366" s="2" t="s">
        <v>52</v>
      </c>
      <c r="E366">
        <v>26</v>
      </c>
      <c r="F366">
        <v>5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19</v>
      </c>
      <c r="R366">
        <v>11</v>
      </c>
      <c r="S366">
        <v>90</v>
      </c>
      <c r="T366">
        <v>8.18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15</v>
      </c>
      <c r="AB366">
        <v>26</v>
      </c>
      <c r="AC366">
        <v>26</v>
      </c>
      <c r="AD366">
        <v>20.5</v>
      </c>
      <c r="AF366">
        <v>68</v>
      </c>
      <c r="AH366" t="s">
        <v>35</v>
      </c>
    </row>
    <row r="367" spans="1:34" x14ac:dyDescent="0.3">
      <c r="A367">
        <v>366</v>
      </c>
      <c r="B367" s="2" t="s">
        <v>596</v>
      </c>
      <c r="C367" s="2" t="s">
        <v>74</v>
      </c>
      <c r="D367" s="2" t="s">
        <v>52</v>
      </c>
      <c r="E367">
        <v>26</v>
      </c>
      <c r="F367">
        <v>16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14</v>
      </c>
      <c r="R367">
        <v>9</v>
      </c>
      <c r="S367">
        <v>86</v>
      </c>
      <c r="T367">
        <v>9.56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15</v>
      </c>
      <c r="AB367">
        <v>23.6</v>
      </c>
      <c r="AC367">
        <v>23.6</v>
      </c>
      <c r="AD367">
        <v>19.100000000000001</v>
      </c>
      <c r="AF367">
        <v>69</v>
      </c>
      <c r="AH367" t="s">
        <v>35</v>
      </c>
    </row>
    <row r="368" spans="1:34" x14ac:dyDescent="0.3">
      <c r="A368">
        <v>367</v>
      </c>
      <c r="B368" s="2" t="s">
        <v>343</v>
      </c>
      <c r="C368" s="2" t="s">
        <v>67</v>
      </c>
      <c r="D368" s="2" t="s">
        <v>49</v>
      </c>
      <c r="E368">
        <v>22</v>
      </c>
      <c r="F368">
        <v>7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10</v>
      </c>
      <c r="R368">
        <v>5</v>
      </c>
      <c r="S368">
        <v>91</v>
      </c>
      <c r="T368">
        <v>18.2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15</v>
      </c>
      <c r="AB368">
        <v>20.100000000000001</v>
      </c>
      <c r="AC368">
        <v>20.100000000000001</v>
      </c>
      <c r="AD368">
        <v>17.600000000000001</v>
      </c>
      <c r="AF368">
        <v>153</v>
      </c>
      <c r="AH368" t="s">
        <v>35</v>
      </c>
    </row>
    <row r="369" spans="1:34" x14ac:dyDescent="0.3">
      <c r="A369">
        <v>368</v>
      </c>
      <c r="B369" s="2" t="s">
        <v>495</v>
      </c>
      <c r="C369" s="2" t="s">
        <v>48</v>
      </c>
      <c r="D369" s="2" t="s">
        <v>34</v>
      </c>
      <c r="E369">
        <v>24</v>
      </c>
      <c r="F369">
        <v>13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27</v>
      </c>
      <c r="N369">
        <v>154</v>
      </c>
      <c r="O369">
        <v>5.7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15</v>
      </c>
      <c r="AB369">
        <v>15.4</v>
      </c>
      <c r="AC369">
        <v>18.399999999999999</v>
      </c>
      <c r="AD369">
        <v>15.4</v>
      </c>
      <c r="AF369">
        <v>93</v>
      </c>
      <c r="AH369" t="s">
        <v>35</v>
      </c>
    </row>
    <row r="370" spans="1:34" x14ac:dyDescent="0.3">
      <c r="A370">
        <v>369</v>
      </c>
      <c r="B370" s="2" t="s">
        <v>475</v>
      </c>
      <c r="C370" s="2" t="s">
        <v>33</v>
      </c>
      <c r="D370" s="2" t="s">
        <v>34</v>
      </c>
      <c r="E370">
        <v>24</v>
      </c>
      <c r="F370">
        <v>16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9</v>
      </c>
      <c r="N370">
        <v>15</v>
      </c>
      <c r="O370">
        <v>1.67</v>
      </c>
      <c r="P370">
        <v>2</v>
      </c>
      <c r="Q370">
        <v>1</v>
      </c>
      <c r="R370">
        <v>1</v>
      </c>
      <c r="S370">
        <v>5</v>
      </c>
      <c r="T370">
        <v>5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14</v>
      </c>
      <c r="AB370">
        <v>15</v>
      </c>
      <c r="AC370">
        <v>15</v>
      </c>
      <c r="AD370">
        <v>14.5</v>
      </c>
      <c r="AF370">
        <v>97</v>
      </c>
      <c r="AH370" t="s">
        <v>35</v>
      </c>
    </row>
    <row r="371" spans="1:34" x14ac:dyDescent="0.3">
      <c r="A371">
        <v>370</v>
      </c>
      <c r="B371" s="2" t="s">
        <v>743</v>
      </c>
      <c r="C371" s="2" t="s">
        <v>33</v>
      </c>
      <c r="D371" s="2" t="s">
        <v>34</v>
      </c>
      <c r="E371">
        <v>28</v>
      </c>
      <c r="F371">
        <v>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19</v>
      </c>
      <c r="N371">
        <v>69</v>
      </c>
      <c r="O371">
        <v>3.63</v>
      </c>
      <c r="P371">
        <v>1</v>
      </c>
      <c r="Q371">
        <v>4</v>
      </c>
      <c r="R371">
        <v>3</v>
      </c>
      <c r="S371">
        <v>15</v>
      </c>
      <c r="T371">
        <v>5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14</v>
      </c>
      <c r="AB371">
        <v>17.399999999999999</v>
      </c>
      <c r="AC371">
        <v>17.399999999999999</v>
      </c>
      <c r="AD371">
        <v>15.9</v>
      </c>
      <c r="AF371">
        <v>96</v>
      </c>
      <c r="AH371" t="s">
        <v>35</v>
      </c>
    </row>
    <row r="372" spans="1:34" x14ac:dyDescent="0.3">
      <c r="A372">
        <v>371</v>
      </c>
      <c r="B372" s="2" t="s">
        <v>506</v>
      </c>
      <c r="C372" s="2" t="s">
        <v>130</v>
      </c>
      <c r="D372" s="2" t="s">
        <v>49</v>
      </c>
      <c r="E372">
        <v>21</v>
      </c>
      <c r="F372">
        <v>5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15</v>
      </c>
      <c r="R372">
        <v>10</v>
      </c>
      <c r="S372">
        <v>143</v>
      </c>
      <c r="T372">
        <v>14.3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14</v>
      </c>
      <c r="AB372">
        <v>24.3</v>
      </c>
      <c r="AC372">
        <v>27.3</v>
      </c>
      <c r="AD372">
        <v>19.3</v>
      </c>
      <c r="AF372">
        <v>155</v>
      </c>
      <c r="AH372" t="s">
        <v>35</v>
      </c>
    </row>
    <row r="373" spans="1:34" x14ac:dyDescent="0.3">
      <c r="A373">
        <v>372</v>
      </c>
      <c r="B373" s="2" t="s">
        <v>744</v>
      </c>
      <c r="C373" s="2" t="s">
        <v>33</v>
      </c>
      <c r="D373" s="2" t="s">
        <v>38</v>
      </c>
      <c r="E373">
        <v>25</v>
      </c>
      <c r="F373">
        <v>6</v>
      </c>
      <c r="G373">
        <v>1</v>
      </c>
      <c r="H373">
        <v>35</v>
      </c>
      <c r="I373">
        <v>57</v>
      </c>
      <c r="J373">
        <v>320</v>
      </c>
      <c r="K373">
        <v>1</v>
      </c>
      <c r="L373">
        <v>3</v>
      </c>
      <c r="M373">
        <v>5</v>
      </c>
      <c r="N373">
        <v>31</v>
      </c>
      <c r="O373">
        <v>6.2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14</v>
      </c>
      <c r="AB373">
        <v>13.9</v>
      </c>
      <c r="AC373">
        <v>19.899999999999999</v>
      </c>
      <c r="AD373">
        <v>16.899999999999999</v>
      </c>
      <c r="AF373">
        <v>50</v>
      </c>
      <c r="AH373" t="s">
        <v>35</v>
      </c>
    </row>
    <row r="374" spans="1:34" x14ac:dyDescent="0.3">
      <c r="A374">
        <v>373</v>
      </c>
      <c r="B374" s="2" t="s">
        <v>745</v>
      </c>
      <c r="C374" s="2" t="s">
        <v>72</v>
      </c>
      <c r="D374" s="2" t="s">
        <v>49</v>
      </c>
      <c r="E374">
        <v>24</v>
      </c>
      <c r="F374">
        <v>8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24</v>
      </c>
      <c r="R374">
        <v>11</v>
      </c>
      <c r="S374">
        <v>80</v>
      </c>
      <c r="T374">
        <v>7.27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14</v>
      </c>
      <c r="AB374">
        <v>25</v>
      </c>
      <c r="AC374">
        <v>25</v>
      </c>
      <c r="AD374">
        <v>19.5</v>
      </c>
      <c r="AF374">
        <v>156</v>
      </c>
      <c r="AH374" t="s">
        <v>35</v>
      </c>
    </row>
    <row r="375" spans="1:34" x14ac:dyDescent="0.3">
      <c r="A375">
        <v>374</v>
      </c>
      <c r="B375" s="2" t="s">
        <v>166</v>
      </c>
      <c r="C375" s="2" t="s">
        <v>63</v>
      </c>
      <c r="D375" s="2" t="s">
        <v>34</v>
      </c>
      <c r="E375">
        <v>21</v>
      </c>
      <c r="F375">
        <v>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23</v>
      </c>
      <c r="N375">
        <v>44</v>
      </c>
      <c r="O375">
        <v>1.91</v>
      </c>
      <c r="P375">
        <v>1</v>
      </c>
      <c r="Q375">
        <v>9</v>
      </c>
      <c r="R375">
        <v>7</v>
      </c>
      <c r="S375">
        <v>33</v>
      </c>
      <c r="T375">
        <v>4.71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14</v>
      </c>
      <c r="AB375">
        <v>20.7</v>
      </c>
      <c r="AC375">
        <v>20.7</v>
      </c>
      <c r="AD375">
        <v>17.2</v>
      </c>
      <c r="AF375">
        <v>98</v>
      </c>
      <c r="AH375" t="s">
        <v>35</v>
      </c>
    </row>
    <row r="376" spans="1:34" x14ac:dyDescent="0.3">
      <c r="A376">
        <v>375</v>
      </c>
      <c r="B376" s="2" t="s">
        <v>369</v>
      </c>
      <c r="C376" s="2" t="s">
        <v>135</v>
      </c>
      <c r="D376" s="2" t="s">
        <v>49</v>
      </c>
      <c r="E376">
        <v>23</v>
      </c>
      <c r="F376">
        <v>3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10</v>
      </c>
      <c r="R376">
        <v>9</v>
      </c>
      <c r="S376">
        <v>75</v>
      </c>
      <c r="T376">
        <v>8.33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14</v>
      </c>
      <c r="AB376">
        <v>22.5</v>
      </c>
      <c r="AC376">
        <v>22.5</v>
      </c>
      <c r="AD376">
        <v>18</v>
      </c>
      <c r="AF376">
        <v>157</v>
      </c>
      <c r="AH376" t="s">
        <v>35</v>
      </c>
    </row>
    <row r="377" spans="1:34" x14ac:dyDescent="0.3">
      <c r="A377">
        <v>376</v>
      </c>
      <c r="B377" s="2" t="s">
        <v>370</v>
      </c>
      <c r="C377" s="2" t="s">
        <v>54</v>
      </c>
      <c r="D377" s="2" t="s">
        <v>49</v>
      </c>
      <c r="E377">
        <v>23</v>
      </c>
      <c r="F377">
        <v>13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20</v>
      </c>
      <c r="R377">
        <v>13</v>
      </c>
      <c r="S377">
        <v>144</v>
      </c>
      <c r="T377">
        <v>11.08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14</v>
      </c>
      <c r="AB377">
        <v>27.4</v>
      </c>
      <c r="AC377">
        <v>30.4</v>
      </c>
      <c r="AD377">
        <v>20.9</v>
      </c>
      <c r="AF377">
        <v>154</v>
      </c>
      <c r="AH377" t="s">
        <v>35</v>
      </c>
    </row>
    <row r="378" spans="1:34" x14ac:dyDescent="0.3">
      <c r="A378">
        <v>377</v>
      </c>
      <c r="B378" s="2" t="s">
        <v>427</v>
      </c>
      <c r="C378" s="2" t="s">
        <v>42</v>
      </c>
      <c r="D378" s="2" t="s">
        <v>52</v>
      </c>
      <c r="E378">
        <v>24</v>
      </c>
      <c r="F378">
        <v>16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6</v>
      </c>
      <c r="R378">
        <v>4</v>
      </c>
      <c r="S378">
        <v>77</v>
      </c>
      <c r="T378">
        <v>19.25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14</v>
      </c>
      <c r="AB378">
        <v>17.7</v>
      </c>
      <c r="AC378">
        <v>17.7</v>
      </c>
      <c r="AD378">
        <v>15.7</v>
      </c>
      <c r="AF378">
        <v>71</v>
      </c>
      <c r="AH378" t="s">
        <v>35</v>
      </c>
    </row>
    <row r="379" spans="1:34" x14ac:dyDescent="0.3">
      <c r="A379">
        <v>378</v>
      </c>
      <c r="B379" s="2" t="s">
        <v>746</v>
      </c>
      <c r="C379" s="2" t="s">
        <v>116</v>
      </c>
      <c r="D379" s="2" t="s">
        <v>38</v>
      </c>
      <c r="E379">
        <v>31</v>
      </c>
      <c r="F379">
        <v>3</v>
      </c>
      <c r="G379">
        <v>3</v>
      </c>
      <c r="H379">
        <v>50</v>
      </c>
      <c r="I379">
        <v>80</v>
      </c>
      <c r="J379">
        <v>400</v>
      </c>
      <c r="K379">
        <v>2</v>
      </c>
      <c r="L379">
        <v>4</v>
      </c>
      <c r="M379">
        <v>2</v>
      </c>
      <c r="N379">
        <v>7</v>
      </c>
      <c r="O379">
        <v>3.5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2</v>
      </c>
      <c r="X379">
        <v>0</v>
      </c>
      <c r="Y379">
        <v>0</v>
      </c>
      <c r="Z379">
        <v>0</v>
      </c>
      <c r="AA379">
        <v>13</v>
      </c>
      <c r="AB379">
        <v>12.7</v>
      </c>
      <c r="AC379">
        <v>21.7</v>
      </c>
      <c r="AD379">
        <v>16.7</v>
      </c>
      <c r="AF379">
        <v>52</v>
      </c>
      <c r="AH379" t="s">
        <v>35</v>
      </c>
    </row>
    <row r="380" spans="1:34" x14ac:dyDescent="0.3">
      <c r="A380">
        <v>379</v>
      </c>
      <c r="B380" s="2" t="s">
        <v>401</v>
      </c>
      <c r="C380" s="2" t="s">
        <v>70</v>
      </c>
      <c r="D380" s="2" t="s">
        <v>52</v>
      </c>
      <c r="E380">
        <v>28</v>
      </c>
      <c r="F380">
        <v>16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12</v>
      </c>
      <c r="R380">
        <v>7</v>
      </c>
      <c r="S380">
        <v>67</v>
      </c>
      <c r="T380">
        <v>9.57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13</v>
      </c>
      <c r="AB380">
        <v>19.7</v>
      </c>
      <c r="AC380">
        <v>19.7</v>
      </c>
      <c r="AD380">
        <v>16.2</v>
      </c>
      <c r="AF380">
        <v>74</v>
      </c>
      <c r="AH380" t="s">
        <v>35</v>
      </c>
    </row>
    <row r="381" spans="1:34" x14ac:dyDescent="0.3">
      <c r="A381">
        <v>380</v>
      </c>
      <c r="B381" s="2" t="s">
        <v>432</v>
      </c>
      <c r="C381" s="2" t="s">
        <v>54</v>
      </c>
      <c r="D381" s="2" t="s">
        <v>52</v>
      </c>
      <c r="E381">
        <v>25</v>
      </c>
      <c r="F381">
        <v>13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7</v>
      </c>
      <c r="R381">
        <v>5</v>
      </c>
      <c r="S381">
        <v>74</v>
      </c>
      <c r="T381">
        <v>14.8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13</v>
      </c>
      <c r="AB381">
        <v>18.399999999999999</v>
      </c>
      <c r="AC381">
        <v>18.399999999999999</v>
      </c>
      <c r="AD381">
        <v>15.9</v>
      </c>
      <c r="AF381">
        <v>72</v>
      </c>
      <c r="AH381" t="s">
        <v>35</v>
      </c>
    </row>
    <row r="382" spans="1:34" x14ac:dyDescent="0.3">
      <c r="A382">
        <v>381</v>
      </c>
      <c r="B382" s="2" t="s">
        <v>747</v>
      </c>
      <c r="C382" s="2" t="s">
        <v>107</v>
      </c>
      <c r="D382" s="2" t="s">
        <v>38</v>
      </c>
      <c r="E382">
        <v>24</v>
      </c>
      <c r="F382">
        <v>4</v>
      </c>
      <c r="G382">
        <v>2</v>
      </c>
      <c r="H382">
        <v>44</v>
      </c>
      <c r="I382">
        <v>81</v>
      </c>
      <c r="J382">
        <v>296</v>
      </c>
      <c r="K382">
        <v>1</v>
      </c>
      <c r="L382">
        <v>7</v>
      </c>
      <c r="M382">
        <v>10</v>
      </c>
      <c r="N382">
        <v>50</v>
      </c>
      <c r="O382">
        <v>5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13</v>
      </c>
      <c r="AB382">
        <v>12.8</v>
      </c>
      <c r="AC382">
        <v>19.8</v>
      </c>
      <c r="AD382">
        <v>19.8</v>
      </c>
      <c r="AF382">
        <v>51</v>
      </c>
      <c r="AH382" t="s">
        <v>35</v>
      </c>
    </row>
    <row r="383" spans="1:34" x14ac:dyDescent="0.3">
      <c r="A383">
        <v>382</v>
      </c>
      <c r="B383" s="2" t="s">
        <v>748</v>
      </c>
      <c r="C383" s="2" t="s">
        <v>72</v>
      </c>
      <c r="D383" s="2" t="s">
        <v>49</v>
      </c>
      <c r="E383">
        <v>22</v>
      </c>
      <c r="F383">
        <v>6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4</v>
      </c>
      <c r="O383">
        <v>4</v>
      </c>
      <c r="P383">
        <v>0</v>
      </c>
      <c r="Q383">
        <v>17</v>
      </c>
      <c r="R383">
        <v>11</v>
      </c>
      <c r="S383">
        <v>129</v>
      </c>
      <c r="T383">
        <v>11.73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13</v>
      </c>
      <c r="AB383">
        <v>24.3</v>
      </c>
      <c r="AC383">
        <v>27.3</v>
      </c>
      <c r="AD383">
        <v>18.8</v>
      </c>
      <c r="AF383">
        <v>158</v>
      </c>
      <c r="AH383" t="s">
        <v>35</v>
      </c>
    </row>
    <row r="384" spans="1:34" x14ac:dyDescent="0.3">
      <c r="A384">
        <v>383</v>
      </c>
      <c r="B384" s="2" t="s">
        <v>491</v>
      </c>
      <c r="C384" s="2" t="s">
        <v>99</v>
      </c>
      <c r="D384" s="2" t="s">
        <v>52</v>
      </c>
      <c r="E384">
        <v>24</v>
      </c>
      <c r="F384">
        <v>6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6</v>
      </c>
      <c r="R384">
        <v>5</v>
      </c>
      <c r="S384">
        <v>48</v>
      </c>
      <c r="T384">
        <v>9.6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0</v>
      </c>
      <c r="AA384">
        <v>13</v>
      </c>
      <c r="AB384">
        <v>17.8</v>
      </c>
      <c r="AC384">
        <v>17.8</v>
      </c>
      <c r="AD384">
        <v>15.3</v>
      </c>
      <c r="AF384">
        <v>73</v>
      </c>
      <c r="AH384" t="s">
        <v>35</v>
      </c>
    </row>
    <row r="385" spans="1:34" x14ac:dyDescent="0.3">
      <c r="A385">
        <v>384</v>
      </c>
      <c r="B385" s="2" t="s">
        <v>280</v>
      </c>
      <c r="C385" s="2" t="s">
        <v>51</v>
      </c>
      <c r="D385" s="2" t="s">
        <v>34</v>
      </c>
      <c r="E385">
        <v>23</v>
      </c>
      <c r="F385">
        <v>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13</v>
      </c>
      <c r="N385">
        <v>44</v>
      </c>
      <c r="O385">
        <v>3.38</v>
      </c>
      <c r="P385">
        <v>0</v>
      </c>
      <c r="Q385">
        <v>3</v>
      </c>
      <c r="R385">
        <v>3</v>
      </c>
      <c r="S385">
        <v>27</v>
      </c>
      <c r="T385">
        <v>9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13</v>
      </c>
      <c r="AB385">
        <v>16.100000000000001</v>
      </c>
      <c r="AC385">
        <v>16.100000000000001</v>
      </c>
      <c r="AD385">
        <v>14.6</v>
      </c>
      <c r="AF385">
        <v>99</v>
      </c>
      <c r="AH385" t="s">
        <v>35</v>
      </c>
    </row>
    <row r="386" spans="1:34" x14ac:dyDescent="0.3">
      <c r="A386">
        <v>385</v>
      </c>
      <c r="B386" s="2" t="s">
        <v>749</v>
      </c>
      <c r="C386" s="2" t="s">
        <v>111</v>
      </c>
      <c r="D386" s="2" t="s">
        <v>49</v>
      </c>
      <c r="E386">
        <v>28</v>
      </c>
      <c r="F386">
        <v>8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10</v>
      </c>
      <c r="R386">
        <v>6</v>
      </c>
      <c r="S386">
        <v>60</v>
      </c>
      <c r="T386">
        <v>10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12</v>
      </c>
      <c r="AB386">
        <v>18</v>
      </c>
      <c r="AC386">
        <v>18</v>
      </c>
      <c r="AD386">
        <v>15</v>
      </c>
      <c r="AF386">
        <v>159</v>
      </c>
      <c r="AH386" t="s">
        <v>35</v>
      </c>
    </row>
    <row r="387" spans="1:34" x14ac:dyDescent="0.3">
      <c r="A387">
        <v>386</v>
      </c>
      <c r="B387" s="2" t="s">
        <v>750</v>
      </c>
      <c r="C387" s="2" t="s">
        <v>180</v>
      </c>
      <c r="D387" s="2" t="s">
        <v>34</v>
      </c>
      <c r="E387">
        <v>29</v>
      </c>
      <c r="F387">
        <v>10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29</v>
      </c>
      <c r="N387">
        <v>80</v>
      </c>
      <c r="O387">
        <v>2.76</v>
      </c>
      <c r="P387">
        <v>1</v>
      </c>
      <c r="Q387">
        <v>4</v>
      </c>
      <c r="R387">
        <v>3</v>
      </c>
      <c r="S387">
        <v>18</v>
      </c>
      <c r="T387">
        <v>6</v>
      </c>
      <c r="U387">
        <v>0</v>
      </c>
      <c r="V387">
        <v>2</v>
      </c>
      <c r="W387">
        <v>2</v>
      </c>
      <c r="X387">
        <v>1</v>
      </c>
      <c r="Y387">
        <v>0</v>
      </c>
      <c r="Z387">
        <v>0</v>
      </c>
      <c r="AA387">
        <v>12</v>
      </c>
      <c r="AB387">
        <v>14.8</v>
      </c>
      <c r="AC387">
        <v>16.8</v>
      </c>
      <c r="AD387">
        <v>13.3</v>
      </c>
      <c r="AF387">
        <v>100</v>
      </c>
      <c r="AH387" t="s">
        <v>35</v>
      </c>
    </row>
    <row r="388" spans="1:34" x14ac:dyDescent="0.3">
      <c r="A388">
        <v>387</v>
      </c>
      <c r="B388" s="2" t="s">
        <v>594</v>
      </c>
      <c r="C388" s="2" t="s">
        <v>44</v>
      </c>
      <c r="D388" s="2" t="s">
        <v>52</v>
      </c>
      <c r="E388">
        <v>22</v>
      </c>
      <c r="F388">
        <v>11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17</v>
      </c>
      <c r="R388">
        <v>12</v>
      </c>
      <c r="S388">
        <v>116</v>
      </c>
      <c r="T388">
        <v>9.67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12</v>
      </c>
      <c r="AB388">
        <v>23.6</v>
      </c>
      <c r="AC388">
        <v>26.6</v>
      </c>
      <c r="AD388">
        <v>17.600000000000001</v>
      </c>
      <c r="AF388">
        <v>75</v>
      </c>
      <c r="AH388" t="s">
        <v>35</v>
      </c>
    </row>
    <row r="389" spans="1:34" x14ac:dyDescent="0.3">
      <c r="A389">
        <v>388</v>
      </c>
      <c r="B389" s="2" t="s">
        <v>751</v>
      </c>
      <c r="C389" s="2" t="s">
        <v>86</v>
      </c>
      <c r="D389" s="2" t="s">
        <v>52</v>
      </c>
      <c r="E389">
        <v>27</v>
      </c>
      <c r="F389">
        <v>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5</v>
      </c>
      <c r="R389">
        <v>3</v>
      </c>
      <c r="S389">
        <v>48</v>
      </c>
      <c r="T389">
        <v>16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11</v>
      </c>
      <c r="AB389">
        <v>13.8</v>
      </c>
      <c r="AC389">
        <v>13.8</v>
      </c>
      <c r="AD389">
        <v>12.3</v>
      </c>
      <c r="AF389">
        <v>77</v>
      </c>
      <c r="AH389" t="s">
        <v>35</v>
      </c>
    </row>
    <row r="390" spans="1:34" x14ac:dyDescent="0.3">
      <c r="A390">
        <v>389</v>
      </c>
      <c r="B390" s="2" t="s">
        <v>522</v>
      </c>
      <c r="C390" s="2" t="s">
        <v>116</v>
      </c>
      <c r="D390" s="2" t="s">
        <v>38</v>
      </c>
      <c r="E390">
        <v>29</v>
      </c>
      <c r="F390">
        <v>2</v>
      </c>
      <c r="G390">
        <v>0</v>
      </c>
      <c r="H390">
        <v>15</v>
      </c>
      <c r="I390">
        <v>21</v>
      </c>
      <c r="J390">
        <v>174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11</v>
      </c>
      <c r="AB390">
        <v>11</v>
      </c>
      <c r="AC390">
        <v>11</v>
      </c>
      <c r="AD390">
        <v>11</v>
      </c>
      <c r="AF390">
        <v>53</v>
      </c>
      <c r="AH390" t="s">
        <v>35</v>
      </c>
    </row>
    <row r="391" spans="1:34" x14ac:dyDescent="0.3">
      <c r="A391">
        <v>390</v>
      </c>
      <c r="B391" s="2" t="s">
        <v>752</v>
      </c>
      <c r="C391" s="2" t="s">
        <v>88</v>
      </c>
      <c r="D391" s="2" t="s">
        <v>34</v>
      </c>
      <c r="E391">
        <v>27</v>
      </c>
      <c r="F391">
        <v>5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13</v>
      </c>
      <c r="N391">
        <v>40</v>
      </c>
      <c r="O391">
        <v>3.08</v>
      </c>
      <c r="P391">
        <v>0</v>
      </c>
      <c r="Q391">
        <v>12</v>
      </c>
      <c r="R391">
        <v>9</v>
      </c>
      <c r="S391">
        <v>67</v>
      </c>
      <c r="T391">
        <v>7.44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11</v>
      </c>
      <c r="AB391">
        <v>19.7</v>
      </c>
      <c r="AC391">
        <v>19.7</v>
      </c>
      <c r="AD391">
        <v>15.2</v>
      </c>
      <c r="AF391">
        <v>101</v>
      </c>
      <c r="AH391" t="s">
        <v>35</v>
      </c>
    </row>
    <row r="392" spans="1:34" x14ac:dyDescent="0.3">
      <c r="A392">
        <v>391</v>
      </c>
      <c r="B392" s="2" t="s">
        <v>579</v>
      </c>
      <c r="C392" s="2" t="s">
        <v>70</v>
      </c>
      <c r="D392" s="2" t="s">
        <v>49</v>
      </c>
      <c r="E392">
        <v>31</v>
      </c>
      <c r="F392">
        <v>15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12</v>
      </c>
      <c r="O392">
        <v>6</v>
      </c>
      <c r="P392">
        <v>0</v>
      </c>
      <c r="Q392">
        <v>6</v>
      </c>
      <c r="R392">
        <v>6</v>
      </c>
      <c r="S392">
        <v>40</v>
      </c>
      <c r="T392">
        <v>6.67</v>
      </c>
      <c r="U392">
        <v>0</v>
      </c>
      <c r="V392">
        <v>2</v>
      </c>
      <c r="W392">
        <v>0</v>
      </c>
      <c r="X392">
        <v>1</v>
      </c>
      <c r="Y392">
        <v>0</v>
      </c>
      <c r="Z392">
        <v>0</v>
      </c>
      <c r="AA392">
        <v>11</v>
      </c>
      <c r="AB392">
        <v>17.2</v>
      </c>
      <c r="AC392">
        <v>17.2</v>
      </c>
      <c r="AD392">
        <v>14.2</v>
      </c>
      <c r="AF392">
        <v>160</v>
      </c>
      <c r="AH392" t="s">
        <v>35</v>
      </c>
    </row>
    <row r="393" spans="1:34" x14ac:dyDescent="0.3">
      <c r="A393">
        <v>392</v>
      </c>
      <c r="B393" s="2" t="s">
        <v>753</v>
      </c>
      <c r="C393" s="2" t="s">
        <v>48</v>
      </c>
      <c r="D393" s="2" t="s">
        <v>49</v>
      </c>
      <c r="E393">
        <v>26</v>
      </c>
      <c r="F393">
        <v>7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10</v>
      </c>
      <c r="O393">
        <v>5</v>
      </c>
      <c r="P393">
        <v>0</v>
      </c>
      <c r="Q393">
        <v>3</v>
      </c>
      <c r="R393">
        <v>3</v>
      </c>
      <c r="S393">
        <v>60</v>
      </c>
      <c r="T393">
        <v>20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11</v>
      </c>
      <c r="AB393">
        <v>14</v>
      </c>
      <c r="AC393">
        <v>15</v>
      </c>
      <c r="AD393">
        <v>12.5</v>
      </c>
      <c r="AF393">
        <v>161</v>
      </c>
      <c r="AH393" t="s">
        <v>35</v>
      </c>
    </row>
    <row r="394" spans="1:34" x14ac:dyDescent="0.3">
      <c r="A394">
        <v>393</v>
      </c>
      <c r="B394" s="2" t="s">
        <v>587</v>
      </c>
      <c r="C394" s="2" t="s">
        <v>33</v>
      </c>
      <c r="D394" s="2" t="s">
        <v>52</v>
      </c>
      <c r="E394">
        <v>26</v>
      </c>
      <c r="F394">
        <v>16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5</v>
      </c>
      <c r="R394">
        <v>2</v>
      </c>
      <c r="S394">
        <v>52</v>
      </c>
      <c r="T394">
        <v>26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11</v>
      </c>
      <c r="AB394">
        <v>13.2</v>
      </c>
      <c r="AC394">
        <v>13.2</v>
      </c>
      <c r="AD394">
        <v>12.2</v>
      </c>
      <c r="AF394">
        <v>76</v>
      </c>
      <c r="AH394" t="s">
        <v>35</v>
      </c>
    </row>
    <row r="395" spans="1:34" x14ac:dyDescent="0.3">
      <c r="A395">
        <v>394</v>
      </c>
      <c r="B395" s="2" t="s">
        <v>754</v>
      </c>
      <c r="C395" s="2" t="s">
        <v>107</v>
      </c>
      <c r="D395" s="2" t="s">
        <v>34</v>
      </c>
      <c r="E395">
        <v>24</v>
      </c>
      <c r="F395">
        <v>2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21</v>
      </c>
      <c r="N395">
        <v>79</v>
      </c>
      <c r="O395">
        <v>3.76</v>
      </c>
      <c r="P395">
        <v>0</v>
      </c>
      <c r="Q395">
        <v>5</v>
      </c>
      <c r="R395">
        <v>3</v>
      </c>
      <c r="S395">
        <v>21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10</v>
      </c>
      <c r="AB395">
        <v>13</v>
      </c>
      <c r="AC395">
        <v>13</v>
      </c>
      <c r="AD395">
        <v>11.5</v>
      </c>
      <c r="AF395">
        <v>104</v>
      </c>
      <c r="AH395" t="s">
        <v>35</v>
      </c>
    </row>
    <row r="396" spans="1:34" x14ac:dyDescent="0.3">
      <c r="A396">
        <v>395</v>
      </c>
      <c r="B396" s="2" t="s">
        <v>585</v>
      </c>
      <c r="C396" s="2" t="s">
        <v>80</v>
      </c>
      <c r="D396" s="2" t="s">
        <v>34</v>
      </c>
      <c r="E396">
        <v>22</v>
      </c>
      <c r="F396">
        <v>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27</v>
      </c>
      <c r="N396">
        <v>74</v>
      </c>
      <c r="O396">
        <v>2.74</v>
      </c>
      <c r="P396">
        <v>0</v>
      </c>
      <c r="Q396">
        <v>3</v>
      </c>
      <c r="R396">
        <v>2</v>
      </c>
      <c r="S396">
        <v>27</v>
      </c>
      <c r="T396">
        <v>13.5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10</v>
      </c>
      <c r="AB396">
        <v>12.1</v>
      </c>
      <c r="AC396">
        <v>12.1</v>
      </c>
      <c r="AD396">
        <v>11.1</v>
      </c>
      <c r="AF396">
        <v>103</v>
      </c>
      <c r="AH396" t="s">
        <v>35</v>
      </c>
    </row>
    <row r="397" spans="1:34" x14ac:dyDescent="0.3">
      <c r="A397">
        <v>396</v>
      </c>
      <c r="B397" s="2" t="s">
        <v>755</v>
      </c>
      <c r="C397" s="2" t="s">
        <v>88</v>
      </c>
      <c r="D397" s="2" t="s">
        <v>52</v>
      </c>
      <c r="E397">
        <v>29</v>
      </c>
      <c r="F397">
        <v>6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-3</v>
      </c>
      <c r="O397">
        <v>-3</v>
      </c>
      <c r="P397">
        <v>0</v>
      </c>
      <c r="Q397">
        <v>13</v>
      </c>
      <c r="R397">
        <v>10</v>
      </c>
      <c r="S397">
        <v>98</v>
      </c>
      <c r="T397">
        <v>9.8000000000000007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</v>
      </c>
      <c r="AB397">
        <v>19.5</v>
      </c>
      <c r="AC397">
        <v>19.5</v>
      </c>
      <c r="AD397">
        <v>14.5</v>
      </c>
      <c r="AF397">
        <v>80</v>
      </c>
      <c r="AH397" t="s">
        <v>35</v>
      </c>
    </row>
    <row r="398" spans="1:34" x14ac:dyDescent="0.3">
      <c r="A398">
        <v>397</v>
      </c>
      <c r="B398" s="2" t="s">
        <v>756</v>
      </c>
      <c r="C398" s="2" t="s">
        <v>180</v>
      </c>
      <c r="D398" s="2" t="s">
        <v>49</v>
      </c>
      <c r="E398">
        <v>26</v>
      </c>
      <c r="F398">
        <v>3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-4</v>
      </c>
      <c r="O398">
        <v>-4</v>
      </c>
      <c r="P398">
        <v>0</v>
      </c>
      <c r="Q398">
        <v>14</v>
      </c>
      <c r="R398">
        <v>12</v>
      </c>
      <c r="S398">
        <v>79</v>
      </c>
      <c r="T398">
        <v>6.58</v>
      </c>
      <c r="U398">
        <v>0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10</v>
      </c>
      <c r="AB398">
        <v>21.5</v>
      </c>
      <c r="AC398">
        <v>21.5</v>
      </c>
      <c r="AD398">
        <v>15.5</v>
      </c>
      <c r="AF398">
        <v>162</v>
      </c>
      <c r="AH398" t="s">
        <v>35</v>
      </c>
    </row>
    <row r="399" spans="1:34" x14ac:dyDescent="0.3">
      <c r="A399">
        <v>398</v>
      </c>
      <c r="B399" s="2" t="s">
        <v>352</v>
      </c>
      <c r="C399" s="2" t="s">
        <v>135</v>
      </c>
      <c r="D399" s="2" t="s">
        <v>52</v>
      </c>
      <c r="E399">
        <v>24</v>
      </c>
      <c r="F399">
        <v>16</v>
      </c>
      <c r="G399">
        <v>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9</v>
      </c>
      <c r="R399">
        <v>5</v>
      </c>
      <c r="S399">
        <v>41</v>
      </c>
      <c r="T399">
        <v>8.1999999999999993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10</v>
      </c>
      <c r="AB399">
        <v>15.1</v>
      </c>
      <c r="AC399">
        <v>15.1</v>
      </c>
      <c r="AD399">
        <v>12.6</v>
      </c>
      <c r="AF399">
        <v>78</v>
      </c>
      <c r="AH399" t="s">
        <v>35</v>
      </c>
    </row>
    <row r="400" spans="1:34" x14ac:dyDescent="0.3">
      <c r="A400">
        <v>399</v>
      </c>
      <c r="B400" s="2" t="s">
        <v>599</v>
      </c>
      <c r="C400" s="2" t="s">
        <v>51</v>
      </c>
      <c r="D400" s="2" t="s">
        <v>49</v>
      </c>
      <c r="E400">
        <v>25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6</v>
      </c>
      <c r="O400">
        <v>6</v>
      </c>
      <c r="P400">
        <v>0</v>
      </c>
      <c r="Q400">
        <v>5</v>
      </c>
      <c r="R400">
        <v>3</v>
      </c>
      <c r="S400">
        <v>29</v>
      </c>
      <c r="T400">
        <v>9.67</v>
      </c>
      <c r="U400">
        <v>1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10</v>
      </c>
      <c r="AB400">
        <v>12.5</v>
      </c>
      <c r="AC400">
        <v>12.5</v>
      </c>
      <c r="AD400">
        <v>11</v>
      </c>
      <c r="AF400">
        <v>163</v>
      </c>
      <c r="AH400" t="s">
        <v>35</v>
      </c>
    </row>
    <row r="401" spans="1:34" x14ac:dyDescent="0.3">
      <c r="A401">
        <v>400</v>
      </c>
      <c r="B401" s="2" t="s">
        <v>69</v>
      </c>
      <c r="C401" s="2" t="s">
        <v>70</v>
      </c>
      <c r="D401" s="2" t="s">
        <v>52</v>
      </c>
      <c r="E401">
        <v>26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21</v>
      </c>
      <c r="O401">
        <v>21</v>
      </c>
      <c r="P401">
        <v>0</v>
      </c>
      <c r="Q401">
        <v>6</v>
      </c>
      <c r="R401">
        <v>6</v>
      </c>
      <c r="S401">
        <v>75</v>
      </c>
      <c r="T401">
        <v>12.5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10</v>
      </c>
      <c r="AB401">
        <v>15.6</v>
      </c>
      <c r="AC401">
        <v>15.6</v>
      </c>
      <c r="AD401">
        <v>12.6</v>
      </c>
      <c r="AF401">
        <v>79</v>
      </c>
      <c r="AH401" t="s">
        <v>35</v>
      </c>
    </row>
    <row r="402" spans="1:34" x14ac:dyDescent="0.3">
      <c r="A402">
        <v>401</v>
      </c>
      <c r="B402" s="2" t="s">
        <v>209</v>
      </c>
      <c r="C402" s="2" t="s">
        <v>70</v>
      </c>
      <c r="D402" s="2" t="s">
        <v>34</v>
      </c>
      <c r="E402">
        <v>25</v>
      </c>
      <c r="F402">
        <v>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30</v>
      </c>
      <c r="N402">
        <v>115</v>
      </c>
      <c r="O402">
        <v>3.83</v>
      </c>
      <c r="P402">
        <v>0</v>
      </c>
      <c r="Q402">
        <v>1</v>
      </c>
      <c r="R402">
        <v>1</v>
      </c>
      <c r="S402">
        <v>9</v>
      </c>
      <c r="T402">
        <v>9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10</v>
      </c>
      <c r="AB402">
        <v>11.4</v>
      </c>
      <c r="AC402">
        <v>15.4</v>
      </c>
      <c r="AD402">
        <v>10.9</v>
      </c>
      <c r="AF402">
        <v>102</v>
      </c>
      <c r="AH402" t="s">
        <v>35</v>
      </c>
    </row>
    <row r="403" spans="1:34" x14ac:dyDescent="0.3">
      <c r="A403">
        <v>402</v>
      </c>
      <c r="B403" s="2" t="s">
        <v>757</v>
      </c>
      <c r="C403" s="2" t="s">
        <v>51</v>
      </c>
      <c r="D403" s="2" t="s">
        <v>34</v>
      </c>
      <c r="E403">
        <v>27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-1</v>
      </c>
      <c r="O403">
        <v>-0.5</v>
      </c>
      <c r="P403">
        <v>0</v>
      </c>
      <c r="Q403">
        <v>3</v>
      </c>
      <c r="R403">
        <v>2</v>
      </c>
      <c r="S403">
        <v>37</v>
      </c>
      <c r="T403">
        <v>18.5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10</v>
      </c>
      <c r="AB403">
        <v>11.6</v>
      </c>
      <c r="AC403">
        <v>11.6</v>
      </c>
      <c r="AD403">
        <v>10.6</v>
      </c>
      <c r="AF403">
        <v>105</v>
      </c>
      <c r="AH403" t="s">
        <v>35</v>
      </c>
    </row>
    <row r="404" spans="1:34" x14ac:dyDescent="0.3">
      <c r="A404">
        <v>403</v>
      </c>
      <c r="B404" s="2" t="s">
        <v>758</v>
      </c>
      <c r="C404" s="2" t="s">
        <v>114</v>
      </c>
      <c r="D404" s="2" t="s">
        <v>52</v>
      </c>
      <c r="E404">
        <v>23</v>
      </c>
      <c r="F404">
        <v>3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13</v>
      </c>
      <c r="R404">
        <v>8</v>
      </c>
      <c r="S404">
        <v>85</v>
      </c>
      <c r="T404">
        <v>10.63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9</v>
      </c>
      <c r="AB404">
        <v>16.5</v>
      </c>
      <c r="AC404">
        <v>16.5</v>
      </c>
      <c r="AD404">
        <v>12.5</v>
      </c>
      <c r="AF404">
        <v>82</v>
      </c>
      <c r="AH404" t="s">
        <v>35</v>
      </c>
    </row>
    <row r="405" spans="1:34" x14ac:dyDescent="0.3">
      <c r="A405">
        <v>404</v>
      </c>
      <c r="B405" s="2" t="s">
        <v>759</v>
      </c>
      <c r="C405" s="2" t="s">
        <v>67</v>
      </c>
      <c r="D405" s="2" t="s">
        <v>34</v>
      </c>
      <c r="E405">
        <v>22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7</v>
      </c>
      <c r="N405">
        <v>-1</v>
      </c>
      <c r="O405">
        <v>-0.14000000000000001</v>
      </c>
      <c r="P405">
        <v>0</v>
      </c>
      <c r="Q405">
        <v>2</v>
      </c>
      <c r="R405">
        <v>2</v>
      </c>
      <c r="S405">
        <v>28</v>
      </c>
      <c r="T405">
        <v>14</v>
      </c>
      <c r="U405">
        <v>1</v>
      </c>
      <c r="V405">
        <v>1</v>
      </c>
      <c r="W405">
        <v>0</v>
      </c>
      <c r="X405">
        <v>1</v>
      </c>
      <c r="Y405">
        <v>0</v>
      </c>
      <c r="Z405">
        <v>0</v>
      </c>
      <c r="AA405">
        <v>9</v>
      </c>
      <c r="AB405">
        <v>10.7</v>
      </c>
      <c r="AC405">
        <v>10.7</v>
      </c>
      <c r="AD405">
        <v>9.6999999999999993</v>
      </c>
      <c r="AF405">
        <v>108</v>
      </c>
      <c r="AH405" t="s">
        <v>35</v>
      </c>
    </row>
    <row r="406" spans="1:34" x14ac:dyDescent="0.3">
      <c r="A406">
        <v>405</v>
      </c>
      <c r="B406" s="2" t="s">
        <v>164</v>
      </c>
      <c r="C406" s="2" t="s">
        <v>84</v>
      </c>
      <c r="D406" s="2" t="s">
        <v>34</v>
      </c>
      <c r="E406">
        <v>26</v>
      </c>
      <c r="F406">
        <v>2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14</v>
      </c>
      <c r="N406">
        <v>68</v>
      </c>
      <c r="O406">
        <v>4.8600000000000003</v>
      </c>
      <c r="P406">
        <v>0</v>
      </c>
      <c r="Q406">
        <v>7</v>
      </c>
      <c r="R406">
        <v>5</v>
      </c>
      <c r="S406">
        <v>23</v>
      </c>
      <c r="T406">
        <v>4.5999999999999996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9</v>
      </c>
      <c r="AB406">
        <v>14.1</v>
      </c>
      <c r="AC406">
        <v>14.1</v>
      </c>
      <c r="AD406">
        <v>11.6</v>
      </c>
      <c r="AF406">
        <v>107</v>
      </c>
      <c r="AH406" t="s">
        <v>35</v>
      </c>
    </row>
    <row r="407" spans="1:34" x14ac:dyDescent="0.3">
      <c r="A407">
        <v>406</v>
      </c>
      <c r="B407" s="2" t="s">
        <v>397</v>
      </c>
      <c r="C407" s="2" t="s">
        <v>46</v>
      </c>
      <c r="D407" s="2" t="s">
        <v>34</v>
      </c>
      <c r="E407">
        <v>25</v>
      </c>
      <c r="F407">
        <v>15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6</v>
      </c>
      <c r="N407">
        <v>8</v>
      </c>
      <c r="O407">
        <v>1.33</v>
      </c>
      <c r="P407">
        <v>0</v>
      </c>
      <c r="Q407">
        <v>15</v>
      </c>
      <c r="R407">
        <v>11</v>
      </c>
      <c r="S407">
        <v>85</v>
      </c>
      <c r="T407">
        <v>7.73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9</v>
      </c>
      <c r="AB407">
        <v>20.3</v>
      </c>
      <c r="AC407">
        <v>20.3</v>
      </c>
      <c r="AD407">
        <v>14.8</v>
      </c>
      <c r="AF407">
        <v>106</v>
      </c>
      <c r="AH407" t="s">
        <v>35</v>
      </c>
    </row>
    <row r="408" spans="1:34" x14ac:dyDescent="0.3">
      <c r="A408">
        <v>407</v>
      </c>
      <c r="B408" s="2" t="s">
        <v>366</v>
      </c>
      <c r="C408" s="2" t="s">
        <v>54</v>
      </c>
      <c r="D408" s="2" t="s">
        <v>34</v>
      </c>
      <c r="E408">
        <v>23</v>
      </c>
      <c r="F408">
        <v>11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10</v>
      </c>
      <c r="R408">
        <v>9</v>
      </c>
      <c r="S408">
        <v>105</v>
      </c>
      <c r="T408">
        <v>11.67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9</v>
      </c>
      <c r="AB408">
        <v>17.5</v>
      </c>
      <c r="AC408">
        <v>21.5</v>
      </c>
      <c r="AD408">
        <v>14</v>
      </c>
      <c r="AF408">
        <v>109</v>
      </c>
      <c r="AH408" t="s">
        <v>35</v>
      </c>
    </row>
    <row r="409" spans="1:34" x14ac:dyDescent="0.3">
      <c r="A409">
        <v>408</v>
      </c>
      <c r="B409" s="2" t="s">
        <v>760</v>
      </c>
      <c r="C409" s="2" t="s">
        <v>99</v>
      </c>
      <c r="D409" s="2" t="s">
        <v>49</v>
      </c>
      <c r="E409">
        <v>26</v>
      </c>
      <c r="F409">
        <v>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8</v>
      </c>
      <c r="R409">
        <v>4</v>
      </c>
      <c r="S409">
        <v>92</v>
      </c>
      <c r="T409">
        <v>23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9</v>
      </c>
      <c r="AB409">
        <v>13.2</v>
      </c>
      <c r="AC409">
        <v>13.2</v>
      </c>
      <c r="AD409">
        <v>11.2</v>
      </c>
      <c r="AF409">
        <v>164</v>
      </c>
      <c r="AH409" t="s">
        <v>35</v>
      </c>
    </row>
    <row r="410" spans="1:34" x14ac:dyDescent="0.3">
      <c r="A410">
        <v>409</v>
      </c>
      <c r="B410" s="2" t="s">
        <v>482</v>
      </c>
      <c r="C410" s="2" t="s">
        <v>72</v>
      </c>
      <c r="D410" s="2" t="s">
        <v>52</v>
      </c>
      <c r="E410">
        <v>28</v>
      </c>
      <c r="F410">
        <v>14</v>
      </c>
      <c r="G410">
        <v>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19</v>
      </c>
      <c r="R410">
        <v>13</v>
      </c>
      <c r="S410">
        <v>87</v>
      </c>
      <c r="T410">
        <v>6.69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9</v>
      </c>
      <c r="AB410">
        <v>21.7</v>
      </c>
      <c r="AC410">
        <v>21.7</v>
      </c>
      <c r="AD410">
        <v>15.2</v>
      </c>
      <c r="AF410">
        <v>81</v>
      </c>
      <c r="AH410" t="s">
        <v>35</v>
      </c>
    </row>
    <row r="411" spans="1:34" x14ac:dyDescent="0.3">
      <c r="A411">
        <v>410</v>
      </c>
      <c r="B411" s="2" t="s">
        <v>761</v>
      </c>
      <c r="C411" s="2" t="s">
        <v>40</v>
      </c>
      <c r="D411" s="2" t="s">
        <v>49</v>
      </c>
      <c r="E411">
        <v>23</v>
      </c>
      <c r="F411">
        <v>11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11</v>
      </c>
      <c r="R411">
        <v>8</v>
      </c>
      <c r="S411">
        <v>82</v>
      </c>
      <c r="T411">
        <v>10.25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8</v>
      </c>
      <c r="AB411">
        <v>16.3</v>
      </c>
      <c r="AC411">
        <v>16.3</v>
      </c>
      <c r="AD411">
        <v>12.3</v>
      </c>
      <c r="AF411">
        <v>165</v>
      </c>
      <c r="AH411" t="s">
        <v>35</v>
      </c>
    </row>
    <row r="412" spans="1:34" x14ac:dyDescent="0.3">
      <c r="A412">
        <v>411</v>
      </c>
      <c r="B412" s="2" t="s">
        <v>762</v>
      </c>
      <c r="C412" s="2" t="s">
        <v>74</v>
      </c>
      <c r="D412" s="2" t="s">
        <v>49</v>
      </c>
      <c r="E412">
        <v>24</v>
      </c>
      <c r="F412">
        <v>8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5</v>
      </c>
      <c r="O412">
        <v>5</v>
      </c>
      <c r="P412">
        <v>0</v>
      </c>
      <c r="Q412">
        <v>8</v>
      </c>
      <c r="R412">
        <v>5</v>
      </c>
      <c r="S412">
        <v>71</v>
      </c>
      <c r="T412">
        <v>14.2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8</v>
      </c>
      <c r="AB412">
        <v>12.6</v>
      </c>
      <c r="AC412">
        <v>12.6</v>
      </c>
      <c r="AD412">
        <v>10.1</v>
      </c>
      <c r="AF412">
        <v>166</v>
      </c>
      <c r="AH412" t="s">
        <v>35</v>
      </c>
    </row>
    <row r="413" spans="1:34" x14ac:dyDescent="0.3">
      <c r="A413">
        <v>412</v>
      </c>
      <c r="B413" s="2" t="s">
        <v>497</v>
      </c>
      <c r="C413" s="2" t="s">
        <v>46</v>
      </c>
      <c r="D413" s="2" t="s">
        <v>52</v>
      </c>
      <c r="E413">
        <v>23</v>
      </c>
      <c r="F413">
        <v>16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7</v>
      </c>
      <c r="R413">
        <v>5</v>
      </c>
      <c r="S413">
        <v>77</v>
      </c>
      <c r="T413">
        <v>15.4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8</v>
      </c>
      <c r="AB413">
        <v>12.7</v>
      </c>
      <c r="AC413">
        <v>12.7</v>
      </c>
      <c r="AD413">
        <v>10.199999999999999</v>
      </c>
      <c r="AF413">
        <v>84</v>
      </c>
      <c r="AH413" t="s">
        <v>35</v>
      </c>
    </row>
    <row r="414" spans="1:34" x14ac:dyDescent="0.3">
      <c r="A414">
        <v>413</v>
      </c>
      <c r="B414" s="2" t="s">
        <v>647</v>
      </c>
      <c r="C414" s="2" t="s">
        <v>78</v>
      </c>
      <c r="D414" s="2" t="s">
        <v>52</v>
      </c>
      <c r="E414">
        <v>28</v>
      </c>
      <c r="F414">
        <v>11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8</v>
      </c>
      <c r="R414">
        <v>3</v>
      </c>
      <c r="S414">
        <v>17</v>
      </c>
      <c r="T414">
        <v>5.67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8</v>
      </c>
      <c r="AB414">
        <v>10.7</v>
      </c>
      <c r="AC414">
        <v>10.7</v>
      </c>
      <c r="AD414">
        <v>9.1999999999999993</v>
      </c>
      <c r="AF414">
        <v>85</v>
      </c>
      <c r="AH414" t="s">
        <v>35</v>
      </c>
    </row>
    <row r="415" spans="1:34" x14ac:dyDescent="0.3">
      <c r="A415">
        <v>414</v>
      </c>
      <c r="B415" s="2" t="s">
        <v>514</v>
      </c>
      <c r="C415" s="2" t="s">
        <v>74</v>
      </c>
      <c r="D415" s="2" t="s">
        <v>34</v>
      </c>
      <c r="E415">
        <v>25</v>
      </c>
      <c r="F415">
        <v>14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7</v>
      </c>
      <c r="N415">
        <v>25</v>
      </c>
      <c r="O415">
        <v>3.57</v>
      </c>
      <c r="P415">
        <v>0</v>
      </c>
      <c r="Q415">
        <v>9</v>
      </c>
      <c r="R415">
        <v>8</v>
      </c>
      <c r="S415">
        <v>50</v>
      </c>
      <c r="T415">
        <v>6.25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8</v>
      </c>
      <c r="AB415">
        <v>15.5</v>
      </c>
      <c r="AC415">
        <v>15.5</v>
      </c>
      <c r="AD415">
        <v>11.5</v>
      </c>
      <c r="AF415">
        <v>110</v>
      </c>
      <c r="AH415" t="s">
        <v>35</v>
      </c>
    </row>
    <row r="416" spans="1:34" x14ac:dyDescent="0.3">
      <c r="A416">
        <v>415</v>
      </c>
      <c r="B416" s="2" t="s">
        <v>389</v>
      </c>
      <c r="C416" s="2" t="s">
        <v>107</v>
      </c>
      <c r="D416" s="2" t="s">
        <v>52</v>
      </c>
      <c r="E416">
        <v>27</v>
      </c>
      <c r="F416">
        <v>12</v>
      </c>
      <c r="G416">
        <v>3</v>
      </c>
      <c r="H416">
        <v>1</v>
      </c>
      <c r="I416">
        <v>1</v>
      </c>
      <c r="J416">
        <v>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17</v>
      </c>
      <c r="R416">
        <v>12</v>
      </c>
      <c r="S416">
        <v>77</v>
      </c>
      <c r="T416">
        <v>6.42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8</v>
      </c>
      <c r="AB416">
        <v>20.3</v>
      </c>
      <c r="AC416">
        <v>20.3</v>
      </c>
      <c r="AD416">
        <v>14.3</v>
      </c>
      <c r="AF416">
        <v>83</v>
      </c>
      <c r="AH416" t="s">
        <v>35</v>
      </c>
    </row>
    <row r="417" spans="1:34" x14ac:dyDescent="0.3">
      <c r="A417">
        <v>416</v>
      </c>
      <c r="B417" s="2" t="s">
        <v>361</v>
      </c>
      <c r="C417" s="2" t="s">
        <v>78</v>
      </c>
      <c r="D417" s="2" t="s">
        <v>34</v>
      </c>
      <c r="E417">
        <v>21</v>
      </c>
      <c r="F417">
        <v>14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14</v>
      </c>
      <c r="N417">
        <v>34</v>
      </c>
      <c r="O417">
        <v>2.4300000000000002</v>
      </c>
      <c r="P417">
        <v>0</v>
      </c>
      <c r="Q417">
        <v>8</v>
      </c>
      <c r="R417">
        <v>5</v>
      </c>
      <c r="S417">
        <v>41</v>
      </c>
      <c r="T417">
        <v>8.1999999999999993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8</v>
      </c>
      <c r="AB417">
        <v>12.5</v>
      </c>
      <c r="AC417">
        <v>12.5</v>
      </c>
      <c r="AD417">
        <v>10</v>
      </c>
      <c r="AF417">
        <v>111</v>
      </c>
      <c r="AH417" t="s">
        <v>35</v>
      </c>
    </row>
    <row r="418" spans="1:34" x14ac:dyDescent="0.3">
      <c r="A418">
        <v>417</v>
      </c>
      <c r="B418" s="2" t="s">
        <v>763</v>
      </c>
      <c r="C418" s="2" t="s">
        <v>107</v>
      </c>
      <c r="D418" s="2" t="s">
        <v>38</v>
      </c>
      <c r="E418">
        <v>35</v>
      </c>
      <c r="F418">
        <v>2</v>
      </c>
      <c r="G418">
        <v>2</v>
      </c>
      <c r="H418">
        <v>42</v>
      </c>
      <c r="I418">
        <v>70</v>
      </c>
      <c r="J418">
        <v>465</v>
      </c>
      <c r="K418">
        <v>0</v>
      </c>
      <c r="L418">
        <v>4</v>
      </c>
      <c r="M418">
        <v>1</v>
      </c>
      <c r="N418">
        <v>-1</v>
      </c>
      <c r="O418">
        <v>-1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2</v>
      </c>
      <c r="X418">
        <v>0</v>
      </c>
      <c r="Y418">
        <v>0</v>
      </c>
      <c r="Z418">
        <v>0</v>
      </c>
      <c r="AA418">
        <v>7</v>
      </c>
      <c r="AB418">
        <v>6.5</v>
      </c>
      <c r="AC418">
        <v>15.5</v>
      </c>
      <c r="AD418">
        <v>10.5</v>
      </c>
      <c r="AF418">
        <v>55</v>
      </c>
      <c r="AH418" t="s">
        <v>35</v>
      </c>
    </row>
    <row r="419" spans="1:34" x14ac:dyDescent="0.3">
      <c r="A419">
        <v>418</v>
      </c>
      <c r="B419" s="2" t="s">
        <v>466</v>
      </c>
      <c r="C419" s="2" t="s">
        <v>111</v>
      </c>
      <c r="D419" s="2" t="s">
        <v>34</v>
      </c>
      <c r="E419">
        <v>28</v>
      </c>
      <c r="F419">
        <v>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19</v>
      </c>
      <c r="N419">
        <v>71</v>
      </c>
      <c r="O419">
        <v>3.74</v>
      </c>
      <c r="P419">
        <v>0</v>
      </c>
      <c r="Q419">
        <v>1</v>
      </c>
      <c r="R419">
        <v>1</v>
      </c>
      <c r="S419">
        <v>3</v>
      </c>
      <c r="T419">
        <v>3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7</v>
      </c>
      <c r="AB419">
        <v>8.4</v>
      </c>
      <c r="AC419">
        <v>8.4</v>
      </c>
      <c r="AD419">
        <v>7.9</v>
      </c>
      <c r="AF419">
        <v>112</v>
      </c>
      <c r="AH419" t="s">
        <v>35</v>
      </c>
    </row>
    <row r="420" spans="1:34" x14ac:dyDescent="0.3">
      <c r="A420">
        <v>419</v>
      </c>
      <c r="B420" s="2" t="s">
        <v>484</v>
      </c>
      <c r="C420" s="2" t="s">
        <v>88</v>
      </c>
      <c r="D420" s="2" t="s">
        <v>52</v>
      </c>
      <c r="E420">
        <v>27</v>
      </c>
      <c r="F420">
        <v>10</v>
      </c>
      <c r="G420">
        <v>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11</v>
      </c>
      <c r="R420">
        <v>8</v>
      </c>
      <c r="S420">
        <v>67</v>
      </c>
      <c r="T420">
        <v>8.3800000000000008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7</v>
      </c>
      <c r="AB420">
        <v>14.7</v>
      </c>
      <c r="AC420">
        <v>14.7</v>
      </c>
      <c r="AD420">
        <v>10.7</v>
      </c>
      <c r="AF420">
        <v>88</v>
      </c>
      <c r="AH420" t="s">
        <v>35</v>
      </c>
    </row>
    <row r="421" spans="1:34" x14ac:dyDescent="0.3">
      <c r="A421">
        <v>420</v>
      </c>
      <c r="B421" s="2" t="s">
        <v>205</v>
      </c>
      <c r="C421" s="2" t="s">
        <v>48</v>
      </c>
      <c r="D421" s="2" t="s">
        <v>38</v>
      </c>
      <c r="E421">
        <v>26</v>
      </c>
      <c r="F421">
        <v>5</v>
      </c>
      <c r="G421">
        <v>1</v>
      </c>
      <c r="H421">
        <v>14</v>
      </c>
      <c r="I421">
        <v>23</v>
      </c>
      <c r="J421">
        <v>118</v>
      </c>
      <c r="K421">
        <v>1</v>
      </c>
      <c r="L421">
        <v>1</v>
      </c>
      <c r="M421">
        <v>11</v>
      </c>
      <c r="N421">
        <v>5</v>
      </c>
      <c r="O421">
        <v>0.45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7</v>
      </c>
      <c r="AB421">
        <v>7.2</v>
      </c>
      <c r="AC421">
        <v>8.1999999999999993</v>
      </c>
      <c r="AD421">
        <v>8.1999999999999993</v>
      </c>
      <c r="AF421">
        <v>54</v>
      </c>
      <c r="AH421" t="s">
        <v>35</v>
      </c>
    </row>
    <row r="422" spans="1:34" x14ac:dyDescent="0.3">
      <c r="A422">
        <v>421</v>
      </c>
      <c r="B422" s="2" t="s">
        <v>508</v>
      </c>
      <c r="C422" s="2" t="s">
        <v>107</v>
      </c>
      <c r="D422" s="2" t="s">
        <v>34</v>
      </c>
      <c r="E422">
        <v>29</v>
      </c>
      <c r="F422">
        <v>16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9</v>
      </c>
      <c r="O422">
        <v>9</v>
      </c>
      <c r="P422">
        <v>0</v>
      </c>
      <c r="Q422">
        <v>4</v>
      </c>
      <c r="R422">
        <v>3</v>
      </c>
      <c r="S422">
        <v>62</v>
      </c>
      <c r="T422">
        <v>20.67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</v>
      </c>
      <c r="AB422">
        <v>10.1</v>
      </c>
      <c r="AC422">
        <v>10.1</v>
      </c>
      <c r="AD422">
        <v>8.6</v>
      </c>
      <c r="AF422">
        <v>113</v>
      </c>
      <c r="AH422" t="s">
        <v>35</v>
      </c>
    </row>
    <row r="423" spans="1:34" x14ac:dyDescent="0.3">
      <c r="A423">
        <v>422</v>
      </c>
      <c r="B423" s="2" t="s">
        <v>764</v>
      </c>
      <c r="C423" s="2" t="s">
        <v>116</v>
      </c>
      <c r="D423" s="2" t="s">
        <v>52</v>
      </c>
      <c r="E423">
        <v>30</v>
      </c>
      <c r="F423">
        <v>13</v>
      </c>
      <c r="G423">
        <v>11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12</v>
      </c>
      <c r="R423">
        <v>9</v>
      </c>
      <c r="S423">
        <v>94</v>
      </c>
      <c r="T423">
        <v>10.44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7</v>
      </c>
      <c r="AB423">
        <v>16.399999999999999</v>
      </c>
      <c r="AC423">
        <v>17.399999999999999</v>
      </c>
      <c r="AD423">
        <v>11.9</v>
      </c>
      <c r="AF423">
        <v>86</v>
      </c>
      <c r="AH423" t="s">
        <v>35</v>
      </c>
    </row>
    <row r="424" spans="1:34" x14ac:dyDescent="0.3">
      <c r="A424">
        <v>423</v>
      </c>
      <c r="B424" s="2" t="s">
        <v>636</v>
      </c>
      <c r="C424" s="2" t="s">
        <v>180</v>
      </c>
      <c r="D424" s="2" t="s">
        <v>52</v>
      </c>
      <c r="E424">
        <v>26</v>
      </c>
      <c r="F424">
        <v>16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8</v>
      </c>
      <c r="R424">
        <v>6</v>
      </c>
      <c r="S424">
        <v>86</v>
      </c>
      <c r="T424">
        <v>14.33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7</v>
      </c>
      <c r="AB424">
        <v>12.6</v>
      </c>
      <c r="AC424">
        <v>13.6</v>
      </c>
      <c r="AD424">
        <v>9.6</v>
      </c>
      <c r="AF424">
        <v>90</v>
      </c>
      <c r="AH424" t="s">
        <v>35</v>
      </c>
    </row>
    <row r="425" spans="1:34" x14ac:dyDescent="0.3">
      <c r="A425">
        <v>424</v>
      </c>
      <c r="B425" s="2" t="s">
        <v>765</v>
      </c>
      <c r="C425" s="2" t="s">
        <v>56</v>
      </c>
      <c r="D425" s="2" t="s">
        <v>34</v>
      </c>
      <c r="E425">
        <v>24</v>
      </c>
      <c r="F425">
        <v>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11</v>
      </c>
      <c r="N425">
        <v>49</v>
      </c>
      <c r="O425">
        <v>4.45</v>
      </c>
      <c r="P425">
        <v>0</v>
      </c>
      <c r="Q425">
        <v>2</v>
      </c>
      <c r="R425">
        <v>2</v>
      </c>
      <c r="S425">
        <v>19</v>
      </c>
      <c r="T425">
        <v>9.5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7</v>
      </c>
      <c r="AB425">
        <v>8.8000000000000007</v>
      </c>
      <c r="AC425">
        <v>8.8000000000000007</v>
      </c>
      <c r="AD425">
        <v>7.8</v>
      </c>
      <c r="AF425">
        <v>114</v>
      </c>
      <c r="AH425" t="s">
        <v>35</v>
      </c>
    </row>
    <row r="426" spans="1:34" x14ac:dyDescent="0.3">
      <c r="A426">
        <v>425</v>
      </c>
      <c r="B426" s="2" t="s">
        <v>428</v>
      </c>
      <c r="C426" s="2" t="s">
        <v>76</v>
      </c>
      <c r="D426" s="2" t="s">
        <v>52</v>
      </c>
      <c r="E426">
        <v>25</v>
      </c>
      <c r="F426">
        <v>9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11</v>
      </c>
      <c r="R426">
        <v>5</v>
      </c>
      <c r="S426">
        <v>67</v>
      </c>
      <c r="T426">
        <v>13.4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7</v>
      </c>
      <c r="AB426">
        <v>11.7</v>
      </c>
      <c r="AC426">
        <v>11.7</v>
      </c>
      <c r="AD426">
        <v>9.1999999999999993</v>
      </c>
      <c r="AF426">
        <v>89</v>
      </c>
      <c r="AH426" t="s">
        <v>35</v>
      </c>
    </row>
    <row r="427" spans="1:34" x14ac:dyDescent="0.3">
      <c r="A427">
        <v>426</v>
      </c>
      <c r="B427" s="2" t="s">
        <v>672</v>
      </c>
      <c r="C427" s="2" t="s">
        <v>130</v>
      </c>
      <c r="D427" s="2" t="s">
        <v>52</v>
      </c>
      <c r="E427">
        <v>26</v>
      </c>
      <c r="F427">
        <v>15</v>
      </c>
      <c r="G427">
        <v>12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14</v>
      </c>
      <c r="R427">
        <v>8</v>
      </c>
      <c r="S427">
        <v>72</v>
      </c>
      <c r="T427">
        <v>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7</v>
      </c>
      <c r="AB427">
        <v>15.2</v>
      </c>
      <c r="AC427">
        <v>15.2</v>
      </c>
      <c r="AD427">
        <v>11.2</v>
      </c>
      <c r="AF427">
        <v>87</v>
      </c>
      <c r="AH427" t="s">
        <v>35</v>
      </c>
    </row>
    <row r="428" spans="1:34" x14ac:dyDescent="0.3">
      <c r="A428">
        <v>427</v>
      </c>
      <c r="B428" s="2" t="s">
        <v>286</v>
      </c>
      <c r="C428" s="2" t="s">
        <v>84</v>
      </c>
      <c r="D428" s="2" t="s">
        <v>49</v>
      </c>
      <c r="E428">
        <v>22</v>
      </c>
      <c r="F428">
        <v>15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10</v>
      </c>
      <c r="R428">
        <v>6</v>
      </c>
      <c r="S428">
        <v>63</v>
      </c>
      <c r="T428">
        <v>10.5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</v>
      </c>
      <c r="AB428">
        <v>12.3</v>
      </c>
      <c r="AC428">
        <v>12.3</v>
      </c>
      <c r="AD428">
        <v>9.3000000000000007</v>
      </c>
      <c r="AF428">
        <v>168</v>
      </c>
      <c r="AH428" t="s">
        <v>35</v>
      </c>
    </row>
    <row r="429" spans="1:34" x14ac:dyDescent="0.3">
      <c r="A429">
        <v>428</v>
      </c>
      <c r="B429" s="2" t="s">
        <v>766</v>
      </c>
      <c r="C429" s="2" t="s">
        <v>88</v>
      </c>
      <c r="D429" s="2" t="s">
        <v>52</v>
      </c>
      <c r="E429">
        <v>24</v>
      </c>
      <c r="F429">
        <v>4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8</v>
      </c>
      <c r="R429">
        <v>6</v>
      </c>
      <c r="S429">
        <v>61</v>
      </c>
      <c r="T429">
        <v>10.17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6</v>
      </c>
      <c r="AB429">
        <v>12.1</v>
      </c>
      <c r="AC429">
        <v>12.1</v>
      </c>
      <c r="AD429">
        <v>9.1</v>
      </c>
      <c r="AF429">
        <v>92</v>
      </c>
      <c r="AH429" t="s">
        <v>35</v>
      </c>
    </row>
    <row r="430" spans="1:34" x14ac:dyDescent="0.3">
      <c r="A430">
        <v>429</v>
      </c>
      <c r="B430" s="2" t="s">
        <v>767</v>
      </c>
      <c r="C430" s="2" t="s">
        <v>104</v>
      </c>
      <c r="D430" s="2" t="s">
        <v>52</v>
      </c>
      <c r="E430">
        <v>27</v>
      </c>
      <c r="F430">
        <v>12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6</v>
      </c>
      <c r="AB430">
        <v>7.1</v>
      </c>
      <c r="AC430">
        <v>7.1</v>
      </c>
      <c r="AD430">
        <v>6.6</v>
      </c>
      <c r="AF430">
        <v>91</v>
      </c>
      <c r="AH430" t="s">
        <v>35</v>
      </c>
    </row>
    <row r="431" spans="1:34" x14ac:dyDescent="0.3">
      <c r="A431">
        <v>430</v>
      </c>
      <c r="B431" s="2" t="s">
        <v>461</v>
      </c>
      <c r="C431" s="2" t="s">
        <v>116</v>
      </c>
      <c r="D431" s="2" t="s">
        <v>49</v>
      </c>
      <c r="E431">
        <v>26</v>
      </c>
      <c r="F431">
        <v>14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0</v>
      </c>
      <c r="O431">
        <v>0</v>
      </c>
      <c r="P431">
        <v>0</v>
      </c>
      <c r="Q431">
        <v>19</v>
      </c>
      <c r="R431">
        <v>7</v>
      </c>
      <c r="S431">
        <v>64</v>
      </c>
      <c r="T431">
        <v>9.14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6</v>
      </c>
      <c r="AB431">
        <v>13.4</v>
      </c>
      <c r="AC431">
        <v>13.4</v>
      </c>
      <c r="AD431">
        <v>9.9</v>
      </c>
      <c r="AF431">
        <v>167</v>
      </c>
      <c r="AH431" t="s">
        <v>35</v>
      </c>
    </row>
    <row r="432" spans="1:34" x14ac:dyDescent="0.3">
      <c r="A432">
        <v>431</v>
      </c>
      <c r="B432" s="2" t="s">
        <v>768</v>
      </c>
      <c r="C432" s="2" t="s">
        <v>99</v>
      </c>
      <c r="D432" s="2" t="s">
        <v>34</v>
      </c>
      <c r="E432">
        <v>29</v>
      </c>
      <c r="F432">
        <v>16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1</v>
      </c>
      <c r="S432">
        <v>2</v>
      </c>
      <c r="T432">
        <v>2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6</v>
      </c>
      <c r="AB432">
        <v>7.2</v>
      </c>
      <c r="AC432">
        <v>7.2</v>
      </c>
      <c r="AD432">
        <v>6.7</v>
      </c>
      <c r="AF432">
        <v>115</v>
      </c>
      <c r="AH432" t="s">
        <v>35</v>
      </c>
    </row>
    <row r="433" spans="1:34" x14ac:dyDescent="0.3">
      <c r="A433">
        <v>432</v>
      </c>
      <c r="B433" s="2" t="s">
        <v>769</v>
      </c>
      <c r="C433" s="2" t="s">
        <v>54</v>
      </c>
      <c r="D433" s="2" t="s">
        <v>49</v>
      </c>
      <c r="E433">
        <v>24</v>
      </c>
      <c r="F433">
        <v>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5</v>
      </c>
      <c r="R433">
        <v>3</v>
      </c>
      <c r="S433">
        <v>61</v>
      </c>
      <c r="T433">
        <v>20.329999999999998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6</v>
      </c>
      <c r="AB433">
        <v>9.1</v>
      </c>
      <c r="AC433">
        <v>9.1</v>
      </c>
      <c r="AD433">
        <v>7.6</v>
      </c>
      <c r="AF433">
        <v>169</v>
      </c>
      <c r="AH433" t="s">
        <v>35</v>
      </c>
    </row>
    <row r="434" spans="1:34" x14ac:dyDescent="0.3">
      <c r="A434">
        <v>433</v>
      </c>
      <c r="B434" s="2" t="s">
        <v>770</v>
      </c>
      <c r="C434" s="2" t="s">
        <v>76</v>
      </c>
      <c r="D434" s="2" t="s">
        <v>49</v>
      </c>
      <c r="E434">
        <v>29</v>
      </c>
      <c r="F434">
        <v>5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7</v>
      </c>
      <c r="R434">
        <v>6</v>
      </c>
      <c r="S434">
        <v>53</v>
      </c>
      <c r="T434">
        <v>8.83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5</v>
      </c>
      <c r="AB434">
        <v>11.3</v>
      </c>
      <c r="AC434">
        <v>11.3</v>
      </c>
      <c r="AD434">
        <v>8.3000000000000007</v>
      </c>
      <c r="AF434">
        <v>171</v>
      </c>
      <c r="AH434" t="s">
        <v>35</v>
      </c>
    </row>
    <row r="435" spans="1:34" x14ac:dyDescent="0.3">
      <c r="A435">
        <v>434</v>
      </c>
      <c r="B435" s="2" t="s">
        <v>570</v>
      </c>
      <c r="C435" s="2" t="s">
        <v>63</v>
      </c>
      <c r="D435" s="2" t="s">
        <v>52</v>
      </c>
      <c r="E435">
        <v>25</v>
      </c>
      <c r="F435">
        <v>16</v>
      </c>
      <c r="G435">
        <v>10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8</v>
      </c>
      <c r="R435">
        <v>7</v>
      </c>
      <c r="S435">
        <v>48</v>
      </c>
      <c r="T435">
        <v>6.86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5</v>
      </c>
      <c r="AB435">
        <v>11.8</v>
      </c>
      <c r="AC435">
        <v>11.8</v>
      </c>
      <c r="AD435">
        <v>8.3000000000000007</v>
      </c>
      <c r="AF435">
        <v>96</v>
      </c>
      <c r="AH435" t="s">
        <v>35</v>
      </c>
    </row>
    <row r="436" spans="1:34" x14ac:dyDescent="0.3">
      <c r="A436">
        <v>435</v>
      </c>
      <c r="B436" s="2" t="s">
        <v>294</v>
      </c>
      <c r="C436" s="2" t="s">
        <v>46</v>
      </c>
      <c r="D436" s="2" t="s">
        <v>34</v>
      </c>
      <c r="E436">
        <v>23</v>
      </c>
      <c r="F436">
        <v>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11</v>
      </c>
      <c r="N436">
        <v>47</v>
      </c>
      <c r="O436">
        <v>4.2699999999999996</v>
      </c>
      <c r="P436">
        <v>0</v>
      </c>
      <c r="Q436">
        <v>3</v>
      </c>
      <c r="R436">
        <v>2</v>
      </c>
      <c r="S436">
        <v>1</v>
      </c>
      <c r="T436">
        <v>0.5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</v>
      </c>
      <c r="AB436">
        <v>6.8</v>
      </c>
      <c r="AC436">
        <v>6.8</v>
      </c>
      <c r="AD436">
        <v>5.8</v>
      </c>
      <c r="AF436">
        <v>117</v>
      </c>
      <c r="AH436" t="s">
        <v>35</v>
      </c>
    </row>
    <row r="437" spans="1:34" x14ac:dyDescent="0.3">
      <c r="A437">
        <v>436</v>
      </c>
      <c r="B437" s="2" t="s">
        <v>771</v>
      </c>
      <c r="C437" s="2" t="s">
        <v>44</v>
      </c>
      <c r="D437" s="2" t="s">
        <v>49</v>
      </c>
      <c r="E437">
        <v>22</v>
      </c>
      <c r="F437">
        <v>8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8</v>
      </c>
      <c r="R437">
        <v>5</v>
      </c>
      <c r="S437">
        <v>54</v>
      </c>
      <c r="T437">
        <v>10.8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</v>
      </c>
      <c r="AB437">
        <v>10.4</v>
      </c>
      <c r="AC437">
        <v>10.4</v>
      </c>
      <c r="AD437">
        <v>7.9</v>
      </c>
      <c r="AF437">
        <v>170</v>
      </c>
      <c r="AH437" t="s">
        <v>35</v>
      </c>
    </row>
    <row r="438" spans="1:34" x14ac:dyDescent="0.3">
      <c r="A438">
        <v>437</v>
      </c>
      <c r="B438" s="2" t="s">
        <v>772</v>
      </c>
      <c r="C438" s="2" t="s">
        <v>44</v>
      </c>
      <c r="D438" s="2" t="s">
        <v>52</v>
      </c>
      <c r="E438">
        <v>24</v>
      </c>
      <c r="F438">
        <v>15</v>
      </c>
      <c r="G438">
        <v>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7</v>
      </c>
      <c r="R438">
        <v>3</v>
      </c>
      <c r="S438">
        <v>45</v>
      </c>
      <c r="T438">
        <v>15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</v>
      </c>
      <c r="AB438">
        <v>7.5</v>
      </c>
      <c r="AC438">
        <v>7.5</v>
      </c>
      <c r="AD438">
        <v>6</v>
      </c>
      <c r="AF438">
        <v>99</v>
      </c>
      <c r="AH438" t="s">
        <v>35</v>
      </c>
    </row>
    <row r="439" spans="1:34" x14ac:dyDescent="0.3">
      <c r="A439">
        <v>438</v>
      </c>
      <c r="B439" s="2" t="s">
        <v>773</v>
      </c>
      <c r="C439" s="2" t="s">
        <v>76</v>
      </c>
      <c r="D439" s="2" t="s">
        <v>49</v>
      </c>
      <c r="E439">
        <v>23</v>
      </c>
      <c r="F439">
        <v>15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</v>
      </c>
      <c r="R439">
        <v>1</v>
      </c>
      <c r="S439">
        <v>48</v>
      </c>
      <c r="T439">
        <v>48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5</v>
      </c>
      <c r="AB439">
        <v>5.8</v>
      </c>
      <c r="AC439">
        <v>5.8</v>
      </c>
      <c r="AD439">
        <v>5.3</v>
      </c>
      <c r="AF439">
        <v>173</v>
      </c>
      <c r="AH439" t="s">
        <v>35</v>
      </c>
    </row>
    <row r="440" spans="1:34" x14ac:dyDescent="0.3">
      <c r="A440">
        <v>439</v>
      </c>
      <c r="B440" s="2" t="s">
        <v>278</v>
      </c>
      <c r="C440" s="2" t="s">
        <v>101</v>
      </c>
      <c r="D440" s="2" t="s">
        <v>52</v>
      </c>
      <c r="E440">
        <v>25</v>
      </c>
      <c r="F440">
        <v>8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</v>
      </c>
      <c r="R440">
        <v>4</v>
      </c>
      <c r="S440">
        <v>52</v>
      </c>
      <c r="T440">
        <v>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</v>
      </c>
      <c r="AB440">
        <v>9.1999999999999993</v>
      </c>
      <c r="AC440">
        <v>9.1999999999999993</v>
      </c>
      <c r="AD440">
        <v>7.2</v>
      </c>
      <c r="AF440">
        <v>94</v>
      </c>
      <c r="AH440" t="s">
        <v>35</v>
      </c>
    </row>
    <row r="441" spans="1:34" x14ac:dyDescent="0.3">
      <c r="A441">
        <v>440</v>
      </c>
      <c r="B441" s="2" t="s">
        <v>774</v>
      </c>
      <c r="C441" s="2" t="s">
        <v>42</v>
      </c>
      <c r="D441" s="2" t="s">
        <v>38</v>
      </c>
      <c r="E441">
        <v>22</v>
      </c>
      <c r="F441">
        <v>3</v>
      </c>
      <c r="G441">
        <v>0</v>
      </c>
      <c r="H441">
        <v>20</v>
      </c>
      <c r="I441">
        <v>42</v>
      </c>
      <c r="J441">
        <v>187</v>
      </c>
      <c r="K441">
        <v>0</v>
      </c>
      <c r="L441">
        <v>2</v>
      </c>
      <c r="M441">
        <v>5</v>
      </c>
      <c r="N441">
        <v>39</v>
      </c>
      <c r="O441">
        <v>7.8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5</v>
      </c>
      <c r="AB441">
        <v>5.4</v>
      </c>
      <c r="AC441">
        <v>8.4</v>
      </c>
      <c r="AD441">
        <v>7.4</v>
      </c>
      <c r="AF441">
        <v>56</v>
      </c>
      <c r="AH441" t="s">
        <v>35</v>
      </c>
    </row>
    <row r="442" spans="1:34" x14ac:dyDescent="0.3">
      <c r="A442">
        <v>441</v>
      </c>
      <c r="B442" s="2" t="s">
        <v>564</v>
      </c>
      <c r="C442" s="2" t="s">
        <v>84</v>
      </c>
      <c r="D442" s="2" t="s">
        <v>52</v>
      </c>
      <c r="E442">
        <v>24</v>
      </c>
      <c r="F442">
        <v>16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9</v>
      </c>
      <c r="R442">
        <v>5</v>
      </c>
      <c r="S442">
        <v>48</v>
      </c>
      <c r="T442">
        <v>9.6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</v>
      </c>
      <c r="AB442">
        <v>9.8000000000000007</v>
      </c>
      <c r="AC442">
        <v>9.8000000000000007</v>
      </c>
      <c r="AD442">
        <v>7.3</v>
      </c>
      <c r="AF442">
        <v>97</v>
      </c>
      <c r="AH442" t="s">
        <v>35</v>
      </c>
    </row>
    <row r="443" spans="1:34" x14ac:dyDescent="0.3">
      <c r="A443">
        <v>442</v>
      </c>
      <c r="B443" s="2" t="s">
        <v>492</v>
      </c>
      <c r="C443" s="2" t="s">
        <v>86</v>
      </c>
      <c r="D443" s="2" t="s">
        <v>52</v>
      </c>
      <c r="E443">
        <v>23</v>
      </c>
      <c r="F443">
        <v>15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11</v>
      </c>
      <c r="R443">
        <v>6</v>
      </c>
      <c r="S443">
        <v>50</v>
      </c>
      <c r="T443">
        <v>8.33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</v>
      </c>
      <c r="AB443">
        <v>11</v>
      </c>
      <c r="AC443">
        <v>11</v>
      </c>
      <c r="AD443">
        <v>8</v>
      </c>
      <c r="AF443">
        <v>95</v>
      </c>
      <c r="AH443" t="s">
        <v>35</v>
      </c>
    </row>
    <row r="444" spans="1:34" x14ac:dyDescent="0.3">
      <c r="A444">
        <v>443</v>
      </c>
      <c r="B444" s="2" t="s">
        <v>775</v>
      </c>
      <c r="C444" s="2" t="s">
        <v>130</v>
      </c>
      <c r="D444" s="2" t="s">
        <v>52</v>
      </c>
      <c r="E444">
        <v>26</v>
      </c>
      <c r="F444">
        <v>5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8</v>
      </c>
      <c r="R444">
        <v>6</v>
      </c>
      <c r="S444">
        <v>47</v>
      </c>
      <c r="T444">
        <v>7.83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10.7</v>
      </c>
      <c r="AC444">
        <v>10.7</v>
      </c>
      <c r="AD444">
        <v>7.7</v>
      </c>
      <c r="AF444">
        <v>98</v>
      </c>
      <c r="AH444" t="s">
        <v>35</v>
      </c>
    </row>
    <row r="445" spans="1:34" x14ac:dyDescent="0.3">
      <c r="A445">
        <v>444</v>
      </c>
      <c r="B445" s="2" t="s">
        <v>776</v>
      </c>
      <c r="C445" s="2" t="s">
        <v>76</v>
      </c>
      <c r="D445" s="2" t="s">
        <v>38</v>
      </c>
      <c r="E445">
        <v>25</v>
      </c>
      <c r="F445">
        <v>2</v>
      </c>
      <c r="G445">
        <v>0</v>
      </c>
      <c r="H445">
        <v>1</v>
      </c>
      <c r="I445">
        <v>2</v>
      </c>
      <c r="J445">
        <v>22</v>
      </c>
      <c r="K445">
        <v>1</v>
      </c>
      <c r="L445">
        <v>0</v>
      </c>
      <c r="M445">
        <v>2</v>
      </c>
      <c r="N445">
        <v>-2</v>
      </c>
      <c r="O445">
        <v>-1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</v>
      </c>
      <c r="AB445">
        <v>4.7</v>
      </c>
      <c r="AC445">
        <v>4.7</v>
      </c>
      <c r="AD445">
        <v>4.7</v>
      </c>
      <c r="AF445">
        <v>57</v>
      </c>
      <c r="AH445" t="s">
        <v>35</v>
      </c>
    </row>
    <row r="446" spans="1:34" x14ac:dyDescent="0.3">
      <c r="A446">
        <v>445</v>
      </c>
      <c r="B446" s="2" t="s">
        <v>777</v>
      </c>
      <c r="C446" s="2" t="s">
        <v>46</v>
      </c>
      <c r="D446" s="2" t="s">
        <v>34</v>
      </c>
      <c r="E446">
        <v>23</v>
      </c>
      <c r="F446">
        <v>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8</v>
      </c>
      <c r="N446">
        <v>30</v>
      </c>
      <c r="O446">
        <v>3.75</v>
      </c>
      <c r="P446">
        <v>0</v>
      </c>
      <c r="Q446">
        <v>4</v>
      </c>
      <c r="R446">
        <v>2</v>
      </c>
      <c r="S446">
        <v>21</v>
      </c>
      <c r="T446">
        <v>10.5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</v>
      </c>
      <c r="AB446">
        <v>7.1</v>
      </c>
      <c r="AC446">
        <v>7.1</v>
      </c>
      <c r="AD446">
        <v>6.1</v>
      </c>
      <c r="AF446">
        <v>116</v>
      </c>
      <c r="AH446" t="s">
        <v>35</v>
      </c>
    </row>
    <row r="447" spans="1:34" x14ac:dyDescent="0.3">
      <c r="A447">
        <v>446</v>
      </c>
      <c r="B447" s="2" t="s">
        <v>338</v>
      </c>
      <c r="C447" s="2" t="s">
        <v>40</v>
      </c>
      <c r="D447" s="2" t="s">
        <v>52</v>
      </c>
      <c r="E447">
        <v>34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</v>
      </c>
      <c r="R447">
        <v>4</v>
      </c>
      <c r="S447">
        <v>52</v>
      </c>
      <c r="T447">
        <v>13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5</v>
      </c>
      <c r="AB447">
        <v>9.1999999999999993</v>
      </c>
      <c r="AC447">
        <v>9.1999999999999993</v>
      </c>
      <c r="AD447">
        <v>7.2</v>
      </c>
      <c r="AF447">
        <v>93</v>
      </c>
      <c r="AH447" t="s">
        <v>35</v>
      </c>
    </row>
    <row r="448" spans="1:34" x14ac:dyDescent="0.3">
      <c r="A448">
        <v>447</v>
      </c>
      <c r="B448" s="2" t="s">
        <v>567</v>
      </c>
      <c r="C448" s="2" t="s">
        <v>63</v>
      </c>
      <c r="D448" s="2" t="s">
        <v>49</v>
      </c>
      <c r="E448">
        <v>23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</v>
      </c>
      <c r="R448">
        <v>4</v>
      </c>
      <c r="S448">
        <v>52</v>
      </c>
      <c r="T448">
        <v>13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9.1999999999999993</v>
      </c>
      <c r="AC448">
        <v>9.1999999999999993</v>
      </c>
      <c r="AD448">
        <v>7.2</v>
      </c>
      <c r="AF448">
        <v>172</v>
      </c>
      <c r="AH448" t="s">
        <v>35</v>
      </c>
    </row>
    <row r="449" spans="1:34" x14ac:dyDescent="0.3">
      <c r="A449">
        <v>448</v>
      </c>
      <c r="B449" s="2" t="s">
        <v>483</v>
      </c>
      <c r="C449" s="2" t="s">
        <v>46</v>
      </c>
      <c r="D449" s="2" t="s">
        <v>49</v>
      </c>
      <c r="E449">
        <v>24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4</v>
      </c>
      <c r="S449">
        <v>39</v>
      </c>
      <c r="T449">
        <v>9.75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4</v>
      </c>
      <c r="AB449">
        <v>7.9</v>
      </c>
      <c r="AC449">
        <v>7.9</v>
      </c>
      <c r="AD449">
        <v>5.9</v>
      </c>
      <c r="AF449">
        <v>176</v>
      </c>
      <c r="AH449" t="s">
        <v>35</v>
      </c>
    </row>
    <row r="450" spans="1:34" x14ac:dyDescent="0.3">
      <c r="A450">
        <v>449</v>
      </c>
      <c r="B450" s="2" t="s">
        <v>778</v>
      </c>
      <c r="C450" s="2" t="s">
        <v>88</v>
      </c>
      <c r="D450" s="2" t="s">
        <v>34</v>
      </c>
      <c r="E450">
        <v>28</v>
      </c>
      <c r="F450">
        <v>16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9</v>
      </c>
      <c r="R450">
        <v>6</v>
      </c>
      <c r="S450">
        <v>41</v>
      </c>
      <c r="T450">
        <v>6.83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</v>
      </c>
      <c r="AB450">
        <v>10.1</v>
      </c>
      <c r="AC450">
        <v>10.1</v>
      </c>
      <c r="AD450">
        <v>7.1</v>
      </c>
      <c r="AF450">
        <v>119</v>
      </c>
      <c r="AH450" t="s">
        <v>35</v>
      </c>
    </row>
    <row r="451" spans="1:34" x14ac:dyDescent="0.3">
      <c r="A451">
        <v>450</v>
      </c>
      <c r="B451" s="2" t="s">
        <v>445</v>
      </c>
      <c r="C451" s="2" t="s">
        <v>99</v>
      </c>
      <c r="D451" s="2" t="s">
        <v>52</v>
      </c>
      <c r="E451">
        <v>24</v>
      </c>
      <c r="F451">
        <v>15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</v>
      </c>
      <c r="R451">
        <v>3</v>
      </c>
      <c r="S451">
        <v>42</v>
      </c>
      <c r="T451">
        <v>14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</v>
      </c>
      <c r="AB451">
        <v>7.2</v>
      </c>
      <c r="AC451">
        <v>7.2</v>
      </c>
      <c r="AD451">
        <v>5.7</v>
      </c>
      <c r="AF451">
        <v>100</v>
      </c>
      <c r="AH451" t="s">
        <v>35</v>
      </c>
    </row>
    <row r="452" spans="1:34" x14ac:dyDescent="0.3">
      <c r="A452">
        <v>451</v>
      </c>
      <c r="B452" s="2" t="s">
        <v>779</v>
      </c>
      <c r="C452" s="2" t="s">
        <v>74</v>
      </c>
      <c r="D452" s="2" t="s">
        <v>49</v>
      </c>
      <c r="E452">
        <v>23</v>
      </c>
      <c r="F452">
        <v>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8</v>
      </c>
      <c r="R452">
        <v>4</v>
      </c>
      <c r="S452">
        <v>40</v>
      </c>
      <c r="T452">
        <v>10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</v>
      </c>
      <c r="AB452">
        <v>8</v>
      </c>
      <c r="AC452">
        <v>8</v>
      </c>
      <c r="AD452">
        <v>6</v>
      </c>
      <c r="AF452">
        <v>174</v>
      </c>
      <c r="AH452" t="s">
        <v>35</v>
      </c>
    </row>
    <row r="453" spans="1:34" x14ac:dyDescent="0.3">
      <c r="A453">
        <v>452</v>
      </c>
      <c r="B453" s="2" t="s">
        <v>555</v>
      </c>
      <c r="C453" s="2" t="s">
        <v>67</v>
      </c>
      <c r="D453" s="2" t="s">
        <v>34</v>
      </c>
      <c r="E453">
        <v>25</v>
      </c>
      <c r="F453">
        <v>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</v>
      </c>
      <c r="R453">
        <v>3</v>
      </c>
      <c r="S453">
        <v>35</v>
      </c>
      <c r="T453">
        <v>11.67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4</v>
      </c>
      <c r="AB453">
        <v>6.5</v>
      </c>
      <c r="AC453">
        <v>6.5</v>
      </c>
      <c r="AD453">
        <v>5</v>
      </c>
      <c r="AF453">
        <v>125</v>
      </c>
      <c r="AH453" t="s">
        <v>35</v>
      </c>
    </row>
    <row r="454" spans="1:34" x14ac:dyDescent="0.3">
      <c r="A454">
        <v>453</v>
      </c>
      <c r="B454" s="2" t="s">
        <v>780</v>
      </c>
      <c r="C454" s="2" t="s">
        <v>78</v>
      </c>
      <c r="D454" s="2" t="s">
        <v>52</v>
      </c>
      <c r="E454">
        <v>22</v>
      </c>
      <c r="F454">
        <v>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</v>
      </c>
      <c r="R454">
        <v>2</v>
      </c>
      <c r="S454">
        <v>37</v>
      </c>
      <c r="T454">
        <v>18.5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5.7</v>
      </c>
      <c r="AC454">
        <v>5.7</v>
      </c>
      <c r="AD454">
        <v>4.7</v>
      </c>
      <c r="AF454">
        <v>103</v>
      </c>
      <c r="AH454" t="s">
        <v>35</v>
      </c>
    </row>
    <row r="455" spans="1:34" x14ac:dyDescent="0.3">
      <c r="A455">
        <v>454</v>
      </c>
      <c r="B455" s="2" t="s">
        <v>781</v>
      </c>
      <c r="C455" s="2" t="s">
        <v>88</v>
      </c>
      <c r="D455" s="2" t="s">
        <v>49</v>
      </c>
      <c r="E455">
        <v>26</v>
      </c>
      <c r="F455">
        <v>8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8</v>
      </c>
      <c r="R455">
        <v>6</v>
      </c>
      <c r="S455">
        <v>60</v>
      </c>
      <c r="T455">
        <v>10</v>
      </c>
      <c r="U455">
        <v>0</v>
      </c>
      <c r="V455">
        <v>2</v>
      </c>
      <c r="W455">
        <v>1</v>
      </c>
      <c r="X455">
        <v>0</v>
      </c>
      <c r="Y455">
        <v>0</v>
      </c>
      <c r="Z455">
        <v>0</v>
      </c>
      <c r="AA455">
        <v>4</v>
      </c>
      <c r="AB455">
        <v>10</v>
      </c>
      <c r="AC455">
        <v>11</v>
      </c>
      <c r="AD455">
        <v>7</v>
      </c>
      <c r="AF455">
        <v>175</v>
      </c>
      <c r="AH455" t="s">
        <v>35</v>
      </c>
    </row>
    <row r="456" spans="1:34" x14ac:dyDescent="0.3">
      <c r="A456">
        <v>455</v>
      </c>
      <c r="B456" s="2" t="s">
        <v>442</v>
      </c>
      <c r="C456" s="2" t="s">
        <v>78</v>
      </c>
      <c r="D456" s="2" t="s">
        <v>52</v>
      </c>
      <c r="E456">
        <v>26</v>
      </c>
      <c r="F456">
        <v>5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6</v>
      </c>
      <c r="R456">
        <v>4</v>
      </c>
      <c r="S456">
        <v>36</v>
      </c>
      <c r="T456">
        <v>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</v>
      </c>
      <c r="AB456">
        <v>7.6</v>
      </c>
      <c r="AC456">
        <v>7.6</v>
      </c>
      <c r="AD456">
        <v>5.6</v>
      </c>
      <c r="AF456">
        <v>104</v>
      </c>
      <c r="AH456" t="s">
        <v>35</v>
      </c>
    </row>
    <row r="457" spans="1:34" x14ac:dyDescent="0.3">
      <c r="A457">
        <v>456</v>
      </c>
      <c r="B457" s="2" t="s">
        <v>393</v>
      </c>
      <c r="C457" s="2" t="s">
        <v>42</v>
      </c>
      <c r="D457" s="2" t="s">
        <v>52</v>
      </c>
      <c r="E457">
        <v>34</v>
      </c>
      <c r="F457">
        <v>16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4</v>
      </c>
      <c r="R457">
        <v>3</v>
      </c>
      <c r="S457">
        <v>39</v>
      </c>
      <c r="T457">
        <v>13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6.9</v>
      </c>
      <c r="AC457">
        <v>6.9</v>
      </c>
      <c r="AD457">
        <v>5.4</v>
      </c>
      <c r="AF457">
        <v>101</v>
      </c>
      <c r="AH457" t="s">
        <v>35</v>
      </c>
    </row>
    <row r="458" spans="1:34" x14ac:dyDescent="0.3">
      <c r="A458">
        <v>457</v>
      </c>
      <c r="B458" s="2" t="s">
        <v>558</v>
      </c>
      <c r="C458" s="2" t="s">
        <v>116</v>
      </c>
      <c r="D458" s="2" t="s">
        <v>34</v>
      </c>
      <c r="E458">
        <v>24</v>
      </c>
      <c r="F458">
        <v>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2</v>
      </c>
      <c r="O458">
        <v>1</v>
      </c>
      <c r="P458">
        <v>0</v>
      </c>
      <c r="Q458">
        <v>7</v>
      </c>
      <c r="R458">
        <v>7</v>
      </c>
      <c r="S458">
        <v>37</v>
      </c>
      <c r="T458">
        <v>5.29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</v>
      </c>
      <c r="AB458">
        <v>10.9</v>
      </c>
      <c r="AC458">
        <v>10.9</v>
      </c>
      <c r="AD458">
        <v>7.4</v>
      </c>
      <c r="AF458">
        <v>120</v>
      </c>
      <c r="AH458" t="s">
        <v>35</v>
      </c>
    </row>
    <row r="459" spans="1:34" x14ac:dyDescent="0.3">
      <c r="A459">
        <v>458</v>
      </c>
      <c r="B459" s="2" t="s">
        <v>782</v>
      </c>
      <c r="C459" s="2" t="s">
        <v>61</v>
      </c>
      <c r="D459" s="2" t="s">
        <v>34</v>
      </c>
      <c r="E459">
        <v>25</v>
      </c>
      <c r="F459">
        <v>14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</v>
      </c>
      <c r="N459">
        <v>3</v>
      </c>
      <c r="O459">
        <v>1</v>
      </c>
      <c r="P459">
        <v>0</v>
      </c>
      <c r="Q459">
        <v>3</v>
      </c>
      <c r="R459">
        <v>2</v>
      </c>
      <c r="S459">
        <v>35</v>
      </c>
      <c r="T459">
        <v>17.5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5.8</v>
      </c>
      <c r="AC459">
        <v>5.8</v>
      </c>
      <c r="AD459">
        <v>4.8</v>
      </c>
      <c r="AF459">
        <v>122</v>
      </c>
      <c r="AH459" t="s">
        <v>35</v>
      </c>
    </row>
    <row r="460" spans="1:34" x14ac:dyDescent="0.3">
      <c r="A460">
        <v>459</v>
      </c>
      <c r="B460" s="2" t="s">
        <v>783</v>
      </c>
      <c r="C460" s="2" t="s">
        <v>135</v>
      </c>
      <c r="D460" s="2" t="s">
        <v>34</v>
      </c>
      <c r="E460">
        <v>24</v>
      </c>
      <c r="F460">
        <v>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>
        <v>9</v>
      </c>
      <c r="O460">
        <v>3</v>
      </c>
      <c r="P460">
        <v>0</v>
      </c>
      <c r="Q460">
        <v>6</v>
      </c>
      <c r="R460">
        <v>4</v>
      </c>
      <c r="S460">
        <v>30</v>
      </c>
      <c r="T460">
        <v>7.5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7.9</v>
      </c>
      <c r="AC460">
        <v>7.9</v>
      </c>
      <c r="AD460">
        <v>5.9</v>
      </c>
      <c r="AF460">
        <v>121</v>
      </c>
      <c r="AH460" t="s">
        <v>35</v>
      </c>
    </row>
    <row r="461" spans="1:34" x14ac:dyDescent="0.3">
      <c r="A461">
        <v>460</v>
      </c>
      <c r="B461" s="2" t="s">
        <v>784</v>
      </c>
      <c r="C461" s="2" t="s">
        <v>46</v>
      </c>
      <c r="D461" s="2" t="s">
        <v>52</v>
      </c>
      <c r="E461">
        <v>25</v>
      </c>
      <c r="F461">
        <v>11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6</v>
      </c>
      <c r="R461">
        <v>5</v>
      </c>
      <c r="S461">
        <v>36</v>
      </c>
      <c r="T461">
        <v>7.2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</v>
      </c>
      <c r="AB461">
        <v>8.6</v>
      </c>
      <c r="AC461">
        <v>8.6</v>
      </c>
      <c r="AD461">
        <v>6.1</v>
      </c>
      <c r="AF461">
        <v>105</v>
      </c>
      <c r="AH461" t="s">
        <v>35</v>
      </c>
    </row>
    <row r="462" spans="1:34" x14ac:dyDescent="0.3">
      <c r="A462">
        <v>461</v>
      </c>
      <c r="B462" s="2" t="s">
        <v>656</v>
      </c>
      <c r="C462" s="2" t="s">
        <v>180</v>
      </c>
      <c r="D462" s="2" t="s">
        <v>34</v>
      </c>
      <c r="E462">
        <v>26</v>
      </c>
      <c r="F462">
        <v>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4</v>
      </c>
      <c r="O462">
        <v>4</v>
      </c>
      <c r="P462">
        <v>0</v>
      </c>
      <c r="Q462">
        <v>6</v>
      </c>
      <c r="R462">
        <v>4</v>
      </c>
      <c r="S462">
        <v>38</v>
      </c>
      <c r="T462">
        <v>9.5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8.1999999999999993</v>
      </c>
      <c r="AC462">
        <v>8.1999999999999993</v>
      </c>
      <c r="AD462">
        <v>6.2</v>
      </c>
      <c r="AF462">
        <v>118</v>
      </c>
      <c r="AH462" t="s">
        <v>35</v>
      </c>
    </row>
    <row r="463" spans="1:34" x14ac:dyDescent="0.3">
      <c r="A463">
        <v>462</v>
      </c>
      <c r="B463" s="2" t="s">
        <v>563</v>
      </c>
      <c r="C463" s="2" t="s">
        <v>135</v>
      </c>
      <c r="D463" s="2" t="s">
        <v>34</v>
      </c>
      <c r="E463">
        <v>23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8</v>
      </c>
      <c r="N463">
        <v>32</v>
      </c>
      <c r="O463">
        <v>4</v>
      </c>
      <c r="P463">
        <v>0</v>
      </c>
      <c r="Q463">
        <v>4</v>
      </c>
      <c r="R463">
        <v>3</v>
      </c>
      <c r="S463">
        <v>5</v>
      </c>
      <c r="T463">
        <v>1.67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</v>
      </c>
      <c r="AB463">
        <v>6.7</v>
      </c>
      <c r="AC463">
        <v>6.7</v>
      </c>
      <c r="AD463">
        <v>5.2</v>
      </c>
      <c r="AF463">
        <v>123</v>
      </c>
      <c r="AH463" t="s">
        <v>35</v>
      </c>
    </row>
    <row r="464" spans="1:34" x14ac:dyDescent="0.3">
      <c r="A464">
        <v>463</v>
      </c>
      <c r="B464" s="2" t="s">
        <v>785</v>
      </c>
      <c r="C464" s="2" t="s">
        <v>116</v>
      </c>
      <c r="D464" s="2" t="s">
        <v>52</v>
      </c>
      <c r="E464">
        <v>31</v>
      </c>
      <c r="F464">
        <v>8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</v>
      </c>
      <c r="R464">
        <v>3</v>
      </c>
      <c r="S464">
        <v>38</v>
      </c>
      <c r="T464">
        <v>12.67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6.8</v>
      </c>
      <c r="AC464">
        <v>6.8</v>
      </c>
      <c r="AD464">
        <v>5.3</v>
      </c>
      <c r="AF464">
        <v>102</v>
      </c>
      <c r="AH464" t="s">
        <v>35</v>
      </c>
    </row>
    <row r="465" spans="1:34" x14ac:dyDescent="0.3">
      <c r="A465">
        <v>464</v>
      </c>
      <c r="B465" s="2" t="s">
        <v>256</v>
      </c>
      <c r="C465" s="2" t="s">
        <v>78</v>
      </c>
      <c r="D465" s="2" t="s">
        <v>49</v>
      </c>
      <c r="E465">
        <v>21</v>
      </c>
      <c r="F465">
        <v>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12</v>
      </c>
      <c r="R465">
        <v>4</v>
      </c>
      <c r="S465">
        <v>35</v>
      </c>
      <c r="T465">
        <v>8.75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7.5</v>
      </c>
      <c r="AC465">
        <v>7.5</v>
      </c>
      <c r="AD465">
        <v>5.5</v>
      </c>
      <c r="AF465">
        <v>178</v>
      </c>
      <c r="AH465" t="s">
        <v>35</v>
      </c>
    </row>
    <row r="466" spans="1:34" x14ac:dyDescent="0.3">
      <c r="A466">
        <v>465</v>
      </c>
      <c r="B466" s="2" t="s">
        <v>786</v>
      </c>
      <c r="C466" s="2" t="s">
        <v>116</v>
      </c>
      <c r="D466" s="2" t="s">
        <v>49</v>
      </c>
      <c r="E466">
        <v>23</v>
      </c>
      <c r="F466">
        <v>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6</v>
      </c>
      <c r="R466">
        <v>3</v>
      </c>
      <c r="S466">
        <v>37</v>
      </c>
      <c r="T466">
        <v>12.33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6.7</v>
      </c>
      <c r="AC466">
        <v>6.7</v>
      </c>
      <c r="AD466">
        <v>5.2</v>
      </c>
      <c r="AF466">
        <v>177</v>
      </c>
      <c r="AH466" t="s">
        <v>35</v>
      </c>
    </row>
    <row r="467" spans="1:34" x14ac:dyDescent="0.3">
      <c r="A467">
        <v>466</v>
      </c>
      <c r="B467" s="2" t="s">
        <v>787</v>
      </c>
      <c r="C467" s="2" t="s">
        <v>88</v>
      </c>
      <c r="D467" s="2" t="s">
        <v>34</v>
      </c>
      <c r="E467">
        <v>24</v>
      </c>
      <c r="F467">
        <v>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8</v>
      </c>
      <c r="N467">
        <v>36</v>
      </c>
      <c r="O467">
        <v>4.5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3.6</v>
      </c>
      <c r="AC467">
        <v>3.6</v>
      </c>
      <c r="AD467">
        <v>3.6</v>
      </c>
      <c r="AF467">
        <v>124</v>
      </c>
      <c r="AH467" t="s">
        <v>35</v>
      </c>
    </row>
    <row r="468" spans="1:34" x14ac:dyDescent="0.3">
      <c r="A468">
        <v>467</v>
      </c>
      <c r="B468" s="2" t="s">
        <v>788</v>
      </c>
      <c r="C468" s="2" t="s">
        <v>101</v>
      </c>
      <c r="D468" s="2" t="s">
        <v>52</v>
      </c>
      <c r="E468">
        <v>28</v>
      </c>
      <c r="F468">
        <v>13</v>
      </c>
      <c r="G468">
        <v>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</v>
      </c>
      <c r="R468">
        <v>3</v>
      </c>
      <c r="S468">
        <v>27</v>
      </c>
      <c r="T468">
        <v>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5.7</v>
      </c>
      <c r="AC468">
        <v>5.7</v>
      </c>
      <c r="AD468">
        <v>4.2</v>
      </c>
      <c r="AF468">
        <v>107</v>
      </c>
      <c r="AH468" t="s">
        <v>35</v>
      </c>
    </row>
    <row r="469" spans="1:34" x14ac:dyDescent="0.3">
      <c r="A469">
        <v>468</v>
      </c>
      <c r="B469" s="2" t="s">
        <v>789</v>
      </c>
      <c r="C469" s="2" t="s">
        <v>99</v>
      </c>
      <c r="D469" s="2" t="s">
        <v>34</v>
      </c>
      <c r="E469">
        <v>28</v>
      </c>
      <c r="F469">
        <v>15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11</v>
      </c>
      <c r="N469">
        <v>20</v>
      </c>
      <c r="O469">
        <v>1.82</v>
      </c>
      <c r="P469">
        <v>0</v>
      </c>
      <c r="Q469">
        <v>2</v>
      </c>
      <c r="R469">
        <v>1</v>
      </c>
      <c r="S469">
        <v>9</v>
      </c>
      <c r="T469">
        <v>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3.9</v>
      </c>
      <c r="AC469">
        <v>3.9</v>
      </c>
      <c r="AD469">
        <v>3.4</v>
      </c>
      <c r="AF469">
        <v>129</v>
      </c>
      <c r="AH469" t="s">
        <v>35</v>
      </c>
    </row>
    <row r="470" spans="1:34" x14ac:dyDescent="0.3">
      <c r="A470">
        <v>469</v>
      </c>
      <c r="B470" s="2" t="s">
        <v>790</v>
      </c>
      <c r="C470" s="2" t="s">
        <v>48</v>
      </c>
      <c r="D470" s="2" t="s">
        <v>34</v>
      </c>
      <c r="E470">
        <v>28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16</v>
      </c>
      <c r="N470">
        <v>43</v>
      </c>
      <c r="O470">
        <v>2.69</v>
      </c>
      <c r="P470">
        <v>0</v>
      </c>
      <c r="Q470">
        <v>1</v>
      </c>
      <c r="R470">
        <v>1</v>
      </c>
      <c r="S470">
        <v>9</v>
      </c>
      <c r="T470">
        <v>9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3</v>
      </c>
      <c r="AB470">
        <v>4.2</v>
      </c>
      <c r="AC470">
        <v>5.2</v>
      </c>
      <c r="AD470">
        <v>3.7</v>
      </c>
      <c r="AF470">
        <v>127</v>
      </c>
      <c r="AH470" t="s">
        <v>35</v>
      </c>
    </row>
    <row r="471" spans="1:34" x14ac:dyDescent="0.3">
      <c r="A471">
        <v>470</v>
      </c>
      <c r="B471" s="2" t="s">
        <v>791</v>
      </c>
      <c r="C471" s="2" t="s">
        <v>101</v>
      </c>
      <c r="D471" s="2" t="s">
        <v>34</v>
      </c>
      <c r="E471">
        <v>26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4</v>
      </c>
      <c r="N471">
        <v>25</v>
      </c>
      <c r="O471">
        <v>6.25</v>
      </c>
      <c r="P471">
        <v>0</v>
      </c>
      <c r="Q471">
        <v>1</v>
      </c>
      <c r="R471">
        <v>1</v>
      </c>
      <c r="S471">
        <v>6</v>
      </c>
      <c r="T471">
        <v>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4.0999999999999996</v>
      </c>
      <c r="AC471">
        <v>4.0999999999999996</v>
      </c>
      <c r="AD471">
        <v>3.6</v>
      </c>
      <c r="AF471">
        <v>128</v>
      </c>
      <c r="AH471" t="s">
        <v>35</v>
      </c>
    </row>
    <row r="472" spans="1:34" x14ac:dyDescent="0.3">
      <c r="A472">
        <v>471</v>
      </c>
      <c r="B472" s="2" t="s">
        <v>792</v>
      </c>
      <c r="C472" s="2" t="s">
        <v>84</v>
      </c>
      <c r="D472" s="2" t="s">
        <v>34</v>
      </c>
      <c r="E472">
        <v>27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9</v>
      </c>
      <c r="N472">
        <v>25</v>
      </c>
      <c r="O472">
        <v>2.78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2.5</v>
      </c>
      <c r="AC472">
        <v>2.5</v>
      </c>
      <c r="AD472">
        <v>2.5</v>
      </c>
      <c r="AF472">
        <v>130</v>
      </c>
      <c r="AH472" t="s">
        <v>35</v>
      </c>
    </row>
    <row r="473" spans="1:34" x14ac:dyDescent="0.3">
      <c r="A473">
        <v>472</v>
      </c>
      <c r="B473" s="2" t="s">
        <v>793</v>
      </c>
      <c r="C473" s="2" t="s">
        <v>114</v>
      </c>
      <c r="D473" s="2" t="s">
        <v>52</v>
      </c>
      <c r="E473">
        <v>26</v>
      </c>
      <c r="F473">
        <v>13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10</v>
      </c>
      <c r="R473">
        <v>5</v>
      </c>
      <c r="S473">
        <v>33</v>
      </c>
      <c r="T473">
        <v>6.6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8.3000000000000007</v>
      </c>
      <c r="AC473">
        <v>8.3000000000000007</v>
      </c>
      <c r="AD473">
        <v>5.8</v>
      </c>
      <c r="AF473">
        <v>106</v>
      </c>
      <c r="AH473" t="s">
        <v>35</v>
      </c>
    </row>
    <row r="474" spans="1:34" x14ac:dyDescent="0.3">
      <c r="A474">
        <v>473</v>
      </c>
      <c r="B474" s="2" t="s">
        <v>794</v>
      </c>
      <c r="C474" s="2" t="s">
        <v>130</v>
      </c>
      <c r="D474" s="2" t="s">
        <v>49</v>
      </c>
      <c r="E474">
        <v>26</v>
      </c>
      <c r="F474">
        <v>13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2</v>
      </c>
      <c r="S474">
        <v>25</v>
      </c>
      <c r="T474">
        <v>12.5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4.5</v>
      </c>
      <c r="AC474">
        <v>4.5</v>
      </c>
      <c r="AD474">
        <v>3.5</v>
      </c>
      <c r="AF474">
        <v>180</v>
      </c>
      <c r="AH474" t="s">
        <v>35</v>
      </c>
    </row>
    <row r="475" spans="1:34" x14ac:dyDescent="0.3">
      <c r="A475">
        <v>474</v>
      </c>
      <c r="B475" s="2" t="s">
        <v>795</v>
      </c>
      <c r="C475" s="2" t="s">
        <v>63</v>
      </c>
      <c r="D475" s="2" t="s">
        <v>34</v>
      </c>
      <c r="E475">
        <v>23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6</v>
      </c>
      <c r="N475">
        <v>29</v>
      </c>
      <c r="O475">
        <v>4.83</v>
      </c>
      <c r="P475">
        <v>0</v>
      </c>
      <c r="Q475">
        <v>5</v>
      </c>
      <c r="R475">
        <v>3</v>
      </c>
      <c r="S475">
        <v>5</v>
      </c>
      <c r="T475">
        <v>1.67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6.4</v>
      </c>
      <c r="AC475">
        <v>6.4</v>
      </c>
      <c r="AD475">
        <v>4.9000000000000004</v>
      </c>
      <c r="AF475">
        <v>126</v>
      </c>
      <c r="AH475" t="s">
        <v>35</v>
      </c>
    </row>
    <row r="476" spans="1:34" x14ac:dyDescent="0.3">
      <c r="A476">
        <v>475</v>
      </c>
      <c r="B476" s="2" t="s">
        <v>377</v>
      </c>
      <c r="C476" s="2" t="s">
        <v>99</v>
      </c>
      <c r="D476" s="2" t="s">
        <v>49</v>
      </c>
      <c r="E476">
        <v>24</v>
      </c>
      <c r="F476">
        <v>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5</v>
      </c>
      <c r="R476">
        <v>4</v>
      </c>
      <c r="S476">
        <v>32</v>
      </c>
      <c r="T476">
        <v>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7.2</v>
      </c>
      <c r="AC476">
        <v>7.2</v>
      </c>
      <c r="AD476">
        <v>5.2</v>
      </c>
      <c r="AF476">
        <v>179</v>
      </c>
      <c r="AH476" t="s">
        <v>35</v>
      </c>
    </row>
    <row r="477" spans="1:34" x14ac:dyDescent="0.3">
      <c r="A477">
        <v>476</v>
      </c>
      <c r="B477" s="2" t="s">
        <v>476</v>
      </c>
      <c r="C477" s="2" t="s">
        <v>72</v>
      </c>
      <c r="D477" s="2" t="s">
        <v>34</v>
      </c>
      <c r="E477">
        <v>29</v>
      </c>
      <c r="F477">
        <v>14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4</v>
      </c>
      <c r="R477">
        <v>4</v>
      </c>
      <c r="S477">
        <v>15</v>
      </c>
      <c r="T477">
        <v>3.75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5.5</v>
      </c>
      <c r="AC477">
        <v>5.5</v>
      </c>
      <c r="AD477">
        <v>3.5</v>
      </c>
      <c r="AF477">
        <v>140</v>
      </c>
      <c r="AH477" t="s">
        <v>35</v>
      </c>
    </row>
    <row r="478" spans="1:34" x14ac:dyDescent="0.3">
      <c r="A478">
        <v>477</v>
      </c>
      <c r="B478" s="2" t="s">
        <v>796</v>
      </c>
      <c r="C478" s="2" t="s">
        <v>33</v>
      </c>
      <c r="D478" s="2" t="s">
        <v>34</v>
      </c>
      <c r="E478">
        <v>29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11</v>
      </c>
      <c r="N478">
        <v>17</v>
      </c>
      <c r="O478">
        <v>1.55</v>
      </c>
      <c r="P478">
        <v>0</v>
      </c>
      <c r="Q478">
        <v>1</v>
      </c>
      <c r="R478">
        <v>1</v>
      </c>
      <c r="S478">
        <v>5</v>
      </c>
      <c r="T478">
        <v>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</v>
      </c>
      <c r="AB478">
        <v>3.2</v>
      </c>
      <c r="AC478">
        <v>3.2</v>
      </c>
      <c r="AD478">
        <v>2.7</v>
      </c>
      <c r="AF478">
        <v>132</v>
      </c>
      <c r="AH478" t="s">
        <v>35</v>
      </c>
    </row>
    <row r="479" spans="1:34" x14ac:dyDescent="0.3">
      <c r="A479">
        <v>478</v>
      </c>
      <c r="B479" s="2" t="s">
        <v>797</v>
      </c>
      <c r="C479" s="2" t="s">
        <v>72</v>
      </c>
      <c r="D479" s="2" t="s">
        <v>38</v>
      </c>
      <c r="E479">
        <v>36</v>
      </c>
      <c r="F479">
        <v>2</v>
      </c>
      <c r="G479">
        <v>0</v>
      </c>
      <c r="H479">
        <v>7</v>
      </c>
      <c r="I479">
        <v>17</v>
      </c>
      <c r="J479">
        <v>59</v>
      </c>
      <c r="K479">
        <v>0</v>
      </c>
      <c r="L479">
        <v>1</v>
      </c>
      <c r="M479">
        <v>2</v>
      </c>
      <c r="N479">
        <v>13</v>
      </c>
      <c r="O479">
        <v>6.5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1.7</v>
      </c>
      <c r="AC479">
        <v>2.7</v>
      </c>
      <c r="AD479">
        <v>2.7</v>
      </c>
      <c r="AF479">
        <v>58</v>
      </c>
      <c r="AH479" t="s">
        <v>35</v>
      </c>
    </row>
    <row r="480" spans="1:34" x14ac:dyDescent="0.3">
      <c r="A480">
        <v>479</v>
      </c>
      <c r="B480" s="2" t="s">
        <v>798</v>
      </c>
      <c r="C480" s="2" t="s">
        <v>54</v>
      </c>
      <c r="D480" s="2" t="s">
        <v>52</v>
      </c>
      <c r="E480">
        <v>27</v>
      </c>
      <c r="F480">
        <v>13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5</v>
      </c>
      <c r="R480">
        <v>3</v>
      </c>
      <c r="S480">
        <v>23</v>
      </c>
      <c r="T480">
        <v>7.67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5.3</v>
      </c>
      <c r="AC480">
        <v>5.3</v>
      </c>
      <c r="AD480">
        <v>3.8</v>
      </c>
      <c r="AF480">
        <v>110</v>
      </c>
      <c r="AH480" t="s">
        <v>35</v>
      </c>
    </row>
    <row r="481" spans="1:34" x14ac:dyDescent="0.3">
      <c r="A481">
        <v>480</v>
      </c>
      <c r="B481" s="2" t="s">
        <v>799</v>
      </c>
      <c r="C481" s="2" t="s">
        <v>116</v>
      </c>
      <c r="D481" s="2" t="s">
        <v>34</v>
      </c>
      <c r="E481">
        <v>28</v>
      </c>
      <c r="F481">
        <v>16</v>
      </c>
      <c r="G481">
        <v>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3</v>
      </c>
      <c r="O481">
        <v>1.5</v>
      </c>
      <c r="P481">
        <v>0</v>
      </c>
      <c r="Q481">
        <v>3</v>
      </c>
      <c r="R481">
        <v>2</v>
      </c>
      <c r="S481">
        <v>17</v>
      </c>
      <c r="T481">
        <v>8.5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4</v>
      </c>
      <c r="AC481">
        <v>4</v>
      </c>
      <c r="AD481">
        <v>3</v>
      </c>
      <c r="AF481">
        <v>134</v>
      </c>
      <c r="AH481" t="s">
        <v>35</v>
      </c>
    </row>
    <row r="482" spans="1:34" x14ac:dyDescent="0.3">
      <c r="A482">
        <v>481</v>
      </c>
      <c r="B482" s="2" t="s">
        <v>616</v>
      </c>
      <c r="C482" s="2" t="s">
        <v>114</v>
      </c>
      <c r="D482" s="2" t="s">
        <v>49</v>
      </c>
      <c r="E482">
        <v>24</v>
      </c>
      <c r="F482">
        <v>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</v>
      </c>
      <c r="R482">
        <v>1</v>
      </c>
      <c r="S482">
        <v>44</v>
      </c>
      <c r="T482">
        <v>44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2</v>
      </c>
      <c r="AB482">
        <v>3.4</v>
      </c>
      <c r="AC482">
        <v>4.4000000000000004</v>
      </c>
      <c r="AD482">
        <v>2.9</v>
      </c>
      <c r="AF482">
        <v>181</v>
      </c>
      <c r="AH482" t="s">
        <v>35</v>
      </c>
    </row>
    <row r="483" spans="1:34" x14ac:dyDescent="0.3">
      <c r="A483">
        <v>482</v>
      </c>
      <c r="B483" s="2" t="s">
        <v>573</v>
      </c>
      <c r="C483" s="2" t="s">
        <v>56</v>
      </c>
      <c r="D483" s="2" t="s">
        <v>52</v>
      </c>
      <c r="E483">
        <v>25</v>
      </c>
      <c r="F483">
        <v>13</v>
      </c>
      <c r="G483">
        <v>10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24</v>
      </c>
      <c r="T483">
        <v>24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3.4</v>
      </c>
      <c r="AC483">
        <v>3.4</v>
      </c>
      <c r="AD483">
        <v>2.9</v>
      </c>
      <c r="AF483">
        <v>108</v>
      </c>
      <c r="AH483" t="s">
        <v>35</v>
      </c>
    </row>
    <row r="484" spans="1:34" x14ac:dyDescent="0.3">
      <c r="A484">
        <v>483</v>
      </c>
      <c r="B484" s="2" t="s">
        <v>800</v>
      </c>
      <c r="C484" s="2" t="s">
        <v>80</v>
      </c>
      <c r="D484" s="2" t="s">
        <v>34</v>
      </c>
      <c r="E484">
        <v>23</v>
      </c>
      <c r="F484">
        <v>11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19</v>
      </c>
      <c r="O484">
        <v>9.5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1.9</v>
      </c>
      <c r="AC484">
        <v>1.9</v>
      </c>
      <c r="AD484">
        <v>1.9</v>
      </c>
      <c r="AF484">
        <v>136</v>
      </c>
      <c r="AH484" t="s">
        <v>35</v>
      </c>
    </row>
    <row r="485" spans="1:34" x14ac:dyDescent="0.3">
      <c r="A485">
        <v>484</v>
      </c>
      <c r="B485" s="2" t="s">
        <v>622</v>
      </c>
      <c r="C485" s="2" t="s">
        <v>51</v>
      </c>
      <c r="D485" s="2" t="s">
        <v>49</v>
      </c>
      <c r="E485">
        <v>25</v>
      </c>
      <c r="F485">
        <v>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</v>
      </c>
      <c r="R485">
        <v>1</v>
      </c>
      <c r="S485">
        <v>22</v>
      </c>
      <c r="T485">
        <v>22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2</v>
      </c>
      <c r="AB485">
        <v>3.2</v>
      </c>
      <c r="AC485">
        <v>3.2</v>
      </c>
      <c r="AD485">
        <v>2.7</v>
      </c>
      <c r="AF485">
        <v>184</v>
      </c>
      <c r="AH485" t="s">
        <v>35</v>
      </c>
    </row>
    <row r="486" spans="1:34" x14ac:dyDescent="0.3">
      <c r="A486">
        <v>485</v>
      </c>
      <c r="B486" s="2" t="s">
        <v>628</v>
      </c>
      <c r="C486" s="2" t="s">
        <v>40</v>
      </c>
      <c r="D486" s="2" t="s">
        <v>34</v>
      </c>
      <c r="E486">
        <v>26</v>
      </c>
      <c r="F486">
        <v>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4</v>
      </c>
      <c r="N486">
        <v>16</v>
      </c>
      <c r="O486">
        <v>4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</v>
      </c>
      <c r="AB486">
        <v>1.6</v>
      </c>
      <c r="AC486">
        <v>1.6</v>
      </c>
      <c r="AD486">
        <v>1.6</v>
      </c>
      <c r="AF486">
        <v>138</v>
      </c>
      <c r="AH486" t="s">
        <v>35</v>
      </c>
    </row>
    <row r="487" spans="1:34" x14ac:dyDescent="0.3">
      <c r="A487">
        <v>486</v>
      </c>
      <c r="B487" s="2" t="s">
        <v>632</v>
      </c>
      <c r="C487" s="2" t="s">
        <v>33</v>
      </c>
      <c r="D487" s="2" t="s">
        <v>38</v>
      </c>
      <c r="E487">
        <v>27</v>
      </c>
      <c r="F487">
        <v>1</v>
      </c>
      <c r="G487">
        <v>0</v>
      </c>
      <c r="H487">
        <v>2</v>
      </c>
      <c r="I487">
        <v>3</v>
      </c>
      <c r="J487">
        <v>40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1.6</v>
      </c>
      <c r="AC487">
        <v>1.6</v>
      </c>
      <c r="AD487">
        <v>1.6</v>
      </c>
      <c r="AF487">
        <v>59</v>
      </c>
      <c r="AH487" t="s">
        <v>35</v>
      </c>
    </row>
    <row r="488" spans="1:34" x14ac:dyDescent="0.3">
      <c r="A488">
        <v>487</v>
      </c>
      <c r="B488" s="2" t="s">
        <v>479</v>
      </c>
      <c r="C488" s="2" t="s">
        <v>80</v>
      </c>
      <c r="D488" s="2" t="s">
        <v>49</v>
      </c>
      <c r="E488">
        <v>23</v>
      </c>
      <c r="F488">
        <v>14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</v>
      </c>
      <c r="R488">
        <v>2</v>
      </c>
      <c r="S488">
        <v>17</v>
      </c>
      <c r="T488">
        <v>8.5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</v>
      </c>
      <c r="AB488">
        <v>3.7</v>
      </c>
      <c r="AC488">
        <v>3.7</v>
      </c>
      <c r="AD488">
        <v>2.7</v>
      </c>
      <c r="AF488">
        <v>191</v>
      </c>
      <c r="AH488" t="s">
        <v>35</v>
      </c>
    </row>
    <row r="489" spans="1:34" x14ac:dyDescent="0.3">
      <c r="A489">
        <v>488</v>
      </c>
      <c r="B489" s="2" t="s">
        <v>801</v>
      </c>
      <c r="C489" s="2" t="s">
        <v>180</v>
      </c>
      <c r="D489" s="2" t="s">
        <v>49</v>
      </c>
      <c r="E489">
        <v>27</v>
      </c>
      <c r="F489">
        <v>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13</v>
      </c>
      <c r="R489">
        <v>3</v>
      </c>
      <c r="S489">
        <v>21</v>
      </c>
      <c r="T489">
        <v>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5.0999999999999996</v>
      </c>
      <c r="AC489">
        <v>5.0999999999999996</v>
      </c>
      <c r="AD489">
        <v>3.6</v>
      </c>
      <c r="AF489">
        <v>185</v>
      </c>
      <c r="AH489" t="s">
        <v>35</v>
      </c>
    </row>
    <row r="490" spans="1:34" x14ac:dyDescent="0.3">
      <c r="A490">
        <v>489</v>
      </c>
      <c r="B490" s="2" t="s">
        <v>802</v>
      </c>
      <c r="C490" s="2" t="s">
        <v>111</v>
      </c>
      <c r="D490" s="2" t="s">
        <v>34</v>
      </c>
      <c r="E490">
        <v>25</v>
      </c>
      <c r="F490">
        <v>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6</v>
      </c>
      <c r="N490">
        <v>16</v>
      </c>
      <c r="O490">
        <v>2.67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</v>
      </c>
      <c r="AB490">
        <v>1.6</v>
      </c>
      <c r="AC490">
        <v>1.6</v>
      </c>
      <c r="AD490">
        <v>1.6</v>
      </c>
      <c r="AF490">
        <v>139</v>
      </c>
      <c r="AH490" t="s">
        <v>35</v>
      </c>
    </row>
    <row r="491" spans="1:34" x14ac:dyDescent="0.3">
      <c r="A491">
        <v>490</v>
      </c>
      <c r="B491" s="2" t="s">
        <v>803</v>
      </c>
      <c r="C491" s="2" t="s">
        <v>111</v>
      </c>
      <c r="D491" s="2" t="s">
        <v>49</v>
      </c>
      <c r="E491">
        <v>29</v>
      </c>
      <c r="F491">
        <v>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9</v>
      </c>
      <c r="R491">
        <v>5</v>
      </c>
      <c r="S491">
        <v>24</v>
      </c>
      <c r="T491">
        <v>4.8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</v>
      </c>
      <c r="AB491">
        <v>7.4</v>
      </c>
      <c r="AC491">
        <v>7.4</v>
      </c>
      <c r="AD491">
        <v>4.9000000000000004</v>
      </c>
      <c r="AF491">
        <v>182</v>
      </c>
      <c r="AH491" t="s">
        <v>35</v>
      </c>
    </row>
    <row r="492" spans="1:34" x14ac:dyDescent="0.3">
      <c r="A492">
        <v>491</v>
      </c>
      <c r="B492" s="2" t="s">
        <v>685</v>
      </c>
      <c r="C492" s="2" t="s">
        <v>107</v>
      </c>
      <c r="D492" s="2" t="s">
        <v>49</v>
      </c>
      <c r="E492">
        <v>22</v>
      </c>
      <c r="F492">
        <v>10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4</v>
      </c>
      <c r="O492">
        <v>2</v>
      </c>
      <c r="P492">
        <v>0</v>
      </c>
      <c r="Q492">
        <v>6</v>
      </c>
      <c r="R492">
        <v>5</v>
      </c>
      <c r="S492">
        <v>36</v>
      </c>
      <c r="T492">
        <v>7.2</v>
      </c>
      <c r="U492">
        <v>0</v>
      </c>
      <c r="V492">
        <v>2</v>
      </c>
      <c r="W492">
        <v>1</v>
      </c>
      <c r="X492">
        <v>0</v>
      </c>
      <c r="Y492">
        <v>0</v>
      </c>
      <c r="Z492">
        <v>0</v>
      </c>
      <c r="AA492">
        <v>2</v>
      </c>
      <c r="AB492">
        <v>7</v>
      </c>
      <c r="AC492">
        <v>8</v>
      </c>
      <c r="AD492">
        <v>4.5</v>
      </c>
      <c r="AF492">
        <v>186</v>
      </c>
      <c r="AH492" t="s">
        <v>35</v>
      </c>
    </row>
    <row r="493" spans="1:34" x14ac:dyDescent="0.3">
      <c r="A493">
        <v>492</v>
      </c>
      <c r="B493" s="2" t="s">
        <v>409</v>
      </c>
      <c r="C493" s="2" t="s">
        <v>61</v>
      </c>
      <c r="D493" s="2" t="s">
        <v>34</v>
      </c>
      <c r="E493">
        <v>24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-3</v>
      </c>
      <c r="O493">
        <v>-3</v>
      </c>
      <c r="P493">
        <v>0</v>
      </c>
      <c r="Q493">
        <v>3</v>
      </c>
      <c r="R493">
        <v>3</v>
      </c>
      <c r="S493">
        <v>22</v>
      </c>
      <c r="T493">
        <v>7.33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2</v>
      </c>
      <c r="AB493">
        <v>4.9000000000000004</v>
      </c>
      <c r="AC493">
        <v>4.9000000000000004</v>
      </c>
      <c r="AD493">
        <v>3.4</v>
      </c>
      <c r="AF493">
        <v>135</v>
      </c>
      <c r="AH493" t="s">
        <v>35</v>
      </c>
    </row>
    <row r="494" spans="1:34" x14ac:dyDescent="0.3">
      <c r="A494">
        <v>493</v>
      </c>
      <c r="B494" s="2" t="s">
        <v>804</v>
      </c>
      <c r="C494" s="2" t="s">
        <v>135</v>
      </c>
      <c r="D494" s="2" t="s">
        <v>49</v>
      </c>
      <c r="E494">
        <v>29</v>
      </c>
      <c r="F494">
        <v>6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</v>
      </c>
      <c r="R494">
        <v>3</v>
      </c>
      <c r="S494">
        <v>18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</v>
      </c>
      <c r="AB494">
        <v>4.8</v>
      </c>
      <c r="AC494">
        <v>4.8</v>
      </c>
      <c r="AD494">
        <v>3.3</v>
      </c>
      <c r="AF494">
        <v>188</v>
      </c>
      <c r="AH494" t="s">
        <v>35</v>
      </c>
    </row>
    <row r="495" spans="1:34" x14ac:dyDescent="0.3">
      <c r="A495">
        <v>494</v>
      </c>
      <c r="B495" s="2" t="s">
        <v>565</v>
      </c>
      <c r="C495" s="2" t="s">
        <v>70</v>
      </c>
      <c r="D495" s="2" t="s">
        <v>34</v>
      </c>
      <c r="E495">
        <v>26</v>
      </c>
      <c r="F495">
        <v>16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6</v>
      </c>
      <c r="R495">
        <v>5</v>
      </c>
      <c r="S495">
        <v>23</v>
      </c>
      <c r="T495">
        <v>4.5999999999999996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2</v>
      </c>
      <c r="AB495">
        <v>7.3</v>
      </c>
      <c r="AC495">
        <v>7.3</v>
      </c>
      <c r="AD495">
        <v>4.8</v>
      </c>
      <c r="AF495">
        <v>131</v>
      </c>
      <c r="AH495" t="s">
        <v>35</v>
      </c>
    </row>
    <row r="496" spans="1:34" x14ac:dyDescent="0.3">
      <c r="A496">
        <v>495</v>
      </c>
      <c r="B496" s="2" t="s">
        <v>805</v>
      </c>
      <c r="C496" s="2" t="s">
        <v>74</v>
      </c>
      <c r="D496" s="2" t="s">
        <v>34</v>
      </c>
      <c r="E496">
        <v>31</v>
      </c>
      <c r="F496">
        <v>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6</v>
      </c>
      <c r="N496">
        <v>17</v>
      </c>
      <c r="O496">
        <v>2.83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1.7</v>
      </c>
      <c r="AC496">
        <v>1.7</v>
      </c>
      <c r="AD496">
        <v>1.7</v>
      </c>
      <c r="AF496">
        <v>137</v>
      </c>
      <c r="AH496" t="s">
        <v>35</v>
      </c>
    </row>
    <row r="497" spans="1:34" x14ac:dyDescent="0.3">
      <c r="A497">
        <v>496</v>
      </c>
      <c r="B497" s="2" t="s">
        <v>598</v>
      </c>
      <c r="C497" s="2" t="s">
        <v>61</v>
      </c>
      <c r="D497" s="2" t="s">
        <v>52</v>
      </c>
      <c r="E497">
        <v>24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23</v>
      </c>
      <c r="T497">
        <v>23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3.3</v>
      </c>
      <c r="AC497">
        <v>3.3</v>
      </c>
      <c r="AD497">
        <v>2.8</v>
      </c>
      <c r="AF497">
        <v>109</v>
      </c>
      <c r="AH497" t="s">
        <v>35</v>
      </c>
    </row>
    <row r="498" spans="1:34" x14ac:dyDescent="0.3">
      <c r="A498">
        <v>497</v>
      </c>
      <c r="B498" s="2" t="s">
        <v>603</v>
      </c>
      <c r="C498" s="2" t="s">
        <v>37</v>
      </c>
      <c r="D498" s="2" t="s">
        <v>34</v>
      </c>
      <c r="E498">
        <v>23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4</v>
      </c>
      <c r="O498">
        <v>4</v>
      </c>
      <c r="P498">
        <v>0</v>
      </c>
      <c r="Q498">
        <v>2</v>
      </c>
      <c r="R498">
        <v>2</v>
      </c>
      <c r="S498">
        <v>17</v>
      </c>
      <c r="T498">
        <v>8.5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</v>
      </c>
      <c r="AB498">
        <v>4.0999999999999996</v>
      </c>
      <c r="AC498">
        <v>4.0999999999999996</v>
      </c>
      <c r="AD498">
        <v>3.1</v>
      </c>
      <c r="AF498">
        <v>133</v>
      </c>
      <c r="AH498" t="s">
        <v>35</v>
      </c>
    </row>
    <row r="499" spans="1:34" x14ac:dyDescent="0.3">
      <c r="A499">
        <v>498</v>
      </c>
      <c r="B499" s="2" t="s">
        <v>348</v>
      </c>
      <c r="C499" s="2" t="s">
        <v>61</v>
      </c>
      <c r="D499" s="2" t="s">
        <v>49</v>
      </c>
      <c r="E499">
        <v>22</v>
      </c>
      <c r="F499">
        <v>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</v>
      </c>
      <c r="R499">
        <v>2</v>
      </c>
      <c r="S499">
        <v>20</v>
      </c>
      <c r="T499">
        <v>10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4</v>
      </c>
      <c r="AC499">
        <v>4</v>
      </c>
      <c r="AD499">
        <v>3</v>
      </c>
      <c r="AF499">
        <v>187</v>
      </c>
      <c r="AH499" t="s">
        <v>35</v>
      </c>
    </row>
    <row r="500" spans="1:34" x14ac:dyDescent="0.3">
      <c r="A500">
        <v>499</v>
      </c>
      <c r="B500" s="2" t="s">
        <v>806</v>
      </c>
      <c r="C500" s="2" t="s">
        <v>88</v>
      </c>
      <c r="D500" s="2" t="s">
        <v>34</v>
      </c>
      <c r="E500">
        <v>25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6</v>
      </c>
      <c r="N500">
        <v>15</v>
      </c>
      <c r="O500">
        <v>2.5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2</v>
      </c>
      <c r="AB500">
        <v>1.5</v>
      </c>
      <c r="AC500">
        <v>1.5</v>
      </c>
      <c r="AD500">
        <v>1.5</v>
      </c>
      <c r="AF500">
        <v>141</v>
      </c>
      <c r="AH500" t="s">
        <v>35</v>
      </c>
    </row>
    <row r="501" spans="1:34" x14ac:dyDescent="0.3">
      <c r="A501">
        <v>500</v>
      </c>
      <c r="B501" s="2" t="s">
        <v>807</v>
      </c>
      <c r="C501" s="2" t="s">
        <v>111</v>
      </c>
      <c r="D501" s="2" t="s">
        <v>49</v>
      </c>
      <c r="E501">
        <v>28</v>
      </c>
      <c r="F501">
        <v>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5</v>
      </c>
      <c r="R501">
        <v>2</v>
      </c>
      <c r="S501">
        <v>17</v>
      </c>
      <c r="T501">
        <v>8.5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</v>
      </c>
      <c r="AB501">
        <v>3.7</v>
      </c>
      <c r="AC501">
        <v>3.7</v>
      </c>
      <c r="AD501">
        <v>2.7</v>
      </c>
      <c r="AF501">
        <v>190</v>
      </c>
      <c r="AH501" t="s">
        <v>35</v>
      </c>
    </row>
    <row r="502" spans="1:34" x14ac:dyDescent="0.3">
      <c r="A502">
        <v>501</v>
      </c>
      <c r="B502" s="2" t="s">
        <v>808</v>
      </c>
      <c r="C502" s="2" t="s">
        <v>44</v>
      </c>
      <c r="D502" s="2" t="s">
        <v>49</v>
      </c>
      <c r="E502">
        <v>29</v>
      </c>
      <c r="F502">
        <v>3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3</v>
      </c>
      <c r="R502">
        <v>2</v>
      </c>
      <c r="S502">
        <v>18</v>
      </c>
      <c r="T502">
        <v>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2</v>
      </c>
      <c r="AB502">
        <v>3.8</v>
      </c>
      <c r="AC502">
        <v>3.8</v>
      </c>
      <c r="AD502">
        <v>2.8</v>
      </c>
      <c r="AF502">
        <v>189</v>
      </c>
      <c r="AH502" t="s">
        <v>35</v>
      </c>
    </row>
    <row r="503" spans="1:34" x14ac:dyDescent="0.3">
      <c r="A503">
        <v>502</v>
      </c>
      <c r="B503" s="2" t="s">
        <v>454</v>
      </c>
      <c r="C503" s="2" t="s">
        <v>46</v>
      </c>
      <c r="D503" s="2" t="s">
        <v>49</v>
      </c>
      <c r="E503">
        <v>25</v>
      </c>
      <c r="F503">
        <v>16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1</v>
      </c>
      <c r="S503">
        <v>23</v>
      </c>
      <c r="T503">
        <v>23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2</v>
      </c>
      <c r="AB503">
        <v>3.3</v>
      </c>
      <c r="AC503">
        <v>3.3</v>
      </c>
      <c r="AD503">
        <v>2.8</v>
      </c>
      <c r="AF503">
        <v>183</v>
      </c>
      <c r="AH503" t="s">
        <v>35</v>
      </c>
    </row>
    <row r="504" spans="1:34" x14ac:dyDescent="0.3">
      <c r="A504">
        <v>503</v>
      </c>
      <c r="B504" s="2" t="s">
        <v>378</v>
      </c>
      <c r="C504" s="2" t="s">
        <v>111</v>
      </c>
      <c r="D504" s="2" t="s">
        <v>34</v>
      </c>
      <c r="E504">
        <v>25</v>
      </c>
      <c r="F504">
        <v>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4</v>
      </c>
      <c r="R504">
        <v>3</v>
      </c>
      <c r="S504">
        <v>28</v>
      </c>
      <c r="T504">
        <v>9.33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3.9</v>
      </c>
      <c r="AC504">
        <v>4.9000000000000004</v>
      </c>
      <c r="AD504">
        <v>2.4</v>
      </c>
      <c r="AF504">
        <v>146</v>
      </c>
      <c r="AH504" t="s">
        <v>35</v>
      </c>
    </row>
    <row r="505" spans="1:34" x14ac:dyDescent="0.3">
      <c r="A505">
        <v>504</v>
      </c>
      <c r="B505" s="2" t="s">
        <v>809</v>
      </c>
      <c r="C505" s="2" t="s">
        <v>111</v>
      </c>
      <c r="D505" s="2" t="s">
        <v>49</v>
      </c>
      <c r="E505">
        <v>23</v>
      </c>
      <c r="F505">
        <v>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R505">
        <v>1</v>
      </c>
      <c r="S505">
        <v>10</v>
      </c>
      <c r="T505">
        <v>10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2</v>
      </c>
      <c r="AC505">
        <v>2</v>
      </c>
      <c r="AD505">
        <v>1.5</v>
      </c>
      <c r="AF505">
        <v>196</v>
      </c>
      <c r="AH505" t="s">
        <v>35</v>
      </c>
    </row>
    <row r="506" spans="1:34" x14ac:dyDescent="0.3">
      <c r="A506">
        <v>505</v>
      </c>
      <c r="B506" s="2" t="s">
        <v>146</v>
      </c>
      <c r="C506" s="2" t="s">
        <v>99</v>
      </c>
      <c r="D506" s="2" t="s">
        <v>34</v>
      </c>
      <c r="E506">
        <v>26</v>
      </c>
      <c r="F506">
        <v>8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6</v>
      </c>
      <c r="T506">
        <v>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1.6</v>
      </c>
      <c r="AC506">
        <v>1.6</v>
      </c>
      <c r="AD506">
        <v>1.1000000000000001</v>
      </c>
      <c r="AF506">
        <v>151</v>
      </c>
      <c r="AH506" t="s">
        <v>35</v>
      </c>
    </row>
    <row r="507" spans="1:34" x14ac:dyDescent="0.3">
      <c r="A507">
        <v>506</v>
      </c>
      <c r="B507" s="2" t="s">
        <v>318</v>
      </c>
      <c r="C507" s="2" t="s">
        <v>33</v>
      </c>
      <c r="D507" s="2" t="s">
        <v>49</v>
      </c>
      <c r="E507">
        <v>25</v>
      </c>
      <c r="F507">
        <v>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1</v>
      </c>
      <c r="S507">
        <v>8</v>
      </c>
      <c r="T507">
        <v>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1.8</v>
      </c>
      <c r="AC507">
        <v>1.8</v>
      </c>
      <c r="AD507">
        <v>1.3</v>
      </c>
      <c r="AF507">
        <v>200</v>
      </c>
      <c r="AH507" t="s">
        <v>35</v>
      </c>
    </row>
    <row r="508" spans="1:34" x14ac:dyDescent="0.3">
      <c r="A508">
        <v>507</v>
      </c>
      <c r="B508" s="2" t="s">
        <v>810</v>
      </c>
      <c r="C508" s="2" t="s">
        <v>88</v>
      </c>
      <c r="D508" s="2" t="s">
        <v>34</v>
      </c>
      <c r="E508">
        <v>32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6</v>
      </c>
      <c r="N508">
        <v>7</v>
      </c>
      <c r="O508">
        <v>1.17</v>
      </c>
      <c r="P508">
        <v>0</v>
      </c>
      <c r="Q508">
        <v>3</v>
      </c>
      <c r="R508">
        <v>2</v>
      </c>
      <c r="S508">
        <v>7</v>
      </c>
      <c r="T508">
        <v>3.5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3.4</v>
      </c>
      <c r="AC508">
        <v>3.4</v>
      </c>
      <c r="AD508">
        <v>2.4</v>
      </c>
      <c r="AF508">
        <v>142</v>
      </c>
      <c r="AH508" t="s">
        <v>35</v>
      </c>
    </row>
    <row r="509" spans="1:34" x14ac:dyDescent="0.3">
      <c r="A509">
        <v>508</v>
      </c>
      <c r="B509" s="2" t="s">
        <v>811</v>
      </c>
      <c r="C509" s="2" t="s">
        <v>67</v>
      </c>
      <c r="D509" s="2" t="s">
        <v>49</v>
      </c>
      <c r="E509">
        <v>25</v>
      </c>
      <c r="F509">
        <v>12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</v>
      </c>
      <c r="R509">
        <v>1</v>
      </c>
      <c r="S509">
        <v>12</v>
      </c>
      <c r="T509">
        <v>12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2.2000000000000002</v>
      </c>
      <c r="AC509">
        <v>2.2000000000000002</v>
      </c>
      <c r="AD509">
        <v>1.7</v>
      </c>
      <c r="AF509">
        <v>194</v>
      </c>
      <c r="AH509" t="s">
        <v>35</v>
      </c>
    </row>
    <row r="510" spans="1:34" x14ac:dyDescent="0.3">
      <c r="A510">
        <v>509</v>
      </c>
      <c r="B510" s="2" t="s">
        <v>812</v>
      </c>
      <c r="C510" s="2" t="s">
        <v>63</v>
      </c>
      <c r="D510" s="2" t="s">
        <v>52</v>
      </c>
      <c r="E510">
        <v>25</v>
      </c>
      <c r="F510">
        <v>14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</v>
      </c>
      <c r="R510">
        <v>2</v>
      </c>
      <c r="S510">
        <v>9</v>
      </c>
      <c r="T510">
        <v>4.5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2.9</v>
      </c>
      <c r="AC510">
        <v>2.9</v>
      </c>
      <c r="AD510">
        <v>1.9</v>
      </c>
      <c r="AF510">
        <v>114</v>
      </c>
      <c r="AH510" t="s">
        <v>35</v>
      </c>
    </row>
    <row r="511" spans="1:34" x14ac:dyDescent="0.3">
      <c r="A511">
        <v>510</v>
      </c>
      <c r="B511" s="2" t="s">
        <v>813</v>
      </c>
      <c r="C511" s="2" t="s">
        <v>180</v>
      </c>
      <c r="D511" s="2" t="s">
        <v>38</v>
      </c>
      <c r="E511">
        <v>23</v>
      </c>
      <c r="F511">
        <v>5</v>
      </c>
      <c r="G511">
        <v>0</v>
      </c>
      <c r="H511">
        <v>6</v>
      </c>
      <c r="I511">
        <v>12</v>
      </c>
      <c r="J511">
        <v>43</v>
      </c>
      <c r="K511">
        <v>0</v>
      </c>
      <c r="L511">
        <v>1</v>
      </c>
      <c r="M511">
        <v>4</v>
      </c>
      <c r="N511">
        <v>11</v>
      </c>
      <c r="O511">
        <v>2.75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0.8</v>
      </c>
      <c r="AC511">
        <v>1.8</v>
      </c>
      <c r="AD511">
        <v>1.8</v>
      </c>
      <c r="AF511">
        <v>63</v>
      </c>
      <c r="AH511" t="s">
        <v>35</v>
      </c>
    </row>
    <row r="512" spans="1:34" x14ac:dyDescent="0.3">
      <c r="A512">
        <v>511</v>
      </c>
      <c r="B512" s="2" t="s">
        <v>395</v>
      </c>
      <c r="C512" s="2" t="s">
        <v>65</v>
      </c>
      <c r="D512" s="2" t="s">
        <v>52</v>
      </c>
      <c r="E512">
        <v>23</v>
      </c>
      <c r="F512">
        <v>11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</v>
      </c>
      <c r="R512">
        <v>2</v>
      </c>
      <c r="S512">
        <v>14</v>
      </c>
      <c r="T512">
        <v>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3.4</v>
      </c>
      <c r="AC512">
        <v>3.4</v>
      </c>
      <c r="AD512">
        <v>2.4</v>
      </c>
      <c r="AF512">
        <v>111</v>
      </c>
      <c r="AH512" t="s">
        <v>35</v>
      </c>
    </row>
    <row r="513" spans="1:34" x14ac:dyDescent="0.3">
      <c r="A513">
        <v>512</v>
      </c>
      <c r="B513" s="2" t="s">
        <v>814</v>
      </c>
      <c r="C513" s="2" t="s">
        <v>135</v>
      </c>
      <c r="D513" s="2" t="s">
        <v>52</v>
      </c>
      <c r="E513">
        <v>23</v>
      </c>
      <c r="F513">
        <v>3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14</v>
      </c>
      <c r="T513">
        <v>14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2.4</v>
      </c>
      <c r="AC513">
        <v>2.4</v>
      </c>
      <c r="AD513">
        <v>1.9</v>
      </c>
      <c r="AF513">
        <v>112</v>
      </c>
      <c r="AH513" t="s">
        <v>35</v>
      </c>
    </row>
    <row r="514" spans="1:34" x14ac:dyDescent="0.3">
      <c r="A514">
        <v>513</v>
      </c>
      <c r="B514" s="2" t="s">
        <v>425</v>
      </c>
      <c r="C514" s="2" t="s">
        <v>37</v>
      </c>
      <c r="D514" s="2" t="s">
        <v>38</v>
      </c>
      <c r="E514">
        <v>28</v>
      </c>
      <c r="F514">
        <v>3</v>
      </c>
      <c r="G514">
        <v>0</v>
      </c>
      <c r="H514">
        <v>2</v>
      </c>
      <c r="I514">
        <v>6</v>
      </c>
      <c r="J514">
        <v>21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0.8</v>
      </c>
      <c r="AC514">
        <v>0.8</v>
      </c>
      <c r="AD514">
        <v>0.8</v>
      </c>
      <c r="AF514">
        <v>62</v>
      </c>
      <c r="AH514" t="s">
        <v>35</v>
      </c>
    </row>
    <row r="515" spans="1:34" x14ac:dyDescent="0.3">
      <c r="A515">
        <v>514</v>
      </c>
      <c r="B515" s="2" t="s">
        <v>638</v>
      </c>
      <c r="C515" s="2" t="s">
        <v>48</v>
      </c>
      <c r="D515" s="2" t="s">
        <v>49</v>
      </c>
      <c r="E515">
        <v>24</v>
      </c>
      <c r="F515">
        <v>16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1</v>
      </c>
      <c r="S515">
        <v>10</v>
      </c>
      <c r="T515">
        <v>10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2</v>
      </c>
      <c r="AC515">
        <v>2</v>
      </c>
      <c r="AD515">
        <v>1.5</v>
      </c>
      <c r="AF515">
        <v>195</v>
      </c>
      <c r="AH515" t="s">
        <v>35</v>
      </c>
    </row>
    <row r="516" spans="1:34" x14ac:dyDescent="0.3">
      <c r="A516">
        <v>515</v>
      </c>
      <c r="B516" s="2" t="s">
        <v>815</v>
      </c>
      <c r="C516" s="2" t="s">
        <v>70</v>
      </c>
      <c r="D516" s="2" t="s">
        <v>49</v>
      </c>
      <c r="E516">
        <v>24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1</v>
      </c>
      <c r="S516">
        <v>8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1.8</v>
      </c>
      <c r="AC516">
        <v>1.8</v>
      </c>
      <c r="AD516">
        <v>1.3</v>
      </c>
      <c r="AF516">
        <v>199</v>
      </c>
      <c r="AH516" t="s">
        <v>35</v>
      </c>
    </row>
    <row r="517" spans="1:34" x14ac:dyDescent="0.3">
      <c r="A517">
        <v>516</v>
      </c>
      <c r="B517" s="2" t="s">
        <v>816</v>
      </c>
      <c r="C517" s="2" t="s">
        <v>51</v>
      </c>
      <c r="D517" s="2" t="s">
        <v>38</v>
      </c>
      <c r="E517">
        <v>33</v>
      </c>
      <c r="F517">
        <v>1</v>
      </c>
      <c r="G517">
        <v>0</v>
      </c>
      <c r="H517">
        <v>2</v>
      </c>
      <c r="I517">
        <v>3</v>
      </c>
      <c r="J517">
        <v>29</v>
      </c>
      <c r="K517">
        <v>0</v>
      </c>
      <c r="L517">
        <v>0</v>
      </c>
      <c r="M517">
        <v>1</v>
      </c>
      <c r="N517">
        <v>3</v>
      </c>
      <c r="O517">
        <v>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1.5</v>
      </c>
      <c r="AC517">
        <v>1.5</v>
      </c>
      <c r="AD517">
        <v>1.5</v>
      </c>
      <c r="AF517">
        <v>60</v>
      </c>
      <c r="AH517" t="s">
        <v>35</v>
      </c>
    </row>
    <row r="518" spans="1:34" x14ac:dyDescent="0.3">
      <c r="A518">
        <v>517</v>
      </c>
      <c r="B518" s="2" t="s">
        <v>817</v>
      </c>
      <c r="C518" s="2" t="s">
        <v>135</v>
      </c>
      <c r="D518" s="2" t="s">
        <v>34</v>
      </c>
      <c r="E518">
        <v>26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4</v>
      </c>
      <c r="N518">
        <v>8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0.8</v>
      </c>
      <c r="AC518">
        <v>0.8</v>
      </c>
      <c r="AD518">
        <v>0.8</v>
      </c>
      <c r="AF518">
        <v>149</v>
      </c>
      <c r="AH518" t="s">
        <v>35</v>
      </c>
    </row>
    <row r="519" spans="1:34" x14ac:dyDescent="0.3">
      <c r="A519">
        <v>518</v>
      </c>
      <c r="B519" s="2" t="s">
        <v>818</v>
      </c>
      <c r="C519" s="2" t="s">
        <v>51</v>
      </c>
      <c r="D519" s="2" t="s">
        <v>49</v>
      </c>
      <c r="E519">
        <v>23</v>
      </c>
      <c r="F519">
        <v>16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1</v>
      </c>
      <c r="S519">
        <v>7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1.7</v>
      </c>
      <c r="AC519">
        <v>1.7</v>
      </c>
      <c r="AD519">
        <v>1.2</v>
      </c>
      <c r="AF519">
        <v>203</v>
      </c>
      <c r="AH519" t="s">
        <v>35</v>
      </c>
    </row>
    <row r="520" spans="1:34" x14ac:dyDescent="0.3">
      <c r="A520">
        <v>519</v>
      </c>
      <c r="B520" s="2" t="s">
        <v>819</v>
      </c>
      <c r="C520" s="2" t="s">
        <v>107</v>
      </c>
      <c r="D520" s="2" t="s">
        <v>49</v>
      </c>
      <c r="E520">
        <v>30</v>
      </c>
      <c r="F520">
        <v>1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4</v>
      </c>
      <c r="R520">
        <v>2</v>
      </c>
      <c r="S520">
        <v>7</v>
      </c>
      <c r="T520">
        <v>3.5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2.7</v>
      </c>
      <c r="AC520">
        <v>2.7</v>
      </c>
      <c r="AD520">
        <v>1.7</v>
      </c>
      <c r="AF520">
        <v>201</v>
      </c>
      <c r="AH520" t="s">
        <v>35</v>
      </c>
    </row>
    <row r="521" spans="1:34" x14ac:dyDescent="0.3">
      <c r="A521">
        <v>520</v>
      </c>
      <c r="B521" s="2" t="s">
        <v>645</v>
      </c>
      <c r="C521" s="2" t="s">
        <v>135</v>
      </c>
      <c r="D521" s="2" t="s">
        <v>49</v>
      </c>
      <c r="E521">
        <v>23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1</v>
      </c>
      <c r="S521">
        <v>8</v>
      </c>
      <c r="T521">
        <v>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1.8</v>
      </c>
      <c r="AC521">
        <v>1.8</v>
      </c>
      <c r="AD521">
        <v>1.3</v>
      </c>
      <c r="AF521">
        <v>198</v>
      </c>
      <c r="AH521" t="s">
        <v>35</v>
      </c>
    </row>
    <row r="522" spans="1:34" x14ac:dyDescent="0.3">
      <c r="A522">
        <v>521</v>
      </c>
      <c r="B522" s="2" t="s">
        <v>245</v>
      </c>
      <c r="C522" s="2" t="s">
        <v>42</v>
      </c>
      <c r="D522" s="2" t="s">
        <v>49</v>
      </c>
      <c r="E522">
        <v>23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7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1.7</v>
      </c>
      <c r="AC522">
        <v>1.7</v>
      </c>
      <c r="AD522">
        <v>1.2</v>
      </c>
      <c r="AF522">
        <v>202</v>
      </c>
      <c r="AH522" t="s">
        <v>35</v>
      </c>
    </row>
    <row r="523" spans="1:34" x14ac:dyDescent="0.3">
      <c r="A523">
        <v>522</v>
      </c>
      <c r="B523" s="2" t="s">
        <v>820</v>
      </c>
      <c r="C523" s="2" t="s">
        <v>107</v>
      </c>
      <c r="D523" s="2" t="s">
        <v>52</v>
      </c>
      <c r="E523">
        <v>26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5</v>
      </c>
      <c r="T523">
        <v>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1.5</v>
      </c>
      <c r="AC523">
        <v>1.5</v>
      </c>
      <c r="AD523">
        <v>1</v>
      </c>
      <c r="AF523">
        <v>117</v>
      </c>
      <c r="AH523" t="s">
        <v>35</v>
      </c>
    </row>
    <row r="524" spans="1:34" x14ac:dyDescent="0.3">
      <c r="A524">
        <v>523</v>
      </c>
      <c r="B524" s="2" t="s">
        <v>648</v>
      </c>
      <c r="C524" s="2" t="s">
        <v>78</v>
      </c>
      <c r="D524" s="2" t="s">
        <v>49</v>
      </c>
      <c r="E524">
        <v>22</v>
      </c>
      <c r="F524">
        <v>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5</v>
      </c>
      <c r="R524">
        <v>1</v>
      </c>
      <c r="S524">
        <v>12</v>
      </c>
      <c r="T524">
        <v>12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2.2000000000000002</v>
      </c>
      <c r="AC524">
        <v>2.2000000000000002</v>
      </c>
      <c r="AD524">
        <v>1.7</v>
      </c>
      <c r="AF524">
        <v>193</v>
      </c>
      <c r="AH524" t="s">
        <v>35</v>
      </c>
    </row>
    <row r="525" spans="1:34" x14ac:dyDescent="0.3">
      <c r="A525">
        <v>524</v>
      </c>
      <c r="B525" s="2" t="s">
        <v>290</v>
      </c>
      <c r="C525" s="2" t="s">
        <v>61</v>
      </c>
      <c r="D525" s="2" t="s">
        <v>34</v>
      </c>
      <c r="E525">
        <v>25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8</v>
      </c>
      <c r="O525">
        <v>2.67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0.8</v>
      </c>
      <c r="AC525">
        <v>0.8</v>
      </c>
      <c r="AD525">
        <v>0.8</v>
      </c>
      <c r="AF525">
        <v>150</v>
      </c>
      <c r="AH525" t="s">
        <v>35</v>
      </c>
    </row>
    <row r="526" spans="1:34" x14ac:dyDescent="0.3">
      <c r="A526">
        <v>525</v>
      </c>
      <c r="B526" s="2" t="s">
        <v>649</v>
      </c>
      <c r="C526" s="2" t="s">
        <v>111</v>
      </c>
      <c r="D526" s="2" t="s">
        <v>34</v>
      </c>
      <c r="E526">
        <v>23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4</v>
      </c>
      <c r="N526">
        <v>8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0.8</v>
      </c>
      <c r="AC526">
        <v>0.8</v>
      </c>
      <c r="AD526">
        <v>0.8</v>
      </c>
      <c r="AF526">
        <v>148</v>
      </c>
      <c r="AH526" t="s">
        <v>35</v>
      </c>
    </row>
    <row r="527" spans="1:34" x14ac:dyDescent="0.3">
      <c r="A527">
        <v>526</v>
      </c>
      <c r="B527" s="2" t="s">
        <v>821</v>
      </c>
      <c r="C527" s="2" t="s">
        <v>104</v>
      </c>
      <c r="D527" s="2" t="s">
        <v>34</v>
      </c>
      <c r="E527">
        <v>28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9</v>
      </c>
      <c r="O527">
        <v>4.5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0.9</v>
      </c>
      <c r="AC527">
        <v>0.9</v>
      </c>
      <c r="AD527">
        <v>0.9</v>
      </c>
      <c r="AF527">
        <v>147</v>
      </c>
      <c r="AH527" t="s">
        <v>35</v>
      </c>
    </row>
    <row r="528" spans="1:34" x14ac:dyDescent="0.3">
      <c r="A528">
        <v>527</v>
      </c>
      <c r="B528" s="2" t="s">
        <v>539</v>
      </c>
      <c r="C528" s="2" t="s">
        <v>80</v>
      </c>
      <c r="D528" s="2" t="s">
        <v>52</v>
      </c>
      <c r="E528">
        <v>24</v>
      </c>
      <c r="F528">
        <v>10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1</v>
      </c>
      <c r="S528">
        <v>5</v>
      </c>
      <c r="T528">
        <v>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1.5</v>
      </c>
      <c r="AC528">
        <v>1.5</v>
      </c>
      <c r="AD528">
        <v>1</v>
      </c>
      <c r="AF528">
        <v>118</v>
      </c>
      <c r="AH528" t="s">
        <v>35</v>
      </c>
    </row>
    <row r="529" spans="1:34" x14ac:dyDescent="0.3">
      <c r="A529">
        <v>528</v>
      </c>
      <c r="B529" s="2" t="s">
        <v>657</v>
      </c>
      <c r="C529" s="2" t="s">
        <v>44</v>
      </c>
      <c r="D529" s="2" t="s">
        <v>34</v>
      </c>
      <c r="E529">
        <v>29</v>
      </c>
      <c r="F529">
        <v>16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4</v>
      </c>
      <c r="R529">
        <v>2</v>
      </c>
      <c r="S529">
        <v>13</v>
      </c>
      <c r="T529">
        <v>6.5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3.3</v>
      </c>
      <c r="AC529">
        <v>3.3</v>
      </c>
      <c r="AD529">
        <v>2.2999999999999998</v>
      </c>
      <c r="AF529">
        <v>143</v>
      </c>
      <c r="AH529" t="s">
        <v>35</v>
      </c>
    </row>
    <row r="530" spans="1:34" x14ac:dyDescent="0.3">
      <c r="A530">
        <v>529</v>
      </c>
      <c r="B530" s="2" t="s">
        <v>592</v>
      </c>
      <c r="C530" s="2" t="s">
        <v>84</v>
      </c>
      <c r="D530" s="2" t="s">
        <v>34</v>
      </c>
      <c r="E530">
        <v>24</v>
      </c>
      <c r="F530">
        <v>12</v>
      </c>
      <c r="G530">
        <v>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</v>
      </c>
      <c r="R530">
        <v>3</v>
      </c>
      <c r="S530">
        <v>11</v>
      </c>
      <c r="T530">
        <v>3.67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4.0999999999999996</v>
      </c>
      <c r="AC530">
        <v>4.0999999999999996</v>
      </c>
      <c r="AD530">
        <v>2.6</v>
      </c>
      <c r="AF530">
        <v>145</v>
      </c>
      <c r="AH530" t="s">
        <v>35</v>
      </c>
    </row>
    <row r="531" spans="1:34" x14ac:dyDescent="0.3">
      <c r="A531">
        <v>530</v>
      </c>
      <c r="B531" s="2" t="s">
        <v>822</v>
      </c>
      <c r="C531" s="2" t="s">
        <v>107</v>
      </c>
      <c r="D531" s="2" t="s">
        <v>49</v>
      </c>
      <c r="E531">
        <v>23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9</v>
      </c>
      <c r="T531">
        <v>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1.9</v>
      </c>
      <c r="AC531">
        <v>1.9</v>
      </c>
      <c r="AD531">
        <v>1.4</v>
      </c>
      <c r="AF531">
        <v>197</v>
      </c>
      <c r="AH531" t="s">
        <v>35</v>
      </c>
    </row>
    <row r="532" spans="1:34" x14ac:dyDescent="0.3">
      <c r="A532">
        <v>531</v>
      </c>
      <c r="B532" s="2" t="s">
        <v>661</v>
      </c>
      <c r="C532" s="2" t="s">
        <v>76</v>
      </c>
      <c r="D532" s="2" t="s">
        <v>52</v>
      </c>
      <c r="E532">
        <v>26</v>
      </c>
      <c r="F532">
        <v>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7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1.7</v>
      </c>
      <c r="AC532">
        <v>1.7</v>
      </c>
      <c r="AD532">
        <v>1.2</v>
      </c>
      <c r="AF532">
        <v>116</v>
      </c>
      <c r="AH532" t="s">
        <v>35</v>
      </c>
    </row>
    <row r="533" spans="1:34" x14ac:dyDescent="0.3">
      <c r="A533">
        <v>532</v>
      </c>
      <c r="B533" s="2" t="s">
        <v>823</v>
      </c>
      <c r="C533" s="2" t="s">
        <v>99</v>
      </c>
      <c r="D533" s="2" t="s">
        <v>52</v>
      </c>
      <c r="E533">
        <v>27</v>
      </c>
      <c r="F533">
        <v>8</v>
      </c>
      <c r="G533">
        <v>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4</v>
      </c>
      <c r="R533">
        <v>2</v>
      </c>
      <c r="S533">
        <v>9</v>
      </c>
      <c r="T533">
        <v>4.5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2.9</v>
      </c>
      <c r="AC533">
        <v>2.9</v>
      </c>
      <c r="AD533">
        <v>1.9</v>
      </c>
      <c r="AF533">
        <v>115</v>
      </c>
      <c r="AH533" t="s">
        <v>35</v>
      </c>
    </row>
    <row r="534" spans="1:34" x14ac:dyDescent="0.3">
      <c r="A534">
        <v>533</v>
      </c>
      <c r="B534" s="2" t="s">
        <v>824</v>
      </c>
      <c r="C534" s="2" t="s">
        <v>72</v>
      </c>
      <c r="D534" s="2" t="s">
        <v>52</v>
      </c>
      <c r="E534">
        <v>26</v>
      </c>
      <c r="F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3</v>
      </c>
      <c r="R534">
        <v>2</v>
      </c>
      <c r="S534">
        <v>11</v>
      </c>
      <c r="T534">
        <v>5.5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3.1</v>
      </c>
      <c r="AC534">
        <v>3.1</v>
      </c>
      <c r="AD534">
        <v>2.1</v>
      </c>
      <c r="AF534">
        <v>113</v>
      </c>
      <c r="AH534" t="s">
        <v>35</v>
      </c>
    </row>
    <row r="535" spans="1:34" x14ac:dyDescent="0.3">
      <c r="A535">
        <v>534</v>
      </c>
      <c r="B535" s="2" t="s">
        <v>357</v>
      </c>
      <c r="C535" s="2" t="s">
        <v>63</v>
      </c>
      <c r="D535" s="2" t="s">
        <v>49</v>
      </c>
      <c r="E535">
        <v>23</v>
      </c>
      <c r="F535">
        <v>12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</v>
      </c>
      <c r="R535">
        <v>1</v>
      </c>
      <c r="S535">
        <v>5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1.5</v>
      </c>
      <c r="AC535">
        <v>1.5</v>
      </c>
      <c r="AD535">
        <v>1</v>
      </c>
      <c r="AF535">
        <v>204</v>
      </c>
      <c r="AH535" t="s">
        <v>35</v>
      </c>
    </row>
    <row r="536" spans="1:34" x14ac:dyDescent="0.3">
      <c r="A536">
        <v>535</v>
      </c>
      <c r="B536" s="2" t="s">
        <v>464</v>
      </c>
      <c r="C536" s="2" t="s">
        <v>56</v>
      </c>
      <c r="D536" s="2" t="s">
        <v>34</v>
      </c>
      <c r="E536">
        <v>26</v>
      </c>
      <c r="F536">
        <v>16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</v>
      </c>
      <c r="N536">
        <v>11</v>
      </c>
      <c r="O536">
        <v>2.75</v>
      </c>
      <c r="P536">
        <v>0</v>
      </c>
      <c r="Q536">
        <v>1</v>
      </c>
      <c r="R536">
        <v>1</v>
      </c>
      <c r="S536">
        <v>2</v>
      </c>
      <c r="T536">
        <v>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2.2999999999999998</v>
      </c>
      <c r="AC536">
        <v>2.2999999999999998</v>
      </c>
      <c r="AD536">
        <v>1.8</v>
      </c>
      <c r="AF536">
        <v>144</v>
      </c>
      <c r="AH536" t="s">
        <v>35</v>
      </c>
    </row>
    <row r="537" spans="1:34" x14ac:dyDescent="0.3">
      <c r="A537">
        <v>536</v>
      </c>
      <c r="B537" s="2" t="s">
        <v>825</v>
      </c>
      <c r="C537" s="2" t="s">
        <v>67</v>
      </c>
      <c r="D537" s="2" t="s">
        <v>38</v>
      </c>
      <c r="E537">
        <v>32</v>
      </c>
      <c r="F537">
        <v>16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2</v>
      </c>
      <c r="S537">
        <v>13</v>
      </c>
      <c r="T537">
        <v>6.5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3.3</v>
      </c>
      <c r="AC537">
        <v>3.3</v>
      </c>
      <c r="AD537">
        <v>2.2999999999999998</v>
      </c>
      <c r="AF537">
        <v>61</v>
      </c>
      <c r="AH537" t="s">
        <v>35</v>
      </c>
    </row>
    <row r="538" spans="1:34" x14ac:dyDescent="0.3">
      <c r="A538">
        <v>537</v>
      </c>
      <c r="B538" s="2" t="s">
        <v>826</v>
      </c>
      <c r="C538" s="2" t="s">
        <v>37</v>
      </c>
      <c r="D538" s="2" t="s">
        <v>49</v>
      </c>
      <c r="E538">
        <v>24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14</v>
      </c>
      <c r="T538">
        <v>14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2.4</v>
      </c>
      <c r="AC538">
        <v>2.4</v>
      </c>
      <c r="AD538">
        <v>1.9</v>
      </c>
      <c r="AF538">
        <v>192</v>
      </c>
      <c r="AH538" t="s">
        <v>35</v>
      </c>
    </row>
    <row r="539" spans="1:34" x14ac:dyDescent="0.3">
      <c r="A539">
        <v>538</v>
      </c>
      <c r="B539" s="2" t="s">
        <v>827</v>
      </c>
      <c r="C539" s="2" t="s">
        <v>70</v>
      </c>
      <c r="D539" s="2"/>
      <c r="E539">
        <v>22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F539">
        <v>210</v>
      </c>
      <c r="AH539" t="s">
        <v>35</v>
      </c>
    </row>
    <row r="540" spans="1:34" x14ac:dyDescent="0.3">
      <c r="A540">
        <v>539</v>
      </c>
      <c r="B540" s="2" t="s">
        <v>437</v>
      </c>
      <c r="C540" s="2" t="s">
        <v>99</v>
      </c>
      <c r="D540" s="2"/>
      <c r="E540">
        <v>26</v>
      </c>
      <c r="F540">
        <v>14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F540">
        <v>119</v>
      </c>
      <c r="AH540" t="s">
        <v>35</v>
      </c>
    </row>
    <row r="541" spans="1:34" x14ac:dyDescent="0.3">
      <c r="A541">
        <v>540</v>
      </c>
      <c r="B541" s="2" t="s">
        <v>611</v>
      </c>
      <c r="C541" s="2" t="s">
        <v>111</v>
      </c>
      <c r="D541" s="2"/>
      <c r="E541">
        <v>24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F541">
        <v>211</v>
      </c>
      <c r="AH541" t="s">
        <v>35</v>
      </c>
    </row>
    <row r="542" spans="1:34" x14ac:dyDescent="0.3">
      <c r="A542">
        <v>541</v>
      </c>
      <c r="B542" s="2" t="s">
        <v>828</v>
      </c>
      <c r="C542" s="2" t="s">
        <v>135</v>
      </c>
      <c r="D542" s="2" t="s">
        <v>49</v>
      </c>
      <c r="E542">
        <v>25</v>
      </c>
      <c r="F542">
        <v>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-4</v>
      </c>
      <c r="O542">
        <v>-4</v>
      </c>
      <c r="P542">
        <v>0</v>
      </c>
      <c r="Q542">
        <v>2</v>
      </c>
      <c r="R542">
        <v>1</v>
      </c>
      <c r="S542">
        <v>7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B542">
        <v>1.3</v>
      </c>
      <c r="AC542">
        <v>1.3</v>
      </c>
      <c r="AD542">
        <v>0.8</v>
      </c>
      <c r="AF542">
        <v>205</v>
      </c>
      <c r="AH542" t="s">
        <v>35</v>
      </c>
    </row>
    <row r="543" spans="1:34" x14ac:dyDescent="0.3">
      <c r="A543">
        <v>542</v>
      </c>
      <c r="B543" s="2" t="s">
        <v>829</v>
      </c>
      <c r="C543" s="2" t="s">
        <v>42</v>
      </c>
      <c r="D543" s="2"/>
      <c r="E543">
        <v>24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F543">
        <v>162</v>
      </c>
      <c r="AH543" t="s">
        <v>35</v>
      </c>
    </row>
    <row r="544" spans="1:34" x14ac:dyDescent="0.3">
      <c r="A544">
        <v>543</v>
      </c>
      <c r="B544" s="2" t="s">
        <v>830</v>
      </c>
      <c r="C544" s="2" t="s">
        <v>111</v>
      </c>
      <c r="D544" s="2"/>
      <c r="E544">
        <v>24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F544">
        <v>212</v>
      </c>
      <c r="AH544" t="s">
        <v>35</v>
      </c>
    </row>
    <row r="545" spans="1:34" x14ac:dyDescent="0.3">
      <c r="A545">
        <v>544</v>
      </c>
      <c r="B545" s="2" t="s">
        <v>345</v>
      </c>
      <c r="C545" s="2" t="s">
        <v>111</v>
      </c>
      <c r="D545" s="2"/>
      <c r="E545">
        <v>23</v>
      </c>
      <c r="F545">
        <v>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F545">
        <v>213</v>
      </c>
      <c r="AH545" t="s">
        <v>35</v>
      </c>
    </row>
    <row r="546" spans="1:34" x14ac:dyDescent="0.3">
      <c r="A546">
        <v>545</v>
      </c>
      <c r="B546" s="2" t="s">
        <v>617</v>
      </c>
      <c r="C546" s="2" t="s">
        <v>72</v>
      </c>
      <c r="D546" s="2"/>
      <c r="E546">
        <v>27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F546">
        <v>124</v>
      </c>
      <c r="AH546" t="s">
        <v>35</v>
      </c>
    </row>
    <row r="547" spans="1:34" x14ac:dyDescent="0.3">
      <c r="A547">
        <v>546</v>
      </c>
      <c r="B547" s="2" t="s">
        <v>618</v>
      </c>
      <c r="C547" s="2" t="s">
        <v>111</v>
      </c>
      <c r="D547" s="2"/>
      <c r="E547">
        <v>24</v>
      </c>
      <c r="F547">
        <v>11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F547">
        <v>132</v>
      </c>
      <c r="AH547" t="s">
        <v>35</v>
      </c>
    </row>
    <row r="548" spans="1:34" x14ac:dyDescent="0.3">
      <c r="A548">
        <v>547</v>
      </c>
      <c r="B548" s="2" t="s">
        <v>521</v>
      </c>
      <c r="C548" s="2" t="s">
        <v>56</v>
      </c>
      <c r="D548" s="2"/>
      <c r="E548">
        <v>26</v>
      </c>
      <c r="F548">
        <v>14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F548">
        <v>233</v>
      </c>
      <c r="AH548" t="s">
        <v>35</v>
      </c>
    </row>
    <row r="549" spans="1:34" x14ac:dyDescent="0.3">
      <c r="A549">
        <v>548</v>
      </c>
      <c r="B549" s="2" t="s">
        <v>402</v>
      </c>
      <c r="C549" s="2" t="s">
        <v>42</v>
      </c>
      <c r="D549" s="2"/>
      <c r="E549">
        <v>25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F549">
        <v>218</v>
      </c>
      <c r="AH549" t="s">
        <v>35</v>
      </c>
    </row>
    <row r="550" spans="1:34" x14ac:dyDescent="0.3">
      <c r="A550">
        <v>549</v>
      </c>
      <c r="B550" s="2" t="s">
        <v>532</v>
      </c>
      <c r="C550" s="2" t="s">
        <v>40</v>
      </c>
      <c r="D550" s="2"/>
      <c r="E550">
        <v>24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F550">
        <v>154</v>
      </c>
      <c r="AH550" t="s">
        <v>35</v>
      </c>
    </row>
    <row r="551" spans="1:34" x14ac:dyDescent="0.3">
      <c r="A551">
        <v>550</v>
      </c>
      <c r="B551" s="2" t="s">
        <v>831</v>
      </c>
      <c r="C551" s="2" t="s">
        <v>65</v>
      </c>
      <c r="D551" s="2"/>
      <c r="E551">
        <v>24</v>
      </c>
      <c r="F551">
        <v>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F551">
        <v>158</v>
      </c>
      <c r="AH551" t="s">
        <v>35</v>
      </c>
    </row>
    <row r="552" spans="1:34" x14ac:dyDescent="0.3">
      <c r="A552">
        <v>551</v>
      </c>
      <c r="B552" s="2" t="s">
        <v>621</v>
      </c>
      <c r="C552" s="2" t="s">
        <v>74</v>
      </c>
      <c r="D552" s="2"/>
      <c r="E552">
        <v>23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F552">
        <v>125</v>
      </c>
      <c r="AH552" t="s">
        <v>35</v>
      </c>
    </row>
    <row r="553" spans="1:34" x14ac:dyDescent="0.3">
      <c r="A553">
        <v>552</v>
      </c>
      <c r="B553" s="2" t="s">
        <v>625</v>
      </c>
      <c r="C553" s="2" t="s">
        <v>135</v>
      </c>
      <c r="D553" s="2"/>
      <c r="E553">
        <v>26</v>
      </c>
      <c r="F553">
        <v>7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F553">
        <v>214</v>
      </c>
      <c r="AH553" t="s">
        <v>35</v>
      </c>
    </row>
    <row r="554" spans="1:34" x14ac:dyDescent="0.3">
      <c r="A554">
        <v>553</v>
      </c>
      <c r="B554" s="2" t="s">
        <v>832</v>
      </c>
      <c r="C554" s="2" t="s">
        <v>65</v>
      </c>
      <c r="D554" s="2"/>
      <c r="E554">
        <v>23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F554">
        <v>223</v>
      </c>
      <c r="AH554" t="s">
        <v>35</v>
      </c>
    </row>
    <row r="555" spans="1:34" x14ac:dyDescent="0.3">
      <c r="A555">
        <v>554</v>
      </c>
      <c r="B555" s="2" t="s">
        <v>833</v>
      </c>
      <c r="C555" s="2" t="s">
        <v>116</v>
      </c>
      <c r="D555" s="2"/>
      <c r="E555">
        <v>23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F555">
        <v>221</v>
      </c>
      <c r="AH555" t="s">
        <v>35</v>
      </c>
    </row>
    <row r="556" spans="1:34" x14ac:dyDescent="0.3">
      <c r="A556">
        <v>555</v>
      </c>
      <c r="B556" s="2" t="s">
        <v>433</v>
      </c>
      <c r="C556" s="2" t="s">
        <v>180</v>
      </c>
      <c r="D556" s="2"/>
      <c r="E556">
        <v>24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F556">
        <v>155</v>
      </c>
      <c r="AH556" t="s">
        <v>35</v>
      </c>
    </row>
    <row r="557" spans="1:34" x14ac:dyDescent="0.3">
      <c r="A557">
        <v>556</v>
      </c>
      <c r="B557" s="2" t="s">
        <v>626</v>
      </c>
      <c r="C557" s="2" t="s">
        <v>51</v>
      </c>
      <c r="D557" s="2"/>
      <c r="E557">
        <v>25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F557">
        <v>128</v>
      </c>
      <c r="AH557" t="s">
        <v>35</v>
      </c>
    </row>
    <row r="558" spans="1:34" x14ac:dyDescent="0.3">
      <c r="A558">
        <v>557</v>
      </c>
      <c r="B558" s="2" t="s">
        <v>834</v>
      </c>
      <c r="C558" s="2" t="s">
        <v>63</v>
      </c>
      <c r="D558" s="2"/>
      <c r="E558">
        <v>22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F558">
        <v>133</v>
      </c>
      <c r="AH558" t="s">
        <v>35</v>
      </c>
    </row>
    <row r="559" spans="1:34" x14ac:dyDescent="0.3">
      <c r="A559">
        <v>558</v>
      </c>
      <c r="B559" s="2" t="s">
        <v>364</v>
      </c>
      <c r="C559" s="2" t="s">
        <v>86</v>
      </c>
      <c r="D559" s="2"/>
      <c r="E559">
        <v>22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F559">
        <v>234</v>
      </c>
      <c r="AH559" t="s">
        <v>35</v>
      </c>
    </row>
    <row r="560" spans="1:34" x14ac:dyDescent="0.3">
      <c r="A560">
        <v>559</v>
      </c>
      <c r="B560" s="2" t="s">
        <v>835</v>
      </c>
      <c r="C560" s="2" t="s">
        <v>104</v>
      </c>
      <c r="D560" s="2"/>
      <c r="E560">
        <v>23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F560">
        <v>237</v>
      </c>
      <c r="AH560" t="s">
        <v>35</v>
      </c>
    </row>
    <row r="561" spans="1:34" x14ac:dyDescent="0.3">
      <c r="A561">
        <v>560</v>
      </c>
      <c r="B561" s="2" t="s">
        <v>836</v>
      </c>
      <c r="C561" s="2" t="s">
        <v>33</v>
      </c>
      <c r="D561" s="2"/>
      <c r="E561">
        <v>25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F561">
        <v>215</v>
      </c>
      <c r="AH561" t="s">
        <v>35</v>
      </c>
    </row>
    <row r="562" spans="1:34" x14ac:dyDescent="0.3">
      <c r="A562">
        <v>561</v>
      </c>
      <c r="B562" s="2" t="s">
        <v>439</v>
      </c>
      <c r="C562" s="2" t="s">
        <v>70</v>
      </c>
      <c r="D562" s="2"/>
      <c r="E562">
        <v>22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F562">
        <v>227</v>
      </c>
      <c r="AH562" t="s">
        <v>35</v>
      </c>
    </row>
    <row r="563" spans="1:34" x14ac:dyDescent="0.3">
      <c r="A563">
        <v>562</v>
      </c>
      <c r="B563" s="2" t="s">
        <v>634</v>
      </c>
      <c r="C563" s="2" t="s">
        <v>44</v>
      </c>
      <c r="D563" s="2"/>
      <c r="E563">
        <v>28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F563">
        <v>235</v>
      </c>
      <c r="AH563" t="s">
        <v>35</v>
      </c>
    </row>
    <row r="564" spans="1:34" x14ac:dyDescent="0.3">
      <c r="A564">
        <v>563</v>
      </c>
      <c r="B564" s="2" t="s">
        <v>837</v>
      </c>
      <c r="C564" s="2" t="s">
        <v>37</v>
      </c>
      <c r="D564" s="2"/>
      <c r="E564">
        <v>25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0</v>
      </c>
      <c r="X564">
        <v>0</v>
      </c>
      <c r="Y564">
        <v>0</v>
      </c>
      <c r="Z564">
        <v>0</v>
      </c>
      <c r="AF564">
        <v>209</v>
      </c>
      <c r="AH564" t="s">
        <v>35</v>
      </c>
    </row>
    <row r="565" spans="1:34" x14ac:dyDescent="0.3">
      <c r="A565">
        <v>564</v>
      </c>
      <c r="B565" s="2" t="s">
        <v>838</v>
      </c>
      <c r="C565" s="2" t="s">
        <v>48</v>
      </c>
      <c r="D565" s="2"/>
      <c r="E565">
        <v>24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F565">
        <v>134</v>
      </c>
      <c r="AH565" t="s">
        <v>35</v>
      </c>
    </row>
    <row r="566" spans="1:34" x14ac:dyDescent="0.3">
      <c r="A566">
        <v>565</v>
      </c>
      <c r="B566" s="2" t="s">
        <v>639</v>
      </c>
      <c r="C566" s="2" t="s">
        <v>78</v>
      </c>
      <c r="D566" s="2"/>
      <c r="E566">
        <v>34</v>
      </c>
      <c r="F566">
        <v>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F566">
        <v>120</v>
      </c>
      <c r="AH566" t="s">
        <v>35</v>
      </c>
    </row>
    <row r="567" spans="1:34" x14ac:dyDescent="0.3">
      <c r="A567">
        <v>566</v>
      </c>
      <c r="B567" s="2" t="s">
        <v>839</v>
      </c>
      <c r="C567" s="2" t="s">
        <v>114</v>
      </c>
      <c r="D567" s="2"/>
      <c r="E567">
        <v>25</v>
      </c>
      <c r="F567">
        <v>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F567">
        <v>122</v>
      </c>
      <c r="AH567" t="s">
        <v>35</v>
      </c>
    </row>
    <row r="568" spans="1:34" x14ac:dyDescent="0.3">
      <c r="A568">
        <v>567</v>
      </c>
      <c r="B568" s="2" t="s">
        <v>840</v>
      </c>
      <c r="C568" s="2" t="s">
        <v>130</v>
      </c>
      <c r="D568" s="2" t="s">
        <v>34</v>
      </c>
      <c r="E568">
        <v>26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</v>
      </c>
      <c r="N568">
        <v>19</v>
      </c>
      <c r="O568">
        <v>9.5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0</v>
      </c>
      <c r="AB568">
        <v>-0.1</v>
      </c>
      <c r="AC568">
        <v>0.9</v>
      </c>
      <c r="AD568">
        <v>-0.1</v>
      </c>
      <c r="AF568">
        <v>165</v>
      </c>
      <c r="AH568" t="s">
        <v>35</v>
      </c>
    </row>
    <row r="569" spans="1:34" x14ac:dyDescent="0.3">
      <c r="A569">
        <v>568</v>
      </c>
      <c r="B569" s="2" t="s">
        <v>841</v>
      </c>
      <c r="C569" s="2" t="s">
        <v>74</v>
      </c>
      <c r="D569" s="2"/>
      <c r="E569">
        <v>22</v>
      </c>
      <c r="F569">
        <v>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F569">
        <v>228</v>
      </c>
      <c r="AH569" t="s">
        <v>35</v>
      </c>
    </row>
    <row r="570" spans="1:34" x14ac:dyDescent="0.3">
      <c r="A570">
        <v>569</v>
      </c>
      <c r="B570" s="2" t="s">
        <v>120</v>
      </c>
      <c r="C570" s="2" t="s">
        <v>56</v>
      </c>
      <c r="D570" s="2"/>
      <c r="E570">
        <v>24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F570">
        <v>131</v>
      </c>
      <c r="AH570" t="s">
        <v>35</v>
      </c>
    </row>
    <row r="571" spans="1:34" x14ac:dyDescent="0.3">
      <c r="A571">
        <v>570</v>
      </c>
      <c r="B571" s="2" t="s">
        <v>842</v>
      </c>
      <c r="C571" s="2" t="s">
        <v>180</v>
      </c>
      <c r="D571" s="2" t="s">
        <v>49</v>
      </c>
      <c r="E571">
        <v>31</v>
      </c>
      <c r="F571">
        <v>14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-7</v>
      </c>
      <c r="O571">
        <v>-7</v>
      </c>
      <c r="P571">
        <v>0</v>
      </c>
      <c r="Q571">
        <v>2</v>
      </c>
      <c r="R571">
        <v>1</v>
      </c>
      <c r="S571">
        <v>9</v>
      </c>
      <c r="T571">
        <v>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B571">
        <v>1.2</v>
      </c>
      <c r="AC571">
        <v>1.2</v>
      </c>
      <c r="AD571">
        <v>0.7</v>
      </c>
      <c r="AF571">
        <v>206</v>
      </c>
      <c r="AH571" t="s">
        <v>35</v>
      </c>
    </row>
    <row r="572" spans="1:34" x14ac:dyDescent="0.3">
      <c r="A572">
        <v>571</v>
      </c>
      <c r="B572" s="2" t="s">
        <v>843</v>
      </c>
      <c r="C572" s="2" t="s">
        <v>116</v>
      </c>
      <c r="D572" s="2"/>
      <c r="E572">
        <v>27</v>
      </c>
      <c r="F572">
        <v>8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F572">
        <v>123</v>
      </c>
      <c r="AH572" t="s">
        <v>35</v>
      </c>
    </row>
    <row r="573" spans="1:34" x14ac:dyDescent="0.3">
      <c r="A573">
        <v>572</v>
      </c>
      <c r="B573" s="2" t="s">
        <v>534</v>
      </c>
      <c r="C573" s="2" t="s">
        <v>70</v>
      </c>
      <c r="D573" s="2"/>
      <c r="E573">
        <v>27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F573">
        <v>236</v>
      </c>
      <c r="AH573" t="s">
        <v>35</v>
      </c>
    </row>
    <row r="574" spans="1:34" x14ac:dyDescent="0.3">
      <c r="A574">
        <v>573</v>
      </c>
      <c r="B574" s="2" t="s">
        <v>582</v>
      </c>
      <c r="C574" s="2" t="s">
        <v>67</v>
      </c>
      <c r="D574" s="2"/>
      <c r="E574">
        <v>22</v>
      </c>
      <c r="F574">
        <v>15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F574">
        <v>161</v>
      </c>
      <c r="AH574" t="s">
        <v>35</v>
      </c>
    </row>
    <row r="575" spans="1:34" x14ac:dyDescent="0.3">
      <c r="A575">
        <v>574</v>
      </c>
      <c r="B575" s="2" t="s">
        <v>844</v>
      </c>
      <c r="C575" s="2" t="s">
        <v>114</v>
      </c>
      <c r="D575" s="2" t="s">
        <v>38</v>
      </c>
      <c r="E575">
        <v>24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-1</v>
      </c>
      <c r="O575">
        <v>-1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B575">
        <v>-0.1</v>
      </c>
      <c r="AC575">
        <v>-0.1</v>
      </c>
      <c r="AD575">
        <v>-0.1</v>
      </c>
      <c r="AF575">
        <v>69</v>
      </c>
      <c r="AH575" t="s">
        <v>35</v>
      </c>
    </row>
    <row r="576" spans="1:34" x14ac:dyDescent="0.3">
      <c r="A576">
        <v>575</v>
      </c>
      <c r="B576" s="2" t="s">
        <v>586</v>
      </c>
      <c r="C576" s="2" t="s">
        <v>88</v>
      </c>
      <c r="D576" s="2"/>
      <c r="E576">
        <v>25</v>
      </c>
      <c r="F576">
        <v>7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F576">
        <v>127</v>
      </c>
      <c r="AH576" t="s">
        <v>35</v>
      </c>
    </row>
    <row r="577" spans="1:34" x14ac:dyDescent="0.3">
      <c r="A577">
        <v>576</v>
      </c>
      <c r="B577" s="2" t="s">
        <v>500</v>
      </c>
      <c r="C577" s="2" t="s">
        <v>72</v>
      </c>
      <c r="D577" s="2"/>
      <c r="E577">
        <v>22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F577">
        <v>225</v>
      </c>
      <c r="AH577" t="s">
        <v>35</v>
      </c>
    </row>
    <row r="578" spans="1:34" x14ac:dyDescent="0.3">
      <c r="A578">
        <v>577</v>
      </c>
      <c r="B578" s="2" t="s">
        <v>845</v>
      </c>
      <c r="C578" s="2" t="s">
        <v>44</v>
      </c>
      <c r="D578" s="2"/>
      <c r="E578">
        <v>23</v>
      </c>
      <c r="F578">
        <v>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F578">
        <v>219</v>
      </c>
      <c r="AH578" t="s">
        <v>35</v>
      </c>
    </row>
    <row r="579" spans="1:34" x14ac:dyDescent="0.3">
      <c r="A579">
        <v>578</v>
      </c>
      <c r="B579" s="2" t="s">
        <v>846</v>
      </c>
      <c r="C579" s="2" t="s">
        <v>74</v>
      </c>
      <c r="D579" s="2"/>
      <c r="E579">
        <v>26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F579">
        <v>216</v>
      </c>
      <c r="AH579" t="s">
        <v>35</v>
      </c>
    </row>
    <row r="580" spans="1:34" x14ac:dyDescent="0.3">
      <c r="A580">
        <v>579</v>
      </c>
      <c r="B580" s="2" t="s">
        <v>682</v>
      </c>
      <c r="C580" s="2" t="s">
        <v>80</v>
      </c>
      <c r="D580" s="2" t="s">
        <v>38</v>
      </c>
      <c r="E580">
        <v>26</v>
      </c>
      <c r="F580">
        <v>3</v>
      </c>
      <c r="G580">
        <v>0</v>
      </c>
      <c r="H580">
        <v>2</v>
      </c>
      <c r="I580">
        <v>3</v>
      </c>
      <c r="J580">
        <v>23</v>
      </c>
      <c r="K580">
        <v>0</v>
      </c>
      <c r="L580">
        <v>0</v>
      </c>
      <c r="M580">
        <v>7</v>
      </c>
      <c r="N580">
        <v>-9</v>
      </c>
      <c r="O580">
        <v>-1.29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F580">
        <v>67</v>
      </c>
      <c r="AH580" t="s">
        <v>35</v>
      </c>
    </row>
    <row r="581" spans="1:34" x14ac:dyDescent="0.3">
      <c r="A581">
        <v>580</v>
      </c>
      <c r="B581" s="2" t="s">
        <v>847</v>
      </c>
      <c r="C581" s="2" t="s">
        <v>72</v>
      </c>
      <c r="D581" s="2"/>
      <c r="E581">
        <v>26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F581">
        <v>217</v>
      </c>
      <c r="AH581" t="s">
        <v>35</v>
      </c>
    </row>
    <row r="582" spans="1:34" x14ac:dyDescent="0.3">
      <c r="A582">
        <v>581</v>
      </c>
      <c r="B582" s="2" t="s">
        <v>848</v>
      </c>
      <c r="C582" s="2" t="s">
        <v>63</v>
      </c>
      <c r="D582" s="2"/>
      <c r="E582">
        <v>27</v>
      </c>
      <c r="F582">
        <v>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F582">
        <v>238</v>
      </c>
      <c r="AH582" t="s">
        <v>35</v>
      </c>
    </row>
    <row r="583" spans="1:34" x14ac:dyDescent="0.3">
      <c r="A583">
        <v>582</v>
      </c>
      <c r="B583" s="2" t="s">
        <v>417</v>
      </c>
      <c r="C583" s="2" t="s">
        <v>70</v>
      </c>
      <c r="D583" s="2" t="s">
        <v>38</v>
      </c>
      <c r="E583">
        <v>28</v>
      </c>
      <c r="F583">
        <v>2</v>
      </c>
      <c r="G583">
        <v>0</v>
      </c>
      <c r="H583">
        <v>1</v>
      </c>
      <c r="I583">
        <v>3</v>
      </c>
      <c r="J583">
        <v>8</v>
      </c>
      <c r="K583">
        <v>0</v>
      </c>
      <c r="L583">
        <v>0</v>
      </c>
      <c r="M583">
        <v>3</v>
      </c>
      <c r="N583">
        <v>-2</v>
      </c>
      <c r="O583">
        <v>-0.67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B583">
        <v>0.1</v>
      </c>
      <c r="AC583">
        <v>0.1</v>
      </c>
      <c r="AD583">
        <v>0.1</v>
      </c>
      <c r="AF583">
        <v>65</v>
      </c>
      <c r="AH583" t="s">
        <v>35</v>
      </c>
    </row>
    <row r="584" spans="1:34" x14ac:dyDescent="0.3">
      <c r="A584">
        <v>583</v>
      </c>
      <c r="B584" s="2" t="s">
        <v>849</v>
      </c>
      <c r="C584" s="2" t="s">
        <v>65</v>
      </c>
      <c r="D584" s="2"/>
      <c r="E584">
        <v>24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F584">
        <v>226</v>
      </c>
      <c r="AH584" t="s">
        <v>35</v>
      </c>
    </row>
    <row r="585" spans="1:34" x14ac:dyDescent="0.3">
      <c r="A585">
        <v>584</v>
      </c>
      <c r="B585" s="2" t="s">
        <v>850</v>
      </c>
      <c r="C585" s="2" t="s">
        <v>86</v>
      </c>
      <c r="D585" s="2"/>
      <c r="E585">
        <v>25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F585">
        <v>229</v>
      </c>
      <c r="AH585" t="s">
        <v>35</v>
      </c>
    </row>
    <row r="586" spans="1:34" x14ac:dyDescent="0.3">
      <c r="A586">
        <v>585</v>
      </c>
      <c r="B586" s="2" t="s">
        <v>652</v>
      </c>
      <c r="C586" s="2" t="s">
        <v>88</v>
      </c>
      <c r="D586" s="2"/>
      <c r="E586">
        <v>24</v>
      </c>
      <c r="F586">
        <v>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F586">
        <v>230</v>
      </c>
      <c r="AH586" t="s">
        <v>35</v>
      </c>
    </row>
    <row r="587" spans="1:34" x14ac:dyDescent="0.3">
      <c r="A587">
        <v>586</v>
      </c>
      <c r="B587" s="2" t="s">
        <v>524</v>
      </c>
      <c r="C587" s="2" t="s">
        <v>67</v>
      </c>
      <c r="D587" s="2"/>
      <c r="E587">
        <v>24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F587">
        <v>207</v>
      </c>
      <c r="AH587" t="s">
        <v>35</v>
      </c>
    </row>
    <row r="588" spans="1:34" x14ac:dyDescent="0.3">
      <c r="A588">
        <v>587</v>
      </c>
      <c r="B588" s="2" t="s">
        <v>320</v>
      </c>
      <c r="C588" s="2" t="s">
        <v>63</v>
      </c>
      <c r="D588" s="2"/>
      <c r="E588">
        <v>24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F588">
        <v>163</v>
      </c>
      <c r="AH588" t="s">
        <v>35</v>
      </c>
    </row>
    <row r="589" spans="1:34" x14ac:dyDescent="0.3">
      <c r="A589">
        <v>588</v>
      </c>
      <c r="B589" s="2" t="s">
        <v>659</v>
      </c>
      <c r="C589" s="2" t="s">
        <v>86</v>
      </c>
      <c r="D589" s="2"/>
      <c r="E589">
        <v>27</v>
      </c>
      <c r="F589">
        <v>16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F589">
        <v>156</v>
      </c>
      <c r="AH589" t="s">
        <v>35</v>
      </c>
    </row>
    <row r="590" spans="1:34" x14ac:dyDescent="0.3">
      <c r="A590">
        <v>589</v>
      </c>
      <c r="B590" s="2" t="s">
        <v>851</v>
      </c>
      <c r="C590" s="2" t="s">
        <v>78</v>
      </c>
      <c r="D590" s="2"/>
      <c r="E590">
        <v>25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F590">
        <v>159</v>
      </c>
      <c r="AH590" t="s">
        <v>35</v>
      </c>
    </row>
    <row r="591" spans="1:34" x14ac:dyDescent="0.3">
      <c r="A591">
        <v>590</v>
      </c>
      <c r="B591" s="2" t="s">
        <v>852</v>
      </c>
      <c r="C591" s="2" t="s">
        <v>61</v>
      </c>
      <c r="D591" s="2"/>
      <c r="E591">
        <v>25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F591">
        <v>164</v>
      </c>
      <c r="AH591" t="s">
        <v>35</v>
      </c>
    </row>
    <row r="592" spans="1:34" x14ac:dyDescent="0.3">
      <c r="A592">
        <v>591</v>
      </c>
      <c r="B592" s="2" t="s">
        <v>662</v>
      </c>
      <c r="C592" s="2" t="s">
        <v>44</v>
      </c>
      <c r="D592" s="2"/>
      <c r="E592">
        <v>25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F592">
        <v>68</v>
      </c>
      <c r="AH592" t="s">
        <v>35</v>
      </c>
    </row>
    <row r="593" spans="1:34" x14ac:dyDescent="0.3">
      <c r="A593">
        <v>592</v>
      </c>
      <c r="B593" s="2" t="s">
        <v>853</v>
      </c>
      <c r="C593" s="2" t="s">
        <v>74</v>
      </c>
      <c r="D593" s="2"/>
      <c r="E593">
        <v>26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F593">
        <v>208</v>
      </c>
      <c r="AH593" t="s">
        <v>35</v>
      </c>
    </row>
    <row r="594" spans="1:34" x14ac:dyDescent="0.3">
      <c r="A594">
        <v>593</v>
      </c>
      <c r="B594" s="2" t="s">
        <v>854</v>
      </c>
      <c r="C594" s="2" t="s">
        <v>135</v>
      </c>
      <c r="D594" s="2" t="s">
        <v>38</v>
      </c>
      <c r="E594">
        <v>32</v>
      </c>
      <c r="F594">
        <v>2</v>
      </c>
      <c r="G594">
        <v>1</v>
      </c>
      <c r="H594">
        <v>19</v>
      </c>
      <c r="I594">
        <v>35</v>
      </c>
      <c r="J594">
        <v>138</v>
      </c>
      <c r="K594">
        <v>0</v>
      </c>
      <c r="L594">
        <v>3</v>
      </c>
      <c r="M594">
        <v>1</v>
      </c>
      <c r="N594">
        <v>8</v>
      </c>
      <c r="O594">
        <v>8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B594">
        <v>0.3</v>
      </c>
      <c r="AC594">
        <v>3.3</v>
      </c>
      <c r="AD594">
        <v>3.3</v>
      </c>
      <c r="AF594">
        <v>64</v>
      </c>
      <c r="AH594" t="s">
        <v>35</v>
      </c>
    </row>
    <row r="595" spans="1:34" x14ac:dyDescent="0.3">
      <c r="A595">
        <v>594</v>
      </c>
      <c r="B595" s="2" t="s">
        <v>341</v>
      </c>
      <c r="C595" s="2" t="s">
        <v>84</v>
      </c>
      <c r="D595" s="2" t="s">
        <v>38</v>
      </c>
      <c r="E595">
        <v>37</v>
      </c>
      <c r="F595">
        <v>3</v>
      </c>
      <c r="G595">
        <v>0</v>
      </c>
      <c r="H595">
        <v>5</v>
      </c>
      <c r="I595">
        <v>7</v>
      </c>
      <c r="J595">
        <v>20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-7</v>
      </c>
      <c r="T595">
        <v>-7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B595">
        <v>1.1000000000000001</v>
      </c>
      <c r="AC595">
        <v>1.1000000000000001</v>
      </c>
      <c r="AD595">
        <v>0.6</v>
      </c>
      <c r="AF595">
        <v>66</v>
      </c>
      <c r="AH595" t="s">
        <v>35</v>
      </c>
    </row>
    <row r="596" spans="1:34" x14ac:dyDescent="0.3">
      <c r="A596">
        <v>595</v>
      </c>
      <c r="B596" s="2" t="s">
        <v>664</v>
      </c>
      <c r="C596" s="2" t="s">
        <v>78</v>
      </c>
      <c r="D596" s="2"/>
      <c r="E596">
        <v>25</v>
      </c>
      <c r="F596">
        <v>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F596">
        <v>129</v>
      </c>
      <c r="AH596" t="s">
        <v>35</v>
      </c>
    </row>
    <row r="597" spans="1:34" x14ac:dyDescent="0.3">
      <c r="A597">
        <v>596</v>
      </c>
      <c r="B597" s="2" t="s">
        <v>234</v>
      </c>
      <c r="C597" s="2" t="s">
        <v>76</v>
      </c>
      <c r="D597" s="2"/>
      <c r="E597">
        <v>23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F597">
        <v>160</v>
      </c>
      <c r="AH597" t="s">
        <v>35</v>
      </c>
    </row>
    <row r="598" spans="1:34" x14ac:dyDescent="0.3">
      <c r="A598">
        <v>597</v>
      </c>
      <c r="B598" s="2" t="s">
        <v>542</v>
      </c>
      <c r="C598" s="2" t="s">
        <v>107</v>
      </c>
      <c r="D598" s="2"/>
      <c r="E598">
        <v>23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F598">
        <v>239</v>
      </c>
      <c r="AH598" t="s">
        <v>35</v>
      </c>
    </row>
    <row r="599" spans="1:34" x14ac:dyDescent="0.3">
      <c r="A599">
        <v>598</v>
      </c>
      <c r="B599" s="2" t="s">
        <v>545</v>
      </c>
      <c r="C599" s="2" t="s">
        <v>135</v>
      </c>
      <c r="D599" s="2"/>
      <c r="E599">
        <v>22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F599">
        <v>220</v>
      </c>
      <c r="AH599" t="s">
        <v>35</v>
      </c>
    </row>
    <row r="600" spans="1:34" x14ac:dyDescent="0.3">
      <c r="A600">
        <v>599</v>
      </c>
      <c r="B600" s="2" t="s">
        <v>666</v>
      </c>
      <c r="C600" s="2" t="s">
        <v>101</v>
      </c>
      <c r="D600" s="2"/>
      <c r="E600">
        <v>33</v>
      </c>
      <c r="F600">
        <v>16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F600">
        <v>232</v>
      </c>
      <c r="AH600" t="s">
        <v>35</v>
      </c>
    </row>
    <row r="601" spans="1:34" x14ac:dyDescent="0.3">
      <c r="A601">
        <v>600</v>
      </c>
      <c r="B601" s="2" t="s">
        <v>668</v>
      </c>
      <c r="C601" s="2" t="s">
        <v>74</v>
      </c>
      <c r="D601" s="2"/>
      <c r="E601">
        <v>30</v>
      </c>
      <c r="F601">
        <v>16</v>
      </c>
      <c r="G601">
        <v>16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F601">
        <v>126</v>
      </c>
      <c r="AH601" t="s">
        <v>35</v>
      </c>
    </row>
    <row r="602" spans="1:34" x14ac:dyDescent="0.3">
      <c r="A602">
        <v>601</v>
      </c>
      <c r="B602" s="2" t="s">
        <v>855</v>
      </c>
      <c r="C602" s="2" t="s">
        <v>48</v>
      </c>
      <c r="D602" s="2"/>
      <c r="E602">
        <v>31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F602">
        <v>231</v>
      </c>
      <c r="AH602" t="s">
        <v>35</v>
      </c>
    </row>
    <row r="603" spans="1:34" x14ac:dyDescent="0.3">
      <c r="A603">
        <v>602</v>
      </c>
      <c r="B603" s="2" t="s">
        <v>601</v>
      </c>
      <c r="C603" s="2" t="s">
        <v>80</v>
      </c>
      <c r="D603" s="2"/>
      <c r="E603">
        <v>24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F603">
        <v>222</v>
      </c>
      <c r="AH603" t="s">
        <v>35</v>
      </c>
    </row>
    <row r="604" spans="1:34" x14ac:dyDescent="0.3">
      <c r="A604">
        <v>603</v>
      </c>
      <c r="B604" s="2" t="s">
        <v>463</v>
      </c>
      <c r="C604" s="2" t="s">
        <v>42</v>
      </c>
      <c r="D604" s="2" t="s">
        <v>34</v>
      </c>
      <c r="E604">
        <v>25</v>
      </c>
      <c r="F604">
        <v>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1</v>
      </c>
      <c r="S604">
        <v>2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B604">
        <v>1.2</v>
      </c>
      <c r="AC604">
        <v>1.2</v>
      </c>
      <c r="AD604">
        <v>0.7</v>
      </c>
      <c r="AF604">
        <v>152</v>
      </c>
      <c r="AH604" t="s">
        <v>35</v>
      </c>
    </row>
    <row r="605" spans="1:34" x14ac:dyDescent="0.3">
      <c r="A605">
        <v>604</v>
      </c>
      <c r="B605" s="2" t="s">
        <v>504</v>
      </c>
      <c r="C605" s="2" t="s">
        <v>130</v>
      </c>
      <c r="D605" s="2"/>
      <c r="E605">
        <v>27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F605">
        <v>130</v>
      </c>
      <c r="AH605" t="s">
        <v>35</v>
      </c>
    </row>
    <row r="606" spans="1:34" x14ac:dyDescent="0.3">
      <c r="A606">
        <v>605</v>
      </c>
      <c r="B606" s="2" t="s">
        <v>856</v>
      </c>
      <c r="C606" s="2" t="s">
        <v>76</v>
      </c>
      <c r="D606" s="2"/>
      <c r="E606">
        <v>32</v>
      </c>
      <c r="F606">
        <v>2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F606">
        <v>224</v>
      </c>
      <c r="AH606" t="s">
        <v>35</v>
      </c>
    </row>
    <row r="607" spans="1:34" x14ac:dyDescent="0.3">
      <c r="A607">
        <v>606</v>
      </c>
      <c r="B607" s="2" t="s">
        <v>857</v>
      </c>
      <c r="C607" s="2" t="s">
        <v>67</v>
      </c>
      <c r="D607" s="2" t="s">
        <v>38</v>
      </c>
      <c r="E607">
        <v>35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-1</v>
      </c>
      <c r="O607">
        <v>-1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B607">
        <v>-0.1</v>
      </c>
      <c r="AC607">
        <v>-0.1</v>
      </c>
      <c r="AD607">
        <v>-0.1</v>
      </c>
      <c r="AF607">
        <v>70</v>
      </c>
      <c r="AH607" t="s">
        <v>35</v>
      </c>
    </row>
    <row r="608" spans="1:34" x14ac:dyDescent="0.3">
      <c r="A608">
        <v>607</v>
      </c>
      <c r="B608" s="2" t="s">
        <v>858</v>
      </c>
      <c r="C608" s="2" t="s">
        <v>76</v>
      </c>
      <c r="D608" s="2"/>
      <c r="E608">
        <v>27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F608">
        <v>240</v>
      </c>
      <c r="AH608" t="s">
        <v>35</v>
      </c>
    </row>
    <row r="609" spans="1:34" x14ac:dyDescent="0.3">
      <c r="A609">
        <v>608</v>
      </c>
      <c r="B609" s="2" t="s">
        <v>859</v>
      </c>
      <c r="C609" s="2" t="s">
        <v>65</v>
      </c>
      <c r="D609" s="2"/>
      <c r="E609">
        <v>25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F609">
        <v>121</v>
      </c>
      <c r="AH609" t="s">
        <v>35</v>
      </c>
    </row>
    <row r="610" spans="1:34" x14ac:dyDescent="0.3">
      <c r="A610">
        <v>609</v>
      </c>
      <c r="B610" s="2" t="s">
        <v>336</v>
      </c>
      <c r="C610" s="2" t="s">
        <v>48</v>
      </c>
      <c r="D610" s="2" t="s">
        <v>34</v>
      </c>
      <c r="E610">
        <v>24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0</v>
      </c>
      <c r="Q610">
        <v>1</v>
      </c>
      <c r="R610">
        <v>1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B610">
        <v>1.1000000000000001</v>
      </c>
      <c r="AC610">
        <v>1.1000000000000001</v>
      </c>
      <c r="AD610">
        <v>0.6</v>
      </c>
      <c r="AF610">
        <v>153</v>
      </c>
      <c r="AH610" t="s">
        <v>35</v>
      </c>
    </row>
    <row r="611" spans="1:34" x14ac:dyDescent="0.3">
      <c r="A611">
        <v>610</v>
      </c>
      <c r="B611" s="2" t="s">
        <v>519</v>
      </c>
      <c r="C611" s="2" t="s">
        <v>51</v>
      </c>
      <c r="D611" s="2"/>
      <c r="E611">
        <v>23</v>
      </c>
      <c r="F611">
        <v>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F611">
        <v>135</v>
      </c>
      <c r="AH611" t="s">
        <v>35</v>
      </c>
    </row>
    <row r="612" spans="1:34" x14ac:dyDescent="0.3">
      <c r="A612">
        <v>611</v>
      </c>
      <c r="B612" s="2" t="s">
        <v>157</v>
      </c>
      <c r="C612" s="2" t="s">
        <v>104</v>
      </c>
      <c r="D612" s="2" t="s">
        <v>38</v>
      </c>
      <c r="E612">
        <v>26</v>
      </c>
      <c r="F612">
        <v>4</v>
      </c>
      <c r="G612">
        <v>0</v>
      </c>
      <c r="H612">
        <v>2</v>
      </c>
      <c r="I612">
        <v>4</v>
      </c>
      <c r="J612">
        <v>2</v>
      </c>
      <c r="K612">
        <v>0</v>
      </c>
      <c r="L612">
        <v>0</v>
      </c>
      <c r="M612">
        <v>7</v>
      </c>
      <c r="N612">
        <v>-7</v>
      </c>
      <c r="O612">
        <v>-1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-1</v>
      </c>
      <c r="AB612">
        <v>-0.6</v>
      </c>
      <c r="AC612">
        <v>-0.6</v>
      </c>
      <c r="AD612">
        <v>-0.6</v>
      </c>
      <c r="AF612">
        <v>72</v>
      </c>
      <c r="AH612" t="s">
        <v>35</v>
      </c>
    </row>
    <row r="613" spans="1:34" x14ac:dyDescent="0.3">
      <c r="A613">
        <v>612</v>
      </c>
      <c r="B613" s="2" t="s">
        <v>398</v>
      </c>
      <c r="C613" s="2" t="s">
        <v>101</v>
      </c>
      <c r="D613" s="2" t="s">
        <v>38</v>
      </c>
      <c r="E613">
        <v>33</v>
      </c>
      <c r="F613">
        <v>5</v>
      </c>
      <c r="G613">
        <v>0</v>
      </c>
      <c r="H613">
        <v>1</v>
      </c>
      <c r="I613">
        <v>2</v>
      </c>
      <c r="J613">
        <v>7</v>
      </c>
      <c r="K613">
        <v>0</v>
      </c>
      <c r="L613">
        <v>0</v>
      </c>
      <c r="M613">
        <v>11</v>
      </c>
      <c r="N613">
        <v>-8</v>
      </c>
      <c r="O613">
        <v>-0.73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-1</v>
      </c>
      <c r="AB613">
        <v>-0.5</v>
      </c>
      <c r="AC613">
        <v>-0.5</v>
      </c>
      <c r="AD613">
        <v>-0.5</v>
      </c>
      <c r="AF613">
        <v>71</v>
      </c>
      <c r="AH613" t="s">
        <v>35</v>
      </c>
    </row>
    <row r="614" spans="1:34" x14ac:dyDescent="0.3">
      <c r="A614">
        <v>613</v>
      </c>
      <c r="B614" s="2" t="s">
        <v>860</v>
      </c>
      <c r="C614" s="2" t="s">
        <v>42</v>
      </c>
      <c r="D614" s="2" t="s">
        <v>49</v>
      </c>
      <c r="E614">
        <v>23</v>
      </c>
      <c r="F614">
        <v>12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2</v>
      </c>
      <c r="S614">
        <v>15</v>
      </c>
      <c r="T614">
        <v>7.5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-1</v>
      </c>
      <c r="AB614">
        <v>1.5</v>
      </c>
      <c r="AC614">
        <v>2.5</v>
      </c>
      <c r="AD614">
        <v>0.5</v>
      </c>
      <c r="AF614">
        <v>241</v>
      </c>
      <c r="AH614" t="s">
        <v>35</v>
      </c>
    </row>
    <row r="615" spans="1:34" x14ac:dyDescent="0.3">
      <c r="A615">
        <v>614</v>
      </c>
      <c r="B615" s="2" t="s">
        <v>861</v>
      </c>
      <c r="C615" s="2" t="s">
        <v>56</v>
      </c>
      <c r="D615" s="2" t="s">
        <v>38</v>
      </c>
      <c r="E615">
        <v>28</v>
      </c>
      <c r="F615">
        <v>5</v>
      </c>
      <c r="G615">
        <v>0</v>
      </c>
      <c r="H615">
        <v>1</v>
      </c>
      <c r="I615">
        <v>4</v>
      </c>
      <c r="J615">
        <v>8</v>
      </c>
      <c r="K615">
        <v>0</v>
      </c>
      <c r="L615">
        <v>0</v>
      </c>
      <c r="M615">
        <v>8</v>
      </c>
      <c r="N615">
        <v>2</v>
      </c>
      <c r="O615">
        <v>0.25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-1</v>
      </c>
      <c r="AB615">
        <v>-1.5</v>
      </c>
      <c r="AC615">
        <v>-0.5</v>
      </c>
      <c r="AD615">
        <v>-1.5</v>
      </c>
      <c r="AF615">
        <v>73</v>
      </c>
      <c r="AH615" t="s">
        <v>35</v>
      </c>
    </row>
    <row r="616" spans="1:34" x14ac:dyDescent="0.3">
      <c r="A616">
        <v>615</v>
      </c>
      <c r="B616" s="2" t="s">
        <v>862</v>
      </c>
      <c r="C616" s="2" t="s">
        <v>54</v>
      </c>
      <c r="D616" s="2" t="s">
        <v>49</v>
      </c>
      <c r="E616">
        <v>30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-11</v>
      </c>
      <c r="O616">
        <v>-11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-1</v>
      </c>
      <c r="AB616">
        <v>-1.1000000000000001</v>
      </c>
      <c r="AC616">
        <v>-1.1000000000000001</v>
      </c>
      <c r="AD616">
        <v>-1.1000000000000001</v>
      </c>
      <c r="AF616">
        <v>242</v>
      </c>
      <c r="AH616" t="s">
        <v>35</v>
      </c>
    </row>
    <row r="617" spans="1:34" x14ac:dyDescent="0.3">
      <c r="A617">
        <v>616</v>
      </c>
      <c r="B617" s="2" t="s">
        <v>673</v>
      </c>
      <c r="C617" s="2" t="s">
        <v>104</v>
      </c>
      <c r="D617" s="2" t="s">
        <v>34</v>
      </c>
      <c r="E617">
        <v>29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</v>
      </c>
      <c r="N617">
        <v>10</v>
      </c>
      <c r="O617">
        <v>2.5</v>
      </c>
      <c r="P617">
        <v>0</v>
      </c>
      <c r="Q617">
        <v>2</v>
      </c>
      <c r="R617">
        <v>1</v>
      </c>
      <c r="S617">
        <v>3</v>
      </c>
      <c r="T617">
        <v>3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-1</v>
      </c>
      <c r="AB617">
        <v>0.3</v>
      </c>
      <c r="AC617">
        <v>1.3</v>
      </c>
      <c r="AD617">
        <v>-0.2</v>
      </c>
      <c r="AF617">
        <v>166</v>
      </c>
      <c r="AH617" t="s">
        <v>35</v>
      </c>
    </row>
    <row r="618" spans="1:34" x14ac:dyDescent="0.3">
      <c r="A618">
        <v>617</v>
      </c>
      <c r="B618" s="2" t="s">
        <v>863</v>
      </c>
      <c r="C618" s="2" t="s">
        <v>74</v>
      </c>
      <c r="D618" s="2"/>
      <c r="E618">
        <v>26</v>
      </c>
      <c r="F618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-2</v>
      </c>
      <c r="AB618">
        <v>-2</v>
      </c>
      <c r="AC618">
        <v>-1</v>
      </c>
      <c r="AD618">
        <v>-2</v>
      </c>
      <c r="AF618">
        <v>244</v>
      </c>
      <c r="AH618" t="s">
        <v>35</v>
      </c>
    </row>
    <row r="619" spans="1:34" x14ac:dyDescent="0.3">
      <c r="A619">
        <v>618</v>
      </c>
      <c r="B619" s="2" t="s">
        <v>864</v>
      </c>
      <c r="C619" s="2" t="s">
        <v>111</v>
      </c>
      <c r="D619" s="2" t="s">
        <v>49</v>
      </c>
      <c r="E619">
        <v>26</v>
      </c>
      <c r="F619">
        <v>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3</v>
      </c>
      <c r="T619">
        <v>3</v>
      </c>
      <c r="U619">
        <v>0</v>
      </c>
      <c r="V619">
        <v>2</v>
      </c>
      <c r="W619">
        <v>1</v>
      </c>
      <c r="X619">
        <v>0</v>
      </c>
      <c r="Y619">
        <v>0</v>
      </c>
      <c r="Z619">
        <v>0</v>
      </c>
      <c r="AA619">
        <v>-2</v>
      </c>
      <c r="AB619">
        <v>-0.7</v>
      </c>
      <c r="AC619">
        <v>0.3</v>
      </c>
      <c r="AD619">
        <v>-1.2</v>
      </c>
      <c r="AF619">
        <v>243</v>
      </c>
      <c r="AH619" t="s">
        <v>35</v>
      </c>
    </row>
    <row r="620" spans="1:34" x14ac:dyDescent="0.3">
      <c r="A620">
        <v>619</v>
      </c>
      <c r="B620" s="2" t="s">
        <v>865</v>
      </c>
      <c r="C620" s="2" t="s">
        <v>74</v>
      </c>
      <c r="D620" s="2" t="s">
        <v>38</v>
      </c>
      <c r="E620">
        <v>23</v>
      </c>
      <c r="F620">
        <v>2</v>
      </c>
      <c r="G620">
        <v>0</v>
      </c>
      <c r="H620">
        <v>0</v>
      </c>
      <c r="I620">
        <v>5</v>
      </c>
      <c r="J620">
        <v>0</v>
      </c>
      <c r="K620">
        <v>0</v>
      </c>
      <c r="L620">
        <v>1</v>
      </c>
      <c r="M620">
        <v>1</v>
      </c>
      <c r="N620">
        <v>-2</v>
      </c>
      <c r="O620">
        <v>-2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-2</v>
      </c>
      <c r="AB620">
        <v>-2.2000000000000002</v>
      </c>
      <c r="AC620">
        <v>-1.2</v>
      </c>
      <c r="AD620">
        <v>-1.2</v>
      </c>
      <c r="AF620">
        <v>74</v>
      </c>
      <c r="AH620" t="s">
        <v>35</v>
      </c>
    </row>
    <row r="621" spans="1:34" x14ac:dyDescent="0.3">
      <c r="A621">
        <v>620</v>
      </c>
      <c r="B621" s="2" t="s">
        <v>866</v>
      </c>
      <c r="C621" s="2" t="s">
        <v>101</v>
      </c>
      <c r="D621" s="2"/>
      <c r="E621">
        <v>25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-2</v>
      </c>
      <c r="AB621">
        <v>-2</v>
      </c>
      <c r="AC621">
        <v>-1</v>
      </c>
      <c r="AD621">
        <v>-2</v>
      </c>
      <c r="AF621">
        <v>246</v>
      </c>
      <c r="AH621" t="s">
        <v>35</v>
      </c>
    </row>
    <row r="622" spans="1:34" x14ac:dyDescent="0.3">
      <c r="A622">
        <v>621</v>
      </c>
      <c r="B622" s="2" t="s">
        <v>655</v>
      </c>
      <c r="C622" s="2" t="s">
        <v>80</v>
      </c>
      <c r="D622" s="2"/>
      <c r="E622">
        <v>24</v>
      </c>
      <c r="F622">
        <v>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</v>
      </c>
      <c r="W622">
        <v>1</v>
      </c>
      <c r="X622">
        <v>0</v>
      </c>
      <c r="Y622">
        <v>0</v>
      </c>
      <c r="Z622">
        <v>0</v>
      </c>
      <c r="AA622">
        <v>-2</v>
      </c>
      <c r="AB622">
        <v>-2</v>
      </c>
      <c r="AC622">
        <v>-1</v>
      </c>
      <c r="AD622">
        <v>-2</v>
      </c>
      <c r="AF622">
        <v>245</v>
      </c>
      <c r="AH622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8EE7-C9CE-4ED6-BE32-4A9ED3445B62}">
  <sheetPr codeName="Sheet3"/>
  <dimension ref="A1:AH621"/>
  <sheetViews>
    <sheetView topLeftCell="F1" zoomScale="86" zoomScaleNormal="80" workbookViewId="0">
      <selection activeCell="J9" sqref="J9"/>
    </sheetView>
  </sheetViews>
  <sheetFormatPr defaultRowHeight="14.4" x14ac:dyDescent="0.3"/>
  <cols>
    <col min="1" max="1" width="5.6640625" bestFit="1" customWidth="1"/>
    <col min="2" max="2" width="23" bestFit="1" customWidth="1"/>
    <col min="3" max="3" width="6.21875" bestFit="1" customWidth="1"/>
    <col min="4" max="4" width="10.44140625" bestFit="1" customWidth="1"/>
    <col min="5" max="5" width="6.77734375" bestFit="1" customWidth="1"/>
    <col min="6" max="6" width="11.109375" bestFit="1" customWidth="1"/>
    <col min="7" max="7" width="12.109375" bestFit="1" customWidth="1"/>
    <col min="8" max="8" width="14.33203125" bestFit="1" customWidth="1"/>
    <col min="9" max="9" width="13.33203125" bestFit="1" customWidth="1"/>
    <col min="10" max="10" width="13.44140625" bestFit="1" customWidth="1"/>
    <col min="11" max="11" width="12.77734375" bestFit="1" customWidth="1"/>
    <col min="12" max="12" width="12.88671875" bestFit="1" customWidth="1"/>
    <col min="13" max="13" width="13.77734375" bestFit="1" customWidth="1"/>
    <col min="14" max="14" width="13.88671875" bestFit="1" customWidth="1"/>
    <col min="15" max="15" width="14.21875" bestFit="1" customWidth="1"/>
    <col min="16" max="16" width="13.33203125" bestFit="1" customWidth="1"/>
    <col min="17" max="17" width="15.21875" bestFit="1" customWidth="1"/>
    <col min="18" max="18" width="15.44140625" bestFit="1" customWidth="1"/>
    <col min="19" max="19" width="15.33203125" bestFit="1" customWidth="1"/>
    <col min="20" max="20" width="15.44140625" bestFit="1" customWidth="1"/>
    <col min="21" max="21" width="14.6640625" bestFit="1" customWidth="1"/>
    <col min="22" max="22" width="15" bestFit="1" customWidth="1"/>
    <col min="23" max="23" width="13" bestFit="1" customWidth="1"/>
    <col min="24" max="24" width="12.88671875" bestFit="1" customWidth="1"/>
    <col min="25" max="25" width="14.5546875" bestFit="1" customWidth="1"/>
    <col min="26" max="26" width="13.88671875" bestFit="1" customWidth="1"/>
    <col min="27" max="27" width="16.6640625" bestFit="1" customWidth="1"/>
    <col min="28" max="28" width="14.21875" bestFit="1" customWidth="1"/>
    <col min="29" max="29" width="15.109375" bestFit="1" customWidth="1"/>
    <col min="30" max="30" width="14.88671875" bestFit="1" customWidth="1"/>
    <col min="31" max="31" width="14.33203125" bestFit="1" customWidth="1"/>
    <col min="32" max="32" width="18.33203125" bestFit="1" customWidth="1"/>
    <col min="33" max="33" width="17.6640625" bestFit="1" customWidth="1"/>
    <col min="34" max="34" width="10.1093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4463</v>
      </c>
      <c r="G1" t="s">
        <v>4464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">
      <c r="A2">
        <v>1</v>
      </c>
      <c r="B2" s="2" t="s">
        <v>32</v>
      </c>
      <c r="C2" s="2" t="s">
        <v>33</v>
      </c>
      <c r="D2" s="2" t="s">
        <v>34</v>
      </c>
      <c r="E2">
        <v>23</v>
      </c>
      <c r="F2">
        <v>16</v>
      </c>
      <c r="G2">
        <v>16</v>
      </c>
      <c r="H2">
        <v>0</v>
      </c>
      <c r="I2">
        <v>2</v>
      </c>
      <c r="J2">
        <v>0</v>
      </c>
      <c r="K2">
        <v>0</v>
      </c>
      <c r="L2">
        <v>0</v>
      </c>
      <c r="M2">
        <v>287</v>
      </c>
      <c r="N2">
        <v>1387</v>
      </c>
      <c r="O2">
        <v>4.83</v>
      </c>
      <c r="P2">
        <v>15</v>
      </c>
      <c r="Q2">
        <v>142</v>
      </c>
      <c r="R2">
        <v>116</v>
      </c>
      <c r="S2">
        <v>1005</v>
      </c>
      <c r="T2">
        <v>8.66</v>
      </c>
      <c r="U2">
        <v>4</v>
      </c>
      <c r="V2">
        <v>1</v>
      </c>
      <c r="W2">
        <v>0</v>
      </c>
      <c r="X2">
        <v>19</v>
      </c>
      <c r="Y2">
        <v>1</v>
      </c>
      <c r="Z2">
        <v>0</v>
      </c>
      <c r="AA2">
        <v>355</v>
      </c>
      <c r="AB2">
        <v>471.2</v>
      </c>
      <c r="AC2">
        <v>477.2</v>
      </c>
      <c r="AD2">
        <v>413.2</v>
      </c>
      <c r="AE2">
        <v>215</v>
      </c>
      <c r="AF2">
        <v>1</v>
      </c>
      <c r="AG2">
        <v>1</v>
      </c>
      <c r="AH2" t="s">
        <v>35</v>
      </c>
    </row>
    <row r="3" spans="1:34" x14ac:dyDescent="0.3">
      <c r="A3">
        <v>2</v>
      </c>
      <c r="B3" s="2" t="s">
        <v>36</v>
      </c>
      <c r="C3" s="2" t="s">
        <v>37</v>
      </c>
      <c r="D3" s="2" t="s">
        <v>38</v>
      </c>
      <c r="E3">
        <v>22</v>
      </c>
      <c r="F3">
        <v>15</v>
      </c>
      <c r="G3">
        <v>15</v>
      </c>
      <c r="H3">
        <v>265</v>
      </c>
      <c r="I3">
        <v>401</v>
      </c>
      <c r="J3">
        <v>3127</v>
      </c>
      <c r="K3">
        <v>36</v>
      </c>
      <c r="L3">
        <v>6</v>
      </c>
      <c r="M3">
        <v>176</v>
      </c>
      <c r="N3">
        <v>1206</v>
      </c>
      <c r="O3">
        <v>6.85</v>
      </c>
      <c r="P3">
        <v>7</v>
      </c>
      <c r="Q3">
        <v>0</v>
      </c>
      <c r="R3">
        <v>0</v>
      </c>
      <c r="S3">
        <v>0</v>
      </c>
      <c r="T3">
        <v>0</v>
      </c>
      <c r="U3">
        <v>0</v>
      </c>
      <c r="V3">
        <v>9</v>
      </c>
      <c r="W3">
        <v>2</v>
      </c>
      <c r="X3">
        <v>7</v>
      </c>
      <c r="Y3">
        <v>0</v>
      </c>
      <c r="Z3">
        <v>0</v>
      </c>
      <c r="AA3">
        <v>416</v>
      </c>
      <c r="AB3">
        <v>415.7</v>
      </c>
      <c r="AC3">
        <v>429.7</v>
      </c>
      <c r="AD3">
        <v>421.7</v>
      </c>
      <c r="AE3">
        <v>152</v>
      </c>
      <c r="AF3">
        <v>1</v>
      </c>
      <c r="AG3">
        <v>2</v>
      </c>
      <c r="AH3" t="s">
        <v>35</v>
      </c>
    </row>
    <row r="4" spans="1:34" x14ac:dyDescent="0.3">
      <c r="A4">
        <v>3</v>
      </c>
      <c r="B4" s="2" t="s">
        <v>39</v>
      </c>
      <c r="C4" s="2" t="s">
        <v>40</v>
      </c>
      <c r="D4" s="2" t="s">
        <v>34</v>
      </c>
      <c r="E4">
        <v>25</v>
      </c>
      <c r="F4">
        <v>15</v>
      </c>
      <c r="G4">
        <v>15</v>
      </c>
      <c r="H4">
        <v>0</v>
      </c>
      <c r="I4">
        <v>0</v>
      </c>
      <c r="J4">
        <v>0</v>
      </c>
      <c r="K4">
        <v>0</v>
      </c>
      <c r="L4">
        <v>0</v>
      </c>
      <c r="M4">
        <v>303</v>
      </c>
      <c r="N4">
        <v>1540</v>
      </c>
      <c r="O4">
        <v>5.08</v>
      </c>
      <c r="P4">
        <v>16</v>
      </c>
      <c r="Q4">
        <v>24</v>
      </c>
      <c r="R4">
        <v>18</v>
      </c>
      <c r="S4">
        <v>206</v>
      </c>
      <c r="T4">
        <v>11.44</v>
      </c>
      <c r="U4">
        <v>2</v>
      </c>
      <c r="V4">
        <v>5</v>
      </c>
      <c r="W4">
        <v>3</v>
      </c>
      <c r="X4">
        <v>18</v>
      </c>
      <c r="Y4">
        <v>0</v>
      </c>
      <c r="Z4">
        <v>0</v>
      </c>
      <c r="AA4">
        <v>277</v>
      </c>
      <c r="AB4">
        <v>294.60000000000002</v>
      </c>
      <c r="AC4">
        <v>303.60000000000002</v>
      </c>
      <c r="AD4">
        <v>285.60000000000002</v>
      </c>
      <c r="AE4">
        <v>136</v>
      </c>
      <c r="AF4">
        <v>2</v>
      </c>
      <c r="AG4">
        <v>3</v>
      </c>
      <c r="AH4" t="s">
        <v>35</v>
      </c>
    </row>
    <row r="5" spans="1:34" x14ac:dyDescent="0.3">
      <c r="A5">
        <v>4</v>
      </c>
      <c r="B5" s="2" t="s">
        <v>41</v>
      </c>
      <c r="C5" s="2" t="s">
        <v>42</v>
      </c>
      <c r="D5" s="2" t="s">
        <v>34</v>
      </c>
      <c r="E5">
        <v>25</v>
      </c>
      <c r="F5">
        <v>16</v>
      </c>
      <c r="G5">
        <v>16</v>
      </c>
      <c r="H5">
        <v>0</v>
      </c>
      <c r="I5">
        <v>0</v>
      </c>
      <c r="J5">
        <v>0</v>
      </c>
      <c r="K5">
        <v>0</v>
      </c>
      <c r="L5">
        <v>0</v>
      </c>
      <c r="M5">
        <v>236</v>
      </c>
      <c r="N5">
        <v>1084</v>
      </c>
      <c r="O5">
        <v>4.59</v>
      </c>
      <c r="P5">
        <v>16</v>
      </c>
      <c r="Q5">
        <v>68</v>
      </c>
      <c r="R5">
        <v>49</v>
      </c>
      <c r="S5">
        <v>474</v>
      </c>
      <c r="T5">
        <v>9.67</v>
      </c>
      <c r="U5">
        <v>3</v>
      </c>
      <c r="V5">
        <v>3</v>
      </c>
      <c r="W5">
        <v>2</v>
      </c>
      <c r="X5">
        <v>19</v>
      </c>
      <c r="Y5">
        <v>0</v>
      </c>
      <c r="Z5">
        <v>0</v>
      </c>
      <c r="AA5">
        <v>266</v>
      </c>
      <c r="AB5">
        <v>314.8</v>
      </c>
      <c r="AC5">
        <v>322.8</v>
      </c>
      <c r="AD5">
        <v>290.3</v>
      </c>
      <c r="AE5">
        <v>125</v>
      </c>
      <c r="AF5">
        <v>3</v>
      </c>
      <c r="AG5">
        <v>4</v>
      </c>
      <c r="AH5" t="s">
        <v>35</v>
      </c>
    </row>
    <row r="6" spans="1:34" x14ac:dyDescent="0.3">
      <c r="A6">
        <v>5</v>
      </c>
      <c r="B6" s="2" t="s">
        <v>43</v>
      </c>
      <c r="C6" s="2" t="s">
        <v>44</v>
      </c>
      <c r="D6" s="2" t="s">
        <v>34</v>
      </c>
      <c r="E6">
        <v>24</v>
      </c>
      <c r="F6">
        <v>16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301</v>
      </c>
      <c r="N6">
        <v>1357</v>
      </c>
      <c r="O6">
        <v>4.51</v>
      </c>
      <c r="P6">
        <v>12</v>
      </c>
      <c r="Q6">
        <v>71</v>
      </c>
      <c r="R6">
        <v>54</v>
      </c>
      <c r="S6">
        <v>420</v>
      </c>
      <c r="T6">
        <v>7.78</v>
      </c>
      <c r="U6">
        <v>2</v>
      </c>
      <c r="V6">
        <v>3</v>
      </c>
      <c r="W6">
        <v>2</v>
      </c>
      <c r="X6">
        <v>14</v>
      </c>
      <c r="Y6">
        <v>0</v>
      </c>
      <c r="Z6">
        <v>0</v>
      </c>
      <c r="AA6">
        <v>258</v>
      </c>
      <c r="AB6">
        <v>311.7</v>
      </c>
      <c r="AC6">
        <v>319.7</v>
      </c>
      <c r="AD6">
        <v>284.7</v>
      </c>
      <c r="AE6">
        <v>117</v>
      </c>
      <c r="AF6">
        <v>4</v>
      </c>
      <c r="AG6">
        <v>5</v>
      </c>
      <c r="AH6" t="s">
        <v>35</v>
      </c>
    </row>
    <row r="7" spans="1:34" x14ac:dyDescent="0.3">
      <c r="A7">
        <v>6</v>
      </c>
      <c r="B7" s="2" t="s">
        <v>45</v>
      </c>
      <c r="C7" s="2" t="s">
        <v>46</v>
      </c>
      <c r="D7" s="2" t="s">
        <v>34</v>
      </c>
      <c r="E7">
        <v>24</v>
      </c>
      <c r="F7">
        <v>14</v>
      </c>
      <c r="G7">
        <v>14</v>
      </c>
      <c r="H7">
        <v>0</v>
      </c>
      <c r="I7">
        <v>0</v>
      </c>
      <c r="J7">
        <v>0</v>
      </c>
      <c r="K7">
        <v>0</v>
      </c>
      <c r="L7">
        <v>0</v>
      </c>
      <c r="M7">
        <v>250</v>
      </c>
      <c r="N7">
        <v>1135</v>
      </c>
      <c r="O7">
        <v>4.54</v>
      </c>
      <c r="P7">
        <v>13</v>
      </c>
      <c r="Q7">
        <v>63</v>
      </c>
      <c r="R7">
        <v>53</v>
      </c>
      <c r="S7">
        <v>519</v>
      </c>
      <c r="T7">
        <v>9.7899999999999991</v>
      </c>
      <c r="U7">
        <v>0</v>
      </c>
      <c r="V7">
        <v>4</v>
      </c>
      <c r="W7">
        <v>2</v>
      </c>
      <c r="X7">
        <v>13</v>
      </c>
      <c r="Y7">
        <v>0</v>
      </c>
      <c r="Z7">
        <v>0</v>
      </c>
      <c r="AA7">
        <v>239</v>
      </c>
      <c r="AB7">
        <v>292.39999999999998</v>
      </c>
      <c r="AC7">
        <v>300.39999999999998</v>
      </c>
      <c r="AD7">
        <v>265.89999999999998</v>
      </c>
      <c r="AE7">
        <v>99</v>
      </c>
      <c r="AF7">
        <v>5</v>
      </c>
      <c r="AG7">
        <v>6</v>
      </c>
      <c r="AH7" t="s">
        <v>35</v>
      </c>
    </row>
    <row r="8" spans="1:34" x14ac:dyDescent="0.3">
      <c r="A8">
        <v>7</v>
      </c>
      <c r="B8" s="2" t="s">
        <v>47</v>
      </c>
      <c r="C8" s="2" t="s">
        <v>48</v>
      </c>
      <c r="D8" s="2" t="s">
        <v>49</v>
      </c>
      <c r="E8">
        <v>26</v>
      </c>
      <c r="F8">
        <v>16</v>
      </c>
      <c r="G8">
        <v>15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-9</v>
      </c>
      <c r="O8">
        <v>-9</v>
      </c>
      <c r="P8">
        <v>0</v>
      </c>
      <c r="Q8">
        <v>185</v>
      </c>
      <c r="R8">
        <v>149</v>
      </c>
      <c r="S8">
        <v>1725</v>
      </c>
      <c r="T8">
        <v>11.58</v>
      </c>
      <c r="U8">
        <v>9</v>
      </c>
      <c r="V8">
        <v>1</v>
      </c>
      <c r="W8">
        <v>0</v>
      </c>
      <c r="X8">
        <v>9</v>
      </c>
      <c r="Y8">
        <v>0</v>
      </c>
      <c r="Z8">
        <v>0</v>
      </c>
      <c r="AA8">
        <v>226</v>
      </c>
      <c r="AB8">
        <v>374.6</v>
      </c>
      <c r="AC8">
        <v>377.6</v>
      </c>
      <c r="AD8">
        <v>300.10000000000002</v>
      </c>
      <c r="AE8">
        <v>97</v>
      </c>
      <c r="AF8">
        <v>1</v>
      </c>
      <c r="AG8">
        <v>7</v>
      </c>
      <c r="AH8" t="s">
        <v>35</v>
      </c>
    </row>
    <row r="9" spans="1:34" x14ac:dyDescent="0.3">
      <c r="A9">
        <v>8</v>
      </c>
      <c r="B9" s="2" t="s">
        <v>50</v>
      </c>
      <c r="C9" s="2" t="s">
        <v>51</v>
      </c>
      <c r="D9" s="2" t="s">
        <v>52</v>
      </c>
      <c r="E9">
        <v>30</v>
      </c>
      <c r="F9">
        <v>16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4</v>
      </c>
      <c r="O9">
        <v>4</v>
      </c>
      <c r="P9">
        <v>1</v>
      </c>
      <c r="Q9">
        <v>136</v>
      </c>
      <c r="R9">
        <v>97</v>
      </c>
      <c r="S9">
        <v>1229</v>
      </c>
      <c r="T9">
        <v>12.67</v>
      </c>
      <c r="U9">
        <v>5</v>
      </c>
      <c r="V9">
        <v>1</v>
      </c>
      <c r="W9">
        <v>1</v>
      </c>
      <c r="X9">
        <v>6</v>
      </c>
      <c r="Y9">
        <v>0</v>
      </c>
      <c r="Z9">
        <v>0</v>
      </c>
      <c r="AA9">
        <v>157</v>
      </c>
      <c r="AB9">
        <v>254.3</v>
      </c>
      <c r="AC9">
        <v>258.3</v>
      </c>
      <c r="AD9">
        <v>205.8</v>
      </c>
      <c r="AE9">
        <v>80</v>
      </c>
      <c r="AF9">
        <v>1</v>
      </c>
      <c r="AG9">
        <v>8</v>
      </c>
      <c r="AH9" t="s">
        <v>35</v>
      </c>
    </row>
    <row r="10" spans="1:34" x14ac:dyDescent="0.3">
      <c r="A10">
        <v>9</v>
      </c>
      <c r="B10" s="2" t="s">
        <v>53</v>
      </c>
      <c r="C10" s="2" t="s">
        <v>54</v>
      </c>
      <c r="D10" s="2" t="s">
        <v>34</v>
      </c>
      <c r="E10">
        <v>24</v>
      </c>
      <c r="F10">
        <v>16</v>
      </c>
      <c r="G10">
        <v>16</v>
      </c>
      <c r="H10">
        <v>0</v>
      </c>
      <c r="I10">
        <v>0</v>
      </c>
      <c r="J10">
        <v>0</v>
      </c>
      <c r="K10">
        <v>0</v>
      </c>
      <c r="L10">
        <v>0</v>
      </c>
      <c r="M10">
        <v>298</v>
      </c>
      <c r="N10">
        <v>1494</v>
      </c>
      <c r="O10">
        <v>5.01</v>
      </c>
      <c r="P10">
        <v>8</v>
      </c>
      <c r="Q10">
        <v>49</v>
      </c>
      <c r="R10">
        <v>36</v>
      </c>
      <c r="S10">
        <v>278</v>
      </c>
      <c r="T10">
        <v>7.72</v>
      </c>
      <c r="U10">
        <v>0</v>
      </c>
      <c r="V10">
        <v>3</v>
      </c>
      <c r="W10">
        <v>3</v>
      </c>
      <c r="X10">
        <v>8</v>
      </c>
      <c r="Y10">
        <v>0</v>
      </c>
      <c r="Z10">
        <v>0</v>
      </c>
      <c r="AA10">
        <v>219</v>
      </c>
      <c r="AB10">
        <v>255.2</v>
      </c>
      <c r="AC10">
        <v>264.2</v>
      </c>
      <c r="AD10">
        <v>237.2</v>
      </c>
      <c r="AE10">
        <v>79</v>
      </c>
      <c r="AF10">
        <v>6</v>
      </c>
      <c r="AG10">
        <v>9</v>
      </c>
      <c r="AH10" t="s">
        <v>35</v>
      </c>
    </row>
    <row r="11" spans="1:34" x14ac:dyDescent="0.3">
      <c r="A11">
        <v>10</v>
      </c>
      <c r="B11" s="2" t="s">
        <v>55</v>
      </c>
      <c r="C11" s="2" t="s">
        <v>56</v>
      </c>
      <c r="D11" s="2" t="s">
        <v>34</v>
      </c>
      <c r="E11">
        <v>24</v>
      </c>
      <c r="F11">
        <v>16</v>
      </c>
      <c r="G11">
        <v>8</v>
      </c>
      <c r="H11">
        <v>0</v>
      </c>
      <c r="I11">
        <v>0</v>
      </c>
      <c r="J11">
        <v>0</v>
      </c>
      <c r="K11">
        <v>0</v>
      </c>
      <c r="L11">
        <v>0</v>
      </c>
      <c r="M11">
        <v>132</v>
      </c>
      <c r="N11">
        <v>557</v>
      </c>
      <c r="O11">
        <v>4.22</v>
      </c>
      <c r="P11">
        <v>3</v>
      </c>
      <c r="Q11">
        <v>108</v>
      </c>
      <c r="R11">
        <v>92</v>
      </c>
      <c r="S11">
        <v>993</v>
      </c>
      <c r="T11">
        <v>10.79</v>
      </c>
      <c r="U11">
        <v>8</v>
      </c>
      <c r="V11">
        <v>3</v>
      </c>
      <c r="W11">
        <v>2</v>
      </c>
      <c r="X11">
        <v>11</v>
      </c>
      <c r="Y11">
        <v>0</v>
      </c>
      <c r="Z11">
        <v>0</v>
      </c>
      <c r="AA11">
        <v>217</v>
      </c>
      <c r="AB11">
        <v>309</v>
      </c>
      <c r="AC11">
        <v>317</v>
      </c>
      <c r="AD11">
        <v>263</v>
      </c>
      <c r="AE11">
        <v>76</v>
      </c>
      <c r="AF11">
        <v>7</v>
      </c>
      <c r="AG11">
        <v>10</v>
      </c>
      <c r="AH11" t="s">
        <v>35</v>
      </c>
    </row>
    <row r="12" spans="1:34" x14ac:dyDescent="0.3">
      <c r="A12">
        <v>11</v>
      </c>
      <c r="B12" s="2" t="s">
        <v>57</v>
      </c>
      <c r="C12" s="2" t="s">
        <v>37</v>
      </c>
      <c r="D12" s="2" t="s">
        <v>34</v>
      </c>
      <c r="E12">
        <v>30</v>
      </c>
      <c r="F12">
        <v>15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202</v>
      </c>
      <c r="N12">
        <v>1018</v>
      </c>
      <c r="O12">
        <v>5.04</v>
      </c>
      <c r="P12">
        <v>10</v>
      </c>
      <c r="Q12">
        <v>29</v>
      </c>
      <c r="R12">
        <v>26</v>
      </c>
      <c r="S12">
        <v>247</v>
      </c>
      <c r="T12">
        <v>9.5</v>
      </c>
      <c r="U12">
        <v>5</v>
      </c>
      <c r="V12">
        <v>2</v>
      </c>
      <c r="W12">
        <v>2</v>
      </c>
      <c r="X12">
        <v>15</v>
      </c>
      <c r="Y12">
        <v>2</v>
      </c>
      <c r="Z12">
        <v>0</v>
      </c>
      <c r="AA12">
        <v>217</v>
      </c>
      <c r="AB12">
        <v>242.5</v>
      </c>
      <c r="AC12">
        <v>250.5</v>
      </c>
      <c r="AD12">
        <v>229.5</v>
      </c>
      <c r="AE12">
        <v>76</v>
      </c>
      <c r="AF12">
        <v>8</v>
      </c>
      <c r="AG12">
        <v>11</v>
      </c>
      <c r="AH12" t="s">
        <v>35</v>
      </c>
    </row>
    <row r="13" spans="1:34" x14ac:dyDescent="0.3">
      <c r="A13">
        <v>12</v>
      </c>
      <c r="B13" s="2" t="s">
        <v>58</v>
      </c>
      <c r="C13" s="2" t="s">
        <v>44</v>
      </c>
      <c r="D13" s="2" t="s">
        <v>38</v>
      </c>
      <c r="E13">
        <v>26</v>
      </c>
      <c r="F13">
        <v>16</v>
      </c>
      <c r="G13">
        <v>16</v>
      </c>
      <c r="H13">
        <v>388</v>
      </c>
      <c r="I13">
        <v>596</v>
      </c>
      <c r="J13">
        <v>4902</v>
      </c>
      <c r="K13">
        <v>30</v>
      </c>
      <c r="L13">
        <v>11</v>
      </c>
      <c r="M13">
        <v>52</v>
      </c>
      <c r="N13">
        <v>277</v>
      </c>
      <c r="O13">
        <v>5.33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6</v>
      </c>
      <c r="W13">
        <v>2</v>
      </c>
      <c r="X13">
        <v>3</v>
      </c>
      <c r="Y13">
        <v>0</v>
      </c>
      <c r="Z13">
        <v>1</v>
      </c>
      <c r="AA13">
        <v>338</v>
      </c>
      <c r="AB13">
        <v>337.8</v>
      </c>
      <c r="AC13">
        <v>356.8</v>
      </c>
      <c r="AD13">
        <v>348.8</v>
      </c>
      <c r="AE13">
        <v>74</v>
      </c>
      <c r="AF13">
        <v>2</v>
      </c>
      <c r="AG13">
        <v>12</v>
      </c>
      <c r="AH13" t="s">
        <v>35</v>
      </c>
    </row>
    <row r="14" spans="1:34" x14ac:dyDescent="0.3">
      <c r="A14">
        <v>13</v>
      </c>
      <c r="B14" s="2" t="s">
        <v>59</v>
      </c>
      <c r="C14" s="2" t="s">
        <v>37</v>
      </c>
      <c r="D14" s="2" t="s">
        <v>52</v>
      </c>
      <c r="E14">
        <v>23</v>
      </c>
      <c r="F14">
        <v>15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98</v>
      </c>
      <c r="R14">
        <v>64</v>
      </c>
      <c r="S14">
        <v>852</v>
      </c>
      <c r="T14">
        <v>13.31</v>
      </c>
      <c r="U14">
        <v>10</v>
      </c>
      <c r="V14">
        <v>2</v>
      </c>
      <c r="W14">
        <v>1</v>
      </c>
      <c r="X14">
        <v>10</v>
      </c>
      <c r="Y14">
        <v>0</v>
      </c>
      <c r="Z14">
        <v>0</v>
      </c>
      <c r="AA14">
        <v>143</v>
      </c>
      <c r="AB14">
        <v>207.2</v>
      </c>
      <c r="AC14">
        <v>211.2</v>
      </c>
      <c r="AD14">
        <v>175.2</v>
      </c>
      <c r="AE14">
        <v>66</v>
      </c>
      <c r="AF14">
        <v>2</v>
      </c>
      <c r="AG14">
        <v>13</v>
      </c>
      <c r="AH14" t="s">
        <v>35</v>
      </c>
    </row>
    <row r="15" spans="1:34" x14ac:dyDescent="0.3">
      <c r="A15">
        <v>14</v>
      </c>
      <c r="B15" s="2" t="s">
        <v>60</v>
      </c>
      <c r="C15" s="2" t="s">
        <v>61</v>
      </c>
      <c r="D15" s="2" t="s">
        <v>38</v>
      </c>
      <c r="E15">
        <v>31</v>
      </c>
      <c r="F15">
        <v>16</v>
      </c>
      <c r="G15">
        <v>16</v>
      </c>
      <c r="H15">
        <v>341</v>
      </c>
      <c r="I15">
        <v>516</v>
      </c>
      <c r="J15">
        <v>4110</v>
      </c>
      <c r="K15">
        <v>31</v>
      </c>
      <c r="L15">
        <v>5</v>
      </c>
      <c r="M15">
        <v>75</v>
      </c>
      <c r="N15">
        <v>342</v>
      </c>
      <c r="O15">
        <v>4.5599999999999996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2</v>
      </c>
      <c r="X15">
        <v>3</v>
      </c>
      <c r="Y15">
        <v>0</v>
      </c>
      <c r="Z15">
        <v>1</v>
      </c>
      <c r="AA15">
        <v>329</v>
      </c>
      <c r="AB15">
        <v>328.6</v>
      </c>
      <c r="AC15">
        <v>341.6</v>
      </c>
      <c r="AD15">
        <v>333.6</v>
      </c>
      <c r="AE15">
        <v>65</v>
      </c>
      <c r="AF15">
        <v>3</v>
      </c>
      <c r="AG15">
        <v>14</v>
      </c>
      <c r="AH15" t="s">
        <v>35</v>
      </c>
    </row>
    <row r="16" spans="1:34" x14ac:dyDescent="0.3">
      <c r="A16">
        <v>15</v>
      </c>
      <c r="B16" s="2" t="s">
        <v>62</v>
      </c>
      <c r="C16" s="2" t="s">
        <v>63</v>
      </c>
      <c r="D16" s="2" t="s">
        <v>49</v>
      </c>
      <c r="E16">
        <v>23</v>
      </c>
      <c r="F16">
        <v>14</v>
      </c>
      <c r="G16">
        <v>14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8</v>
      </c>
      <c r="O16">
        <v>8</v>
      </c>
      <c r="P16">
        <v>0</v>
      </c>
      <c r="Q16">
        <v>121</v>
      </c>
      <c r="R16">
        <v>86</v>
      </c>
      <c r="S16">
        <v>1333</v>
      </c>
      <c r="T16">
        <v>15.5</v>
      </c>
      <c r="U16">
        <v>9</v>
      </c>
      <c r="V16">
        <v>0</v>
      </c>
      <c r="W16">
        <v>0</v>
      </c>
      <c r="X16">
        <v>9</v>
      </c>
      <c r="Y16">
        <v>1</v>
      </c>
      <c r="Z16">
        <v>0</v>
      </c>
      <c r="AA16">
        <v>190</v>
      </c>
      <c r="AB16">
        <v>276.10000000000002</v>
      </c>
      <c r="AC16">
        <v>279.10000000000002</v>
      </c>
      <c r="AD16">
        <v>233.1</v>
      </c>
      <c r="AE16">
        <v>61</v>
      </c>
      <c r="AF16">
        <v>2</v>
      </c>
      <c r="AG16">
        <v>15</v>
      </c>
      <c r="AH16" t="s">
        <v>35</v>
      </c>
    </row>
    <row r="17" spans="1:34" x14ac:dyDescent="0.3">
      <c r="A17">
        <v>16</v>
      </c>
      <c r="B17" s="2" t="s">
        <v>64</v>
      </c>
      <c r="C17" s="2" t="s">
        <v>65</v>
      </c>
      <c r="D17" s="2" t="s">
        <v>52</v>
      </c>
      <c r="E17">
        <v>26</v>
      </c>
      <c r="F17">
        <v>14</v>
      </c>
      <c r="G17">
        <v>14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22</v>
      </c>
      <c r="O17">
        <v>4.4000000000000004</v>
      </c>
      <c r="P17">
        <v>0</v>
      </c>
      <c r="Q17">
        <v>107</v>
      </c>
      <c r="R17">
        <v>85</v>
      </c>
      <c r="S17">
        <v>1053</v>
      </c>
      <c r="T17">
        <v>12.39</v>
      </c>
      <c r="U17">
        <v>5</v>
      </c>
      <c r="V17">
        <v>1</v>
      </c>
      <c r="W17">
        <v>0</v>
      </c>
      <c r="X17">
        <v>5</v>
      </c>
      <c r="Y17">
        <v>0</v>
      </c>
      <c r="Z17">
        <v>0</v>
      </c>
      <c r="AA17">
        <v>138</v>
      </c>
      <c r="AB17">
        <v>222.5</v>
      </c>
      <c r="AC17">
        <v>225.5</v>
      </c>
      <c r="AD17">
        <v>180</v>
      </c>
      <c r="AE17">
        <v>61</v>
      </c>
      <c r="AF17">
        <v>3</v>
      </c>
      <c r="AG17">
        <v>16</v>
      </c>
      <c r="AH17" t="s">
        <v>35</v>
      </c>
    </row>
    <row r="18" spans="1:34" x14ac:dyDescent="0.3">
      <c r="A18">
        <v>17</v>
      </c>
      <c r="B18" s="2" t="s">
        <v>66</v>
      </c>
      <c r="C18" s="2" t="s">
        <v>67</v>
      </c>
      <c r="D18" s="2" t="s">
        <v>38</v>
      </c>
      <c r="E18">
        <v>24</v>
      </c>
      <c r="F18">
        <v>15</v>
      </c>
      <c r="G18">
        <v>15</v>
      </c>
      <c r="H18">
        <v>333</v>
      </c>
      <c r="I18">
        <v>495</v>
      </c>
      <c r="J18">
        <v>3852</v>
      </c>
      <c r="K18">
        <v>26</v>
      </c>
      <c r="L18">
        <v>12</v>
      </c>
      <c r="M18">
        <v>82</v>
      </c>
      <c r="N18">
        <v>413</v>
      </c>
      <c r="O18">
        <v>5.04</v>
      </c>
      <c r="P18">
        <v>7</v>
      </c>
      <c r="Q18">
        <v>1</v>
      </c>
      <c r="R18">
        <v>1</v>
      </c>
      <c r="S18">
        <v>6</v>
      </c>
      <c r="T18">
        <v>6</v>
      </c>
      <c r="U18">
        <v>1</v>
      </c>
      <c r="V18">
        <v>10</v>
      </c>
      <c r="W18">
        <v>3</v>
      </c>
      <c r="X18">
        <v>8</v>
      </c>
      <c r="Y18">
        <v>0</v>
      </c>
      <c r="Z18">
        <v>1</v>
      </c>
      <c r="AA18">
        <v>320</v>
      </c>
      <c r="AB18">
        <v>321</v>
      </c>
      <c r="AC18">
        <v>342</v>
      </c>
      <c r="AD18">
        <v>332.5</v>
      </c>
      <c r="AE18">
        <v>56</v>
      </c>
      <c r="AF18">
        <v>4</v>
      </c>
      <c r="AG18">
        <v>17</v>
      </c>
      <c r="AH18" t="s">
        <v>35</v>
      </c>
    </row>
    <row r="19" spans="1:34" x14ac:dyDescent="0.3">
      <c r="A19">
        <v>18</v>
      </c>
      <c r="B19" s="2" t="s">
        <v>68</v>
      </c>
      <c r="C19" s="2" t="s">
        <v>61</v>
      </c>
      <c r="D19" s="2" t="s">
        <v>34</v>
      </c>
      <c r="E19">
        <v>25</v>
      </c>
      <c r="F19">
        <v>15</v>
      </c>
      <c r="G19">
        <v>15</v>
      </c>
      <c r="H19">
        <v>0</v>
      </c>
      <c r="I19">
        <v>0</v>
      </c>
      <c r="J19">
        <v>0</v>
      </c>
      <c r="K19">
        <v>0</v>
      </c>
      <c r="L19">
        <v>0</v>
      </c>
      <c r="M19">
        <v>278</v>
      </c>
      <c r="N19">
        <v>1230</v>
      </c>
      <c r="O19">
        <v>4.42</v>
      </c>
      <c r="P19">
        <v>7</v>
      </c>
      <c r="Q19">
        <v>47</v>
      </c>
      <c r="R19">
        <v>37</v>
      </c>
      <c r="S19">
        <v>266</v>
      </c>
      <c r="T19">
        <v>7.19</v>
      </c>
      <c r="U19">
        <v>2</v>
      </c>
      <c r="V19">
        <v>7</v>
      </c>
      <c r="W19">
        <v>4</v>
      </c>
      <c r="X19">
        <v>9</v>
      </c>
      <c r="Y19">
        <v>0</v>
      </c>
      <c r="Z19">
        <v>0</v>
      </c>
      <c r="AA19">
        <v>196</v>
      </c>
      <c r="AB19">
        <v>232.6</v>
      </c>
      <c r="AC19">
        <v>242.6</v>
      </c>
      <c r="AD19">
        <v>214.1</v>
      </c>
      <c r="AE19">
        <v>55</v>
      </c>
      <c r="AF19">
        <v>9</v>
      </c>
      <c r="AG19">
        <v>18</v>
      </c>
      <c r="AH19" t="s">
        <v>35</v>
      </c>
    </row>
    <row r="20" spans="1:34" x14ac:dyDescent="0.3">
      <c r="A20">
        <v>19</v>
      </c>
      <c r="B20" s="2" t="s">
        <v>69</v>
      </c>
      <c r="C20" s="2" t="s">
        <v>70</v>
      </c>
      <c r="D20" s="2" t="s">
        <v>52</v>
      </c>
      <c r="E20">
        <v>27</v>
      </c>
      <c r="F20">
        <v>16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5</v>
      </c>
      <c r="O20">
        <v>2.5</v>
      </c>
      <c r="P20">
        <v>0</v>
      </c>
      <c r="Q20">
        <v>117</v>
      </c>
      <c r="R20">
        <v>90</v>
      </c>
      <c r="S20">
        <v>1145</v>
      </c>
      <c r="T20">
        <v>12.72</v>
      </c>
      <c r="U20">
        <v>3</v>
      </c>
      <c r="V20">
        <v>1</v>
      </c>
      <c r="W20">
        <v>1</v>
      </c>
      <c r="X20">
        <v>3</v>
      </c>
      <c r="Y20">
        <v>0</v>
      </c>
      <c r="Z20">
        <v>0</v>
      </c>
      <c r="AA20">
        <v>131</v>
      </c>
      <c r="AB20">
        <v>221</v>
      </c>
      <c r="AC20">
        <v>225</v>
      </c>
      <c r="AD20">
        <v>176</v>
      </c>
      <c r="AE20">
        <v>54</v>
      </c>
      <c r="AF20">
        <v>4</v>
      </c>
      <c r="AG20">
        <v>19</v>
      </c>
      <c r="AH20" t="s">
        <v>35</v>
      </c>
    </row>
    <row r="21" spans="1:34" x14ac:dyDescent="0.3">
      <c r="A21">
        <v>20</v>
      </c>
      <c r="B21" s="2" t="s">
        <v>71</v>
      </c>
      <c r="C21" s="2" t="s">
        <v>72</v>
      </c>
      <c r="D21" s="2" t="s">
        <v>49</v>
      </c>
      <c r="E21">
        <v>26</v>
      </c>
      <c r="F21">
        <v>16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116</v>
      </c>
      <c r="R21">
        <v>65</v>
      </c>
      <c r="S21">
        <v>1190</v>
      </c>
      <c r="T21">
        <v>18.309999999999999</v>
      </c>
      <c r="U21">
        <v>11</v>
      </c>
      <c r="V21">
        <v>1</v>
      </c>
      <c r="W21">
        <v>1</v>
      </c>
      <c r="X21">
        <v>11</v>
      </c>
      <c r="Y21">
        <v>0</v>
      </c>
      <c r="Z21">
        <v>0</v>
      </c>
      <c r="AA21">
        <v>183</v>
      </c>
      <c r="AB21">
        <v>248</v>
      </c>
      <c r="AC21">
        <v>252</v>
      </c>
      <c r="AD21">
        <v>215.5</v>
      </c>
      <c r="AE21">
        <v>54</v>
      </c>
      <c r="AF21">
        <v>3</v>
      </c>
      <c r="AG21">
        <v>20</v>
      </c>
      <c r="AH21" t="s">
        <v>35</v>
      </c>
    </row>
    <row r="22" spans="1:34" x14ac:dyDescent="0.3">
      <c r="A22">
        <v>21</v>
      </c>
      <c r="B22" s="2" t="s">
        <v>73</v>
      </c>
      <c r="C22" s="2" t="s">
        <v>74</v>
      </c>
      <c r="D22" s="2" t="s">
        <v>34</v>
      </c>
      <c r="E22">
        <v>22</v>
      </c>
      <c r="F22">
        <v>13</v>
      </c>
      <c r="G22">
        <v>13</v>
      </c>
      <c r="H22">
        <v>0</v>
      </c>
      <c r="I22">
        <v>0</v>
      </c>
      <c r="J22">
        <v>0</v>
      </c>
      <c r="K22">
        <v>0</v>
      </c>
      <c r="L22">
        <v>0</v>
      </c>
      <c r="M22">
        <v>217</v>
      </c>
      <c r="N22">
        <v>1003</v>
      </c>
      <c r="O22">
        <v>4.62</v>
      </c>
      <c r="P22">
        <v>6</v>
      </c>
      <c r="Q22">
        <v>73</v>
      </c>
      <c r="R22">
        <v>52</v>
      </c>
      <c r="S22">
        <v>438</v>
      </c>
      <c r="T22">
        <v>8.42</v>
      </c>
      <c r="U22">
        <v>2</v>
      </c>
      <c r="V22">
        <v>1</v>
      </c>
      <c r="W22">
        <v>0</v>
      </c>
      <c r="X22">
        <v>8</v>
      </c>
      <c r="Y22">
        <v>0</v>
      </c>
      <c r="Z22">
        <v>0</v>
      </c>
      <c r="AA22">
        <v>192</v>
      </c>
      <c r="AB22">
        <v>244.1</v>
      </c>
      <c r="AC22">
        <v>250.1</v>
      </c>
      <c r="AD22">
        <v>218.1</v>
      </c>
      <c r="AE22">
        <v>52</v>
      </c>
      <c r="AF22">
        <v>10</v>
      </c>
      <c r="AG22">
        <v>21</v>
      </c>
      <c r="AH22" t="s">
        <v>35</v>
      </c>
    </row>
    <row r="23" spans="1:34" x14ac:dyDescent="0.3">
      <c r="A23">
        <v>22</v>
      </c>
      <c r="B23" s="2" t="s">
        <v>75</v>
      </c>
      <c r="C23" s="2" t="s">
        <v>76</v>
      </c>
      <c r="D23" s="2" t="s">
        <v>52</v>
      </c>
      <c r="E23">
        <v>29</v>
      </c>
      <c r="F23">
        <v>15</v>
      </c>
      <c r="G23">
        <v>15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135</v>
      </c>
      <c r="R23">
        <v>88</v>
      </c>
      <c r="S23">
        <v>916</v>
      </c>
      <c r="T23">
        <v>10.41</v>
      </c>
      <c r="U23">
        <v>6</v>
      </c>
      <c r="V23">
        <v>1</v>
      </c>
      <c r="W23">
        <v>1</v>
      </c>
      <c r="X23">
        <v>6</v>
      </c>
      <c r="Y23">
        <v>1</v>
      </c>
      <c r="Z23">
        <v>0</v>
      </c>
      <c r="AA23">
        <v>128</v>
      </c>
      <c r="AB23">
        <v>215.6</v>
      </c>
      <c r="AC23">
        <v>219.6</v>
      </c>
      <c r="AD23">
        <v>171.6</v>
      </c>
      <c r="AE23">
        <v>51</v>
      </c>
      <c r="AF23">
        <v>5</v>
      </c>
      <c r="AG23">
        <v>22</v>
      </c>
      <c r="AH23" t="s">
        <v>35</v>
      </c>
    </row>
    <row r="24" spans="1:34" x14ac:dyDescent="0.3">
      <c r="A24">
        <v>23</v>
      </c>
      <c r="B24" s="2" t="s">
        <v>77</v>
      </c>
      <c r="C24" s="2" t="s">
        <v>78</v>
      </c>
      <c r="D24" s="2" t="s">
        <v>34</v>
      </c>
      <c r="E24">
        <v>23</v>
      </c>
      <c r="F24">
        <v>16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278</v>
      </c>
      <c r="N24">
        <v>1137</v>
      </c>
      <c r="O24">
        <v>4.09</v>
      </c>
      <c r="P24">
        <v>5</v>
      </c>
      <c r="Q24">
        <v>45</v>
      </c>
      <c r="R24">
        <v>35</v>
      </c>
      <c r="S24">
        <v>287</v>
      </c>
      <c r="T24">
        <v>8.1999999999999993</v>
      </c>
      <c r="U24">
        <v>3</v>
      </c>
      <c r="V24">
        <v>0</v>
      </c>
      <c r="W24">
        <v>0</v>
      </c>
      <c r="X24">
        <v>8</v>
      </c>
      <c r="Y24">
        <v>0</v>
      </c>
      <c r="Z24">
        <v>0</v>
      </c>
      <c r="AA24">
        <v>190</v>
      </c>
      <c r="AB24">
        <v>225.4</v>
      </c>
      <c r="AC24">
        <v>231.4</v>
      </c>
      <c r="AD24">
        <v>207.9</v>
      </c>
      <c r="AE24">
        <v>50</v>
      </c>
      <c r="AF24">
        <v>11</v>
      </c>
      <c r="AG24">
        <v>23</v>
      </c>
      <c r="AH24" t="s">
        <v>35</v>
      </c>
    </row>
    <row r="25" spans="1:34" x14ac:dyDescent="0.3">
      <c r="A25">
        <v>24</v>
      </c>
      <c r="B25" s="2" t="s">
        <v>79</v>
      </c>
      <c r="C25" s="2" t="s">
        <v>80</v>
      </c>
      <c r="D25" s="2" t="s">
        <v>34</v>
      </c>
      <c r="E25">
        <v>25</v>
      </c>
      <c r="F25">
        <v>15</v>
      </c>
      <c r="G25">
        <v>15</v>
      </c>
      <c r="H25">
        <v>0</v>
      </c>
      <c r="I25">
        <v>0</v>
      </c>
      <c r="J25">
        <v>0</v>
      </c>
      <c r="K25">
        <v>0</v>
      </c>
      <c r="L25">
        <v>0</v>
      </c>
      <c r="M25">
        <v>223</v>
      </c>
      <c r="N25">
        <v>857</v>
      </c>
      <c r="O25">
        <v>3.84</v>
      </c>
      <c r="P25">
        <v>12</v>
      </c>
      <c r="Q25">
        <v>49</v>
      </c>
      <c r="R25">
        <v>31</v>
      </c>
      <c r="S25">
        <v>207</v>
      </c>
      <c r="T25">
        <v>6.68</v>
      </c>
      <c r="U25">
        <v>2</v>
      </c>
      <c r="V25">
        <v>3</v>
      </c>
      <c r="W25">
        <v>2</v>
      </c>
      <c r="X25">
        <v>14</v>
      </c>
      <c r="Y25">
        <v>1</v>
      </c>
      <c r="Z25">
        <v>0</v>
      </c>
      <c r="AA25">
        <v>188</v>
      </c>
      <c r="AB25">
        <v>219.4</v>
      </c>
      <c r="AC25">
        <v>227.4</v>
      </c>
      <c r="AD25">
        <v>203.9</v>
      </c>
      <c r="AE25">
        <v>48</v>
      </c>
      <c r="AF25">
        <v>12</v>
      </c>
      <c r="AG25">
        <v>24</v>
      </c>
      <c r="AH25" t="s">
        <v>35</v>
      </c>
    </row>
    <row r="26" spans="1:34" x14ac:dyDescent="0.3">
      <c r="A26">
        <v>25</v>
      </c>
      <c r="B26" s="2" t="s">
        <v>81</v>
      </c>
      <c r="C26" s="2" t="s">
        <v>48</v>
      </c>
      <c r="D26" s="2" t="s">
        <v>52</v>
      </c>
      <c r="E26">
        <v>32</v>
      </c>
      <c r="F26">
        <v>14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65</v>
      </c>
      <c r="R26">
        <v>43</v>
      </c>
      <c r="S26">
        <v>705</v>
      </c>
      <c r="T26">
        <v>16.399999999999999</v>
      </c>
      <c r="U26">
        <v>9</v>
      </c>
      <c r="V26">
        <v>0</v>
      </c>
      <c r="W26">
        <v>0</v>
      </c>
      <c r="X26">
        <v>9</v>
      </c>
      <c r="Y26">
        <v>0</v>
      </c>
      <c r="Z26">
        <v>0</v>
      </c>
      <c r="AA26">
        <v>125</v>
      </c>
      <c r="AB26">
        <v>167.5</v>
      </c>
      <c r="AC26">
        <v>170.5</v>
      </c>
      <c r="AD26">
        <v>146</v>
      </c>
      <c r="AE26">
        <v>48</v>
      </c>
      <c r="AF26">
        <v>6</v>
      </c>
      <c r="AG26">
        <v>25</v>
      </c>
      <c r="AH26" t="s">
        <v>35</v>
      </c>
    </row>
    <row r="27" spans="1:34" x14ac:dyDescent="0.3">
      <c r="A27">
        <v>26</v>
      </c>
      <c r="B27" s="2" t="s">
        <v>82</v>
      </c>
      <c r="C27" s="2" t="s">
        <v>80</v>
      </c>
      <c r="D27" s="2" t="s">
        <v>49</v>
      </c>
      <c r="E27">
        <v>26</v>
      </c>
      <c r="F27">
        <v>16</v>
      </c>
      <c r="G27">
        <v>14</v>
      </c>
      <c r="H27">
        <v>0</v>
      </c>
      <c r="I27">
        <v>1</v>
      </c>
      <c r="J27">
        <v>0</v>
      </c>
      <c r="K27">
        <v>0</v>
      </c>
      <c r="L27">
        <v>0</v>
      </c>
      <c r="M27">
        <v>2</v>
      </c>
      <c r="N27">
        <v>4</v>
      </c>
      <c r="O27">
        <v>2</v>
      </c>
      <c r="P27">
        <v>0</v>
      </c>
      <c r="Q27">
        <v>134</v>
      </c>
      <c r="R27">
        <v>94</v>
      </c>
      <c r="S27">
        <v>1161</v>
      </c>
      <c r="T27">
        <v>12.35</v>
      </c>
      <c r="U27">
        <v>10</v>
      </c>
      <c r="V27">
        <v>3</v>
      </c>
      <c r="W27">
        <v>0</v>
      </c>
      <c r="X27">
        <v>10</v>
      </c>
      <c r="Y27">
        <v>0</v>
      </c>
      <c r="Z27">
        <v>0</v>
      </c>
      <c r="AA27">
        <v>177</v>
      </c>
      <c r="AB27">
        <v>270.5</v>
      </c>
      <c r="AC27">
        <v>273.5</v>
      </c>
      <c r="AD27">
        <v>223.5</v>
      </c>
      <c r="AE27">
        <v>47</v>
      </c>
      <c r="AF27">
        <v>4</v>
      </c>
      <c r="AG27">
        <v>26</v>
      </c>
      <c r="AH27" t="s">
        <v>35</v>
      </c>
    </row>
    <row r="28" spans="1:34" x14ac:dyDescent="0.3">
      <c r="A28">
        <v>27</v>
      </c>
      <c r="B28" s="2" t="s">
        <v>83</v>
      </c>
      <c r="C28" s="2" t="s">
        <v>84</v>
      </c>
      <c r="D28" s="2" t="s">
        <v>49</v>
      </c>
      <c r="E28">
        <v>30</v>
      </c>
      <c r="F28">
        <v>15</v>
      </c>
      <c r="G28">
        <v>15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-3</v>
      </c>
      <c r="O28">
        <v>-1.5</v>
      </c>
      <c r="P28">
        <v>0</v>
      </c>
      <c r="Q28">
        <v>157</v>
      </c>
      <c r="R28">
        <v>99</v>
      </c>
      <c r="S28">
        <v>1394</v>
      </c>
      <c r="T28">
        <v>14.08</v>
      </c>
      <c r="U28">
        <v>6</v>
      </c>
      <c r="V28">
        <v>1</v>
      </c>
      <c r="W28">
        <v>0</v>
      </c>
      <c r="X28">
        <v>6</v>
      </c>
      <c r="Y28">
        <v>0</v>
      </c>
      <c r="Z28">
        <v>0</v>
      </c>
      <c r="AA28">
        <v>175</v>
      </c>
      <c r="AB28">
        <v>274.10000000000002</v>
      </c>
      <c r="AC28">
        <v>277.10000000000002</v>
      </c>
      <c r="AD28">
        <v>224.6</v>
      </c>
      <c r="AE28">
        <v>46</v>
      </c>
      <c r="AF28">
        <v>5</v>
      </c>
      <c r="AG28">
        <v>27</v>
      </c>
      <c r="AH28" t="s">
        <v>35</v>
      </c>
    </row>
    <row r="29" spans="1:34" x14ac:dyDescent="0.3">
      <c r="A29">
        <v>28</v>
      </c>
      <c r="B29" s="2" t="s">
        <v>85</v>
      </c>
      <c r="C29" s="2" t="s">
        <v>86</v>
      </c>
      <c r="D29" s="2" t="s">
        <v>49</v>
      </c>
      <c r="E29">
        <v>26</v>
      </c>
      <c r="F29">
        <v>16</v>
      </c>
      <c r="G29">
        <v>14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128</v>
      </c>
      <c r="R29">
        <v>72</v>
      </c>
      <c r="S29">
        <v>1202</v>
      </c>
      <c r="T29">
        <v>16.690000000000001</v>
      </c>
      <c r="U29">
        <v>9</v>
      </c>
      <c r="V29">
        <v>0</v>
      </c>
      <c r="W29">
        <v>0</v>
      </c>
      <c r="X29">
        <v>9</v>
      </c>
      <c r="Y29">
        <v>0</v>
      </c>
      <c r="Z29">
        <v>0</v>
      </c>
      <c r="AA29">
        <v>174</v>
      </c>
      <c r="AB29">
        <v>246.2</v>
      </c>
      <c r="AC29">
        <v>249.2</v>
      </c>
      <c r="AD29">
        <v>210.2</v>
      </c>
      <c r="AE29">
        <v>45</v>
      </c>
      <c r="AF29">
        <v>6</v>
      </c>
      <c r="AG29">
        <v>28</v>
      </c>
      <c r="AH29" t="s">
        <v>35</v>
      </c>
    </row>
    <row r="30" spans="1:34" x14ac:dyDescent="0.3">
      <c r="A30">
        <v>29</v>
      </c>
      <c r="B30" s="2" t="s">
        <v>87</v>
      </c>
      <c r="C30" s="2" t="s">
        <v>88</v>
      </c>
      <c r="D30" s="2" t="s">
        <v>34</v>
      </c>
      <c r="E30">
        <v>24</v>
      </c>
      <c r="F30">
        <v>15</v>
      </c>
      <c r="G30">
        <v>15</v>
      </c>
      <c r="H30">
        <v>0</v>
      </c>
      <c r="I30">
        <v>0</v>
      </c>
      <c r="J30">
        <v>0</v>
      </c>
      <c r="K30">
        <v>0</v>
      </c>
      <c r="L30">
        <v>0</v>
      </c>
      <c r="M30">
        <v>265</v>
      </c>
      <c r="N30">
        <v>1152</v>
      </c>
      <c r="O30">
        <v>4.3499999999999996</v>
      </c>
      <c r="P30">
        <v>3</v>
      </c>
      <c r="Q30">
        <v>100</v>
      </c>
      <c r="R30">
        <v>76</v>
      </c>
      <c r="S30">
        <v>522</v>
      </c>
      <c r="T30">
        <v>6.87</v>
      </c>
      <c r="U30">
        <v>0</v>
      </c>
      <c r="V30">
        <v>1</v>
      </c>
      <c r="W30">
        <v>1</v>
      </c>
      <c r="X30">
        <v>3</v>
      </c>
      <c r="Y30">
        <v>0</v>
      </c>
      <c r="Z30">
        <v>0</v>
      </c>
      <c r="AA30">
        <v>183</v>
      </c>
      <c r="AB30">
        <v>259.39999999999998</v>
      </c>
      <c r="AC30">
        <v>266.39999999999998</v>
      </c>
      <c r="AD30">
        <v>221.4</v>
      </c>
      <c r="AE30">
        <v>43</v>
      </c>
      <c r="AF30">
        <v>13</v>
      </c>
      <c r="AG30">
        <v>29</v>
      </c>
      <c r="AH30" t="s">
        <v>35</v>
      </c>
    </row>
    <row r="31" spans="1:34" x14ac:dyDescent="0.3">
      <c r="A31">
        <v>30</v>
      </c>
      <c r="B31" s="2" t="s">
        <v>89</v>
      </c>
      <c r="C31" s="2" t="s">
        <v>63</v>
      </c>
      <c r="D31" s="2" t="s">
        <v>38</v>
      </c>
      <c r="E31">
        <v>25</v>
      </c>
      <c r="F31">
        <v>16</v>
      </c>
      <c r="G31">
        <v>16</v>
      </c>
      <c r="H31">
        <v>380</v>
      </c>
      <c r="I31">
        <v>626</v>
      </c>
      <c r="J31">
        <v>5109</v>
      </c>
      <c r="K31">
        <v>33</v>
      </c>
      <c r="L31">
        <v>30</v>
      </c>
      <c r="M31">
        <v>59</v>
      </c>
      <c r="N31">
        <v>250</v>
      </c>
      <c r="O31">
        <v>4.24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12</v>
      </c>
      <c r="W31">
        <v>5</v>
      </c>
      <c r="X31">
        <v>1</v>
      </c>
      <c r="Y31">
        <v>2</v>
      </c>
      <c r="Z31">
        <v>2</v>
      </c>
      <c r="AA31">
        <v>305</v>
      </c>
      <c r="AB31">
        <v>305.39999999999998</v>
      </c>
      <c r="AC31">
        <v>346.4</v>
      </c>
      <c r="AD31">
        <v>335.4</v>
      </c>
      <c r="AE31">
        <v>42</v>
      </c>
      <c r="AF31">
        <v>5</v>
      </c>
      <c r="AG31">
        <v>30</v>
      </c>
      <c r="AH31" t="s">
        <v>35</v>
      </c>
    </row>
    <row r="32" spans="1:34" x14ac:dyDescent="0.3">
      <c r="A32">
        <v>31</v>
      </c>
      <c r="B32" s="2" t="s">
        <v>90</v>
      </c>
      <c r="C32" s="2" t="s">
        <v>84</v>
      </c>
      <c r="D32" s="2" t="s">
        <v>52</v>
      </c>
      <c r="E32">
        <v>25</v>
      </c>
      <c r="F32">
        <v>13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97</v>
      </c>
      <c r="R32">
        <v>75</v>
      </c>
      <c r="S32">
        <v>787</v>
      </c>
      <c r="T32">
        <v>10.49</v>
      </c>
      <c r="U32">
        <v>6</v>
      </c>
      <c r="V32">
        <v>0</v>
      </c>
      <c r="W32">
        <v>0</v>
      </c>
      <c r="X32">
        <v>6</v>
      </c>
      <c r="Y32">
        <v>1</v>
      </c>
      <c r="Z32">
        <v>0</v>
      </c>
      <c r="AA32">
        <v>117</v>
      </c>
      <c r="AB32">
        <v>191.7</v>
      </c>
      <c r="AC32">
        <v>194.7</v>
      </c>
      <c r="AD32">
        <v>154.19999999999999</v>
      </c>
      <c r="AE32">
        <v>40</v>
      </c>
      <c r="AF32">
        <v>7</v>
      </c>
      <c r="AG32">
        <v>31</v>
      </c>
      <c r="AH32" t="s">
        <v>35</v>
      </c>
    </row>
    <row r="33" spans="1:34" x14ac:dyDescent="0.3">
      <c r="A33">
        <v>32</v>
      </c>
      <c r="B33" s="2" t="s">
        <v>91</v>
      </c>
      <c r="C33" s="2" t="s">
        <v>44</v>
      </c>
      <c r="D33" s="2" t="s">
        <v>49</v>
      </c>
      <c r="E33">
        <v>25</v>
      </c>
      <c r="F33">
        <v>16</v>
      </c>
      <c r="G33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6</v>
      </c>
      <c r="O33">
        <v>6</v>
      </c>
      <c r="P33">
        <v>0</v>
      </c>
      <c r="Q33">
        <v>119</v>
      </c>
      <c r="R33">
        <v>79</v>
      </c>
      <c r="S33">
        <v>1189</v>
      </c>
      <c r="T33">
        <v>15.05</v>
      </c>
      <c r="U33">
        <v>8</v>
      </c>
      <c r="V33">
        <v>0</v>
      </c>
      <c r="W33">
        <v>0</v>
      </c>
      <c r="X33">
        <v>8</v>
      </c>
      <c r="Y33">
        <v>0</v>
      </c>
      <c r="Z33">
        <v>0</v>
      </c>
      <c r="AA33">
        <v>168</v>
      </c>
      <c r="AB33">
        <v>246.5</v>
      </c>
      <c r="AC33">
        <v>249.5</v>
      </c>
      <c r="AD33">
        <v>207</v>
      </c>
      <c r="AE33">
        <v>38</v>
      </c>
      <c r="AF33">
        <v>7</v>
      </c>
      <c r="AG33">
        <v>32</v>
      </c>
      <c r="AH33" t="s">
        <v>35</v>
      </c>
    </row>
    <row r="34" spans="1:34" x14ac:dyDescent="0.3">
      <c r="A34">
        <v>33</v>
      </c>
      <c r="B34" s="2" t="s">
        <v>92</v>
      </c>
      <c r="C34" s="2" t="s">
        <v>63</v>
      </c>
      <c r="D34" s="2" t="s">
        <v>49</v>
      </c>
      <c r="E34">
        <v>26</v>
      </c>
      <c r="F34">
        <v>13</v>
      </c>
      <c r="G34">
        <v>13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118</v>
      </c>
      <c r="R34">
        <v>67</v>
      </c>
      <c r="S34">
        <v>1157</v>
      </c>
      <c r="T34">
        <v>17.27</v>
      </c>
      <c r="U34">
        <v>8</v>
      </c>
      <c r="V34">
        <v>0</v>
      </c>
      <c r="W34">
        <v>0</v>
      </c>
      <c r="X34">
        <v>8</v>
      </c>
      <c r="Y34">
        <v>1</v>
      </c>
      <c r="Z34">
        <v>0</v>
      </c>
      <c r="AA34">
        <v>166</v>
      </c>
      <c r="AB34">
        <v>232.7</v>
      </c>
      <c r="AC34">
        <v>235.7</v>
      </c>
      <c r="AD34">
        <v>199.2</v>
      </c>
      <c r="AE34">
        <v>37</v>
      </c>
      <c r="AF34">
        <v>8</v>
      </c>
      <c r="AG34">
        <v>33</v>
      </c>
      <c r="AH34" t="s">
        <v>35</v>
      </c>
    </row>
    <row r="35" spans="1:34" x14ac:dyDescent="0.3">
      <c r="A35">
        <v>34</v>
      </c>
      <c r="B35" s="2" t="s">
        <v>93</v>
      </c>
      <c r="C35" s="2" t="s">
        <v>40</v>
      </c>
      <c r="D35" s="2" t="s">
        <v>49</v>
      </c>
      <c r="E35">
        <v>22</v>
      </c>
      <c r="F35">
        <v>16</v>
      </c>
      <c r="G35">
        <v>11</v>
      </c>
      <c r="H35">
        <v>0</v>
      </c>
      <c r="I35">
        <v>0</v>
      </c>
      <c r="J35">
        <v>0</v>
      </c>
      <c r="K35">
        <v>0</v>
      </c>
      <c r="L35">
        <v>0</v>
      </c>
      <c r="M35">
        <v>3</v>
      </c>
      <c r="N35">
        <v>60</v>
      </c>
      <c r="O35">
        <v>20</v>
      </c>
      <c r="P35">
        <v>1</v>
      </c>
      <c r="Q35">
        <v>84</v>
      </c>
      <c r="R35">
        <v>52</v>
      </c>
      <c r="S35">
        <v>1051</v>
      </c>
      <c r="T35">
        <v>20.21</v>
      </c>
      <c r="U35">
        <v>8</v>
      </c>
      <c r="V35">
        <v>1</v>
      </c>
      <c r="W35">
        <v>0</v>
      </c>
      <c r="X35">
        <v>9</v>
      </c>
      <c r="Y35">
        <v>0</v>
      </c>
      <c r="Z35">
        <v>0</v>
      </c>
      <c r="AA35">
        <v>165</v>
      </c>
      <c r="AB35">
        <v>217.1</v>
      </c>
      <c r="AC35">
        <v>220.1</v>
      </c>
      <c r="AD35">
        <v>191.1</v>
      </c>
      <c r="AE35">
        <v>36</v>
      </c>
      <c r="AF35">
        <v>9</v>
      </c>
      <c r="AG35">
        <v>34</v>
      </c>
      <c r="AH35" t="s">
        <v>35</v>
      </c>
    </row>
    <row r="36" spans="1:34" x14ac:dyDescent="0.3">
      <c r="A36">
        <v>35</v>
      </c>
      <c r="B36" s="2" t="s">
        <v>94</v>
      </c>
      <c r="C36" s="2" t="s">
        <v>67</v>
      </c>
      <c r="D36" s="2" t="s">
        <v>49</v>
      </c>
      <c r="E36">
        <v>27</v>
      </c>
      <c r="F36">
        <v>15</v>
      </c>
      <c r="G36">
        <v>15</v>
      </c>
      <c r="H36">
        <v>1</v>
      </c>
      <c r="I36">
        <v>2</v>
      </c>
      <c r="J36">
        <v>6</v>
      </c>
      <c r="K36">
        <v>1</v>
      </c>
      <c r="L36">
        <v>1</v>
      </c>
      <c r="M36">
        <v>2</v>
      </c>
      <c r="N36">
        <v>18</v>
      </c>
      <c r="O36">
        <v>9</v>
      </c>
      <c r="P36">
        <v>0</v>
      </c>
      <c r="Q36">
        <v>150</v>
      </c>
      <c r="R36">
        <v>104</v>
      </c>
      <c r="S36">
        <v>1165</v>
      </c>
      <c r="T36">
        <v>11.2</v>
      </c>
      <c r="U36">
        <v>7</v>
      </c>
      <c r="V36">
        <v>0</v>
      </c>
      <c r="W36">
        <v>0</v>
      </c>
      <c r="X36">
        <v>7</v>
      </c>
      <c r="Y36">
        <v>1</v>
      </c>
      <c r="Z36">
        <v>0</v>
      </c>
      <c r="AA36">
        <v>165</v>
      </c>
      <c r="AB36">
        <v>268.5</v>
      </c>
      <c r="AC36">
        <v>272.5</v>
      </c>
      <c r="AD36">
        <v>217.5</v>
      </c>
      <c r="AE36">
        <v>35</v>
      </c>
      <c r="AF36">
        <v>10</v>
      </c>
      <c r="AG36">
        <v>35</v>
      </c>
      <c r="AH36" t="s">
        <v>35</v>
      </c>
    </row>
    <row r="37" spans="1:34" x14ac:dyDescent="0.3">
      <c r="A37">
        <v>36</v>
      </c>
      <c r="B37" s="2" t="s">
        <v>95</v>
      </c>
      <c r="C37" s="2" t="s">
        <v>70</v>
      </c>
      <c r="D37" s="2" t="s">
        <v>34</v>
      </c>
      <c r="E37">
        <v>21</v>
      </c>
      <c r="F37">
        <v>13</v>
      </c>
      <c r="G37">
        <v>13</v>
      </c>
      <c r="H37">
        <v>0</v>
      </c>
      <c r="I37">
        <v>0</v>
      </c>
      <c r="J37">
        <v>0</v>
      </c>
      <c r="K37">
        <v>0</v>
      </c>
      <c r="L37">
        <v>0</v>
      </c>
      <c r="M37">
        <v>242</v>
      </c>
      <c r="N37">
        <v>1150</v>
      </c>
      <c r="O37">
        <v>4.75</v>
      </c>
      <c r="P37">
        <v>7</v>
      </c>
      <c r="Q37">
        <v>27</v>
      </c>
      <c r="R37">
        <v>20</v>
      </c>
      <c r="S37">
        <v>166</v>
      </c>
      <c r="T37">
        <v>8.3000000000000007</v>
      </c>
      <c r="U37">
        <v>0</v>
      </c>
      <c r="V37">
        <v>1</v>
      </c>
      <c r="W37">
        <v>1</v>
      </c>
      <c r="X37">
        <v>7</v>
      </c>
      <c r="Y37">
        <v>0</v>
      </c>
      <c r="Z37">
        <v>0</v>
      </c>
      <c r="AA37">
        <v>172</v>
      </c>
      <c r="AB37">
        <v>191.6</v>
      </c>
      <c r="AC37">
        <v>198.6</v>
      </c>
      <c r="AD37">
        <v>181.6</v>
      </c>
      <c r="AE37">
        <v>31</v>
      </c>
      <c r="AF37">
        <v>14</v>
      </c>
      <c r="AG37">
        <v>36</v>
      </c>
      <c r="AH37" t="s">
        <v>35</v>
      </c>
    </row>
    <row r="38" spans="1:34" x14ac:dyDescent="0.3">
      <c r="A38">
        <v>37</v>
      </c>
      <c r="B38" s="2" t="s">
        <v>96</v>
      </c>
      <c r="C38" s="2" t="s">
        <v>56</v>
      </c>
      <c r="D38" s="2" t="s">
        <v>49</v>
      </c>
      <c r="E38">
        <v>27</v>
      </c>
      <c r="F38">
        <v>16</v>
      </c>
      <c r="G38">
        <v>16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16</v>
      </c>
      <c r="O38">
        <v>5.33</v>
      </c>
      <c r="P38">
        <v>0</v>
      </c>
      <c r="Q38">
        <v>149</v>
      </c>
      <c r="R38">
        <v>104</v>
      </c>
      <c r="S38">
        <v>1199</v>
      </c>
      <c r="T38">
        <v>11.53</v>
      </c>
      <c r="U38">
        <v>6</v>
      </c>
      <c r="V38">
        <v>0</v>
      </c>
      <c r="W38">
        <v>0</v>
      </c>
      <c r="X38">
        <v>6</v>
      </c>
      <c r="Y38">
        <v>0</v>
      </c>
      <c r="Z38">
        <v>0</v>
      </c>
      <c r="AA38">
        <v>158</v>
      </c>
      <c r="AB38">
        <v>261.5</v>
      </c>
      <c r="AC38">
        <v>264.5</v>
      </c>
      <c r="AD38">
        <v>209.5</v>
      </c>
      <c r="AE38">
        <v>28</v>
      </c>
      <c r="AF38">
        <v>11</v>
      </c>
      <c r="AG38">
        <v>37</v>
      </c>
      <c r="AH38" t="s">
        <v>35</v>
      </c>
    </row>
    <row r="39" spans="1:34" x14ac:dyDescent="0.3">
      <c r="A39">
        <v>38</v>
      </c>
      <c r="B39" s="2" t="s">
        <v>97</v>
      </c>
      <c r="C39" s="2" t="s">
        <v>76</v>
      </c>
      <c r="D39" s="2" t="s">
        <v>34</v>
      </c>
      <c r="E39">
        <v>22</v>
      </c>
      <c r="F39">
        <v>16</v>
      </c>
      <c r="G39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179</v>
      </c>
      <c r="N39">
        <v>818</v>
      </c>
      <c r="O39">
        <v>4.57</v>
      </c>
      <c r="P39">
        <v>3</v>
      </c>
      <c r="Q39">
        <v>63</v>
      </c>
      <c r="R39">
        <v>50</v>
      </c>
      <c r="S39">
        <v>509</v>
      </c>
      <c r="T39">
        <v>10.18</v>
      </c>
      <c r="U39">
        <v>3</v>
      </c>
      <c r="V39">
        <v>2</v>
      </c>
      <c r="W39">
        <v>1</v>
      </c>
      <c r="X39">
        <v>6</v>
      </c>
      <c r="Y39">
        <v>1</v>
      </c>
      <c r="Z39">
        <v>0</v>
      </c>
      <c r="AA39">
        <v>169</v>
      </c>
      <c r="AB39">
        <v>218.7</v>
      </c>
      <c r="AC39">
        <v>225.7</v>
      </c>
      <c r="AD39">
        <v>193.7</v>
      </c>
      <c r="AE39">
        <v>28</v>
      </c>
      <c r="AF39">
        <v>15</v>
      </c>
      <c r="AG39">
        <v>38</v>
      </c>
      <c r="AH39" t="s">
        <v>35</v>
      </c>
    </row>
    <row r="40" spans="1:34" x14ac:dyDescent="0.3">
      <c r="A40">
        <v>39</v>
      </c>
      <c r="B40" s="2" t="s">
        <v>98</v>
      </c>
      <c r="C40" s="2" t="s">
        <v>99</v>
      </c>
      <c r="D40" s="2" t="s">
        <v>49</v>
      </c>
      <c r="E40">
        <v>26</v>
      </c>
      <c r="F40">
        <v>16</v>
      </c>
      <c r="G40">
        <v>15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2</v>
      </c>
      <c r="O40">
        <v>2</v>
      </c>
      <c r="P40">
        <v>0</v>
      </c>
      <c r="Q40">
        <v>154</v>
      </c>
      <c r="R40">
        <v>98</v>
      </c>
      <c r="S40">
        <v>1147</v>
      </c>
      <c r="T40">
        <v>11.7</v>
      </c>
      <c r="U40">
        <v>7</v>
      </c>
      <c r="V40">
        <v>0</v>
      </c>
      <c r="W40">
        <v>0</v>
      </c>
      <c r="X40">
        <v>7</v>
      </c>
      <c r="Y40">
        <v>0</v>
      </c>
      <c r="Z40">
        <v>0</v>
      </c>
      <c r="AA40">
        <v>157</v>
      </c>
      <c r="AB40">
        <v>254.9</v>
      </c>
      <c r="AC40">
        <v>257.89999999999998</v>
      </c>
      <c r="AD40">
        <v>205.9</v>
      </c>
      <c r="AE40">
        <v>28</v>
      </c>
      <c r="AF40">
        <v>12</v>
      </c>
      <c r="AG40">
        <v>39</v>
      </c>
      <c r="AH40" t="s">
        <v>35</v>
      </c>
    </row>
    <row r="41" spans="1:34" x14ac:dyDescent="0.3">
      <c r="A41">
        <v>40</v>
      </c>
      <c r="B41" s="2" t="s">
        <v>100</v>
      </c>
      <c r="C41" s="2" t="s">
        <v>101</v>
      </c>
      <c r="D41" s="2" t="s">
        <v>49</v>
      </c>
      <c r="E41">
        <v>33</v>
      </c>
      <c r="F41">
        <v>16</v>
      </c>
      <c r="G41">
        <v>13</v>
      </c>
      <c r="H41">
        <v>2</v>
      </c>
      <c r="I41">
        <v>2</v>
      </c>
      <c r="J41">
        <v>47</v>
      </c>
      <c r="K41">
        <v>1</v>
      </c>
      <c r="L41">
        <v>0</v>
      </c>
      <c r="M41">
        <v>8</v>
      </c>
      <c r="N41">
        <v>27</v>
      </c>
      <c r="O41">
        <v>3.38</v>
      </c>
      <c r="P41">
        <v>0</v>
      </c>
      <c r="Q41">
        <v>153</v>
      </c>
      <c r="R41">
        <v>100</v>
      </c>
      <c r="S41">
        <v>1117</v>
      </c>
      <c r="T41">
        <v>11.17</v>
      </c>
      <c r="U41">
        <v>6</v>
      </c>
      <c r="V41">
        <v>3</v>
      </c>
      <c r="W41">
        <v>1</v>
      </c>
      <c r="X41">
        <v>6</v>
      </c>
      <c r="Y41">
        <v>1</v>
      </c>
      <c r="Z41">
        <v>0</v>
      </c>
      <c r="AA41">
        <v>156</v>
      </c>
      <c r="AB41">
        <v>256.3</v>
      </c>
      <c r="AC41">
        <v>260.3</v>
      </c>
      <c r="AD41">
        <v>206.3</v>
      </c>
      <c r="AE41">
        <v>27</v>
      </c>
      <c r="AF41">
        <v>13</v>
      </c>
      <c r="AG41">
        <v>40</v>
      </c>
      <c r="AH41" t="s">
        <v>35</v>
      </c>
    </row>
    <row r="42" spans="1:34" x14ac:dyDescent="0.3">
      <c r="A42">
        <v>41</v>
      </c>
      <c r="B42" s="2" t="s">
        <v>102</v>
      </c>
      <c r="C42" s="2" t="s">
        <v>48</v>
      </c>
      <c r="D42" s="2" t="s">
        <v>34</v>
      </c>
      <c r="E42">
        <v>24</v>
      </c>
      <c r="F42">
        <v>14</v>
      </c>
      <c r="G42">
        <v>9</v>
      </c>
      <c r="H42">
        <v>1</v>
      </c>
      <c r="I42">
        <v>1</v>
      </c>
      <c r="J42">
        <v>13</v>
      </c>
      <c r="K42">
        <v>0</v>
      </c>
      <c r="L42">
        <v>0</v>
      </c>
      <c r="M42">
        <v>171</v>
      </c>
      <c r="N42">
        <v>797</v>
      </c>
      <c r="O42">
        <v>4.66</v>
      </c>
      <c r="P42">
        <v>5</v>
      </c>
      <c r="Q42">
        <v>97</v>
      </c>
      <c r="R42">
        <v>81</v>
      </c>
      <c r="S42">
        <v>533</v>
      </c>
      <c r="T42">
        <v>6.58</v>
      </c>
      <c r="U42">
        <v>1</v>
      </c>
      <c r="V42">
        <v>4</v>
      </c>
      <c r="W42">
        <v>1</v>
      </c>
      <c r="X42">
        <v>6</v>
      </c>
      <c r="Y42">
        <v>0</v>
      </c>
      <c r="Z42">
        <v>0</v>
      </c>
      <c r="AA42">
        <v>168</v>
      </c>
      <c r="AB42">
        <v>248.5</v>
      </c>
      <c r="AC42">
        <v>255.5</v>
      </c>
      <c r="AD42">
        <v>208</v>
      </c>
      <c r="AE42">
        <v>27</v>
      </c>
      <c r="AF42">
        <v>16</v>
      </c>
      <c r="AG42">
        <v>41</v>
      </c>
      <c r="AH42" t="s">
        <v>35</v>
      </c>
    </row>
    <row r="43" spans="1:34" x14ac:dyDescent="0.3">
      <c r="A43">
        <v>42</v>
      </c>
      <c r="B43" s="2" t="s">
        <v>103</v>
      </c>
      <c r="C43" s="2" t="s">
        <v>104</v>
      </c>
      <c r="D43" s="2" t="s">
        <v>34</v>
      </c>
      <c r="E43">
        <v>23</v>
      </c>
      <c r="F43">
        <v>14</v>
      </c>
      <c r="G43">
        <v>12</v>
      </c>
      <c r="H43">
        <v>0</v>
      </c>
      <c r="I43">
        <v>0</v>
      </c>
      <c r="J43">
        <v>0</v>
      </c>
      <c r="K43">
        <v>0</v>
      </c>
      <c r="L43">
        <v>0</v>
      </c>
      <c r="M43">
        <v>247</v>
      </c>
      <c r="N43">
        <v>1091</v>
      </c>
      <c r="O43">
        <v>4.42</v>
      </c>
      <c r="P43">
        <v>8</v>
      </c>
      <c r="Q43">
        <v>17</v>
      </c>
      <c r="R43">
        <v>14</v>
      </c>
      <c r="S43">
        <v>82</v>
      </c>
      <c r="T43">
        <v>5.86</v>
      </c>
      <c r="U43">
        <v>0</v>
      </c>
      <c r="V43">
        <v>0</v>
      </c>
      <c r="W43">
        <v>0</v>
      </c>
      <c r="X43">
        <v>8</v>
      </c>
      <c r="Y43">
        <v>1</v>
      </c>
      <c r="Z43">
        <v>0</v>
      </c>
      <c r="AA43">
        <v>167</v>
      </c>
      <c r="AB43">
        <v>181.3</v>
      </c>
      <c r="AC43">
        <v>184.3</v>
      </c>
      <c r="AD43">
        <v>174.3</v>
      </c>
      <c r="AE43">
        <v>27</v>
      </c>
      <c r="AF43">
        <v>17</v>
      </c>
      <c r="AG43">
        <v>42</v>
      </c>
      <c r="AH43" t="s">
        <v>35</v>
      </c>
    </row>
    <row r="44" spans="1:34" x14ac:dyDescent="0.3">
      <c r="A44">
        <v>43</v>
      </c>
      <c r="B44" s="2" t="s">
        <v>105</v>
      </c>
      <c r="C44" s="2" t="s">
        <v>54</v>
      </c>
      <c r="D44" s="2" t="s">
        <v>49</v>
      </c>
      <c r="E44">
        <v>27</v>
      </c>
      <c r="F44">
        <v>16</v>
      </c>
      <c r="G44">
        <v>16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10</v>
      </c>
      <c r="O44">
        <v>10</v>
      </c>
      <c r="P44">
        <v>0</v>
      </c>
      <c r="Q44">
        <v>138</v>
      </c>
      <c r="R44">
        <v>83</v>
      </c>
      <c r="S44">
        <v>1174</v>
      </c>
      <c r="T44">
        <v>14.14</v>
      </c>
      <c r="U44">
        <v>6</v>
      </c>
      <c r="V44">
        <v>0</v>
      </c>
      <c r="W44">
        <v>0</v>
      </c>
      <c r="X44">
        <v>6</v>
      </c>
      <c r="Y44">
        <v>0</v>
      </c>
      <c r="Z44">
        <v>0</v>
      </c>
      <c r="AA44">
        <v>154</v>
      </c>
      <c r="AB44">
        <v>237.4</v>
      </c>
      <c r="AC44">
        <v>240.4</v>
      </c>
      <c r="AD44">
        <v>195.9</v>
      </c>
      <c r="AE44">
        <v>25</v>
      </c>
      <c r="AF44">
        <v>14</v>
      </c>
      <c r="AG44">
        <v>43</v>
      </c>
      <c r="AH44" t="s">
        <v>35</v>
      </c>
    </row>
    <row r="45" spans="1:34" x14ac:dyDescent="0.3">
      <c r="A45">
        <v>44</v>
      </c>
      <c r="B45" s="2" t="s">
        <v>106</v>
      </c>
      <c r="C45" s="2" t="s">
        <v>107</v>
      </c>
      <c r="D45" s="2" t="s">
        <v>38</v>
      </c>
      <c r="E45">
        <v>23</v>
      </c>
      <c r="F45">
        <v>16</v>
      </c>
      <c r="G45">
        <v>16</v>
      </c>
      <c r="H45">
        <v>271</v>
      </c>
      <c r="I45">
        <v>461</v>
      </c>
      <c r="J45">
        <v>3089</v>
      </c>
      <c r="K45">
        <v>20</v>
      </c>
      <c r="L45">
        <v>9</v>
      </c>
      <c r="M45">
        <v>109</v>
      </c>
      <c r="N45">
        <v>510</v>
      </c>
      <c r="O45">
        <v>4.68</v>
      </c>
      <c r="P45">
        <v>9</v>
      </c>
      <c r="Q45">
        <v>0</v>
      </c>
      <c r="R45">
        <v>0</v>
      </c>
      <c r="S45">
        <v>0</v>
      </c>
      <c r="T45">
        <v>0</v>
      </c>
      <c r="U45">
        <v>0</v>
      </c>
      <c r="V45">
        <v>14</v>
      </c>
      <c r="W45">
        <v>4</v>
      </c>
      <c r="X45">
        <v>9</v>
      </c>
      <c r="Y45">
        <v>1</v>
      </c>
      <c r="Z45">
        <v>2</v>
      </c>
      <c r="AA45">
        <v>289</v>
      </c>
      <c r="AB45">
        <v>288.60000000000002</v>
      </c>
      <c r="AC45">
        <v>307.60000000000002</v>
      </c>
      <c r="AD45">
        <v>297.60000000000002</v>
      </c>
      <c r="AE45">
        <v>25</v>
      </c>
      <c r="AF45">
        <v>6</v>
      </c>
      <c r="AG45">
        <v>44</v>
      </c>
      <c r="AH45" t="s">
        <v>35</v>
      </c>
    </row>
    <row r="46" spans="1:34" x14ac:dyDescent="0.3">
      <c r="A46">
        <v>45</v>
      </c>
      <c r="B46" s="2" t="s">
        <v>108</v>
      </c>
      <c r="C46" s="2" t="s">
        <v>61</v>
      </c>
      <c r="D46" s="2" t="s">
        <v>49</v>
      </c>
      <c r="E46">
        <v>27</v>
      </c>
      <c r="F46">
        <v>16</v>
      </c>
      <c r="G46">
        <v>16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-5</v>
      </c>
      <c r="O46">
        <v>-1.25</v>
      </c>
      <c r="P46">
        <v>0</v>
      </c>
      <c r="Q46">
        <v>110</v>
      </c>
      <c r="R46">
        <v>82</v>
      </c>
      <c r="S46">
        <v>1057</v>
      </c>
      <c r="T46">
        <v>12.89</v>
      </c>
      <c r="U46">
        <v>8</v>
      </c>
      <c r="V46">
        <v>1</v>
      </c>
      <c r="W46">
        <v>0</v>
      </c>
      <c r="X46">
        <v>8</v>
      </c>
      <c r="Y46">
        <v>0</v>
      </c>
      <c r="Z46">
        <v>0</v>
      </c>
      <c r="AA46">
        <v>153</v>
      </c>
      <c r="AB46">
        <v>235.2</v>
      </c>
      <c r="AC46">
        <v>238.2</v>
      </c>
      <c r="AD46">
        <v>194.2</v>
      </c>
      <c r="AE46">
        <v>24</v>
      </c>
      <c r="AF46">
        <v>15</v>
      </c>
      <c r="AG46">
        <v>45</v>
      </c>
      <c r="AH46" t="s">
        <v>35</v>
      </c>
    </row>
    <row r="47" spans="1:34" x14ac:dyDescent="0.3">
      <c r="A47">
        <v>46</v>
      </c>
      <c r="B47" s="2" t="s">
        <v>109</v>
      </c>
      <c r="C47" s="2" t="s">
        <v>88</v>
      </c>
      <c r="D47" s="2" t="s">
        <v>49</v>
      </c>
      <c r="E47">
        <v>23</v>
      </c>
      <c r="F47">
        <v>15</v>
      </c>
      <c r="G47">
        <v>14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20</v>
      </c>
      <c r="O47">
        <v>10</v>
      </c>
      <c r="P47">
        <v>0</v>
      </c>
      <c r="Q47">
        <v>118</v>
      </c>
      <c r="R47">
        <v>73</v>
      </c>
      <c r="S47">
        <v>1008</v>
      </c>
      <c r="T47">
        <v>13.81</v>
      </c>
      <c r="U47">
        <v>8</v>
      </c>
      <c r="V47">
        <v>0</v>
      </c>
      <c r="W47">
        <v>0</v>
      </c>
      <c r="X47">
        <v>8</v>
      </c>
      <c r="Y47">
        <v>1</v>
      </c>
      <c r="Z47">
        <v>0</v>
      </c>
      <c r="AA47">
        <v>153</v>
      </c>
      <c r="AB47">
        <v>225.8</v>
      </c>
      <c r="AC47">
        <v>228.8</v>
      </c>
      <c r="AD47">
        <v>189.3</v>
      </c>
      <c r="AE47">
        <v>24</v>
      </c>
      <c r="AF47">
        <v>16</v>
      </c>
      <c r="AG47">
        <v>46</v>
      </c>
      <c r="AH47" t="s">
        <v>35</v>
      </c>
    </row>
    <row r="48" spans="1:34" x14ac:dyDescent="0.3">
      <c r="A48">
        <v>47</v>
      </c>
      <c r="B48" s="2" t="s">
        <v>110</v>
      </c>
      <c r="C48" s="2" t="s">
        <v>111</v>
      </c>
      <c r="D48" s="2" t="s">
        <v>34</v>
      </c>
      <c r="E48">
        <v>25</v>
      </c>
      <c r="F48">
        <v>14</v>
      </c>
      <c r="G48">
        <v>10</v>
      </c>
      <c r="H48">
        <v>0</v>
      </c>
      <c r="I48">
        <v>0</v>
      </c>
      <c r="J48">
        <v>0</v>
      </c>
      <c r="K48">
        <v>0</v>
      </c>
      <c r="L48">
        <v>0</v>
      </c>
      <c r="M48">
        <v>170</v>
      </c>
      <c r="N48">
        <v>817</v>
      </c>
      <c r="O48">
        <v>4.8099999999999996</v>
      </c>
      <c r="P48">
        <v>8</v>
      </c>
      <c r="Q48">
        <v>68</v>
      </c>
      <c r="R48">
        <v>50</v>
      </c>
      <c r="S48">
        <v>345</v>
      </c>
      <c r="T48">
        <v>6.9</v>
      </c>
      <c r="U48">
        <v>0</v>
      </c>
      <c r="V48">
        <v>2</v>
      </c>
      <c r="W48">
        <v>1</v>
      </c>
      <c r="X48">
        <v>8</v>
      </c>
      <c r="Y48">
        <v>1</v>
      </c>
      <c r="Z48">
        <v>0</v>
      </c>
      <c r="AA48">
        <v>164</v>
      </c>
      <c r="AB48">
        <v>214.2</v>
      </c>
      <c r="AC48">
        <v>221.2</v>
      </c>
      <c r="AD48">
        <v>189.2</v>
      </c>
      <c r="AE48">
        <v>24</v>
      </c>
      <c r="AF48">
        <v>18</v>
      </c>
      <c r="AG48">
        <v>47</v>
      </c>
      <c r="AH48" t="s">
        <v>35</v>
      </c>
    </row>
    <row r="49" spans="1:34" x14ac:dyDescent="0.3">
      <c r="A49">
        <v>48</v>
      </c>
      <c r="B49" s="2" t="s">
        <v>112</v>
      </c>
      <c r="C49" s="2" t="s">
        <v>51</v>
      </c>
      <c r="D49" s="2" t="s">
        <v>38</v>
      </c>
      <c r="E49">
        <v>24</v>
      </c>
      <c r="F49">
        <v>14</v>
      </c>
      <c r="G49">
        <v>14</v>
      </c>
      <c r="H49">
        <v>319</v>
      </c>
      <c r="I49">
        <v>484</v>
      </c>
      <c r="J49">
        <v>4031</v>
      </c>
      <c r="K49">
        <v>26</v>
      </c>
      <c r="L49">
        <v>5</v>
      </c>
      <c r="M49">
        <v>43</v>
      </c>
      <c r="N49">
        <v>218</v>
      </c>
      <c r="O49">
        <v>5.07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2</v>
      </c>
      <c r="X49">
        <v>2</v>
      </c>
      <c r="Y49">
        <v>0</v>
      </c>
      <c r="Z49">
        <v>1</v>
      </c>
      <c r="AA49">
        <v>287</v>
      </c>
      <c r="AB49">
        <v>287</v>
      </c>
      <c r="AC49">
        <v>300</v>
      </c>
      <c r="AD49">
        <v>292</v>
      </c>
      <c r="AE49">
        <v>23</v>
      </c>
      <c r="AF49">
        <v>7</v>
      </c>
      <c r="AG49">
        <v>48</v>
      </c>
      <c r="AH49" t="s">
        <v>35</v>
      </c>
    </row>
    <row r="50" spans="1:34" x14ac:dyDescent="0.3">
      <c r="A50">
        <v>49</v>
      </c>
      <c r="B50" s="2" t="s">
        <v>113</v>
      </c>
      <c r="C50" s="2" t="s">
        <v>114</v>
      </c>
      <c r="D50" s="2" t="s">
        <v>34</v>
      </c>
      <c r="E50">
        <v>25</v>
      </c>
      <c r="F50">
        <v>16</v>
      </c>
      <c r="G50">
        <v>16</v>
      </c>
      <c r="H50">
        <v>0</v>
      </c>
      <c r="I50">
        <v>0</v>
      </c>
      <c r="J50">
        <v>0</v>
      </c>
      <c r="K50">
        <v>0</v>
      </c>
      <c r="L50">
        <v>0</v>
      </c>
      <c r="M50">
        <v>224</v>
      </c>
      <c r="N50">
        <v>1011</v>
      </c>
      <c r="O50">
        <v>4.51</v>
      </c>
      <c r="P50">
        <v>7</v>
      </c>
      <c r="Q50">
        <v>48</v>
      </c>
      <c r="R50">
        <v>35</v>
      </c>
      <c r="S50">
        <v>196</v>
      </c>
      <c r="T50">
        <v>5.6</v>
      </c>
      <c r="U50">
        <v>0</v>
      </c>
      <c r="V50">
        <v>0</v>
      </c>
      <c r="W50">
        <v>0</v>
      </c>
      <c r="X50">
        <v>7</v>
      </c>
      <c r="Y50">
        <v>0</v>
      </c>
      <c r="Z50">
        <v>0</v>
      </c>
      <c r="AA50">
        <v>163</v>
      </c>
      <c r="AB50">
        <v>197.7</v>
      </c>
      <c r="AC50">
        <v>203.7</v>
      </c>
      <c r="AD50">
        <v>180.2</v>
      </c>
      <c r="AE50">
        <v>22</v>
      </c>
      <c r="AF50">
        <v>19</v>
      </c>
      <c r="AG50">
        <v>49</v>
      </c>
      <c r="AH50" t="s">
        <v>35</v>
      </c>
    </row>
    <row r="51" spans="1:34" x14ac:dyDescent="0.3">
      <c r="A51">
        <v>50</v>
      </c>
      <c r="B51" s="2" t="s">
        <v>115</v>
      </c>
      <c r="C51" s="2" t="s">
        <v>116</v>
      </c>
      <c r="D51" s="2" t="s">
        <v>38</v>
      </c>
      <c r="E51">
        <v>22</v>
      </c>
      <c r="F51">
        <v>16</v>
      </c>
      <c r="G51">
        <v>16</v>
      </c>
      <c r="H51">
        <v>349</v>
      </c>
      <c r="I51">
        <v>542</v>
      </c>
      <c r="J51">
        <v>3722</v>
      </c>
      <c r="K51">
        <v>20</v>
      </c>
      <c r="L51">
        <v>12</v>
      </c>
      <c r="M51">
        <v>93</v>
      </c>
      <c r="N51">
        <v>544</v>
      </c>
      <c r="O51">
        <v>5.85</v>
      </c>
      <c r="P51">
        <v>4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2</v>
      </c>
      <c r="X51">
        <v>4</v>
      </c>
      <c r="Y51">
        <v>0</v>
      </c>
      <c r="Z51">
        <v>3</v>
      </c>
      <c r="AA51">
        <v>285</v>
      </c>
      <c r="AB51">
        <v>285.3</v>
      </c>
      <c r="AC51">
        <v>305.3</v>
      </c>
      <c r="AD51">
        <v>297.3</v>
      </c>
      <c r="AE51">
        <v>22</v>
      </c>
      <c r="AF51">
        <v>8</v>
      </c>
      <c r="AG51">
        <v>50</v>
      </c>
      <c r="AH51" t="s">
        <v>35</v>
      </c>
    </row>
    <row r="52" spans="1:34" x14ac:dyDescent="0.3">
      <c r="A52">
        <v>51</v>
      </c>
      <c r="B52" s="2" t="s">
        <v>117</v>
      </c>
      <c r="C52" s="2" t="s">
        <v>114</v>
      </c>
      <c r="D52" s="2" t="s">
        <v>49</v>
      </c>
      <c r="E52">
        <v>24</v>
      </c>
      <c r="F52">
        <v>16</v>
      </c>
      <c r="G52">
        <v>14</v>
      </c>
      <c r="H52">
        <v>1</v>
      </c>
      <c r="I52">
        <v>1</v>
      </c>
      <c r="J52">
        <v>38</v>
      </c>
      <c r="K52">
        <v>0</v>
      </c>
      <c r="L52">
        <v>0</v>
      </c>
      <c r="M52">
        <v>3</v>
      </c>
      <c r="N52">
        <v>17</v>
      </c>
      <c r="O52">
        <v>5.67</v>
      </c>
      <c r="P52">
        <v>0</v>
      </c>
      <c r="Q52">
        <v>124</v>
      </c>
      <c r="R52">
        <v>72</v>
      </c>
      <c r="S52">
        <v>1112</v>
      </c>
      <c r="T52">
        <v>15.44</v>
      </c>
      <c r="U52">
        <v>6</v>
      </c>
      <c r="V52">
        <v>2</v>
      </c>
      <c r="W52">
        <v>0</v>
      </c>
      <c r="X52">
        <v>6</v>
      </c>
      <c r="Y52">
        <v>0</v>
      </c>
      <c r="Z52">
        <v>0</v>
      </c>
      <c r="AA52">
        <v>150</v>
      </c>
      <c r="AB52">
        <v>222.4</v>
      </c>
      <c r="AC52">
        <v>225.4</v>
      </c>
      <c r="AD52">
        <v>186.4</v>
      </c>
      <c r="AE52">
        <v>21</v>
      </c>
      <c r="AF52">
        <v>17</v>
      </c>
      <c r="AG52">
        <v>51</v>
      </c>
      <c r="AH52" t="s">
        <v>35</v>
      </c>
    </row>
    <row r="53" spans="1:34" x14ac:dyDescent="0.3">
      <c r="A53">
        <v>52</v>
      </c>
      <c r="B53" s="2" t="s">
        <v>118</v>
      </c>
      <c r="C53" s="2" t="s">
        <v>46</v>
      </c>
      <c r="D53" s="2" t="s">
        <v>49</v>
      </c>
      <c r="E53">
        <v>26</v>
      </c>
      <c r="F53">
        <v>15</v>
      </c>
      <c r="G53">
        <v>15</v>
      </c>
      <c r="H53">
        <v>0</v>
      </c>
      <c r="I53">
        <v>1</v>
      </c>
      <c r="J53">
        <v>0</v>
      </c>
      <c r="K53">
        <v>0</v>
      </c>
      <c r="L53">
        <v>0</v>
      </c>
      <c r="M53">
        <v>5</v>
      </c>
      <c r="N53">
        <v>61</v>
      </c>
      <c r="O53">
        <v>12.2</v>
      </c>
      <c r="P53">
        <v>0</v>
      </c>
      <c r="Q53">
        <v>94</v>
      </c>
      <c r="R53">
        <v>63</v>
      </c>
      <c r="S53">
        <v>1130</v>
      </c>
      <c r="T53">
        <v>17.940000000000001</v>
      </c>
      <c r="U53">
        <v>6</v>
      </c>
      <c r="V53">
        <v>4</v>
      </c>
      <c r="W53">
        <v>3</v>
      </c>
      <c r="X53">
        <v>6</v>
      </c>
      <c r="Y53">
        <v>0</v>
      </c>
      <c r="Z53">
        <v>0</v>
      </c>
      <c r="AA53">
        <v>149</v>
      </c>
      <c r="AB53">
        <v>212.1</v>
      </c>
      <c r="AC53">
        <v>218.1</v>
      </c>
      <c r="AD53">
        <v>180.6</v>
      </c>
      <c r="AE53">
        <v>20</v>
      </c>
      <c r="AF53">
        <v>18</v>
      </c>
      <c r="AG53">
        <v>52</v>
      </c>
      <c r="AH53" t="s">
        <v>35</v>
      </c>
    </row>
    <row r="54" spans="1:34" x14ac:dyDescent="0.3">
      <c r="A54">
        <v>53</v>
      </c>
      <c r="B54" s="2" t="s">
        <v>119</v>
      </c>
      <c r="C54" s="2" t="s">
        <v>107</v>
      </c>
      <c r="D54" s="2" t="s">
        <v>49</v>
      </c>
      <c r="E54">
        <v>29</v>
      </c>
      <c r="F54">
        <v>15</v>
      </c>
      <c r="G54">
        <v>15</v>
      </c>
      <c r="H54">
        <v>1</v>
      </c>
      <c r="I54">
        <v>1</v>
      </c>
      <c r="J54">
        <v>28</v>
      </c>
      <c r="K54">
        <v>1</v>
      </c>
      <c r="L54">
        <v>0</v>
      </c>
      <c r="M54">
        <v>2</v>
      </c>
      <c r="N54">
        <v>7</v>
      </c>
      <c r="O54">
        <v>3.5</v>
      </c>
      <c r="P54">
        <v>0</v>
      </c>
      <c r="Q54">
        <v>115</v>
      </c>
      <c r="R54">
        <v>72</v>
      </c>
      <c r="S54">
        <v>1060</v>
      </c>
      <c r="T54">
        <v>14.72</v>
      </c>
      <c r="U54">
        <v>6</v>
      </c>
      <c r="V54">
        <v>0</v>
      </c>
      <c r="W54">
        <v>0</v>
      </c>
      <c r="X54">
        <v>6</v>
      </c>
      <c r="Y54">
        <v>0</v>
      </c>
      <c r="Z54">
        <v>0</v>
      </c>
      <c r="AA54">
        <v>148</v>
      </c>
      <c r="AB54">
        <v>219.8</v>
      </c>
      <c r="AC54">
        <v>222.8</v>
      </c>
      <c r="AD54">
        <v>183.8</v>
      </c>
      <c r="AE54">
        <v>19</v>
      </c>
      <c r="AF54">
        <v>19</v>
      </c>
      <c r="AG54">
        <v>53</v>
      </c>
      <c r="AH54" t="s">
        <v>35</v>
      </c>
    </row>
    <row r="55" spans="1:34" x14ac:dyDescent="0.3">
      <c r="A55">
        <v>54</v>
      </c>
      <c r="B55" s="2" t="s">
        <v>120</v>
      </c>
      <c r="C55" s="2" t="s">
        <v>56</v>
      </c>
      <c r="D55" s="2" t="s">
        <v>52</v>
      </c>
      <c r="E55">
        <v>25</v>
      </c>
      <c r="F55">
        <v>12</v>
      </c>
      <c r="G55">
        <v>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76</v>
      </c>
      <c r="R55">
        <v>55</v>
      </c>
      <c r="S55">
        <v>652</v>
      </c>
      <c r="T55">
        <v>11.85</v>
      </c>
      <c r="U55">
        <v>5</v>
      </c>
      <c r="V55">
        <v>1</v>
      </c>
      <c r="W55">
        <v>1</v>
      </c>
      <c r="X55">
        <v>5</v>
      </c>
      <c r="Y55">
        <v>1</v>
      </c>
      <c r="Z55">
        <v>0</v>
      </c>
      <c r="AA55">
        <v>95</v>
      </c>
      <c r="AB55">
        <v>150.19999999999999</v>
      </c>
      <c r="AC55">
        <v>154.19999999999999</v>
      </c>
      <c r="AD55">
        <v>122.7</v>
      </c>
      <c r="AE55">
        <v>18</v>
      </c>
      <c r="AF55">
        <v>8</v>
      </c>
      <c r="AG55">
        <v>54</v>
      </c>
      <c r="AH55" t="s">
        <v>35</v>
      </c>
    </row>
    <row r="56" spans="1:34" x14ac:dyDescent="0.3">
      <c r="A56">
        <v>55</v>
      </c>
      <c r="B56" s="2" t="s">
        <v>121</v>
      </c>
      <c r="C56" s="2" t="s">
        <v>44</v>
      </c>
      <c r="D56" s="2" t="s">
        <v>49</v>
      </c>
      <c r="E56">
        <v>23</v>
      </c>
      <c r="F56">
        <v>14</v>
      </c>
      <c r="G56">
        <v>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113</v>
      </c>
      <c r="R56">
        <v>66</v>
      </c>
      <c r="S56">
        <v>1107</v>
      </c>
      <c r="T56">
        <v>16.77</v>
      </c>
      <c r="U56">
        <v>6</v>
      </c>
      <c r="V56">
        <v>0</v>
      </c>
      <c r="W56">
        <v>0</v>
      </c>
      <c r="X56">
        <v>6</v>
      </c>
      <c r="Y56">
        <v>0</v>
      </c>
      <c r="Z56">
        <v>0</v>
      </c>
      <c r="AA56">
        <v>147</v>
      </c>
      <c r="AB56">
        <v>212.7</v>
      </c>
      <c r="AC56">
        <v>215.7</v>
      </c>
      <c r="AD56">
        <v>179.7</v>
      </c>
      <c r="AE56">
        <v>18</v>
      </c>
      <c r="AF56">
        <v>20</v>
      </c>
      <c r="AG56">
        <v>55</v>
      </c>
      <c r="AH56" t="s">
        <v>35</v>
      </c>
    </row>
    <row r="57" spans="1:34" x14ac:dyDescent="0.3">
      <c r="A57">
        <v>56</v>
      </c>
      <c r="B57" s="2" t="s">
        <v>122</v>
      </c>
      <c r="C57" s="2" t="s">
        <v>42</v>
      </c>
      <c r="D57" s="2" t="s">
        <v>38</v>
      </c>
      <c r="E57">
        <v>36</v>
      </c>
      <c r="F57">
        <v>16</v>
      </c>
      <c r="G57">
        <v>16</v>
      </c>
      <c r="H57">
        <v>353</v>
      </c>
      <c r="I57">
        <v>569</v>
      </c>
      <c r="J57">
        <v>4002</v>
      </c>
      <c r="K57">
        <v>26</v>
      </c>
      <c r="L57">
        <v>4</v>
      </c>
      <c r="M57">
        <v>46</v>
      </c>
      <c r="N57">
        <v>183</v>
      </c>
      <c r="O57">
        <v>3.98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4</v>
      </c>
      <c r="W57">
        <v>4</v>
      </c>
      <c r="X57">
        <v>1</v>
      </c>
      <c r="Y57">
        <v>1</v>
      </c>
      <c r="Z57">
        <v>2</v>
      </c>
      <c r="AA57">
        <v>278</v>
      </c>
      <c r="AB57">
        <v>278.39999999999998</v>
      </c>
      <c r="AC57">
        <v>292.39999999999998</v>
      </c>
      <c r="AD57">
        <v>282.39999999999998</v>
      </c>
      <c r="AE57">
        <v>15</v>
      </c>
      <c r="AF57">
        <v>9</v>
      </c>
      <c r="AG57">
        <v>56</v>
      </c>
      <c r="AH57" t="s">
        <v>35</v>
      </c>
    </row>
    <row r="58" spans="1:34" x14ac:dyDescent="0.3">
      <c r="A58">
        <v>57</v>
      </c>
      <c r="B58" s="2" t="s">
        <v>123</v>
      </c>
      <c r="C58" s="2" t="s">
        <v>80</v>
      </c>
      <c r="D58" s="2" t="s">
        <v>52</v>
      </c>
      <c r="E58">
        <v>26</v>
      </c>
      <c r="F58">
        <v>15</v>
      </c>
      <c r="G58">
        <v>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89</v>
      </c>
      <c r="R58">
        <v>69</v>
      </c>
      <c r="S58">
        <v>734</v>
      </c>
      <c r="T58">
        <v>10.64</v>
      </c>
      <c r="U58">
        <v>3</v>
      </c>
      <c r="V58">
        <v>0</v>
      </c>
      <c r="W58">
        <v>0</v>
      </c>
      <c r="X58">
        <v>3</v>
      </c>
      <c r="Y58">
        <v>0</v>
      </c>
      <c r="Z58">
        <v>0</v>
      </c>
      <c r="AA58">
        <v>91</v>
      </c>
      <c r="AB58">
        <v>160.4</v>
      </c>
      <c r="AC58">
        <v>163.4</v>
      </c>
      <c r="AD58">
        <v>125.9</v>
      </c>
      <c r="AE58">
        <v>15</v>
      </c>
      <c r="AF58">
        <v>9</v>
      </c>
      <c r="AG58">
        <v>57</v>
      </c>
      <c r="AH58" t="s">
        <v>35</v>
      </c>
    </row>
    <row r="59" spans="1:34" x14ac:dyDescent="0.3">
      <c r="A59">
        <v>58</v>
      </c>
      <c r="B59" s="2" t="s">
        <v>124</v>
      </c>
      <c r="C59" s="2" t="s">
        <v>33</v>
      </c>
      <c r="D59" s="2" t="s">
        <v>49</v>
      </c>
      <c r="E59">
        <v>22</v>
      </c>
      <c r="F59">
        <v>15</v>
      </c>
      <c r="G59">
        <v>15</v>
      </c>
      <c r="H59">
        <v>0</v>
      </c>
      <c r="I59">
        <v>0</v>
      </c>
      <c r="J59">
        <v>0</v>
      </c>
      <c r="K59">
        <v>0</v>
      </c>
      <c r="L59">
        <v>0</v>
      </c>
      <c r="M59">
        <v>6</v>
      </c>
      <c r="N59">
        <v>40</v>
      </c>
      <c r="O59">
        <v>6.67</v>
      </c>
      <c r="P59">
        <v>0</v>
      </c>
      <c r="Q59">
        <v>135</v>
      </c>
      <c r="R59">
        <v>87</v>
      </c>
      <c r="S59">
        <v>1175</v>
      </c>
      <c r="T59">
        <v>13.51</v>
      </c>
      <c r="U59">
        <v>4</v>
      </c>
      <c r="V59">
        <v>2</v>
      </c>
      <c r="W59">
        <v>1</v>
      </c>
      <c r="X59">
        <v>4</v>
      </c>
      <c r="Y59">
        <v>0</v>
      </c>
      <c r="Z59">
        <v>0</v>
      </c>
      <c r="AA59">
        <v>144</v>
      </c>
      <c r="AB59">
        <v>230.5</v>
      </c>
      <c r="AC59">
        <v>234.5</v>
      </c>
      <c r="AD59">
        <v>187</v>
      </c>
      <c r="AE59">
        <v>14</v>
      </c>
      <c r="AF59">
        <v>21</v>
      </c>
      <c r="AG59">
        <v>58</v>
      </c>
      <c r="AH59" t="s">
        <v>35</v>
      </c>
    </row>
    <row r="60" spans="1:34" x14ac:dyDescent="0.3">
      <c r="A60">
        <v>59</v>
      </c>
      <c r="B60" s="2" t="s">
        <v>125</v>
      </c>
      <c r="C60" s="2" t="s">
        <v>80</v>
      </c>
      <c r="D60" s="2" t="s">
        <v>49</v>
      </c>
      <c r="E60">
        <v>27</v>
      </c>
      <c r="F60">
        <v>15</v>
      </c>
      <c r="G60">
        <v>15</v>
      </c>
      <c r="H60">
        <v>0</v>
      </c>
      <c r="I60">
        <v>0</v>
      </c>
      <c r="J60">
        <v>0</v>
      </c>
      <c r="K60">
        <v>0</v>
      </c>
      <c r="L60">
        <v>0</v>
      </c>
      <c r="M60">
        <v>17</v>
      </c>
      <c r="N60">
        <v>115</v>
      </c>
      <c r="O60">
        <v>6.76</v>
      </c>
      <c r="P60">
        <v>1</v>
      </c>
      <c r="Q60">
        <v>139</v>
      </c>
      <c r="R60">
        <v>90</v>
      </c>
      <c r="S60">
        <v>1134</v>
      </c>
      <c r="T60">
        <v>12.6</v>
      </c>
      <c r="U60">
        <v>2</v>
      </c>
      <c r="V60">
        <v>0</v>
      </c>
      <c r="W60">
        <v>0</v>
      </c>
      <c r="X60">
        <v>3</v>
      </c>
      <c r="Y60">
        <v>0</v>
      </c>
      <c r="Z60">
        <v>0</v>
      </c>
      <c r="AA60">
        <v>143</v>
      </c>
      <c r="AB60">
        <v>232.9</v>
      </c>
      <c r="AC60">
        <v>238.9</v>
      </c>
      <c r="AD60">
        <v>187.9</v>
      </c>
      <c r="AE60">
        <v>14</v>
      </c>
      <c r="AF60">
        <v>22</v>
      </c>
      <c r="AG60">
        <v>59</v>
      </c>
      <c r="AH60" t="s">
        <v>35</v>
      </c>
    </row>
    <row r="61" spans="1:34" x14ac:dyDescent="0.3">
      <c r="A61">
        <v>60</v>
      </c>
      <c r="B61" s="2" t="s">
        <v>126</v>
      </c>
      <c r="C61" s="2" t="s">
        <v>76</v>
      </c>
      <c r="D61" s="2" t="s">
        <v>38</v>
      </c>
      <c r="E61">
        <v>27</v>
      </c>
      <c r="F61">
        <v>16</v>
      </c>
      <c r="G61">
        <v>16</v>
      </c>
      <c r="H61">
        <v>388</v>
      </c>
      <c r="I61">
        <v>607</v>
      </c>
      <c r="J61">
        <v>4039</v>
      </c>
      <c r="K61">
        <v>27</v>
      </c>
      <c r="L61">
        <v>7</v>
      </c>
      <c r="M61">
        <v>62</v>
      </c>
      <c r="N61">
        <v>243</v>
      </c>
      <c r="O61">
        <v>3.92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16</v>
      </c>
      <c r="W61">
        <v>7</v>
      </c>
      <c r="X61">
        <v>1</v>
      </c>
      <c r="Y61">
        <v>0</v>
      </c>
      <c r="Z61">
        <v>2</v>
      </c>
      <c r="AA61">
        <v>276</v>
      </c>
      <c r="AB61">
        <v>275.89999999999998</v>
      </c>
      <c r="AC61">
        <v>295.89999999999998</v>
      </c>
      <c r="AD61">
        <v>282.89999999999998</v>
      </c>
      <c r="AE61">
        <v>12</v>
      </c>
      <c r="AF61">
        <v>10</v>
      </c>
      <c r="AG61">
        <v>60</v>
      </c>
      <c r="AH61" t="s">
        <v>35</v>
      </c>
    </row>
    <row r="62" spans="1:34" x14ac:dyDescent="0.3">
      <c r="A62">
        <v>61</v>
      </c>
      <c r="B62" s="2" t="s">
        <v>127</v>
      </c>
      <c r="C62" s="2" t="s">
        <v>65</v>
      </c>
      <c r="D62" s="2" t="s">
        <v>34</v>
      </c>
      <c r="E62">
        <v>27</v>
      </c>
      <c r="F62">
        <v>16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137</v>
      </c>
      <c r="N62">
        <v>772</v>
      </c>
      <c r="O62">
        <v>5.64</v>
      </c>
      <c r="P62">
        <v>8</v>
      </c>
      <c r="Q62">
        <v>22</v>
      </c>
      <c r="R62">
        <v>14</v>
      </c>
      <c r="S62">
        <v>180</v>
      </c>
      <c r="T62">
        <v>12.86</v>
      </c>
      <c r="U62">
        <v>2</v>
      </c>
      <c r="V62">
        <v>2</v>
      </c>
      <c r="W62">
        <v>2</v>
      </c>
      <c r="X62">
        <v>10</v>
      </c>
      <c r="Y62">
        <v>0</v>
      </c>
      <c r="Z62">
        <v>0</v>
      </c>
      <c r="AA62">
        <v>151</v>
      </c>
      <c r="AB62">
        <v>165.2</v>
      </c>
      <c r="AC62">
        <v>173.2</v>
      </c>
      <c r="AD62">
        <v>158.19999999999999</v>
      </c>
      <c r="AE62">
        <v>11</v>
      </c>
      <c r="AF62">
        <v>20</v>
      </c>
      <c r="AG62">
        <v>61</v>
      </c>
      <c r="AH62" t="s">
        <v>35</v>
      </c>
    </row>
    <row r="63" spans="1:34" x14ac:dyDescent="0.3">
      <c r="A63">
        <v>62</v>
      </c>
      <c r="B63" s="2" t="s">
        <v>128</v>
      </c>
      <c r="C63" s="2" t="s">
        <v>76</v>
      </c>
      <c r="D63" s="2" t="s">
        <v>52</v>
      </c>
      <c r="E63">
        <v>24</v>
      </c>
      <c r="F63">
        <v>15</v>
      </c>
      <c r="G63">
        <v>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87</v>
      </c>
      <c r="R63">
        <v>58</v>
      </c>
      <c r="S63">
        <v>607</v>
      </c>
      <c r="T63">
        <v>10.47</v>
      </c>
      <c r="U63">
        <v>5</v>
      </c>
      <c r="V63">
        <v>2</v>
      </c>
      <c r="W63">
        <v>2</v>
      </c>
      <c r="X63">
        <v>5</v>
      </c>
      <c r="Y63">
        <v>0</v>
      </c>
      <c r="Z63">
        <v>0</v>
      </c>
      <c r="AA63">
        <v>87</v>
      </c>
      <c r="AB63">
        <v>144.69999999999999</v>
      </c>
      <c r="AC63">
        <v>149.69999999999999</v>
      </c>
      <c r="AD63">
        <v>115.7</v>
      </c>
      <c r="AE63">
        <v>10</v>
      </c>
      <c r="AF63">
        <v>10</v>
      </c>
      <c r="AG63">
        <v>62</v>
      </c>
      <c r="AH63" t="s">
        <v>35</v>
      </c>
    </row>
    <row r="64" spans="1:34" x14ac:dyDescent="0.3">
      <c r="A64">
        <v>63</v>
      </c>
      <c r="B64" s="2" t="s">
        <v>129</v>
      </c>
      <c r="C64" s="2" t="s">
        <v>130</v>
      </c>
      <c r="D64" s="2" t="s">
        <v>34</v>
      </c>
      <c r="E64">
        <v>27</v>
      </c>
      <c r="F64">
        <v>15</v>
      </c>
      <c r="G64">
        <v>15</v>
      </c>
      <c r="H64">
        <v>0</v>
      </c>
      <c r="I64">
        <v>0</v>
      </c>
      <c r="J64">
        <v>0</v>
      </c>
      <c r="K64">
        <v>0</v>
      </c>
      <c r="L64">
        <v>0</v>
      </c>
      <c r="M64">
        <v>245</v>
      </c>
      <c r="N64">
        <v>789</v>
      </c>
      <c r="O64">
        <v>3.22</v>
      </c>
      <c r="P64">
        <v>3</v>
      </c>
      <c r="Q64">
        <v>78</v>
      </c>
      <c r="R64">
        <v>66</v>
      </c>
      <c r="S64">
        <v>461</v>
      </c>
      <c r="T64">
        <v>6.98</v>
      </c>
      <c r="U64">
        <v>1</v>
      </c>
      <c r="V64">
        <v>1</v>
      </c>
      <c r="W64">
        <v>1</v>
      </c>
      <c r="X64">
        <v>4</v>
      </c>
      <c r="Y64">
        <v>1</v>
      </c>
      <c r="Z64">
        <v>0</v>
      </c>
      <c r="AA64">
        <v>149</v>
      </c>
      <c r="AB64">
        <v>215</v>
      </c>
      <c r="AC64">
        <v>222</v>
      </c>
      <c r="AD64">
        <v>182</v>
      </c>
      <c r="AE64">
        <v>8</v>
      </c>
      <c r="AF64">
        <v>21</v>
      </c>
      <c r="AG64">
        <v>63</v>
      </c>
      <c r="AH64" t="s">
        <v>35</v>
      </c>
    </row>
    <row r="65" spans="1:34" x14ac:dyDescent="0.3">
      <c r="A65">
        <v>64</v>
      </c>
      <c r="B65" s="2" t="s">
        <v>131</v>
      </c>
      <c r="C65" s="2" t="s">
        <v>86</v>
      </c>
      <c r="D65" s="2" t="s">
        <v>52</v>
      </c>
      <c r="E65">
        <v>24</v>
      </c>
      <c r="F65">
        <v>16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89</v>
      </c>
      <c r="R65">
        <v>51</v>
      </c>
      <c r="S65">
        <v>570</v>
      </c>
      <c r="T65">
        <v>11.18</v>
      </c>
      <c r="U65">
        <v>5</v>
      </c>
      <c r="V65">
        <v>1</v>
      </c>
      <c r="W65">
        <v>1</v>
      </c>
      <c r="X65">
        <v>5</v>
      </c>
      <c r="Y65">
        <v>0</v>
      </c>
      <c r="Z65">
        <v>0</v>
      </c>
      <c r="AA65">
        <v>85</v>
      </c>
      <c r="AB65">
        <v>136</v>
      </c>
      <c r="AC65">
        <v>140</v>
      </c>
      <c r="AD65">
        <v>110.5</v>
      </c>
      <c r="AE65">
        <v>8</v>
      </c>
      <c r="AF65">
        <v>11</v>
      </c>
      <c r="AG65">
        <v>64</v>
      </c>
      <c r="AH65" t="s">
        <v>35</v>
      </c>
    </row>
    <row r="66" spans="1:34" x14ac:dyDescent="0.3">
      <c r="A66">
        <v>65</v>
      </c>
      <c r="B66" s="2" t="s">
        <v>132</v>
      </c>
      <c r="C66" s="2" t="s">
        <v>84</v>
      </c>
      <c r="D66" s="2" t="s">
        <v>49</v>
      </c>
      <c r="E66">
        <v>25</v>
      </c>
      <c r="F66">
        <v>13</v>
      </c>
      <c r="G66">
        <v>10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34</v>
      </c>
      <c r="O66">
        <v>17</v>
      </c>
      <c r="P66">
        <v>0</v>
      </c>
      <c r="Q66">
        <v>93</v>
      </c>
      <c r="R66">
        <v>63</v>
      </c>
      <c r="S66">
        <v>866</v>
      </c>
      <c r="T66">
        <v>13.75</v>
      </c>
      <c r="U66">
        <v>7</v>
      </c>
      <c r="V66">
        <v>0</v>
      </c>
      <c r="W66">
        <v>0</v>
      </c>
      <c r="X66">
        <v>7</v>
      </c>
      <c r="Y66">
        <v>1</v>
      </c>
      <c r="Z66">
        <v>0</v>
      </c>
      <c r="AA66">
        <v>134</v>
      </c>
      <c r="AB66">
        <v>197</v>
      </c>
      <c r="AC66">
        <v>200</v>
      </c>
      <c r="AD66">
        <v>165.5</v>
      </c>
      <c r="AE66">
        <v>5</v>
      </c>
      <c r="AF66">
        <v>23</v>
      </c>
      <c r="AG66">
        <v>65</v>
      </c>
      <c r="AH66" t="s">
        <v>35</v>
      </c>
    </row>
    <row r="67" spans="1:34" x14ac:dyDescent="0.3">
      <c r="A67">
        <v>66</v>
      </c>
      <c r="B67" s="2" t="s">
        <v>133</v>
      </c>
      <c r="C67" s="2" t="s">
        <v>99</v>
      </c>
      <c r="D67" s="2" t="s">
        <v>34</v>
      </c>
      <c r="E67">
        <v>22</v>
      </c>
      <c r="F67">
        <v>16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242</v>
      </c>
      <c r="N67">
        <v>889</v>
      </c>
      <c r="O67">
        <v>3.67</v>
      </c>
      <c r="P67">
        <v>6</v>
      </c>
      <c r="Q67">
        <v>35</v>
      </c>
      <c r="R67">
        <v>25</v>
      </c>
      <c r="S67">
        <v>185</v>
      </c>
      <c r="T67">
        <v>7.4</v>
      </c>
      <c r="U67">
        <v>1</v>
      </c>
      <c r="V67">
        <v>2</v>
      </c>
      <c r="W67">
        <v>2</v>
      </c>
      <c r="X67">
        <v>7</v>
      </c>
      <c r="Y67">
        <v>0</v>
      </c>
      <c r="Z67">
        <v>0</v>
      </c>
      <c r="AA67">
        <v>145</v>
      </c>
      <c r="AB67">
        <v>170.4</v>
      </c>
      <c r="AC67">
        <v>178.4</v>
      </c>
      <c r="AD67">
        <v>157.9</v>
      </c>
      <c r="AE67">
        <v>5</v>
      </c>
      <c r="AF67">
        <v>22</v>
      </c>
      <c r="AG67">
        <v>66</v>
      </c>
      <c r="AH67" t="s">
        <v>35</v>
      </c>
    </row>
    <row r="68" spans="1:34" x14ac:dyDescent="0.3">
      <c r="A68">
        <v>67</v>
      </c>
      <c r="B68" s="2" t="s">
        <v>134</v>
      </c>
      <c r="C68" s="2" t="s">
        <v>135</v>
      </c>
      <c r="D68" s="2" t="s">
        <v>49</v>
      </c>
      <c r="E68">
        <v>24</v>
      </c>
      <c r="F68">
        <v>14</v>
      </c>
      <c r="G68">
        <v>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93</v>
      </c>
      <c r="R68">
        <v>58</v>
      </c>
      <c r="S68">
        <v>919</v>
      </c>
      <c r="T68">
        <v>15.84</v>
      </c>
      <c r="U68">
        <v>7</v>
      </c>
      <c r="V68">
        <v>0</v>
      </c>
      <c r="W68">
        <v>0</v>
      </c>
      <c r="X68">
        <v>7</v>
      </c>
      <c r="Y68">
        <v>0</v>
      </c>
      <c r="Z68">
        <v>0</v>
      </c>
      <c r="AA68">
        <v>134</v>
      </c>
      <c r="AB68">
        <v>191.9</v>
      </c>
      <c r="AC68">
        <v>194.9</v>
      </c>
      <c r="AD68">
        <v>162.9</v>
      </c>
      <c r="AE68">
        <v>5</v>
      </c>
      <c r="AF68">
        <v>24</v>
      </c>
      <c r="AG68">
        <v>67</v>
      </c>
      <c r="AH68" t="s">
        <v>35</v>
      </c>
    </row>
    <row r="69" spans="1:34" x14ac:dyDescent="0.3">
      <c r="A69">
        <v>68</v>
      </c>
      <c r="B69" s="2" t="s">
        <v>136</v>
      </c>
      <c r="C69" s="2" t="s">
        <v>78</v>
      </c>
      <c r="D69" s="2" t="s">
        <v>49</v>
      </c>
      <c r="E69">
        <v>25</v>
      </c>
      <c r="F69">
        <v>16</v>
      </c>
      <c r="G69">
        <v>15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23</v>
      </c>
      <c r="O69">
        <v>5.75</v>
      </c>
      <c r="P69">
        <v>0</v>
      </c>
      <c r="Q69">
        <v>148</v>
      </c>
      <c r="R69">
        <v>90</v>
      </c>
      <c r="S69">
        <v>1046</v>
      </c>
      <c r="T69">
        <v>11.62</v>
      </c>
      <c r="U69">
        <v>5</v>
      </c>
      <c r="V69">
        <v>2</v>
      </c>
      <c r="W69">
        <v>2</v>
      </c>
      <c r="X69">
        <v>5</v>
      </c>
      <c r="Y69">
        <v>0</v>
      </c>
      <c r="Z69">
        <v>0</v>
      </c>
      <c r="AA69">
        <v>133</v>
      </c>
      <c r="AB69">
        <v>222.9</v>
      </c>
      <c r="AC69">
        <v>227.9</v>
      </c>
      <c r="AD69">
        <v>177.9</v>
      </c>
      <c r="AE69">
        <v>4</v>
      </c>
      <c r="AF69">
        <v>25</v>
      </c>
      <c r="AG69">
        <v>68</v>
      </c>
      <c r="AH69" t="s">
        <v>35</v>
      </c>
    </row>
    <row r="70" spans="1:34" x14ac:dyDescent="0.3">
      <c r="A70">
        <v>69</v>
      </c>
      <c r="B70" s="2" t="s">
        <v>137</v>
      </c>
      <c r="C70" s="2" t="s">
        <v>84</v>
      </c>
      <c r="D70" s="2" t="s">
        <v>38</v>
      </c>
      <c r="E70">
        <v>34</v>
      </c>
      <c r="F70">
        <v>15</v>
      </c>
      <c r="G70">
        <v>15</v>
      </c>
      <c r="H70">
        <v>408</v>
      </c>
      <c r="I70">
        <v>616</v>
      </c>
      <c r="J70">
        <v>4466</v>
      </c>
      <c r="K70">
        <v>26</v>
      </c>
      <c r="L70">
        <v>14</v>
      </c>
      <c r="M70">
        <v>34</v>
      </c>
      <c r="N70">
        <v>147</v>
      </c>
      <c r="O70">
        <v>4.32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9</v>
      </c>
      <c r="W70">
        <v>5</v>
      </c>
      <c r="X70">
        <v>1</v>
      </c>
      <c r="Y70">
        <v>0</v>
      </c>
      <c r="Z70">
        <v>1</v>
      </c>
      <c r="AA70">
        <v>267</v>
      </c>
      <c r="AB70">
        <v>267.3</v>
      </c>
      <c r="AC70">
        <v>292.3</v>
      </c>
      <c r="AD70">
        <v>281.3</v>
      </c>
      <c r="AE70">
        <v>4</v>
      </c>
      <c r="AF70">
        <v>11</v>
      </c>
      <c r="AG70">
        <v>69</v>
      </c>
      <c r="AH70" t="s">
        <v>35</v>
      </c>
    </row>
    <row r="71" spans="1:34" x14ac:dyDescent="0.3">
      <c r="A71">
        <v>70</v>
      </c>
      <c r="B71" s="2" t="s">
        <v>138</v>
      </c>
      <c r="C71" s="2" t="s">
        <v>65</v>
      </c>
      <c r="D71" s="2" t="s">
        <v>49</v>
      </c>
      <c r="E71">
        <v>23</v>
      </c>
      <c r="F71">
        <v>15</v>
      </c>
      <c r="G71">
        <v>11</v>
      </c>
      <c r="H71">
        <v>0</v>
      </c>
      <c r="I71">
        <v>0</v>
      </c>
      <c r="J71">
        <v>0</v>
      </c>
      <c r="K71">
        <v>0</v>
      </c>
      <c r="L71">
        <v>0</v>
      </c>
      <c r="M71">
        <v>14</v>
      </c>
      <c r="N71">
        <v>159</v>
      </c>
      <c r="O71">
        <v>11.36</v>
      </c>
      <c r="P71">
        <v>3</v>
      </c>
      <c r="Q71">
        <v>81</v>
      </c>
      <c r="R71">
        <v>57</v>
      </c>
      <c r="S71">
        <v>802</v>
      </c>
      <c r="T71">
        <v>14.07</v>
      </c>
      <c r="U71">
        <v>3</v>
      </c>
      <c r="V71">
        <v>2</v>
      </c>
      <c r="W71">
        <v>1</v>
      </c>
      <c r="X71">
        <v>6</v>
      </c>
      <c r="Y71">
        <v>1</v>
      </c>
      <c r="Z71">
        <v>0</v>
      </c>
      <c r="AA71">
        <v>132</v>
      </c>
      <c r="AB71">
        <v>189.1</v>
      </c>
      <c r="AC71">
        <v>196.1</v>
      </c>
      <c r="AD71">
        <v>160.6</v>
      </c>
      <c r="AE71">
        <v>3</v>
      </c>
      <c r="AF71">
        <v>26</v>
      </c>
      <c r="AG71">
        <v>70</v>
      </c>
      <c r="AH71" t="s">
        <v>35</v>
      </c>
    </row>
    <row r="72" spans="1:34" x14ac:dyDescent="0.3">
      <c r="A72">
        <v>71</v>
      </c>
      <c r="B72" s="2" t="s">
        <v>139</v>
      </c>
      <c r="C72" s="2" t="s">
        <v>72</v>
      </c>
      <c r="D72" s="2" t="s">
        <v>49</v>
      </c>
      <c r="E72">
        <v>29</v>
      </c>
      <c r="F72">
        <v>13</v>
      </c>
      <c r="G72">
        <v>11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91</v>
      </c>
      <c r="R72">
        <v>62</v>
      </c>
      <c r="S72">
        <v>779</v>
      </c>
      <c r="T72">
        <v>12.56</v>
      </c>
      <c r="U72">
        <v>9</v>
      </c>
      <c r="V72">
        <v>0</v>
      </c>
      <c r="W72">
        <v>0</v>
      </c>
      <c r="X72">
        <v>9</v>
      </c>
      <c r="Y72">
        <v>0</v>
      </c>
      <c r="Z72">
        <v>0</v>
      </c>
      <c r="AA72">
        <v>132</v>
      </c>
      <c r="AB72">
        <v>193.9</v>
      </c>
      <c r="AC72">
        <v>196.9</v>
      </c>
      <c r="AD72">
        <v>162.9</v>
      </c>
      <c r="AE72">
        <v>3</v>
      </c>
      <c r="AF72">
        <v>27</v>
      </c>
      <c r="AG72">
        <v>71</v>
      </c>
      <c r="AH72" t="s">
        <v>35</v>
      </c>
    </row>
    <row r="73" spans="1:34" x14ac:dyDescent="0.3">
      <c r="A73">
        <v>72</v>
      </c>
      <c r="B73" s="2" t="s">
        <v>140</v>
      </c>
      <c r="C73" s="2" t="s">
        <v>67</v>
      </c>
      <c r="D73" s="2" t="s">
        <v>34</v>
      </c>
      <c r="E73">
        <v>29</v>
      </c>
      <c r="F73">
        <v>16</v>
      </c>
      <c r="G73">
        <v>14</v>
      </c>
      <c r="H73">
        <v>0</v>
      </c>
      <c r="I73">
        <v>0</v>
      </c>
      <c r="J73">
        <v>0</v>
      </c>
      <c r="K73">
        <v>0</v>
      </c>
      <c r="L73">
        <v>0</v>
      </c>
      <c r="M73">
        <v>245</v>
      </c>
      <c r="N73">
        <v>1070</v>
      </c>
      <c r="O73">
        <v>4.37</v>
      </c>
      <c r="P73">
        <v>6</v>
      </c>
      <c r="Q73">
        <v>16</v>
      </c>
      <c r="R73">
        <v>10</v>
      </c>
      <c r="S73">
        <v>42</v>
      </c>
      <c r="T73">
        <v>4.2</v>
      </c>
      <c r="U73">
        <v>0</v>
      </c>
      <c r="V73">
        <v>4</v>
      </c>
      <c r="W73">
        <v>2</v>
      </c>
      <c r="X73">
        <v>6</v>
      </c>
      <c r="Y73">
        <v>0</v>
      </c>
      <c r="Z73">
        <v>0</v>
      </c>
      <c r="AA73">
        <v>143</v>
      </c>
      <c r="AB73">
        <v>153.19999999999999</v>
      </c>
      <c r="AC73">
        <v>158.19999999999999</v>
      </c>
      <c r="AD73">
        <v>148.19999999999999</v>
      </c>
      <c r="AE73">
        <v>3</v>
      </c>
      <c r="AF73">
        <v>23</v>
      </c>
      <c r="AG73">
        <v>72</v>
      </c>
      <c r="AH73" t="s">
        <v>35</v>
      </c>
    </row>
    <row r="74" spans="1:34" x14ac:dyDescent="0.3">
      <c r="A74">
        <v>73</v>
      </c>
      <c r="B74" s="2" t="s">
        <v>141</v>
      </c>
      <c r="C74" s="2" t="s">
        <v>51</v>
      </c>
      <c r="D74" s="2" t="s">
        <v>49</v>
      </c>
      <c r="E74">
        <v>25</v>
      </c>
      <c r="F74">
        <v>12</v>
      </c>
      <c r="G74">
        <v>12</v>
      </c>
      <c r="H74">
        <v>0</v>
      </c>
      <c r="I74">
        <v>0</v>
      </c>
      <c r="J74">
        <v>0</v>
      </c>
      <c r="K74">
        <v>0</v>
      </c>
      <c r="L74">
        <v>0</v>
      </c>
      <c r="M74">
        <v>8</v>
      </c>
      <c r="N74">
        <v>23</v>
      </c>
      <c r="O74">
        <v>2.88</v>
      </c>
      <c r="P74">
        <v>0</v>
      </c>
      <c r="Q74">
        <v>89</v>
      </c>
      <c r="R74">
        <v>58</v>
      </c>
      <c r="S74">
        <v>860</v>
      </c>
      <c r="T74">
        <v>14.83</v>
      </c>
      <c r="U74">
        <v>7</v>
      </c>
      <c r="V74">
        <v>0</v>
      </c>
      <c r="W74">
        <v>0</v>
      </c>
      <c r="X74">
        <v>7</v>
      </c>
      <c r="Y74">
        <v>0</v>
      </c>
      <c r="Z74">
        <v>0</v>
      </c>
      <c r="AA74">
        <v>130</v>
      </c>
      <c r="AB74">
        <v>188.3</v>
      </c>
      <c r="AC74">
        <v>191.3</v>
      </c>
      <c r="AD74">
        <v>159.30000000000001</v>
      </c>
      <c r="AE74">
        <v>1</v>
      </c>
      <c r="AF74">
        <v>28</v>
      </c>
      <c r="AG74">
        <v>73</v>
      </c>
      <c r="AH74" t="s">
        <v>35</v>
      </c>
    </row>
    <row r="75" spans="1:34" x14ac:dyDescent="0.3">
      <c r="A75">
        <v>74</v>
      </c>
      <c r="B75" s="2" t="s">
        <v>142</v>
      </c>
      <c r="C75" s="2" t="s">
        <v>42</v>
      </c>
      <c r="D75" s="2" t="s">
        <v>49</v>
      </c>
      <c r="E75">
        <v>27</v>
      </c>
      <c r="F75">
        <v>12</v>
      </c>
      <c r="G75">
        <v>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127</v>
      </c>
      <c r="R75">
        <v>83</v>
      </c>
      <c r="S75">
        <v>997</v>
      </c>
      <c r="T75">
        <v>12.01</v>
      </c>
      <c r="U75">
        <v>5</v>
      </c>
      <c r="V75">
        <v>2</v>
      </c>
      <c r="W75">
        <v>1</v>
      </c>
      <c r="X75">
        <v>5</v>
      </c>
      <c r="Y75">
        <v>1</v>
      </c>
      <c r="Z75">
        <v>0</v>
      </c>
      <c r="AA75">
        <v>130</v>
      </c>
      <c r="AB75">
        <v>212.7</v>
      </c>
      <c r="AC75">
        <v>216.7</v>
      </c>
      <c r="AD75">
        <v>171.2</v>
      </c>
      <c r="AE75">
        <v>1</v>
      </c>
      <c r="AF75">
        <v>29</v>
      </c>
      <c r="AG75">
        <v>74</v>
      </c>
      <c r="AH75" t="s">
        <v>35</v>
      </c>
    </row>
    <row r="76" spans="1:34" x14ac:dyDescent="0.3">
      <c r="A76">
        <v>75</v>
      </c>
      <c r="B76" s="2" t="s">
        <v>143</v>
      </c>
      <c r="C76" s="2" t="s">
        <v>101</v>
      </c>
      <c r="D76" s="2" t="s">
        <v>34</v>
      </c>
      <c r="E76">
        <v>24</v>
      </c>
      <c r="F76">
        <v>16</v>
      </c>
      <c r="G76">
        <v>14</v>
      </c>
      <c r="H76">
        <v>0</v>
      </c>
      <c r="I76">
        <v>0</v>
      </c>
      <c r="J76">
        <v>0</v>
      </c>
      <c r="K76">
        <v>0</v>
      </c>
      <c r="L76">
        <v>0</v>
      </c>
      <c r="M76">
        <v>247</v>
      </c>
      <c r="N76">
        <v>912</v>
      </c>
      <c r="O76">
        <v>3.69</v>
      </c>
      <c r="P76">
        <v>7</v>
      </c>
      <c r="Q76">
        <v>20</v>
      </c>
      <c r="R76">
        <v>12</v>
      </c>
      <c r="S76">
        <v>94</v>
      </c>
      <c r="T76">
        <v>7.83</v>
      </c>
      <c r="U76">
        <v>0</v>
      </c>
      <c r="V76">
        <v>2</v>
      </c>
      <c r="W76">
        <v>1</v>
      </c>
      <c r="X76">
        <v>7</v>
      </c>
      <c r="Y76">
        <v>0</v>
      </c>
      <c r="Z76">
        <v>0</v>
      </c>
      <c r="AA76">
        <v>141</v>
      </c>
      <c r="AB76">
        <v>152.6</v>
      </c>
      <c r="AC76">
        <v>156.6</v>
      </c>
      <c r="AD76">
        <v>146.6</v>
      </c>
      <c r="AF76">
        <v>24</v>
      </c>
      <c r="AG76">
        <v>75</v>
      </c>
      <c r="AH76" t="s">
        <v>35</v>
      </c>
    </row>
    <row r="77" spans="1:34" x14ac:dyDescent="0.3">
      <c r="A77">
        <v>76</v>
      </c>
      <c r="B77" s="2" t="s">
        <v>144</v>
      </c>
      <c r="C77" s="2" t="s">
        <v>101</v>
      </c>
      <c r="D77" s="2" t="s">
        <v>38</v>
      </c>
      <c r="E77">
        <v>42</v>
      </c>
      <c r="F77">
        <v>16</v>
      </c>
      <c r="G77">
        <v>16</v>
      </c>
      <c r="H77">
        <v>373</v>
      </c>
      <c r="I77">
        <v>613</v>
      </c>
      <c r="J77">
        <v>4057</v>
      </c>
      <c r="K77">
        <v>24</v>
      </c>
      <c r="L77">
        <v>8</v>
      </c>
      <c r="M77">
        <v>26</v>
      </c>
      <c r="N77">
        <v>34</v>
      </c>
      <c r="O77">
        <v>1.31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4</v>
      </c>
      <c r="W77">
        <v>1</v>
      </c>
      <c r="X77">
        <v>3</v>
      </c>
      <c r="Y77">
        <v>0</v>
      </c>
      <c r="Z77">
        <v>1</v>
      </c>
      <c r="AA77">
        <v>264</v>
      </c>
      <c r="AB77">
        <v>263.7</v>
      </c>
      <c r="AC77">
        <v>275.7</v>
      </c>
      <c r="AD77">
        <v>271.7</v>
      </c>
      <c r="AF77">
        <v>12</v>
      </c>
      <c r="AG77">
        <v>76</v>
      </c>
      <c r="AH77" t="s">
        <v>35</v>
      </c>
    </row>
    <row r="78" spans="1:34" x14ac:dyDescent="0.3">
      <c r="A78">
        <v>77</v>
      </c>
      <c r="B78" s="2" t="s">
        <v>145</v>
      </c>
      <c r="C78" s="2" t="s">
        <v>44</v>
      </c>
      <c r="D78" s="2" t="s">
        <v>52</v>
      </c>
      <c r="E78">
        <v>37</v>
      </c>
      <c r="F78">
        <v>16</v>
      </c>
      <c r="G78">
        <v>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83</v>
      </c>
      <c r="R78">
        <v>63</v>
      </c>
      <c r="S78">
        <v>529</v>
      </c>
      <c r="T78">
        <v>8.4</v>
      </c>
      <c r="U78">
        <v>4</v>
      </c>
      <c r="V78">
        <v>1</v>
      </c>
      <c r="W78">
        <v>1</v>
      </c>
      <c r="X78">
        <v>4</v>
      </c>
      <c r="Y78">
        <v>1</v>
      </c>
      <c r="Z78">
        <v>0</v>
      </c>
      <c r="AA78">
        <v>77</v>
      </c>
      <c r="AB78">
        <v>139.9</v>
      </c>
      <c r="AC78">
        <v>143.9</v>
      </c>
      <c r="AD78">
        <v>108.4</v>
      </c>
      <c r="AF78">
        <v>12</v>
      </c>
      <c r="AG78">
        <v>77</v>
      </c>
      <c r="AH78" t="s">
        <v>35</v>
      </c>
    </row>
    <row r="79" spans="1:34" x14ac:dyDescent="0.3">
      <c r="A79">
        <v>78</v>
      </c>
      <c r="B79" s="2" t="s">
        <v>146</v>
      </c>
      <c r="C79" s="2" t="s">
        <v>135</v>
      </c>
      <c r="D79" s="2"/>
      <c r="E79">
        <v>27</v>
      </c>
      <c r="F79">
        <v>10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F79">
        <v>1</v>
      </c>
      <c r="AG79">
        <v>78</v>
      </c>
      <c r="AH79" t="s">
        <v>35</v>
      </c>
    </row>
    <row r="80" spans="1:34" x14ac:dyDescent="0.3">
      <c r="A80">
        <v>79</v>
      </c>
      <c r="B80" s="2" t="s">
        <v>147</v>
      </c>
      <c r="C80" s="2" t="s">
        <v>80</v>
      </c>
      <c r="D80" s="2" t="s">
        <v>38</v>
      </c>
      <c r="E80">
        <v>25</v>
      </c>
      <c r="F80">
        <v>16</v>
      </c>
      <c r="G80">
        <v>16</v>
      </c>
      <c r="H80">
        <v>394</v>
      </c>
      <c r="I80">
        <v>626</v>
      </c>
      <c r="J80">
        <v>4638</v>
      </c>
      <c r="K80">
        <v>22</v>
      </c>
      <c r="L80">
        <v>16</v>
      </c>
      <c r="M80">
        <v>33</v>
      </c>
      <c r="N80">
        <v>40</v>
      </c>
      <c r="O80">
        <v>1.21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10</v>
      </c>
      <c r="W80">
        <v>5</v>
      </c>
      <c r="X80">
        <v>2</v>
      </c>
      <c r="Y80">
        <v>0</v>
      </c>
      <c r="Z80">
        <v>0</v>
      </c>
      <c r="AA80">
        <v>248</v>
      </c>
      <c r="AB80">
        <v>247.5</v>
      </c>
      <c r="AC80">
        <v>271.5</v>
      </c>
      <c r="AD80">
        <v>263.5</v>
      </c>
      <c r="AF80">
        <v>13</v>
      </c>
      <c r="AH80" t="s">
        <v>35</v>
      </c>
    </row>
    <row r="81" spans="1:34" x14ac:dyDescent="0.3">
      <c r="A81">
        <v>80</v>
      </c>
      <c r="B81" s="2" t="s">
        <v>148</v>
      </c>
      <c r="C81" s="2" t="s">
        <v>65</v>
      </c>
      <c r="D81" s="2" t="s">
        <v>38</v>
      </c>
      <c r="E81">
        <v>28</v>
      </c>
      <c r="F81">
        <v>16</v>
      </c>
      <c r="G81">
        <v>16</v>
      </c>
      <c r="H81">
        <v>329</v>
      </c>
      <c r="I81">
        <v>476</v>
      </c>
      <c r="J81">
        <v>3978</v>
      </c>
      <c r="K81">
        <v>27</v>
      </c>
      <c r="L81">
        <v>13</v>
      </c>
      <c r="M81">
        <v>46</v>
      </c>
      <c r="N81">
        <v>62</v>
      </c>
      <c r="O81">
        <v>1.35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  <c r="W81">
        <v>5</v>
      </c>
      <c r="X81">
        <v>1</v>
      </c>
      <c r="Y81">
        <v>0</v>
      </c>
      <c r="Z81">
        <v>2</v>
      </c>
      <c r="AA81">
        <v>247</v>
      </c>
      <c r="AB81">
        <v>247.3</v>
      </c>
      <c r="AC81">
        <v>268.3</v>
      </c>
      <c r="AD81">
        <v>260.3</v>
      </c>
      <c r="AF81">
        <v>14</v>
      </c>
      <c r="AH81" t="s">
        <v>35</v>
      </c>
    </row>
    <row r="82" spans="1:34" x14ac:dyDescent="0.3">
      <c r="A82">
        <v>81</v>
      </c>
      <c r="B82" s="2" t="s">
        <v>149</v>
      </c>
      <c r="C82" s="2" t="s">
        <v>70</v>
      </c>
      <c r="D82" s="2" t="s">
        <v>38</v>
      </c>
      <c r="E82">
        <v>28</v>
      </c>
      <c r="F82">
        <v>16</v>
      </c>
      <c r="G82">
        <v>16</v>
      </c>
      <c r="H82">
        <v>361</v>
      </c>
      <c r="I82">
        <v>513</v>
      </c>
      <c r="J82">
        <v>4054</v>
      </c>
      <c r="K82">
        <v>21</v>
      </c>
      <c r="L82">
        <v>8</v>
      </c>
      <c r="M82">
        <v>27</v>
      </c>
      <c r="N82">
        <v>82</v>
      </c>
      <c r="O82">
        <v>3.04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7</v>
      </c>
      <c r="W82">
        <v>3</v>
      </c>
      <c r="X82">
        <v>2</v>
      </c>
      <c r="Y82">
        <v>0</v>
      </c>
      <c r="Z82">
        <v>0</v>
      </c>
      <c r="AA82">
        <v>244</v>
      </c>
      <c r="AB82">
        <v>244.4</v>
      </c>
      <c r="AC82">
        <v>258.39999999999998</v>
      </c>
      <c r="AD82">
        <v>252.4</v>
      </c>
      <c r="AF82">
        <v>16</v>
      </c>
      <c r="AH82" t="s">
        <v>35</v>
      </c>
    </row>
    <row r="83" spans="1:34" x14ac:dyDescent="0.3">
      <c r="A83">
        <v>82</v>
      </c>
      <c r="B83" s="2" t="s">
        <v>150</v>
      </c>
      <c r="C83" s="2" t="s">
        <v>46</v>
      </c>
      <c r="D83" s="2" t="s">
        <v>38</v>
      </c>
      <c r="E83">
        <v>31</v>
      </c>
      <c r="F83">
        <v>15</v>
      </c>
      <c r="G83">
        <v>15</v>
      </c>
      <c r="H83">
        <v>307</v>
      </c>
      <c r="I83">
        <v>444</v>
      </c>
      <c r="J83">
        <v>3603</v>
      </c>
      <c r="K83">
        <v>26</v>
      </c>
      <c r="L83">
        <v>6</v>
      </c>
      <c r="M83">
        <v>31</v>
      </c>
      <c r="N83">
        <v>63</v>
      </c>
      <c r="O83">
        <v>2.0299999999999998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10</v>
      </c>
      <c r="W83">
        <v>3</v>
      </c>
      <c r="X83">
        <v>1</v>
      </c>
      <c r="Y83">
        <v>0</v>
      </c>
      <c r="Z83">
        <v>1</v>
      </c>
      <c r="AA83">
        <v>244</v>
      </c>
      <c r="AB83">
        <v>244.4</v>
      </c>
      <c r="AC83">
        <v>256.39999999999998</v>
      </c>
      <c r="AD83">
        <v>250.4</v>
      </c>
      <c r="AF83">
        <v>15</v>
      </c>
      <c r="AH83" t="s">
        <v>35</v>
      </c>
    </row>
    <row r="84" spans="1:34" x14ac:dyDescent="0.3">
      <c r="A84">
        <v>83</v>
      </c>
      <c r="B84" s="2" t="s">
        <v>151</v>
      </c>
      <c r="C84" s="2" t="s">
        <v>86</v>
      </c>
      <c r="D84" s="2" t="s">
        <v>38</v>
      </c>
      <c r="E84">
        <v>37</v>
      </c>
      <c r="F84">
        <v>15</v>
      </c>
      <c r="G84">
        <v>13</v>
      </c>
      <c r="H84">
        <v>311</v>
      </c>
      <c r="I84">
        <v>502</v>
      </c>
      <c r="J84">
        <v>3529</v>
      </c>
      <c r="K84">
        <v>20</v>
      </c>
      <c r="L84">
        <v>13</v>
      </c>
      <c r="M84">
        <v>54</v>
      </c>
      <c r="N84">
        <v>243</v>
      </c>
      <c r="O84">
        <v>4.5</v>
      </c>
      <c r="P84">
        <v>4</v>
      </c>
      <c r="Q84">
        <v>0</v>
      </c>
      <c r="R84">
        <v>0</v>
      </c>
      <c r="S84">
        <v>0</v>
      </c>
      <c r="T84">
        <v>0</v>
      </c>
      <c r="U84">
        <v>0</v>
      </c>
      <c r="V84">
        <v>9</v>
      </c>
      <c r="W84">
        <v>2</v>
      </c>
      <c r="X84">
        <v>4</v>
      </c>
      <c r="Y84">
        <v>0</v>
      </c>
      <c r="Z84">
        <v>1</v>
      </c>
      <c r="AA84">
        <v>241</v>
      </c>
      <c r="AB84">
        <v>241.5</v>
      </c>
      <c r="AC84">
        <v>262.5</v>
      </c>
      <c r="AD84">
        <v>254.5</v>
      </c>
      <c r="AF84">
        <v>17</v>
      </c>
      <c r="AH84" t="s">
        <v>35</v>
      </c>
    </row>
    <row r="85" spans="1:34" x14ac:dyDescent="0.3">
      <c r="A85">
        <v>84</v>
      </c>
      <c r="B85" s="2" t="s">
        <v>152</v>
      </c>
      <c r="C85" s="2" t="s">
        <v>56</v>
      </c>
      <c r="D85" s="2" t="s">
        <v>38</v>
      </c>
      <c r="E85">
        <v>38</v>
      </c>
      <c r="F85">
        <v>16</v>
      </c>
      <c r="G85">
        <v>16</v>
      </c>
      <c r="H85">
        <v>390</v>
      </c>
      <c r="I85">
        <v>591</v>
      </c>
      <c r="J85">
        <v>4615</v>
      </c>
      <c r="K85">
        <v>23</v>
      </c>
      <c r="L85">
        <v>20</v>
      </c>
      <c r="M85">
        <v>12</v>
      </c>
      <c r="N85">
        <v>29</v>
      </c>
      <c r="O85">
        <v>2.42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8</v>
      </c>
      <c r="W85">
        <v>3</v>
      </c>
      <c r="X85">
        <v>0</v>
      </c>
      <c r="Y85">
        <v>0</v>
      </c>
      <c r="Z85">
        <v>1</v>
      </c>
      <c r="AA85">
        <v>236</v>
      </c>
      <c r="AB85">
        <v>235.5</v>
      </c>
      <c r="AC85">
        <v>261.5</v>
      </c>
      <c r="AD85">
        <v>255.5</v>
      </c>
      <c r="AF85">
        <v>18</v>
      </c>
      <c r="AH85" t="s">
        <v>35</v>
      </c>
    </row>
    <row r="86" spans="1:34" x14ac:dyDescent="0.3">
      <c r="A86">
        <v>85</v>
      </c>
      <c r="B86" s="2" t="s">
        <v>153</v>
      </c>
      <c r="C86" s="2" t="s">
        <v>54</v>
      </c>
      <c r="D86" s="2" t="s">
        <v>38</v>
      </c>
      <c r="E86">
        <v>24</v>
      </c>
      <c r="F86">
        <v>16</v>
      </c>
      <c r="G86">
        <v>16</v>
      </c>
      <c r="H86">
        <v>317</v>
      </c>
      <c r="I86">
        <v>534</v>
      </c>
      <c r="J86">
        <v>3827</v>
      </c>
      <c r="K86">
        <v>22</v>
      </c>
      <c r="L86">
        <v>21</v>
      </c>
      <c r="M86">
        <v>28</v>
      </c>
      <c r="N86">
        <v>141</v>
      </c>
      <c r="O86">
        <v>5.04</v>
      </c>
      <c r="P86">
        <v>3</v>
      </c>
      <c r="Q86">
        <v>0</v>
      </c>
      <c r="R86">
        <v>0</v>
      </c>
      <c r="S86">
        <v>0</v>
      </c>
      <c r="T86">
        <v>0</v>
      </c>
      <c r="U86">
        <v>0</v>
      </c>
      <c r="V86">
        <v>6</v>
      </c>
      <c r="W86">
        <v>2</v>
      </c>
      <c r="X86">
        <v>3</v>
      </c>
      <c r="Y86">
        <v>0</v>
      </c>
      <c r="Z86">
        <v>1</v>
      </c>
      <c r="AA86">
        <v>229</v>
      </c>
      <c r="AB86">
        <v>229.2</v>
      </c>
      <c r="AC86">
        <v>258.2</v>
      </c>
      <c r="AD86">
        <v>250.2</v>
      </c>
      <c r="AF86">
        <v>20</v>
      </c>
      <c r="AH86" t="s">
        <v>35</v>
      </c>
    </row>
    <row r="87" spans="1:34" x14ac:dyDescent="0.3">
      <c r="A87">
        <v>86</v>
      </c>
      <c r="B87" s="2" t="s">
        <v>154</v>
      </c>
      <c r="C87" s="2" t="s">
        <v>88</v>
      </c>
      <c r="D87" s="2" t="s">
        <v>38</v>
      </c>
      <c r="E87">
        <v>23</v>
      </c>
      <c r="F87">
        <v>14</v>
      </c>
      <c r="G87">
        <v>12</v>
      </c>
      <c r="H87">
        <v>285</v>
      </c>
      <c r="I87">
        <v>470</v>
      </c>
      <c r="J87">
        <v>3271</v>
      </c>
      <c r="K87">
        <v>21</v>
      </c>
      <c r="L87">
        <v>6</v>
      </c>
      <c r="M87">
        <v>67</v>
      </c>
      <c r="N87">
        <v>344</v>
      </c>
      <c r="O87">
        <v>5.13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13</v>
      </c>
      <c r="W87">
        <v>7</v>
      </c>
      <c r="X87">
        <v>0</v>
      </c>
      <c r="Y87">
        <v>0</v>
      </c>
      <c r="Z87">
        <v>3</v>
      </c>
      <c r="AA87">
        <v>229</v>
      </c>
      <c r="AB87">
        <v>229.2</v>
      </c>
      <c r="AC87">
        <v>248.2</v>
      </c>
      <c r="AD87">
        <v>235.2</v>
      </c>
      <c r="AF87">
        <v>19</v>
      </c>
      <c r="AH87" t="s">
        <v>35</v>
      </c>
    </row>
    <row r="88" spans="1:34" x14ac:dyDescent="0.3">
      <c r="A88">
        <v>87</v>
      </c>
      <c r="B88" s="2" t="s">
        <v>155</v>
      </c>
      <c r="C88" s="2" t="s">
        <v>48</v>
      </c>
      <c r="D88" s="2" t="s">
        <v>38</v>
      </c>
      <c r="E88">
        <v>40</v>
      </c>
      <c r="F88">
        <v>11</v>
      </c>
      <c r="G88">
        <v>11</v>
      </c>
      <c r="H88">
        <v>281</v>
      </c>
      <c r="I88">
        <v>378</v>
      </c>
      <c r="J88">
        <v>2979</v>
      </c>
      <c r="K88">
        <v>27</v>
      </c>
      <c r="L88">
        <v>4</v>
      </c>
      <c r="M88">
        <v>9</v>
      </c>
      <c r="N88">
        <v>-4</v>
      </c>
      <c r="O88">
        <v>-0.44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225</v>
      </c>
      <c r="AB88">
        <v>224.8</v>
      </c>
      <c r="AC88">
        <v>231.8</v>
      </c>
      <c r="AD88">
        <v>228.8</v>
      </c>
      <c r="AF88">
        <v>21</v>
      </c>
      <c r="AH88" t="s">
        <v>35</v>
      </c>
    </row>
    <row r="89" spans="1:34" x14ac:dyDescent="0.3">
      <c r="A89">
        <v>88</v>
      </c>
      <c r="B89" s="2" t="s">
        <v>156</v>
      </c>
      <c r="C89" s="2" t="s">
        <v>40</v>
      </c>
      <c r="D89" s="2" t="s">
        <v>38</v>
      </c>
      <c r="E89">
        <v>31</v>
      </c>
      <c r="F89">
        <v>12</v>
      </c>
      <c r="G89">
        <v>10</v>
      </c>
      <c r="H89">
        <v>201</v>
      </c>
      <c r="I89">
        <v>286</v>
      </c>
      <c r="J89">
        <v>2742</v>
      </c>
      <c r="K89">
        <v>22</v>
      </c>
      <c r="L89">
        <v>6</v>
      </c>
      <c r="M89">
        <v>43</v>
      </c>
      <c r="N89">
        <v>185</v>
      </c>
      <c r="O89">
        <v>4.3</v>
      </c>
      <c r="P89">
        <v>4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3</v>
      </c>
      <c r="X89">
        <v>4</v>
      </c>
      <c r="Y89">
        <v>1</v>
      </c>
      <c r="Z89">
        <v>0</v>
      </c>
      <c r="AA89">
        <v>224</v>
      </c>
      <c r="AB89">
        <v>224.2</v>
      </c>
      <c r="AC89">
        <v>239.2</v>
      </c>
      <c r="AD89">
        <v>230.2</v>
      </c>
      <c r="AF89">
        <v>22</v>
      </c>
      <c r="AH89" t="s">
        <v>35</v>
      </c>
    </row>
    <row r="90" spans="1:34" x14ac:dyDescent="0.3">
      <c r="A90">
        <v>89</v>
      </c>
      <c r="B90" s="2" t="s">
        <v>157</v>
      </c>
      <c r="C90" s="2" t="s">
        <v>104</v>
      </c>
      <c r="D90" s="2" t="s">
        <v>38</v>
      </c>
      <c r="E90">
        <v>27</v>
      </c>
      <c r="F90">
        <v>15</v>
      </c>
      <c r="G90">
        <v>15</v>
      </c>
      <c r="H90">
        <v>272</v>
      </c>
      <c r="I90">
        <v>447</v>
      </c>
      <c r="J90">
        <v>2942</v>
      </c>
      <c r="K90">
        <v>18</v>
      </c>
      <c r="L90">
        <v>6</v>
      </c>
      <c r="M90">
        <v>56</v>
      </c>
      <c r="N90">
        <v>228</v>
      </c>
      <c r="O90">
        <v>4.07</v>
      </c>
      <c r="P90">
        <v>4</v>
      </c>
      <c r="Q90">
        <v>1</v>
      </c>
      <c r="R90">
        <v>1</v>
      </c>
      <c r="S90">
        <v>2</v>
      </c>
      <c r="T90">
        <v>2</v>
      </c>
      <c r="U90">
        <v>0</v>
      </c>
      <c r="V90">
        <v>7</v>
      </c>
      <c r="W90">
        <v>5</v>
      </c>
      <c r="X90">
        <v>4</v>
      </c>
      <c r="Y90">
        <v>0</v>
      </c>
      <c r="Z90">
        <v>1</v>
      </c>
      <c r="AA90">
        <v>217</v>
      </c>
      <c r="AB90">
        <v>217.7</v>
      </c>
      <c r="AC90">
        <v>234.7</v>
      </c>
      <c r="AD90">
        <v>223.2</v>
      </c>
      <c r="AF90">
        <v>23</v>
      </c>
      <c r="AH90" t="s">
        <v>35</v>
      </c>
    </row>
    <row r="91" spans="1:34" x14ac:dyDescent="0.3">
      <c r="A91">
        <v>90</v>
      </c>
      <c r="B91" s="2" t="s">
        <v>158</v>
      </c>
      <c r="C91" s="2" t="s">
        <v>74</v>
      </c>
      <c r="D91" s="2" t="s">
        <v>38</v>
      </c>
      <c r="E91">
        <v>22</v>
      </c>
      <c r="F91">
        <v>13</v>
      </c>
      <c r="G91">
        <v>12</v>
      </c>
      <c r="H91">
        <v>284</v>
      </c>
      <c r="I91">
        <v>459</v>
      </c>
      <c r="J91">
        <v>3027</v>
      </c>
      <c r="K91">
        <v>24</v>
      </c>
      <c r="L91">
        <v>12</v>
      </c>
      <c r="M91">
        <v>45</v>
      </c>
      <c r="N91">
        <v>279</v>
      </c>
      <c r="O91">
        <v>6.2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18</v>
      </c>
      <c r="W91">
        <v>11</v>
      </c>
      <c r="X91">
        <v>2</v>
      </c>
      <c r="Y91">
        <v>0</v>
      </c>
      <c r="Z91">
        <v>2</v>
      </c>
      <c r="AA91">
        <v>215</v>
      </c>
      <c r="AB91">
        <v>215</v>
      </c>
      <c r="AC91">
        <v>244</v>
      </c>
      <c r="AD91">
        <v>227</v>
      </c>
      <c r="AF91">
        <v>24</v>
      </c>
      <c r="AH91" t="s">
        <v>35</v>
      </c>
    </row>
    <row r="92" spans="1:34" x14ac:dyDescent="0.3">
      <c r="A92">
        <v>91</v>
      </c>
      <c r="B92" s="2" t="s">
        <v>159</v>
      </c>
      <c r="C92" s="2" t="s">
        <v>78</v>
      </c>
      <c r="D92" s="2" t="s">
        <v>38</v>
      </c>
      <c r="E92">
        <v>32</v>
      </c>
      <c r="F92">
        <v>13</v>
      </c>
      <c r="G92">
        <v>13</v>
      </c>
      <c r="H92">
        <v>314</v>
      </c>
      <c r="I92">
        <v>528</v>
      </c>
      <c r="J92">
        <v>3494</v>
      </c>
      <c r="K92">
        <v>16</v>
      </c>
      <c r="L92">
        <v>14</v>
      </c>
      <c r="M92">
        <v>32</v>
      </c>
      <c r="N92">
        <v>73</v>
      </c>
      <c r="O92">
        <v>2.2799999999999998</v>
      </c>
      <c r="P92">
        <v>4</v>
      </c>
      <c r="Q92">
        <v>1</v>
      </c>
      <c r="R92">
        <v>1</v>
      </c>
      <c r="S92">
        <v>-4</v>
      </c>
      <c r="T92">
        <v>-4</v>
      </c>
      <c r="U92">
        <v>0</v>
      </c>
      <c r="V92">
        <v>8</v>
      </c>
      <c r="W92">
        <v>4</v>
      </c>
      <c r="X92">
        <v>4</v>
      </c>
      <c r="Y92">
        <v>1</v>
      </c>
      <c r="Z92">
        <v>1</v>
      </c>
      <c r="AA92">
        <v>203</v>
      </c>
      <c r="AB92">
        <v>203.7</v>
      </c>
      <c r="AC92">
        <v>224.7</v>
      </c>
      <c r="AD92">
        <v>217.2</v>
      </c>
      <c r="AF92">
        <v>26</v>
      </c>
      <c r="AH92" t="s">
        <v>35</v>
      </c>
    </row>
    <row r="93" spans="1:34" x14ac:dyDescent="0.3">
      <c r="A93">
        <v>92</v>
      </c>
      <c r="B93" s="2" t="s">
        <v>160</v>
      </c>
      <c r="C93" s="2" t="s">
        <v>99</v>
      </c>
      <c r="D93" s="2" t="s">
        <v>38</v>
      </c>
      <c r="E93">
        <v>25</v>
      </c>
      <c r="F93">
        <v>15</v>
      </c>
      <c r="G93">
        <v>15</v>
      </c>
      <c r="H93">
        <v>326</v>
      </c>
      <c r="I93">
        <v>516</v>
      </c>
      <c r="J93">
        <v>3138</v>
      </c>
      <c r="K93">
        <v>17</v>
      </c>
      <c r="L93">
        <v>10</v>
      </c>
      <c r="M93">
        <v>48</v>
      </c>
      <c r="N93">
        <v>193</v>
      </c>
      <c r="O93">
        <v>4.0199999999999996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5</v>
      </c>
      <c r="W93">
        <v>2</v>
      </c>
      <c r="X93">
        <v>2</v>
      </c>
      <c r="Y93">
        <v>0</v>
      </c>
      <c r="Z93">
        <v>1</v>
      </c>
      <c r="AA93">
        <v>203</v>
      </c>
      <c r="AB93">
        <v>202.8</v>
      </c>
      <c r="AC93">
        <v>220.8</v>
      </c>
      <c r="AD93">
        <v>212.8</v>
      </c>
      <c r="AF93">
        <v>25</v>
      </c>
      <c r="AH93" t="s">
        <v>35</v>
      </c>
    </row>
    <row r="94" spans="1:34" x14ac:dyDescent="0.3">
      <c r="A94">
        <v>93</v>
      </c>
      <c r="B94" s="2" t="s">
        <v>161</v>
      </c>
      <c r="C94" s="2" t="s">
        <v>130</v>
      </c>
      <c r="D94" s="2" t="s">
        <v>38</v>
      </c>
      <c r="E94">
        <v>22</v>
      </c>
      <c r="F94">
        <v>13</v>
      </c>
      <c r="G94">
        <v>13</v>
      </c>
      <c r="H94">
        <v>273</v>
      </c>
      <c r="I94">
        <v>441</v>
      </c>
      <c r="J94">
        <v>3024</v>
      </c>
      <c r="K94">
        <v>19</v>
      </c>
      <c r="L94">
        <v>13</v>
      </c>
      <c r="M94">
        <v>33</v>
      </c>
      <c r="N94">
        <v>62</v>
      </c>
      <c r="O94">
        <v>1.88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11</v>
      </c>
      <c r="W94">
        <v>3</v>
      </c>
      <c r="X94">
        <v>2</v>
      </c>
      <c r="Y94">
        <v>0</v>
      </c>
      <c r="Z94">
        <v>3</v>
      </c>
      <c r="AA94">
        <v>189</v>
      </c>
      <c r="AB94">
        <v>189.2</v>
      </c>
      <c r="AC94">
        <v>208.2</v>
      </c>
      <c r="AD94">
        <v>202.2</v>
      </c>
      <c r="AF94">
        <v>27</v>
      </c>
      <c r="AH94" t="s">
        <v>35</v>
      </c>
    </row>
    <row r="95" spans="1:34" x14ac:dyDescent="0.3">
      <c r="A95">
        <v>94</v>
      </c>
      <c r="B95" s="2" t="s">
        <v>162</v>
      </c>
      <c r="C95" s="2" t="s">
        <v>33</v>
      </c>
      <c r="D95" s="2" t="s">
        <v>38</v>
      </c>
      <c r="E95">
        <v>23</v>
      </c>
      <c r="F95">
        <v>13</v>
      </c>
      <c r="G95">
        <v>12</v>
      </c>
      <c r="H95">
        <v>303</v>
      </c>
      <c r="I95">
        <v>489</v>
      </c>
      <c r="J95">
        <v>3322</v>
      </c>
      <c r="K95">
        <v>17</v>
      </c>
      <c r="L95">
        <v>16</v>
      </c>
      <c r="M95">
        <v>32</v>
      </c>
      <c r="N95">
        <v>106</v>
      </c>
      <c r="O95">
        <v>3.31</v>
      </c>
      <c r="P95">
        <v>2</v>
      </c>
      <c r="Q95">
        <v>0</v>
      </c>
      <c r="R95">
        <v>0</v>
      </c>
      <c r="S95">
        <v>0</v>
      </c>
      <c r="T95">
        <v>0</v>
      </c>
      <c r="U95">
        <v>0</v>
      </c>
      <c r="V95">
        <v>13</v>
      </c>
      <c r="W95">
        <v>7</v>
      </c>
      <c r="X95">
        <v>2</v>
      </c>
      <c r="Y95">
        <v>0</v>
      </c>
      <c r="Z95">
        <v>0</v>
      </c>
      <c r="AA95">
        <v>177</v>
      </c>
      <c r="AB95">
        <v>177.5</v>
      </c>
      <c r="AC95">
        <v>206.5</v>
      </c>
      <c r="AD95">
        <v>193.5</v>
      </c>
      <c r="AF95">
        <v>28</v>
      </c>
      <c r="AH95" t="s">
        <v>35</v>
      </c>
    </row>
    <row r="96" spans="1:34" x14ac:dyDescent="0.3">
      <c r="A96">
        <v>95</v>
      </c>
      <c r="B96" s="2" t="s">
        <v>163</v>
      </c>
      <c r="C96" s="2" t="s">
        <v>72</v>
      </c>
      <c r="D96" s="2" t="s">
        <v>38</v>
      </c>
      <c r="E96">
        <v>31</v>
      </c>
      <c r="F96">
        <v>8</v>
      </c>
      <c r="G96">
        <v>8</v>
      </c>
      <c r="H96">
        <v>187</v>
      </c>
      <c r="I96">
        <v>291</v>
      </c>
      <c r="J96">
        <v>2499</v>
      </c>
      <c r="K96">
        <v>19</v>
      </c>
      <c r="L96">
        <v>5</v>
      </c>
      <c r="M96">
        <v>20</v>
      </c>
      <c r="N96">
        <v>66</v>
      </c>
      <c r="O96">
        <v>3.3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</v>
      </c>
      <c r="W96">
        <v>3</v>
      </c>
      <c r="X96">
        <v>0</v>
      </c>
      <c r="Y96">
        <v>0</v>
      </c>
      <c r="Z96">
        <v>0</v>
      </c>
      <c r="AA96">
        <v>167</v>
      </c>
      <c r="AB96">
        <v>166.6</v>
      </c>
      <c r="AC96">
        <v>177.6</v>
      </c>
      <c r="AD96">
        <v>171.6</v>
      </c>
      <c r="AF96">
        <v>29</v>
      </c>
      <c r="AH96" t="s">
        <v>35</v>
      </c>
    </row>
    <row r="97" spans="1:34" x14ac:dyDescent="0.3">
      <c r="A97">
        <v>96</v>
      </c>
      <c r="B97" s="2" t="s">
        <v>164</v>
      </c>
      <c r="C97" s="2" t="s">
        <v>84</v>
      </c>
      <c r="D97" s="2" t="s">
        <v>34</v>
      </c>
      <c r="E97">
        <v>27</v>
      </c>
      <c r="F97">
        <v>14</v>
      </c>
      <c r="G97">
        <v>14</v>
      </c>
      <c r="H97">
        <v>0</v>
      </c>
      <c r="I97">
        <v>0</v>
      </c>
      <c r="J97">
        <v>0</v>
      </c>
      <c r="K97">
        <v>0</v>
      </c>
      <c r="L97">
        <v>0</v>
      </c>
      <c r="M97">
        <v>184</v>
      </c>
      <c r="N97">
        <v>656</v>
      </c>
      <c r="O97">
        <v>3.57</v>
      </c>
      <c r="P97">
        <v>2</v>
      </c>
      <c r="Q97">
        <v>70</v>
      </c>
      <c r="R97">
        <v>59</v>
      </c>
      <c r="S97">
        <v>410</v>
      </c>
      <c r="T97">
        <v>6.95</v>
      </c>
      <c r="U97">
        <v>4</v>
      </c>
      <c r="V97">
        <v>3</v>
      </c>
      <c r="W97">
        <v>2</v>
      </c>
      <c r="X97">
        <v>6</v>
      </c>
      <c r="Y97">
        <v>0</v>
      </c>
      <c r="Z97">
        <v>0</v>
      </c>
      <c r="AA97">
        <v>139</v>
      </c>
      <c r="AB97">
        <v>197.6</v>
      </c>
      <c r="AC97">
        <v>205.6</v>
      </c>
      <c r="AD97">
        <v>168.1</v>
      </c>
      <c r="AF97">
        <v>26</v>
      </c>
      <c r="AH97" t="s">
        <v>35</v>
      </c>
    </row>
    <row r="98" spans="1:34" x14ac:dyDescent="0.3">
      <c r="A98">
        <v>97</v>
      </c>
      <c r="B98" s="2" t="s">
        <v>165</v>
      </c>
      <c r="C98" s="2" t="s">
        <v>56</v>
      </c>
      <c r="D98" s="2" t="s">
        <v>34</v>
      </c>
      <c r="E98">
        <v>26</v>
      </c>
      <c r="F98">
        <v>12</v>
      </c>
      <c r="G98">
        <v>11</v>
      </c>
      <c r="H98">
        <v>0</v>
      </c>
      <c r="I98">
        <v>0</v>
      </c>
      <c r="J98">
        <v>0</v>
      </c>
      <c r="K98">
        <v>0</v>
      </c>
      <c r="L98">
        <v>0</v>
      </c>
      <c r="M98">
        <v>162</v>
      </c>
      <c r="N98">
        <v>612</v>
      </c>
      <c r="O98">
        <v>3.78</v>
      </c>
      <c r="P98">
        <v>8</v>
      </c>
      <c r="Q98">
        <v>55</v>
      </c>
      <c r="R98">
        <v>42</v>
      </c>
      <c r="S98">
        <v>296</v>
      </c>
      <c r="T98">
        <v>7.05</v>
      </c>
      <c r="U98">
        <v>1</v>
      </c>
      <c r="V98">
        <v>4</v>
      </c>
      <c r="W98">
        <v>3</v>
      </c>
      <c r="X98">
        <v>9</v>
      </c>
      <c r="Y98">
        <v>0</v>
      </c>
      <c r="Z98">
        <v>0</v>
      </c>
      <c r="AA98">
        <v>139</v>
      </c>
      <c r="AB98">
        <v>180.8</v>
      </c>
      <c r="AC98">
        <v>189.8</v>
      </c>
      <c r="AD98">
        <v>159.80000000000001</v>
      </c>
      <c r="AF98">
        <v>25</v>
      </c>
      <c r="AH98" t="s">
        <v>35</v>
      </c>
    </row>
    <row r="99" spans="1:34" x14ac:dyDescent="0.3">
      <c r="A99">
        <v>98</v>
      </c>
      <c r="B99" s="2" t="s">
        <v>166</v>
      </c>
      <c r="C99" s="2" t="s">
        <v>63</v>
      </c>
      <c r="D99" s="2" t="s">
        <v>34</v>
      </c>
      <c r="E99">
        <v>22</v>
      </c>
      <c r="F99">
        <v>16</v>
      </c>
      <c r="G99">
        <v>9</v>
      </c>
      <c r="H99">
        <v>0</v>
      </c>
      <c r="I99">
        <v>0</v>
      </c>
      <c r="J99">
        <v>0</v>
      </c>
      <c r="K99">
        <v>0</v>
      </c>
      <c r="L99">
        <v>0</v>
      </c>
      <c r="M99">
        <v>172</v>
      </c>
      <c r="N99">
        <v>724</v>
      </c>
      <c r="O99">
        <v>4.21</v>
      </c>
      <c r="P99">
        <v>6</v>
      </c>
      <c r="Q99">
        <v>40</v>
      </c>
      <c r="R99">
        <v>31</v>
      </c>
      <c r="S99">
        <v>309</v>
      </c>
      <c r="T99">
        <v>9.9700000000000006</v>
      </c>
      <c r="U99">
        <v>0</v>
      </c>
      <c r="V99">
        <v>3</v>
      </c>
      <c r="W99">
        <v>2</v>
      </c>
      <c r="X99">
        <v>6</v>
      </c>
      <c r="Y99">
        <v>0</v>
      </c>
      <c r="Z99">
        <v>0</v>
      </c>
      <c r="AA99">
        <v>135</v>
      </c>
      <c r="AB99">
        <v>166.3</v>
      </c>
      <c r="AC99">
        <v>174.3</v>
      </c>
      <c r="AD99">
        <v>150.80000000000001</v>
      </c>
      <c r="AF99">
        <v>27</v>
      </c>
      <c r="AH99" t="s">
        <v>35</v>
      </c>
    </row>
    <row r="100" spans="1:34" x14ac:dyDescent="0.3">
      <c r="A100">
        <v>99</v>
      </c>
      <c r="B100" s="2" t="s">
        <v>167</v>
      </c>
      <c r="C100" s="2" t="s">
        <v>135</v>
      </c>
      <c r="D100" s="2" t="s">
        <v>34</v>
      </c>
      <c r="E100">
        <v>34</v>
      </c>
      <c r="F100">
        <v>15</v>
      </c>
      <c r="G100">
        <v>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211</v>
      </c>
      <c r="N100">
        <v>898</v>
      </c>
      <c r="O100">
        <v>4.26</v>
      </c>
      <c r="P100">
        <v>5</v>
      </c>
      <c r="Q100">
        <v>23</v>
      </c>
      <c r="R100">
        <v>17</v>
      </c>
      <c r="S100">
        <v>142</v>
      </c>
      <c r="T100">
        <v>8.35</v>
      </c>
      <c r="U100">
        <v>0</v>
      </c>
      <c r="V100">
        <v>3</v>
      </c>
      <c r="W100">
        <v>2</v>
      </c>
      <c r="X100">
        <v>5</v>
      </c>
      <c r="Y100">
        <v>0</v>
      </c>
      <c r="Z100">
        <v>0</v>
      </c>
      <c r="AA100">
        <v>130</v>
      </c>
      <c r="AB100">
        <v>147</v>
      </c>
      <c r="AC100">
        <v>155</v>
      </c>
      <c r="AD100">
        <v>138.5</v>
      </c>
      <c r="AF100">
        <v>28</v>
      </c>
      <c r="AH100" t="s">
        <v>35</v>
      </c>
    </row>
    <row r="101" spans="1:34" x14ac:dyDescent="0.3">
      <c r="A101">
        <v>100</v>
      </c>
      <c r="B101" s="2" t="s">
        <v>168</v>
      </c>
      <c r="C101" s="2" t="s">
        <v>61</v>
      </c>
      <c r="D101" s="2" t="s">
        <v>49</v>
      </c>
      <c r="E101">
        <v>22</v>
      </c>
      <c r="F101">
        <v>16</v>
      </c>
      <c r="G101">
        <v>15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11</v>
      </c>
      <c r="O101">
        <v>5.5</v>
      </c>
      <c r="P101">
        <v>0</v>
      </c>
      <c r="Q101">
        <v>100</v>
      </c>
      <c r="R101">
        <v>58</v>
      </c>
      <c r="S101">
        <v>900</v>
      </c>
      <c r="T101">
        <v>15.52</v>
      </c>
      <c r="U101">
        <v>7</v>
      </c>
      <c r="V101">
        <v>3</v>
      </c>
      <c r="W101">
        <v>3</v>
      </c>
      <c r="X101">
        <v>7</v>
      </c>
      <c r="Y101">
        <v>1</v>
      </c>
      <c r="Z101">
        <v>0</v>
      </c>
      <c r="AA101">
        <v>129</v>
      </c>
      <c r="AB101">
        <v>187.1</v>
      </c>
      <c r="AC101">
        <v>193.1</v>
      </c>
      <c r="AD101">
        <v>158.1</v>
      </c>
      <c r="AF101">
        <v>30</v>
      </c>
      <c r="AH101" t="s">
        <v>35</v>
      </c>
    </row>
    <row r="102" spans="1:34" x14ac:dyDescent="0.3">
      <c r="A102">
        <v>101</v>
      </c>
      <c r="B102" s="2" t="s">
        <v>169</v>
      </c>
      <c r="C102" s="2" t="s">
        <v>101</v>
      </c>
      <c r="D102" s="2" t="s">
        <v>34</v>
      </c>
      <c r="E102">
        <v>27</v>
      </c>
      <c r="F102">
        <v>15</v>
      </c>
      <c r="G102">
        <v>1</v>
      </c>
      <c r="H102">
        <v>1</v>
      </c>
      <c r="I102">
        <v>1</v>
      </c>
      <c r="J102">
        <v>35</v>
      </c>
      <c r="K102">
        <v>0</v>
      </c>
      <c r="L102">
        <v>0</v>
      </c>
      <c r="M102">
        <v>67</v>
      </c>
      <c r="N102">
        <v>263</v>
      </c>
      <c r="O102">
        <v>3.93</v>
      </c>
      <c r="P102">
        <v>1</v>
      </c>
      <c r="Q102">
        <v>95</v>
      </c>
      <c r="R102">
        <v>72</v>
      </c>
      <c r="S102">
        <v>645</v>
      </c>
      <c r="T102">
        <v>8.9600000000000009</v>
      </c>
      <c r="U102">
        <v>5</v>
      </c>
      <c r="V102">
        <v>1</v>
      </c>
      <c r="W102">
        <v>1</v>
      </c>
      <c r="X102">
        <v>6</v>
      </c>
      <c r="Y102">
        <v>1</v>
      </c>
      <c r="Z102">
        <v>0</v>
      </c>
      <c r="AA102">
        <v>128</v>
      </c>
      <c r="AB102">
        <v>200.2</v>
      </c>
      <c r="AC102">
        <v>207.2</v>
      </c>
      <c r="AD102">
        <v>164.2</v>
      </c>
      <c r="AF102">
        <v>29</v>
      </c>
      <c r="AH102" t="s">
        <v>35</v>
      </c>
    </row>
    <row r="103" spans="1:34" x14ac:dyDescent="0.3">
      <c r="A103">
        <v>102</v>
      </c>
      <c r="B103" s="2" t="s">
        <v>170</v>
      </c>
      <c r="C103" s="2" t="s">
        <v>54</v>
      </c>
      <c r="D103" s="2" t="s">
        <v>49</v>
      </c>
      <c r="E103">
        <v>27</v>
      </c>
      <c r="F103">
        <v>16</v>
      </c>
      <c r="G103">
        <v>15</v>
      </c>
      <c r="H103">
        <v>1</v>
      </c>
      <c r="I103">
        <v>2</v>
      </c>
      <c r="J103">
        <v>20</v>
      </c>
      <c r="K103">
        <v>0</v>
      </c>
      <c r="L103">
        <v>0</v>
      </c>
      <c r="M103">
        <v>3</v>
      </c>
      <c r="N103">
        <v>10</v>
      </c>
      <c r="O103">
        <v>3.33</v>
      </c>
      <c r="P103">
        <v>0</v>
      </c>
      <c r="Q103">
        <v>133</v>
      </c>
      <c r="R103">
        <v>74</v>
      </c>
      <c r="S103">
        <v>1035</v>
      </c>
      <c r="T103">
        <v>13.99</v>
      </c>
      <c r="U103">
        <v>4</v>
      </c>
      <c r="V103">
        <v>1</v>
      </c>
      <c r="W103">
        <v>1</v>
      </c>
      <c r="X103">
        <v>4</v>
      </c>
      <c r="Y103">
        <v>0</v>
      </c>
      <c r="Z103">
        <v>0</v>
      </c>
      <c r="AA103">
        <v>127</v>
      </c>
      <c r="AB103">
        <v>201.3</v>
      </c>
      <c r="AC103">
        <v>205.3</v>
      </c>
      <c r="AD103">
        <v>164.3</v>
      </c>
      <c r="AF103">
        <v>31</v>
      </c>
      <c r="AH103" t="s">
        <v>35</v>
      </c>
    </row>
    <row r="104" spans="1:34" x14ac:dyDescent="0.3">
      <c r="A104">
        <v>103</v>
      </c>
      <c r="B104" s="2" t="s">
        <v>171</v>
      </c>
      <c r="C104" s="2" t="s">
        <v>111</v>
      </c>
      <c r="D104" s="2" t="s">
        <v>49</v>
      </c>
      <c r="E104">
        <v>32</v>
      </c>
      <c r="F104">
        <v>17</v>
      </c>
      <c r="G104">
        <v>16</v>
      </c>
      <c r="H104">
        <v>1</v>
      </c>
      <c r="I104">
        <v>1</v>
      </c>
      <c r="J104">
        <v>35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97</v>
      </c>
      <c r="R104">
        <v>66</v>
      </c>
      <c r="S104">
        <v>869</v>
      </c>
      <c r="T104">
        <v>13.17</v>
      </c>
      <c r="U104">
        <v>5</v>
      </c>
      <c r="V104">
        <v>0</v>
      </c>
      <c r="W104">
        <v>0</v>
      </c>
      <c r="X104">
        <v>5</v>
      </c>
      <c r="Y104">
        <v>1</v>
      </c>
      <c r="Z104">
        <v>0</v>
      </c>
      <c r="AA104">
        <v>124</v>
      </c>
      <c r="AB104">
        <v>190.3</v>
      </c>
      <c r="AC104">
        <v>193.3</v>
      </c>
      <c r="AD104">
        <v>157.30000000000001</v>
      </c>
      <c r="AF104">
        <v>32</v>
      </c>
      <c r="AH104" t="s">
        <v>35</v>
      </c>
    </row>
    <row r="105" spans="1:34" x14ac:dyDescent="0.3">
      <c r="A105">
        <v>104</v>
      </c>
      <c r="B105" s="2" t="s">
        <v>172</v>
      </c>
      <c r="C105" s="2" t="s">
        <v>48</v>
      </c>
      <c r="D105" s="2" t="s">
        <v>34</v>
      </c>
      <c r="E105">
        <v>29</v>
      </c>
      <c r="F105">
        <v>16</v>
      </c>
      <c r="G105">
        <v>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146</v>
      </c>
      <c r="N105">
        <v>637</v>
      </c>
      <c r="O105">
        <v>4.3600000000000003</v>
      </c>
      <c r="P105">
        <v>5</v>
      </c>
      <c r="Q105">
        <v>43</v>
      </c>
      <c r="R105">
        <v>34</v>
      </c>
      <c r="S105">
        <v>235</v>
      </c>
      <c r="T105">
        <v>6.91</v>
      </c>
      <c r="U105">
        <v>1</v>
      </c>
      <c r="V105">
        <v>0</v>
      </c>
      <c r="W105">
        <v>0</v>
      </c>
      <c r="X105">
        <v>6</v>
      </c>
      <c r="Y105">
        <v>0</v>
      </c>
      <c r="Z105">
        <v>0</v>
      </c>
      <c r="AA105">
        <v>123</v>
      </c>
      <c r="AB105">
        <v>157.19999999999999</v>
      </c>
      <c r="AC105">
        <v>163.19999999999999</v>
      </c>
      <c r="AD105">
        <v>140.19999999999999</v>
      </c>
      <c r="AF105">
        <v>30</v>
      </c>
      <c r="AH105" t="s">
        <v>35</v>
      </c>
    </row>
    <row r="106" spans="1:34" x14ac:dyDescent="0.3">
      <c r="A106">
        <v>105</v>
      </c>
      <c r="B106" s="2" t="s">
        <v>173</v>
      </c>
      <c r="C106" s="2" t="s">
        <v>74</v>
      </c>
      <c r="D106" s="2" t="s">
        <v>49</v>
      </c>
      <c r="E106">
        <v>22</v>
      </c>
      <c r="F106">
        <v>14</v>
      </c>
      <c r="G106">
        <v>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84</v>
      </c>
      <c r="R106">
        <v>48</v>
      </c>
      <c r="S106">
        <v>740</v>
      </c>
      <c r="T106">
        <v>15.42</v>
      </c>
      <c r="U106">
        <v>8</v>
      </c>
      <c r="V106">
        <v>0</v>
      </c>
      <c r="W106">
        <v>0</v>
      </c>
      <c r="X106">
        <v>8</v>
      </c>
      <c r="Y106">
        <v>0</v>
      </c>
      <c r="Z106">
        <v>0</v>
      </c>
      <c r="AA106">
        <v>122</v>
      </c>
      <c r="AB106">
        <v>170</v>
      </c>
      <c r="AC106">
        <v>173</v>
      </c>
      <c r="AD106">
        <v>146</v>
      </c>
      <c r="AF106">
        <v>33</v>
      </c>
      <c r="AH106" t="s">
        <v>35</v>
      </c>
    </row>
    <row r="107" spans="1:34" x14ac:dyDescent="0.3">
      <c r="A107">
        <v>106</v>
      </c>
      <c r="B107" s="2" t="s">
        <v>174</v>
      </c>
      <c r="C107" s="2" t="s">
        <v>130</v>
      </c>
      <c r="D107" s="2" t="s">
        <v>49</v>
      </c>
      <c r="E107">
        <v>26</v>
      </c>
      <c r="F107">
        <v>16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4</v>
      </c>
      <c r="O107">
        <v>4</v>
      </c>
      <c r="P107">
        <v>0</v>
      </c>
      <c r="Q107">
        <v>122</v>
      </c>
      <c r="R107">
        <v>78</v>
      </c>
      <c r="S107">
        <v>833</v>
      </c>
      <c r="T107">
        <v>10.68</v>
      </c>
      <c r="U107">
        <v>6</v>
      </c>
      <c r="V107">
        <v>0</v>
      </c>
      <c r="W107">
        <v>0</v>
      </c>
      <c r="X107">
        <v>6</v>
      </c>
      <c r="Y107">
        <v>0</v>
      </c>
      <c r="Z107">
        <v>0</v>
      </c>
      <c r="AA107">
        <v>120</v>
      </c>
      <c r="AB107">
        <v>197.7</v>
      </c>
      <c r="AC107">
        <v>200.7</v>
      </c>
      <c r="AD107">
        <v>158.69999999999999</v>
      </c>
      <c r="AF107">
        <v>34</v>
      </c>
      <c r="AH107" t="s">
        <v>35</v>
      </c>
    </row>
    <row r="108" spans="1:34" x14ac:dyDescent="0.3">
      <c r="A108">
        <v>107</v>
      </c>
      <c r="B108" s="2" t="s">
        <v>175</v>
      </c>
      <c r="C108" s="2" t="s">
        <v>107</v>
      </c>
      <c r="D108" s="2" t="s">
        <v>34</v>
      </c>
      <c r="E108">
        <v>22</v>
      </c>
      <c r="F108">
        <v>12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151</v>
      </c>
      <c r="N108">
        <v>775</v>
      </c>
      <c r="O108">
        <v>5.13</v>
      </c>
      <c r="P108">
        <v>2</v>
      </c>
      <c r="Q108">
        <v>41</v>
      </c>
      <c r="R108">
        <v>29</v>
      </c>
      <c r="S108">
        <v>194</v>
      </c>
      <c r="T108">
        <v>6.69</v>
      </c>
      <c r="U108">
        <v>2</v>
      </c>
      <c r="V108">
        <v>4</v>
      </c>
      <c r="W108">
        <v>1</v>
      </c>
      <c r="X108">
        <v>4</v>
      </c>
      <c r="Y108">
        <v>0</v>
      </c>
      <c r="Z108">
        <v>0</v>
      </c>
      <c r="AA108">
        <v>119</v>
      </c>
      <c r="AB108">
        <v>147.9</v>
      </c>
      <c r="AC108">
        <v>154.9</v>
      </c>
      <c r="AD108">
        <v>133.4</v>
      </c>
      <c r="AF108">
        <v>31</v>
      </c>
      <c r="AH108" t="s">
        <v>35</v>
      </c>
    </row>
    <row r="109" spans="1:34" x14ac:dyDescent="0.3">
      <c r="A109">
        <v>108</v>
      </c>
      <c r="B109" s="2" t="s">
        <v>176</v>
      </c>
      <c r="C109" s="2" t="s">
        <v>107</v>
      </c>
      <c r="D109" s="2" t="s">
        <v>49</v>
      </c>
      <c r="E109">
        <v>30</v>
      </c>
      <c r="F109">
        <v>15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106</v>
      </c>
      <c r="R109">
        <v>67</v>
      </c>
      <c r="S109">
        <v>778</v>
      </c>
      <c r="T109">
        <v>11.61</v>
      </c>
      <c r="U109">
        <v>6</v>
      </c>
      <c r="V109">
        <v>0</v>
      </c>
      <c r="W109">
        <v>0</v>
      </c>
      <c r="X109">
        <v>6</v>
      </c>
      <c r="Y109">
        <v>2</v>
      </c>
      <c r="Z109">
        <v>0</v>
      </c>
      <c r="AA109">
        <v>118</v>
      </c>
      <c r="AB109">
        <v>184.8</v>
      </c>
      <c r="AC109">
        <v>187.8</v>
      </c>
      <c r="AD109">
        <v>151.30000000000001</v>
      </c>
      <c r="AF109">
        <v>35</v>
      </c>
      <c r="AH109" t="s">
        <v>35</v>
      </c>
    </row>
    <row r="110" spans="1:34" x14ac:dyDescent="0.3">
      <c r="A110">
        <v>109</v>
      </c>
      <c r="B110" s="2" t="s">
        <v>177</v>
      </c>
      <c r="C110" s="2" t="s">
        <v>33</v>
      </c>
      <c r="D110" s="2" t="s">
        <v>49</v>
      </c>
      <c r="E110">
        <v>23</v>
      </c>
      <c r="F110">
        <v>16</v>
      </c>
      <c r="G110">
        <v>15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19</v>
      </c>
      <c r="N110">
        <v>130</v>
      </c>
      <c r="O110">
        <v>6.84</v>
      </c>
      <c r="P110">
        <v>1</v>
      </c>
      <c r="Q110">
        <v>105</v>
      </c>
      <c r="R110">
        <v>54</v>
      </c>
      <c r="S110">
        <v>627</v>
      </c>
      <c r="T110">
        <v>11.61</v>
      </c>
      <c r="U110">
        <v>6</v>
      </c>
      <c r="V110">
        <v>0</v>
      </c>
      <c r="W110">
        <v>0</v>
      </c>
      <c r="X110">
        <v>7</v>
      </c>
      <c r="Y110">
        <v>0</v>
      </c>
      <c r="Z110">
        <v>0</v>
      </c>
      <c r="AA110">
        <v>118</v>
      </c>
      <c r="AB110">
        <v>171.7</v>
      </c>
      <c r="AC110">
        <v>177.7</v>
      </c>
      <c r="AD110">
        <v>144.69999999999999</v>
      </c>
      <c r="AF110">
        <v>36</v>
      </c>
      <c r="AH110" t="s">
        <v>35</v>
      </c>
    </row>
    <row r="111" spans="1:34" x14ac:dyDescent="0.3">
      <c r="A111">
        <v>110</v>
      </c>
      <c r="B111" s="2" t="s">
        <v>178</v>
      </c>
      <c r="C111" s="2" t="s">
        <v>65</v>
      </c>
      <c r="D111" s="2" t="s">
        <v>34</v>
      </c>
      <c r="E111">
        <v>26</v>
      </c>
      <c r="F111">
        <v>14</v>
      </c>
      <c r="G111">
        <v>11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137</v>
      </c>
      <c r="N111">
        <v>544</v>
      </c>
      <c r="O111">
        <v>3.97</v>
      </c>
      <c r="P111">
        <v>6</v>
      </c>
      <c r="Q111">
        <v>30</v>
      </c>
      <c r="R111">
        <v>21</v>
      </c>
      <c r="S111">
        <v>180</v>
      </c>
      <c r="T111">
        <v>8.57</v>
      </c>
      <c r="U111">
        <v>1</v>
      </c>
      <c r="V111">
        <v>0</v>
      </c>
      <c r="W111">
        <v>0</v>
      </c>
      <c r="X111">
        <v>7</v>
      </c>
      <c r="Y111">
        <v>0</v>
      </c>
      <c r="Z111">
        <v>0</v>
      </c>
      <c r="AA111">
        <v>114</v>
      </c>
      <c r="AB111">
        <v>135.4</v>
      </c>
      <c r="AC111">
        <v>141.4</v>
      </c>
      <c r="AD111">
        <v>124.9</v>
      </c>
      <c r="AF111">
        <v>32</v>
      </c>
      <c r="AH111" t="s">
        <v>35</v>
      </c>
    </row>
    <row r="112" spans="1:34" x14ac:dyDescent="0.3">
      <c r="A112">
        <v>111</v>
      </c>
      <c r="B112" s="2" t="s">
        <v>179</v>
      </c>
      <c r="C112" s="2" t="s">
        <v>180</v>
      </c>
      <c r="D112" s="2" t="s">
        <v>34</v>
      </c>
      <c r="E112">
        <v>24</v>
      </c>
      <c r="F112">
        <v>10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116</v>
      </c>
      <c r="N112">
        <v>464</v>
      </c>
      <c r="O112">
        <v>4</v>
      </c>
      <c r="P112">
        <v>4</v>
      </c>
      <c r="Q112">
        <v>38</v>
      </c>
      <c r="R112">
        <v>34</v>
      </c>
      <c r="S112">
        <v>251</v>
      </c>
      <c r="T112">
        <v>7.38</v>
      </c>
      <c r="U112">
        <v>3</v>
      </c>
      <c r="V112">
        <v>1</v>
      </c>
      <c r="W112">
        <v>1</v>
      </c>
      <c r="X112">
        <v>7</v>
      </c>
      <c r="Y112">
        <v>0</v>
      </c>
      <c r="Z112">
        <v>0</v>
      </c>
      <c r="AA112">
        <v>112</v>
      </c>
      <c r="AB112">
        <v>145.5</v>
      </c>
      <c r="AC112">
        <v>152.5</v>
      </c>
      <c r="AD112">
        <v>128.5</v>
      </c>
      <c r="AF112">
        <v>33</v>
      </c>
      <c r="AH112" t="s">
        <v>35</v>
      </c>
    </row>
    <row r="113" spans="1:34" x14ac:dyDescent="0.3">
      <c r="A113">
        <v>112</v>
      </c>
      <c r="B113" s="2" t="s">
        <v>181</v>
      </c>
      <c r="C113" s="2" t="s">
        <v>56</v>
      </c>
      <c r="D113" s="2" t="s">
        <v>49</v>
      </c>
      <c r="E113">
        <v>25</v>
      </c>
      <c r="F113">
        <v>15</v>
      </c>
      <c r="G113">
        <v>15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2</v>
      </c>
      <c r="O113">
        <v>2</v>
      </c>
      <c r="P113">
        <v>0</v>
      </c>
      <c r="Q113">
        <v>90</v>
      </c>
      <c r="R113">
        <v>49</v>
      </c>
      <c r="S113">
        <v>1001</v>
      </c>
      <c r="T113">
        <v>20.43</v>
      </c>
      <c r="U113">
        <v>2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112</v>
      </c>
      <c r="AB113">
        <v>161.30000000000001</v>
      </c>
      <c r="AC113">
        <v>164.3</v>
      </c>
      <c r="AD113">
        <v>136.80000000000001</v>
      </c>
      <c r="AF113">
        <v>37</v>
      </c>
      <c r="AH113" t="s">
        <v>35</v>
      </c>
    </row>
    <row r="114" spans="1:34" x14ac:dyDescent="0.3">
      <c r="A114">
        <v>113</v>
      </c>
      <c r="B114" s="2" t="s">
        <v>182</v>
      </c>
      <c r="C114" s="2" t="s">
        <v>51</v>
      </c>
      <c r="D114" s="2" t="s">
        <v>34</v>
      </c>
      <c r="E114">
        <v>27</v>
      </c>
      <c r="F114">
        <v>11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111</v>
      </c>
      <c r="N114">
        <v>498</v>
      </c>
      <c r="O114">
        <v>4.49</v>
      </c>
      <c r="P114">
        <v>5</v>
      </c>
      <c r="Q114">
        <v>37</v>
      </c>
      <c r="R114">
        <v>30</v>
      </c>
      <c r="S114">
        <v>213</v>
      </c>
      <c r="T114">
        <v>7.1</v>
      </c>
      <c r="U114">
        <v>2</v>
      </c>
      <c r="V114">
        <v>1</v>
      </c>
      <c r="W114">
        <v>1</v>
      </c>
      <c r="X114">
        <v>7</v>
      </c>
      <c r="Y114">
        <v>0</v>
      </c>
      <c r="Z114">
        <v>0</v>
      </c>
      <c r="AA114">
        <v>111</v>
      </c>
      <c r="AB114">
        <v>141.1</v>
      </c>
      <c r="AC114">
        <v>148.1</v>
      </c>
      <c r="AD114">
        <v>126.1</v>
      </c>
      <c r="AF114">
        <v>34</v>
      </c>
      <c r="AH114" t="s">
        <v>35</v>
      </c>
    </row>
    <row r="115" spans="1:34" x14ac:dyDescent="0.3">
      <c r="A115">
        <v>114</v>
      </c>
      <c r="B115" s="2" t="s">
        <v>183</v>
      </c>
      <c r="C115" s="2" t="s">
        <v>130</v>
      </c>
      <c r="D115" s="2" t="s">
        <v>49</v>
      </c>
      <c r="E115">
        <v>26</v>
      </c>
      <c r="F115">
        <v>16</v>
      </c>
      <c r="G115">
        <v>15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4</v>
      </c>
      <c r="O115">
        <v>4</v>
      </c>
      <c r="P115">
        <v>0</v>
      </c>
      <c r="Q115">
        <v>96</v>
      </c>
      <c r="R115">
        <v>52</v>
      </c>
      <c r="S115">
        <v>779</v>
      </c>
      <c r="T115">
        <v>14.98</v>
      </c>
      <c r="U115">
        <v>5</v>
      </c>
      <c r="V115">
        <v>1</v>
      </c>
      <c r="W115">
        <v>0</v>
      </c>
      <c r="X115">
        <v>5</v>
      </c>
      <c r="Y115">
        <v>1</v>
      </c>
      <c r="Z115">
        <v>0</v>
      </c>
      <c r="AA115">
        <v>110</v>
      </c>
      <c r="AB115">
        <v>162.30000000000001</v>
      </c>
      <c r="AC115">
        <v>165.3</v>
      </c>
      <c r="AD115">
        <v>136.30000000000001</v>
      </c>
      <c r="AF115">
        <v>38</v>
      </c>
      <c r="AH115" t="s">
        <v>35</v>
      </c>
    </row>
    <row r="116" spans="1:34" x14ac:dyDescent="0.3">
      <c r="A116">
        <v>115</v>
      </c>
      <c r="B116" s="2" t="s">
        <v>184</v>
      </c>
      <c r="C116" s="2" t="s">
        <v>88</v>
      </c>
      <c r="D116" s="2" t="s">
        <v>49</v>
      </c>
      <c r="E116">
        <v>27</v>
      </c>
      <c r="F116">
        <v>16</v>
      </c>
      <c r="G116">
        <v>14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90</v>
      </c>
      <c r="R116">
        <v>47</v>
      </c>
      <c r="S116">
        <v>775</v>
      </c>
      <c r="T116">
        <v>16.489999999999998</v>
      </c>
      <c r="U116">
        <v>5</v>
      </c>
      <c r="V116">
        <v>0</v>
      </c>
      <c r="W116">
        <v>0</v>
      </c>
      <c r="X116">
        <v>5</v>
      </c>
      <c r="Y116">
        <v>1</v>
      </c>
      <c r="Z116">
        <v>0</v>
      </c>
      <c r="AA116">
        <v>110</v>
      </c>
      <c r="AB116">
        <v>156.5</v>
      </c>
      <c r="AC116">
        <v>159.5</v>
      </c>
      <c r="AD116">
        <v>133</v>
      </c>
      <c r="AF116">
        <v>39</v>
      </c>
      <c r="AH116" t="s">
        <v>35</v>
      </c>
    </row>
    <row r="117" spans="1:34" x14ac:dyDescent="0.3">
      <c r="A117">
        <v>116</v>
      </c>
      <c r="B117" s="2" t="s">
        <v>185</v>
      </c>
      <c r="C117" s="2" t="s">
        <v>67</v>
      </c>
      <c r="D117" s="2" t="s">
        <v>34</v>
      </c>
      <c r="E117">
        <v>26</v>
      </c>
      <c r="F117">
        <v>16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83</v>
      </c>
      <c r="N117">
        <v>410</v>
      </c>
      <c r="O117">
        <v>4.9400000000000004</v>
      </c>
      <c r="P117">
        <v>2</v>
      </c>
      <c r="Q117">
        <v>62</v>
      </c>
      <c r="R117">
        <v>44</v>
      </c>
      <c r="S117">
        <v>410</v>
      </c>
      <c r="T117">
        <v>9.32</v>
      </c>
      <c r="U117">
        <v>3</v>
      </c>
      <c r="V117">
        <v>1</v>
      </c>
      <c r="W117">
        <v>1</v>
      </c>
      <c r="X117">
        <v>5</v>
      </c>
      <c r="Y117">
        <v>0</v>
      </c>
      <c r="Z117">
        <v>0</v>
      </c>
      <c r="AA117">
        <v>110</v>
      </c>
      <c r="AB117">
        <v>154</v>
      </c>
      <c r="AC117">
        <v>161</v>
      </c>
      <c r="AD117">
        <v>132</v>
      </c>
      <c r="AF117">
        <v>35</v>
      </c>
      <c r="AH117" t="s">
        <v>35</v>
      </c>
    </row>
    <row r="118" spans="1:34" x14ac:dyDescent="0.3">
      <c r="A118">
        <v>117</v>
      </c>
      <c r="B118" s="2" t="s">
        <v>186</v>
      </c>
      <c r="C118" s="2" t="s">
        <v>180</v>
      </c>
      <c r="D118" s="2" t="s">
        <v>38</v>
      </c>
      <c r="E118">
        <v>24</v>
      </c>
      <c r="F118">
        <v>10</v>
      </c>
      <c r="G118">
        <v>8</v>
      </c>
      <c r="H118">
        <v>176</v>
      </c>
      <c r="I118">
        <v>283</v>
      </c>
      <c r="J118">
        <v>1765</v>
      </c>
      <c r="K118">
        <v>13</v>
      </c>
      <c r="L118">
        <v>9</v>
      </c>
      <c r="M118">
        <v>21</v>
      </c>
      <c r="N118">
        <v>42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</v>
      </c>
      <c r="W118">
        <v>0</v>
      </c>
      <c r="X118">
        <v>0</v>
      </c>
      <c r="Y118">
        <v>0</v>
      </c>
      <c r="Z118">
        <v>0</v>
      </c>
      <c r="AA118">
        <v>109</v>
      </c>
      <c r="AB118">
        <v>108.8</v>
      </c>
      <c r="AC118">
        <v>120.8</v>
      </c>
      <c r="AD118">
        <v>117.8</v>
      </c>
      <c r="AF118">
        <v>30</v>
      </c>
      <c r="AH118" t="s">
        <v>35</v>
      </c>
    </row>
    <row r="119" spans="1:34" x14ac:dyDescent="0.3">
      <c r="A119">
        <v>118</v>
      </c>
      <c r="B119" s="2" t="s">
        <v>187</v>
      </c>
      <c r="C119" s="2" t="s">
        <v>42</v>
      </c>
      <c r="D119" s="2" t="s">
        <v>34</v>
      </c>
      <c r="E119">
        <v>24</v>
      </c>
      <c r="F119">
        <v>14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107</v>
      </c>
      <c r="N119">
        <v>460</v>
      </c>
      <c r="O119">
        <v>4.3</v>
      </c>
      <c r="P119">
        <v>1</v>
      </c>
      <c r="Q119">
        <v>45</v>
      </c>
      <c r="R119">
        <v>39</v>
      </c>
      <c r="S119">
        <v>253</v>
      </c>
      <c r="T119">
        <v>6.49</v>
      </c>
      <c r="U119">
        <v>5</v>
      </c>
      <c r="V119">
        <v>0</v>
      </c>
      <c r="W119">
        <v>0</v>
      </c>
      <c r="X119">
        <v>6</v>
      </c>
      <c r="Y119">
        <v>0</v>
      </c>
      <c r="Z119">
        <v>0</v>
      </c>
      <c r="AA119">
        <v>107</v>
      </c>
      <c r="AB119">
        <v>146.30000000000001</v>
      </c>
      <c r="AC119">
        <v>152.30000000000001</v>
      </c>
      <c r="AD119">
        <v>126.8</v>
      </c>
      <c r="AF119">
        <v>36</v>
      </c>
      <c r="AH119" t="s">
        <v>35</v>
      </c>
    </row>
    <row r="120" spans="1:34" x14ac:dyDescent="0.3">
      <c r="A120">
        <v>119</v>
      </c>
      <c r="B120" s="2" t="s">
        <v>188</v>
      </c>
      <c r="C120" s="2" t="s">
        <v>116</v>
      </c>
      <c r="D120" s="2" t="s">
        <v>34</v>
      </c>
      <c r="E120">
        <v>28</v>
      </c>
      <c r="F120">
        <v>13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94</v>
      </c>
      <c r="N120">
        <v>345</v>
      </c>
      <c r="O120">
        <v>3.67</v>
      </c>
      <c r="P120">
        <v>2</v>
      </c>
      <c r="Q120">
        <v>47</v>
      </c>
      <c r="R120">
        <v>36</v>
      </c>
      <c r="S120">
        <v>370</v>
      </c>
      <c r="T120">
        <v>10.28</v>
      </c>
      <c r="U120">
        <v>4</v>
      </c>
      <c r="V120">
        <v>1</v>
      </c>
      <c r="W120">
        <v>1</v>
      </c>
      <c r="X120">
        <v>6</v>
      </c>
      <c r="Y120">
        <v>0</v>
      </c>
      <c r="Z120">
        <v>0</v>
      </c>
      <c r="AA120">
        <v>106</v>
      </c>
      <c r="AB120">
        <v>141.5</v>
      </c>
      <c r="AC120">
        <v>148.5</v>
      </c>
      <c r="AD120">
        <v>123.5</v>
      </c>
      <c r="AF120">
        <v>37</v>
      </c>
      <c r="AH120" t="s">
        <v>35</v>
      </c>
    </row>
    <row r="121" spans="1:34" x14ac:dyDescent="0.3">
      <c r="A121">
        <v>120</v>
      </c>
      <c r="B121" s="2" t="s">
        <v>189</v>
      </c>
      <c r="C121" s="2" t="s">
        <v>180</v>
      </c>
      <c r="D121" s="2" t="s">
        <v>49</v>
      </c>
      <c r="E121">
        <v>23</v>
      </c>
      <c r="F121">
        <v>16</v>
      </c>
      <c r="G121">
        <v>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>
        <v>41</v>
      </c>
      <c r="O121">
        <v>10.25</v>
      </c>
      <c r="P121">
        <v>0</v>
      </c>
      <c r="Q121">
        <v>92</v>
      </c>
      <c r="R121">
        <v>59</v>
      </c>
      <c r="S121">
        <v>680</v>
      </c>
      <c r="T121">
        <v>11.53</v>
      </c>
      <c r="U121">
        <v>5</v>
      </c>
      <c r="V121">
        <v>5</v>
      </c>
      <c r="W121">
        <v>2</v>
      </c>
      <c r="X121">
        <v>6</v>
      </c>
      <c r="Y121">
        <v>0</v>
      </c>
      <c r="Z121">
        <v>0</v>
      </c>
      <c r="AA121">
        <v>104</v>
      </c>
      <c r="AB121">
        <v>163.1</v>
      </c>
      <c r="AC121">
        <v>168.1</v>
      </c>
      <c r="AD121">
        <v>133.6</v>
      </c>
      <c r="AF121">
        <v>40</v>
      </c>
      <c r="AH121" t="s">
        <v>35</v>
      </c>
    </row>
    <row r="122" spans="1:34" x14ac:dyDescent="0.3">
      <c r="A122">
        <v>121</v>
      </c>
      <c r="B122" s="2" t="s">
        <v>190</v>
      </c>
      <c r="C122" s="2" t="s">
        <v>135</v>
      </c>
      <c r="D122" s="2" t="s">
        <v>38</v>
      </c>
      <c r="E122">
        <v>31</v>
      </c>
      <c r="F122">
        <v>10</v>
      </c>
      <c r="G122">
        <v>8</v>
      </c>
      <c r="H122">
        <v>160</v>
      </c>
      <c r="I122">
        <v>247</v>
      </c>
      <c r="J122">
        <v>1707</v>
      </c>
      <c r="K122">
        <v>11</v>
      </c>
      <c r="L122">
        <v>5</v>
      </c>
      <c r="M122">
        <v>9</v>
      </c>
      <c r="N122">
        <v>12</v>
      </c>
      <c r="O122">
        <v>1.33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</v>
      </c>
      <c r="W122">
        <v>3</v>
      </c>
      <c r="X122">
        <v>1</v>
      </c>
      <c r="Y122">
        <v>0</v>
      </c>
      <c r="Z122">
        <v>0</v>
      </c>
      <c r="AA122">
        <v>103</v>
      </c>
      <c r="AB122">
        <v>103.5</v>
      </c>
      <c r="AC122">
        <v>114.5</v>
      </c>
      <c r="AD122">
        <v>108.5</v>
      </c>
      <c r="AF122">
        <v>31</v>
      </c>
      <c r="AH122" t="s">
        <v>35</v>
      </c>
    </row>
    <row r="123" spans="1:34" x14ac:dyDescent="0.3">
      <c r="A123">
        <v>122</v>
      </c>
      <c r="B123" s="2" t="s">
        <v>191</v>
      </c>
      <c r="C123" s="2" t="s">
        <v>74</v>
      </c>
      <c r="D123" s="2" t="s">
        <v>49</v>
      </c>
      <c r="E123">
        <v>31</v>
      </c>
      <c r="F123">
        <v>11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16</v>
      </c>
      <c r="O123">
        <v>16</v>
      </c>
      <c r="P123">
        <v>0</v>
      </c>
      <c r="Q123">
        <v>85</v>
      </c>
      <c r="R123">
        <v>49</v>
      </c>
      <c r="S123">
        <v>676</v>
      </c>
      <c r="T123">
        <v>13.8</v>
      </c>
      <c r="U123">
        <v>6</v>
      </c>
      <c r="V123">
        <v>1</v>
      </c>
      <c r="W123">
        <v>1</v>
      </c>
      <c r="X123">
        <v>6</v>
      </c>
      <c r="Y123">
        <v>0</v>
      </c>
      <c r="Z123">
        <v>0</v>
      </c>
      <c r="AA123">
        <v>103</v>
      </c>
      <c r="AB123">
        <v>152.19999999999999</v>
      </c>
      <c r="AC123">
        <v>156.19999999999999</v>
      </c>
      <c r="AD123">
        <v>127.7</v>
      </c>
      <c r="AF123">
        <v>41</v>
      </c>
      <c r="AH123" t="s">
        <v>35</v>
      </c>
    </row>
    <row r="124" spans="1:34" x14ac:dyDescent="0.3">
      <c r="A124">
        <v>123</v>
      </c>
      <c r="B124" s="2" t="s">
        <v>192</v>
      </c>
      <c r="C124" s="2" t="s">
        <v>116</v>
      </c>
      <c r="D124" s="2" t="s">
        <v>49</v>
      </c>
      <c r="E124">
        <v>36</v>
      </c>
      <c r="F124">
        <v>16</v>
      </c>
      <c r="G124">
        <v>16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109</v>
      </c>
      <c r="R124">
        <v>75</v>
      </c>
      <c r="S124">
        <v>804</v>
      </c>
      <c r="T124">
        <v>10.72</v>
      </c>
      <c r="U124">
        <v>4</v>
      </c>
      <c r="V124">
        <v>1</v>
      </c>
      <c r="W124">
        <v>1</v>
      </c>
      <c r="X124">
        <v>4</v>
      </c>
      <c r="Y124">
        <v>0</v>
      </c>
      <c r="Z124">
        <v>0</v>
      </c>
      <c r="AA124">
        <v>102</v>
      </c>
      <c r="AB124">
        <v>177.4</v>
      </c>
      <c r="AC124">
        <v>181.4</v>
      </c>
      <c r="AD124">
        <v>139.9</v>
      </c>
      <c r="AF124">
        <v>42</v>
      </c>
      <c r="AH124" t="s">
        <v>35</v>
      </c>
    </row>
    <row r="125" spans="1:34" x14ac:dyDescent="0.3">
      <c r="A125">
        <v>124</v>
      </c>
      <c r="B125" s="2" t="s">
        <v>193</v>
      </c>
      <c r="C125" s="2" t="s">
        <v>63</v>
      </c>
      <c r="D125" s="2" t="s">
        <v>49</v>
      </c>
      <c r="E125">
        <v>26</v>
      </c>
      <c r="F125">
        <v>14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16</v>
      </c>
      <c r="O125">
        <v>8</v>
      </c>
      <c r="P125">
        <v>0</v>
      </c>
      <c r="Q125">
        <v>69</v>
      </c>
      <c r="R125">
        <v>36</v>
      </c>
      <c r="S125">
        <v>645</v>
      </c>
      <c r="T125">
        <v>17.920000000000002</v>
      </c>
      <c r="U125">
        <v>6</v>
      </c>
      <c r="V125">
        <v>0</v>
      </c>
      <c r="W125">
        <v>0</v>
      </c>
      <c r="X125">
        <v>6</v>
      </c>
      <c r="Y125">
        <v>0</v>
      </c>
      <c r="Z125">
        <v>0</v>
      </c>
      <c r="AA125">
        <v>102</v>
      </c>
      <c r="AB125">
        <v>138.1</v>
      </c>
      <c r="AC125">
        <v>141.1</v>
      </c>
      <c r="AD125">
        <v>120.1</v>
      </c>
      <c r="AF125">
        <v>43</v>
      </c>
      <c r="AH125" t="s">
        <v>35</v>
      </c>
    </row>
    <row r="126" spans="1:34" x14ac:dyDescent="0.3">
      <c r="A126">
        <v>125</v>
      </c>
      <c r="B126" s="2" t="s">
        <v>194</v>
      </c>
      <c r="C126" s="2" t="s">
        <v>63</v>
      </c>
      <c r="D126" s="2" t="s">
        <v>34</v>
      </c>
      <c r="E126">
        <v>25</v>
      </c>
      <c r="F126">
        <v>16</v>
      </c>
      <c r="G126">
        <v>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154</v>
      </c>
      <c r="N126">
        <v>470</v>
      </c>
      <c r="O126">
        <v>3.05</v>
      </c>
      <c r="P126">
        <v>6</v>
      </c>
      <c r="Q126">
        <v>24</v>
      </c>
      <c r="R126">
        <v>16</v>
      </c>
      <c r="S126">
        <v>115</v>
      </c>
      <c r="T126">
        <v>7.19</v>
      </c>
      <c r="U126">
        <v>1</v>
      </c>
      <c r="V126">
        <v>1</v>
      </c>
      <c r="W126">
        <v>1</v>
      </c>
      <c r="X126">
        <v>7</v>
      </c>
      <c r="Y126">
        <v>1</v>
      </c>
      <c r="Z126">
        <v>0</v>
      </c>
      <c r="AA126">
        <v>101</v>
      </c>
      <c r="AB126">
        <v>116.5</v>
      </c>
      <c r="AC126">
        <v>123.5</v>
      </c>
      <c r="AD126">
        <v>108.5</v>
      </c>
      <c r="AF126">
        <v>39</v>
      </c>
      <c r="AH126" t="s">
        <v>35</v>
      </c>
    </row>
    <row r="127" spans="1:34" x14ac:dyDescent="0.3">
      <c r="A127">
        <v>126</v>
      </c>
      <c r="B127" s="2" t="s">
        <v>195</v>
      </c>
      <c r="C127" s="2" t="s">
        <v>76</v>
      </c>
      <c r="D127" s="2" t="s">
        <v>34</v>
      </c>
      <c r="E127">
        <v>25</v>
      </c>
      <c r="F127">
        <v>10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119</v>
      </c>
      <c r="N127">
        <v>525</v>
      </c>
      <c r="O127">
        <v>4.41</v>
      </c>
      <c r="P127">
        <v>6</v>
      </c>
      <c r="Q127">
        <v>14</v>
      </c>
      <c r="R127">
        <v>10</v>
      </c>
      <c r="S127">
        <v>69</v>
      </c>
      <c r="T127">
        <v>6.9</v>
      </c>
      <c r="U127">
        <v>1</v>
      </c>
      <c r="V127">
        <v>0</v>
      </c>
      <c r="W127">
        <v>0</v>
      </c>
      <c r="X127">
        <v>7</v>
      </c>
      <c r="Y127">
        <v>0</v>
      </c>
      <c r="Z127">
        <v>0</v>
      </c>
      <c r="AA127">
        <v>101</v>
      </c>
      <c r="AB127">
        <v>111.4</v>
      </c>
      <c r="AC127">
        <v>114.4</v>
      </c>
      <c r="AD127">
        <v>106.4</v>
      </c>
      <c r="AF127">
        <v>38</v>
      </c>
      <c r="AH127" t="s">
        <v>35</v>
      </c>
    </row>
    <row r="128" spans="1:34" x14ac:dyDescent="0.3">
      <c r="A128">
        <v>127</v>
      </c>
      <c r="B128" s="2" t="s">
        <v>196</v>
      </c>
      <c r="C128" s="2" t="s">
        <v>70</v>
      </c>
      <c r="D128" s="2" t="s">
        <v>49</v>
      </c>
      <c r="E128">
        <v>27</v>
      </c>
      <c r="F128">
        <v>14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64</v>
      </c>
      <c r="R128">
        <v>42</v>
      </c>
      <c r="S128">
        <v>651</v>
      </c>
      <c r="T128">
        <v>15.5</v>
      </c>
      <c r="U128">
        <v>6</v>
      </c>
      <c r="V128">
        <v>0</v>
      </c>
      <c r="W128">
        <v>0</v>
      </c>
      <c r="X128">
        <v>6</v>
      </c>
      <c r="Y128">
        <v>0</v>
      </c>
      <c r="Z128">
        <v>0</v>
      </c>
      <c r="AA128">
        <v>101</v>
      </c>
      <c r="AB128">
        <v>143.1</v>
      </c>
      <c r="AC128">
        <v>146.1</v>
      </c>
      <c r="AD128">
        <v>122.1</v>
      </c>
      <c r="AF128">
        <v>44</v>
      </c>
      <c r="AH128" t="s">
        <v>35</v>
      </c>
    </row>
    <row r="129" spans="1:34" x14ac:dyDescent="0.3">
      <c r="A129">
        <v>128</v>
      </c>
      <c r="B129" s="2" t="s">
        <v>197</v>
      </c>
      <c r="C129" s="2" t="s">
        <v>37</v>
      </c>
      <c r="D129" s="2" t="s">
        <v>49</v>
      </c>
      <c r="E129">
        <v>22</v>
      </c>
      <c r="F129">
        <v>14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71</v>
      </c>
      <c r="R129">
        <v>46</v>
      </c>
      <c r="S129">
        <v>584</v>
      </c>
      <c r="T129">
        <v>12.7</v>
      </c>
      <c r="U129">
        <v>7</v>
      </c>
      <c r="V129">
        <v>0</v>
      </c>
      <c r="W129">
        <v>0</v>
      </c>
      <c r="X129">
        <v>7</v>
      </c>
      <c r="Y129">
        <v>0</v>
      </c>
      <c r="Z129">
        <v>0</v>
      </c>
      <c r="AA129">
        <v>100</v>
      </c>
      <c r="AB129">
        <v>146.4</v>
      </c>
      <c r="AC129">
        <v>149.4</v>
      </c>
      <c r="AD129">
        <v>123.4</v>
      </c>
      <c r="AF129">
        <v>45</v>
      </c>
      <c r="AH129" t="s">
        <v>35</v>
      </c>
    </row>
    <row r="130" spans="1:34" x14ac:dyDescent="0.3">
      <c r="A130">
        <v>129</v>
      </c>
      <c r="B130" s="2" t="s">
        <v>198</v>
      </c>
      <c r="C130" s="2" t="s">
        <v>44</v>
      </c>
      <c r="D130" s="2" t="s">
        <v>49</v>
      </c>
      <c r="E130">
        <v>29</v>
      </c>
      <c r="F130">
        <v>15</v>
      </c>
      <c r="G130">
        <v>6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3</v>
      </c>
      <c r="N130">
        <v>11</v>
      </c>
      <c r="O130">
        <v>3.67</v>
      </c>
      <c r="P130">
        <v>0</v>
      </c>
      <c r="Q130">
        <v>83</v>
      </c>
      <c r="R130">
        <v>55</v>
      </c>
      <c r="S130">
        <v>828</v>
      </c>
      <c r="T130">
        <v>15.05</v>
      </c>
      <c r="U130">
        <v>3</v>
      </c>
      <c r="V130">
        <v>2</v>
      </c>
      <c r="W130">
        <v>1</v>
      </c>
      <c r="X130">
        <v>3</v>
      </c>
      <c r="Y130">
        <v>0</v>
      </c>
      <c r="Z130">
        <v>0</v>
      </c>
      <c r="AA130">
        <v>100</v>
      </c>
      <c r="AB130">
        <v>154.9</v>
      </c>
      <c r="AC130">
        <v>158.9</v>
      </c>
      <c r="AD130">
        <v>127.4</v>
      </c>
      <c r="AF130">
        <v>47</v>
      </c>
      <c r="AH130" t="s">
        <v>35</v>
      </c>
    </row>
    <row r="131" spans="1:34" x14ac:dyDescent="0.3">
      <c r="A131">
        <v>130</v>
      </c>
      <c r="B131" s="2" t="s">
        <v>199</v>
      </c>
      <c r="C131" s="2" t="s">
        <v>116</v>
      </c>
      <c r="D131" s="2" t="s">
        <v>49</v>
      </c>
      <c r="E131">
        <v>23</v>
      </c>
      <c r="F131">
        <v>13</v>
      </c>
      <c r="G131">
        <v>13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10</v>
      </c>
      <c r="N131">
        <v>93</v>
      </c>
      <c r="O131">
        <v>9.3000000000000007</v>
      </c>
      <c r="P131">
        <v>0</v>
      </c>
      <c r="Q131">
        <v>108</v>
      </c>
      <c r="R131">
        <v>68</v>
      </c>
      <c r="S131">
        <v>709</v>
      </c>
      <c r="T131">
        <v>10.43</v>
      </c>
      <c r="U131">
        <v>3</v>
      </c>
      <c r="V131">
        <v>0</v>
      </c>
      <c r="W131">
        <v>0</v>
      </c>
      <c r="X131">
        <v>3</v>
      </c>
      <c r="Y131">
        <v>1</v>
      </c>
      <c r="Z131">
        <v>0</v>
      </c>
      <c r="AA131">
        <v>100</v>
      </c>
      <c r="AB131">
        <v>168.2</v>
      </c>
      <c r="AC131">
        <v>171.2</v>
      </c>
      <c r="AD131">
        <v>134.19999999999999</v>
      </c>
      <c r="AF131">
        <v>46</v>
      </c>
      <c r="AH131" t="s">
        <v>35</v>
      </c>
    </row>
    <row r="132" spans="1:34" x14ac:dyDescent="0.3">
      <c r="A132">
        <v>131</v>
      </c>
      <c r="B132" s="2" t="s">
        <v>200</v>
      </c>
      <c r="C132" s="2" t="s">
        <v>114</v>
      </c>
      <c r="D132" s="2" t="s">
        <v>34</v>
      </c>
      <c r="E132">
        <v>23</v>
      </c>
      <c r="F132">
        <v>16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132</v>
      </c>
      <c r="N132">
        <v>496</v>
      </c>
      <c r="O132">
        <v>3.76</v>
      </c>
      <c r="P132">
        <v>3</v>
      </c>
      <c r="Q132">
        <v>50</v>
      </c>
      <c r="R132">
        <v>43</v>
      </c>
      <c r="S132">
        <v>256</v>
      </c>
      <c r="T132">
        <v>5.95</v>
      </c>
      <c r="U132">
        <v>1</v>
      </c>
      <c r="V132">
        <v>0</v>
      </c>
      <c r="W132">
        <v>0</v>
      </c>
      <c r="X132">
        <v>4</v>
      </c>
      <c r="Y132">
        <v>0</v>
      </c>
      <c r="Z132">
        <v>0</v>
      </c>
      <c r="AA132">
        <v>99</v>
      </c>
      <c r="AB132">
        <v>142.19999999999999</v>
      </c>
      <c r="AC132">
        <v>148.19999999999999</v>
      </c>
      <c r="AD132">
        <v>120.7</v>
      </c>
      <c r="AF132">
        <v>40</v>
      </c>
      <c r="AH132" t="s">
        <v>35</v>
      </c>
    </row>
    <row r="133" spans="1:34" x14ac:dyDescent="0.3">
      <c r="A133">
        <v>132</v>
      </c>
      <c r="B133" s="2" t="s">
        <v>201</v>
      </c>
      <c r="C133" s="2" t="s">
        <v>51</v>
      </c>
      <c r="D133" s="2" t="s">
        <v>49</v>
      </c>
      <c r="E133">
        <v>21</v>
      </c>
      <c r="F133">
        <v>16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4</v>
      </c>
      <c r="N133">
        <v>17</v>
      </c>
      <c r="O133">
        <v>4.25</v>
      </c>
      <c r="P133">
        <v>0</v>
      </c>
      <c r="Q133">
        <v>41</v>
      </c>
      <c r="R133">
        <v>26</v>
      </c>
      <c r="S133">
        <v>538</v>
      </c>
      <c r="T133">
        <v>20.69</v>
      </c>
      <c r="U133">
        <v>6</v>
      </c>
      <c r="V133">
        <v>2</v>
      </c>
      <c r="W133">
        <v>2</v>
      </c>
      <c r="X133">
        <v>7</v>
      </c>
      <c r="Y133">
        <v>0</v>
      </c>
      <c r="Z133">
        <v>0</v>
      </c>
      <c r="AA133">
        <v>94</v>
      </c>
      <c r="AB133">
        <v>119.5</v>
      </c>
      <c r="AC133">
        <v>124.5</v>
      </c>
      <c r="AD133">
        <v>106.5</v>
      </c>
      <c r="AF133">
        <v>49</v>
      </c>
      <c r="AH133" t="s">
        <v>35</v>
      </c>
    </row>
    <row r="134" spans="1:34" x14ac:dyDescent="0.3">
      <c r="A134">
        <v>133</v>
      </c>
      <c r="B134" s="2" t="s">
        <v>202</v>
      </c>
      <c r="C134" s="2" t="s">
        <v>104</v>
      </c>
      <c r="D134" s="2" t="s">
        <v>49</v>
      </c>
      <c r="E134">
        <v>25</v>
      </c>
      <c r="F134">
        <v>16</v>
      </c>
      <c r="G134">
        <v>13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2</v>
      </c>
      <c r="N134">
        <v>16</v>
      </c>
      <c r="O134">
        <v>8</v>
      </c>
      <c r="P134">
        <v>0</v>
      </c>
      <c r="Q134">
        <v>72</v>
      </c>
      <c r="R134">
        <v>41</v>
      </c>
      <c r="S134">
        <v>607</v>
      </c>
      <c r="T134">
        <v>14.8</v>
      </c>
      <c r="U134">
        <v>5</v>
      </c>
      <c r="V134">
        <v>0</v>
      </c>
      <c r="W134">
        <v>0</v>
      </c>
      <c r="X134">
        <v>5</v>
      </c>
      <c r="Y134">
        <v>1</v>
      </c>
      <c r="Z134">
        <v>0</v>
      </c>
      <c r="AA134">
        <v>94</v>
      </c>
      <c r="AB134">
        <v>135.30000000000001</v>
      </c>
      <c r="AC134">
        <v>138.30000000000001</v>
      </c>
      <c r="AD134">
        <v>114.8</v>
      </c>
      <c r="AF134">
        <v>48</v>
      </c>
      <c r="AH134" t="s">
        <v>35</v>
      </c>
    </row>
    <row r="135" spans="1:34" x14ac:dyDescent="0.3">
      <c r="A135">
        <v>134</v>
      </c>
      <c r="B135" s="2" t="s">
        <v>203</v>
      </c>
      <c r="C135" s="2" t="s">
        <v>51</v>
      </c>
      <c r="D135" s="2" t="s">
        <v>34</v>
      </c>
      <c r="E135">
        <v>31</v>
      </c>
      <c r="F135">
        <v>13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101</v>
      </c>
      <c r="N135">
        <v>465</v>
      </c>
      <c r="O135">
        <v>4.5999999999999996</v>
      </c>
      <c r="P135">
        <v>4</v>
      </c>
      <c r="Q135">
        <v>34</v>
      </c>
      <c r="R135">
        <v>28</v>
      </c>
      <c r="S135">
        <v>181</v>
      </c>
      <c r="T135">
        <v>6.46</v>
      </c>
      <c r="U135">
        <v>1</v>
      </c>
      <c r="V135">
        <v>3</v>
      </c>
      <c r="W135">
        <v>2</v>
      </c>
      <c r="X135">
        <v>5</v>
      </c>
      <c r="Y135">
        <v>0</v>
      </c>
      <c r="Z135">
        <v>0</v>
      </c>
      <c r="AA135">
        <v>91</v>
      </c>
      <c r="AB135">
        <v>118.6</v>
      </c>
      <c r="AC135">
        <v>126.6</v>
      </c>
      <c r="AD135">
        <v>104.6</v>
      </c>
      <c r="AF135">
        <v>41</v>
      </c>
      <c r="AH135" t="s">
        <v>35</v>
      </c>
    </row>
    <row r="136" spans="1:34" x14ac:dyDescent="0.3">
      <c r="A136">
        <v>135</v>
      </c>
      <c r="B136" s="2" t="s">
        <v>204</v>
      </c>
      <c r="C136" s="2" t="s">
        <v>88</v>
      </c>
      <c r="D136" s="2" t="s">
        <v>49</v>
      </c>
      <c r="E136">
        <v>26</v>
      </c>
      <c r="F136">
        <v>15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27</v>
      </c>
      <c r="O136">
        <v>5.4</v>
      </c>
      <c r="P136">
        <v>0</v>
      </c>
      <c r="Q136">
        <v>101</v>
      </c>
      <c r="R136">
        <v>66</v>
      </c>
      <c r="S136">
        <v>660</v>
      </c>
      <c r="T136">
        <v>10</v>
      </c>
      <c r="U136">
        <v>3</v>
      </c>
      <c r="V136">
        <v>1</v>
      </c>
      <c r="W136">
        <v>0</v>
      </c>
      <c r="X136">
        <v>3</v>
      </c>
      <c r="Y136">
        <v>2</v>
      </c>
      <c r="Z136">
        <v>0</v>
      </c>
      <c r="AA136">
        <v>91</v>
      </c>
      <c r="AB136">
        <v>156.69999999999999</v>
      </c>
      <c r="AC136">
        <v>159.69999999999999</v>
      </c>
      <c r="AD136">
        <v>123.7</v>
      </c>
      <c r="AF136">
        <v>50</v>
      </c>
      <c r="AH136" t="s">
        <v>35</v>
      </c>
    </row>
    <row r="137" spans="1:34" x14ac:dyDescent="0.3">
      <c r="A137">
        <v>136</v>
      </c>
      <c r="B137" s="2" t="s">
        <v>205</v>
      </c>
      <c r="C137" s="2" t="s">
        <v>48</v>
      </c>
      <c r="D137" s="2" t="s">
        <v>38</v>
      </c>
      <c r="E137">
        <v>27</v>
      </c>
      <c r="F137">
        <v>9</v>
      </c>
      <c r="G137">
        <v>5</v>
      </c>
      <c r="H137">
        <v>133</v>
      </c>
      <c r="I137">
        <v>196</v>
      </c>
      <c r="J137">
        <v>1384</v>
      </c>
      <c r="K137">
        <v>9</v>
      </c>
      <c r="L137">
        <v>2</v>
      </c>
      <c r="M137">
        <v>28</v>
      </c>
      <c r="N137">
        <v>31</v>
      </c>
      <c r="O137">
        <v>1.1100000000000001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90</v>
      </c>
      <c r="AB137">
        <v>90.5</v>
      </c>
      <c r="AC137">
        <v>95.5</v>
      </c>
      <c r="AD137">
        <v>92.5</v>
      </c>
      <c r="AF137">
        <v>32</v>
      </c>
      <c r="AH137" t="s">
        <v>35</v>
      </c>
    </row>
    <row r="138" spans="1:34" x14ac:dyDescent="0.3">
      <c r="A138">
        <v>137</v>
      </c>
      <c r="B138" s="2" t="s">
        <v>206</v>
      </c>
      <c r="C138" s="2" t="s">
        <v>180</v>
      </c>
      <c r="D138" s="2" t="s">
        <v>49</v>
      </c>
      <c r="E138">
        <v>23</v>
      </c>
      <c r="F138">
        <v>15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80</v>
      </c>
      <c r="R138">
        <v>44</v>
      </c>
      <c r="S138">
        <v>735</v>
      </c>
      <c r="T138">
        <v>16.7</v>
      </c>
      <c r="U138">
        <v>3</v>
      </c>
      <c r="V138">
        <v>1</v>
      </c>
      <c r="W138">
        <v>1</v>
      </c>
      <c r="X138">
        <v>3</v>
      </c>
      <c r="Y138">
        <v>0</v>
      </c>
      <c r="Z138">
        <v>0</v>
      </c>
      <c r="AA138">
        <v>90</v>
      </c>
      <c r="AB138">
        <v>133.5</v>
      </c>
      <c r="AC138">
        <v>137.5</v>
      </c>
      <c r="AD138">
        <v>111.5</v>
      </c>
      <c r="AF138">
        <v>51</v>
      </c>
      <c r="AH138" t="s">
        <v>35</v>
      </c>
    </row>
    <row r="139" spans="1:34" x14ac:dyDescent="0.3">
      <c r="A139">
        <v>138</v>
      </c>
      <c r="B139" s="2" t="s">
        <v>207</v>
      </c>
      <c r="C139" s="2" t="s">
        <v>51</v>
      </c>
      <c r="D139" s="2" t="s">
        <v>49</v>
      </c>
      <c r="E139">
        <v>26</v>
      </c>
      <c r="F139">
        <v>14</v>
      </c>
      <c r="G139">
        <v>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12</v>
      </c>
      <c r="O139">
        <v>6</v>
      </c>
      <c r="P139">
        <v>0</v>
      </c>
      <c r="Q139">
        <v>90</v>
      </c>
      <c r="R139">
        <v>52</v>
      </c>
      <c r="S139">
        <v>673</v>
      </c>
      <c r="T139">
        <v>12.94</v>
      </c>
      <c r="U139">
        <v>3</v>
      </c>
      <c r="V139">
        <v>2</v>
      </c>
      <c r="W139">
        <v>1</v>
      </c>
      <c r="X139">
        <v>3</v>
      </c>
      <c r="Y139">
        <v>1</v>
      </c>
      <c r="Z139">
        <v>0</v>
      </c>
      <c r="AA139">
        <v>87</v>
      </c>
      <c r="AB139">
        <v>138.5</v>
      </c>
      <c r="AC139">
        <v>142.5</v>
      </c>
      <c r="AD139">
        <v>112.5</v>
      </c>
      <c r="AF139">
        <v>52</v>
      </c>
      <c r="AH139" t="s">
        <v>35</v>
      </c>
    </row>
    <row r="140" spans="1:34" x14ac:dyDescent="0.3">
      <c r="A140">
        <v>139</v>
      </c>
      <c r="B140" s="2" t="s">
        <v>208</v>
      </c>
      <c r="C140" s="2" t="s">
        <v>37</v>
      </c>
      <c r="D140" s="2" t="s">
        <v>34</v>
      </c>
      <c r="E140">
        <v>24</v>
      </c>
      <c r="F140">
        <v>16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133</v>
      </c>
      <c r="N140">
        <v>711</v>
      </c>
      <c r="O140">
        <v>5.35</v>
      </c>
      <c r="P140">
        <v>2</v>
      </c>
      <c r="Q140">
        <v>7</v>
      </c>
      <c r="R140">
        <v>7</v>
      </c>
      <c r="S140">
        <v>45</v>
      </c>
      <c r="T140">
        <v>6.43</v>
      </c>
      <c r="U140">
        <v>0</v>
      </c>
      <c r="V140">
        <v>2</v>
      </c>
      <c r="W140">
        <v>1</v>
      </c>
      <c r="X140">
        <v>2</v>
      </c>
      <c r="Y140">
        <v>0</v>
      </c>
      <c r="Z140">
        <v>0</v>
      </c>
      <c r="AA140">
        <v>86</v>
      </c>
      <c r="AB140">
        <v>92.6</v>
      </c>
      <c r="AC140">
        <v>96.6</v>
      </c>
      <c r="AD140">
        <v>89.1</v>
      </c>
      <c r="AF140">
        <v>43</v>
      </c>
      <c r="AH140" t="s">
        <v>35</v>
      </c>
    </row>
    <row r="141" spans="1:34" x14ac:dyDescent="0.3">
      <c r="A141">
        <v>140</v>
      </c>
      <c r="B141" s="2" t="s">
        <v>209</v>
      </c>
      <c r="C141" s="2" t="s">
        <v>70</v>
      </c>
      <c r="D141" s="2" t="s">
        <v>34</v>
      </c>
      <c r="E141">
        <v>26</v>
      </c>
      <c r="F141">
        <v>16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108</v>
      </c>
      <c r="N141">
        <v>387</v>
      </c>
      <c r="O141">
        <v>3.58</v>
      </c>
      <c r="P141">
        <v>3</v>
      </c>
      <c r="Q141">
        <v>41</v>
      </c>
      <c r="R141">
        <v>36</v>
      </c>
      <c r="S141">
        <v>292</v>
      </c>
      <c r="T141">
        <v>8.11</v>
      </c>
      <c r="U141">
        <v>0</v>
      </c>
      <c r="V141">
        <v>0</v>
      </c>
      <c r="W141">
        <v>0</v>
      </c>
      <c r="X141">
        <v>3</v>
      </c>
      <c r="Y141">
        <v>0</v>
      </c>
      <c r="Z141">
        <v>0</v>
      </c>
      <c r="AA141">
        <v>86</v>
      </c>
      <c r="AB141">
        <v>121.9</v>
      </c>
      <c r="AC141">
        <v>127.9</v>
      </c>
      <c r="AD141">
        <v>103.9</v>
      </c>
      <c r="AF141">
        <v>42</v>
      </c>
      <c r="AH141" t="s">
        <v>35</v>
      </c>
    </row>
    <row r="142" spans="1:34" x14ac:dyDescent="0.3">
      <c r="A142">
        <v>141</v>
      </c>
      <c r="B142" s="2" t="s">
        <v>210</v>
      </c>
      <c r="C142" s="2" t="s">
        <v>99</v>
      </c>
      <c r="D142" s="2" t="s">
        <v>34</v>
      </c>
      <c r="E142">
        <v>24</v>
      </c>
      <c r="F142">
        <v>16</v>
      </c>
      <c r="G142">
        <v>11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64</v>
      </c>
      <c r="N142">
        <v>213</v>
      </c>
      <c r="O142">
        <v>3.33</v>
      </c>
      <c r="P142">
        <v>0</v>
      </c>
      <c r="Q142">
        <v>104</v>
      </c>
      <c r="R142">
        <v>79</v>
      </c>
      <c r="S142">
        <v>456</v>
      </c>
      <c r="T142">
        <v>5.77</v>
      </c>
      <c r="U142">
        <v>3</v>
      </c>
      <c r="V142">
        <v>3</v>
      </c>
      <c r="W142">
        <v>0</v>
      </c>
      <c r="X142">
        <v>3</v>
      </c>
      <c r="Y142">
        <v>0</v>
      </c>
      <c r="Z142">
        <v>0</v>
      </c>
      <c r="AA142">
        <v>85</v>
      </c>
      <c r="AB142">
        <v>163.9</v>
      </c>
      <c r="AC142">
        <v>169.9</v>
      </c>
      <c r="AD142">
        <v>124.4</v>
      </c>
      <c r="AF142">
        <v>44</v>
      </c>
      <c r="AH142" t="s">
        <v>35</v>
      </c>
    </row>
    <row r="143" spans="1:34" x14ac:dyDescent="0.3">
      <c r="A143">
        <v>142</v>
      </c>
      <c r="B143" s="2" t="s">
        <v>211</v>
      </c>
      <c r="C143" s="2" t="s">
        <v>114</v>
      </c>
      <c r="D143" s="2" t="s">
        <v>38</v>
      </c>
      <c r="E143">
        <v>34</v>
      </c>
      <c r="F143">
        <v>8</v>
      </c>
      <c r="G143">
        <v>8</v>
      </c>
      <c r="H143">
        <v>171</v>
      </c>
      <c r="I143">
        <v>262</v>
      </c>
      <c r="J143">
        <v>1822</v>
      </c>
      <c r="K143">
        <v>6</v>
      </c>
      <c r="L143">
        <v>5</v>
      </c>
      <c r="M143">
        <v>12</v>
      </c>
      <c r="N143">
        <v>20</v>
      </c>
      <c r="O143">
        <v>1.67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8</v>
      </c>
      <c r="W143">
        <v>3</v>
      </c>
      <c r="X143">
        <v>0</v>
      </c>
      <c r="Y143">
        <v>0</v>
      </c>
      <c r="Z143">
        <v>1</v>
      </c>
      <c r="AA143">
        <v>85</v>
      </c>
      <c r="AB143">
        <v>84.9</v>
      </c>
      <c r="AC143">
        <v>95.9</v>
      </c>
      <c r="AD143">
        <v>89.9</v>
      </c>
      <c r="AF143">
        <v>34</v>
      </c>
      <c r="AH143" t="s">
        <v>35</v>
      </c>
    </row>
    <row r="144" spans="1:34" x14ac:dyDescent="0.3">
      <c r="A144">
        <v>143</v>
      </c>
      <c r="B144" s="2" t="s">
        <v>212</v>
      </c>
      <c r="C144" s="2" t="s">
        <v>67</v>
      </c>
      <c r="D144" s="2" t="s">
        <v>49</v>
      </c>
      <c r="E144">
        <v>25</v>
      </c>
      <c r="F144">
        <v>11</v>
      </c>
      <c r="G144">
        <v>11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71</v>
      </c>
      <c r="R144">
        <v>49</v>
      </c>
      <c r="S144">
        <v>670</v>
      </c>
      <c r="T144">
        <v>13.67</v>
      </c>
      <c r="U144">
        <v>3</v>
      </c>
      <c r="V144">
        <v>1</v>
      </c>
      <c r="W144">
        <v>0</v>
      </c>
      <c r="X144">
        <v>3</v>
      </c>
      <c r="Y144">
        <v>0</v>
      </c>
      <c r="Z144">
        <v>0</v>
      </c>
      <c r="AA144">
        <v>85</v>
      </c>
      <c r="AB144">
        <v>134</v>
      </c>
      <c r="AC144">
        <v>137</v>
      </c>
      <c r="AD144">
        <v>109.5</v>
      </c>
      <c r="AF144">
        <v>53</v>
      </c>
      <c r="AH144" t="s">
        <v>35</v>
      </c>
    </row>
    <row r="145" spans="1:34" x14ac:dyDescent="0.3">
      <c r="A145">
        <v>144</v>
      </c>
      <c r="B145" s="2" t="s">
        <v>213</v>
      </c>
      <c r="C145" s="2" t="s">
        <v>40</v>
      </c>
      <c r="D145" s="2" t="s">
        <v>38</v>
      </c>
      <c r="E145">
        <v>26</v>
      </c>
      <c r="F145">
        <v>7</v>
      </c>
      <c r="G145">
        <v>6</v>
      </c>
      <c r="H145">
        <v>95</v>
      </c>
      <c r="I145">
        <v>160</v>
      </c>
      <c r="J145">
        <v>1203</v>
      </c>
      <c r="K145">
        <v>7</v>
      </c>
      <c r="L145">
        <v>2</v>
      </c>
      <c r="M145">
        <v>24</v>
      </c>
      <c r="N145">
        <v>129</v>
      </c>
      <c r="O145">
        <v>5.38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85</v>
      </c>
      <c r="AB145">
        <v>85</v>
      </c>
      <c r="AC145">
        <v>93</v>
      </c>
      <c r="AD145">
        <v>87</v>
      </c>
      <c r="AF145">
        <v>33</v>
      </c>
      <c r="AH145" t="s">
        <v>35</v>
      </c>
    </row>
    <row r="146" spans="1:34" x14ac:dyDescent="0.3">
      <c r="A146">
        <v>145</v>
      </c>
      <c r="B146" s="2" t="s">
        <v>214</v>
      </c>
      <c r="C146" s="2" t="s">
        <v>70</v>
      </c>
      <c r="D146" s="2" t="s">
        <v>49</v>
      </c>
      <c r="E146">
        <v>24</v>
      </c>
      <c r="F146">
        <v>13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71</v>
      </c>
      <c r="R146">
        <v>49</v>
      </c>
      <c r="S146">
        <v>605</v>
      </c>
      <c r="T146">
        <v>12.35</v>
      </c>
      <c r="U146">
        <v>4</v>
      </c>
      <c r="V146">
        <v>1</v>
      </c>
      <c r="W146">
        <v>0</v>
      </c>
      <c r="X146">
        <v>4</v>
      </c>
      <c r="Y146">
        <v>0</v>
      </c>
      <c r="Z146">
        <v>0</v>
      </c>
      <c r="AA146">
        <v>85</v>
      </c>
      <c r="AB146">
        <v>133.5</v>
      </c>
      <c r="AC146">
        <v>136.5</v>
      </c>
      <c r="AD146">
        <v>109</v>
      </c>
      <c r="AF146">
        <v>55</v>
      </c>
      <c r="AH146" t="s">
        <v>35</v>
      </c>
    </row>
    <row r="147" spans="1:34" x14ac:dyDescent="0.3">
      <c r="A147">
        <v>146</v>
      </c>
      <c r="B147" s="2" t="s">
        <v>215</v>
      </c>
      <c r="C147" s="2" t="s">
        <v>74</v>
      </c>
      <c r="D147" s="2" t="s">
        <v>49</v>
      </c>
      <c r="E147">
        <v>26</v>
      </c>
      <c r="F147">
        <v>10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6</v>
      </c>
      <c r="N147">
        <v>72</v>
      </c>
      <c r="O147">
        <v>12</v>
      </c>
      <c r="P147">
        <v>0</v>
      </c>
      <c r="Q147">
        <v>83</v>
      </c>
      <c r="R147">
        <v>57</v>
      </c>
      <c r="S147">
        <v>576</v>
      </c>
      <c r="T147">
        <v>10.11</v>
      </c>
      <c r="U147">
        <v>3</v>
      </c>
      <c r="V147">
        <v>0</v>
      </c>
      <c r="W147">
        <v>0</v>
      </c>
      <c r="X147">
        <v>3</v>
      </c>
      <c r="Y147">
        <v>1</v>
      </c>
      <c r="Z147">
        <v>0</v>
      </c>
      <c r="AA147">
        <v>85</v>
      </c>
      <c r="AB147">
        <v>141.80000000000001</v>
      </c>
      <c r="AC147">
        <v>144.80000000000001</v>
      </c>
      <c r="AD147">
        <v>113.3</v>
      </c>
      <c r="AF147">
        <v>54</v>
      </c>
      <c r="AH147" t="s">
        <v>35</v>
      </c>
    </row>
    <row r="148" spans="1:34" x14ac:dyDescent="0.3">
      <c r="A148">
        <v>147</v>
      </c>
      <c r="B148" s="2" t="s">
        <v>216</v>
      </c>
      <c r="C148" s="2" t="s">
        <v>65</v>
      </c>
      <c r="D148" s="2" t="s">
        <v>34</v>
      </c>
      <c r="E148">
        <v>24</v>
      </c>
      <c r="F148">
        <v>13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123</v>
      </c>
      <c r="N148">
        <v>623</v>
      </c>
      <c r="O148">
        <v>5.07</v>
      </c>
      <c r="P148">
        <v>1</v>
      </c>
      <c r="Q148">
        <v>22</v>
      </c>
      <c r="R148">
        <v>19</v>
      </c>
      <c r="S148">
        <v>120</v>
      </c>
      <c r="T148">
        <v>6.32</v>
      </c>
      <c r="U148">
        <v>1</v>
      </c>
      <c r="V148">
        <v>2</v>
      </c>
      <c r="W148">
        <v>1</v>
      </c>
      <c r="X148">
        <v>2</v>
      </c>
      <c r="Y148">
        <v>0</v>
      </c>
      <c r="Z148">
        <v>0</v>
      </c>
      <c r="AA148">
        <v>84</v>
      </c>
      <c r="AB148">
        <v>103.3</v>
      </c>
      <c r="AC148">
        <v>110.3</v>
      </c>
      <c r="AD148">
        <v>93.8</v>
      </c>
      <c r="AF148">
        <v>45</v>
      </c>
      <c r="AH148" t="s">
        <v>35</v>
      </c>
    </row>
    <row r="149" spans="1:34" x14ac:dyDescent="0.3">
      <c r="A149">
        <v>148</v>
      </c>
      <c r="B149" s="2" t="s">
        <v>217</v>
      </c>
      <c r="C149" s="2" t="s">
        <v>46</v>
      </c>
      <c r="D149" s="2" t="s">
        <v>49</v>
      </c>
      <c r="E149">
        <v>29</v>
      </c>
      <c r="F149">
        <v>10</v>
      </c>
      <c r="G149">
        <v>10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</v>
      </c>
      <c r="N149">
        <v>6</v>
      </c>
      <c r="O149">
        <v>1.5</v>
      </c>
      <c r="P149">
        <v>1</v>
      </c>
      <c r="Q149">
        <v>48</v>
      </c>
      <c r="R149">
        <v>30</v>
      </c>
      <c r="S149">
        <v>418</v>
      </c>
      <c r="T149">
        <v>13.93</v>
      </c>
      <c r="U149">
        <v>6</v>
      </c>
      <c r="V149">
        <v>0</v>
      </c>
      <c r="W149">
        <v>0</v>
      </c>
      <c r="X149">
        <v>7</v>
      </c>
      <c r="Y149">
        <v>0</v>
      </c>
      <c r="Z149">
        <v>0</v>
      </c>
      <c r="AA149">
        <v>84</v>
      </c>
      <c r="AB149">
        <v>114.4</v>
      </c>
      <c r="AC149">
        <v>117.4</v>
      </c>
      <c r="AD149">
        <v>99.4</v>
      </c>
      <c r="AF149">
        <v>56</v>
      </c>
      <c r="AH149" t="s">
        <v>35</v>
      </c>
    </row>
    <row r="150" spans="1:34" x14ac:dyDescent="0.3">
      <c r="A150">
        <v>149</v>
      </c>
      <c r="B150" s="2" t="s">
        <v>218</v>
      </c>
      <c r="C150" s="2" t="s">
        <v>48</v>
      </c>
      <c r="D150" s="2" t="s">
        <v>38</v>
      </c>
      <c r="E150">
        <v>29</v>
      </c>
      <c r="F150">
        <v>16</v>
      </c>
      <c r="G150">
        <v>5</v>
      </c>
      <c r="H150">
        <v>3</v>
      </c>
      <c r="I150">
        <v>6</v>
      </c>
      <c r="J150">
        <v>55</v>
      </c>
      <c r="K150">
        <v>0</v>
      </c>
      <c r="L150">
        <v>0</v>
      </c>
      <c r="M150">
        <v>27</v>
      </c>
      <c r="N150">
        <v>156</v>
      </c>
      <c r="O150">
        <v>5.78</v>
      </c>
      <c r="P150">
        <v>1</v>
      </c>
      <c r="Q150">
        <v>22</v>
      </c>
      <c r="R150">
        <v>19</v>
      </c>
      <c r="S150">
        <v>234</v>
      </c>
      <c r="T150">
        <v>12.32</v>
      </c>
      <c r="U150">
        <v>6</v>
      </c>
      <c r="V150">
        <v>0</v>
      </c>
      <c r="W150">
        <v>0</v>
      </c>
      <c r="X150">
        <v>7</v>
      </c>
      <c r="Y150">
        <v>0</v>
      </c>
      <c r="Z150">
        <v>0</v>
      </c>
      <c r="AA150">
        <v>83</v>
      </c>
      <c r="AB150">
        <v>102.2</v>
      </c>
      <c r="AC150">
        <v>108.2</v>
      </c>
      <c r="AD150">
        <v>92.7</v>
      </c>
      <c r="AF150">
        <v>35</v>
      </c>
      <c r="AH150" t="s">
        <v>35</v>
      </c>
    </row>
    <row r="151" spans="1:34" x14ac:dyDescent="0.3">
      <c r="A151">
        <v>150</v>
      </c>
      <c r="B151" s="2" t="s">
        <v>219</v>
      </c>
      <c r="C151" s="2" t="s">
        <v>107</v>
      </c>
      <c r="D151" s="2" t="s">
        <v>34</v>
      </c>
      <c r="E151">
        <v>36</v>
      </c>
      <c r="F151">
        <v>16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166</v>
      </c>
      <c r="N151">
        <v>599</v>
      </c>
      <c r="O151">
        <v>3.61</v>
      </c>
      <c r="P151">
        <v>2</v>
      </c>
      <c r="Q151">
        <v>16</v>
      </c>
      <c r="R151">
        <v>13</v>
      </c>
      <c r="S151">
        <v>100</v>
      </c>
      <c r="T151">
        <v>7.69</v>
      </c>
      <c r="U151">
        <v>0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82</v>
      </c>
      <c r="AB151">
        <v>94.9</v>
      </c>
      <c r="AC151">
        <v>100.9</v>
      </c>
      <c r="AD151">
        <v>88.4</v>
      </c>
      <c r="AF151">
        <v>46</v>
      </c>
      <c r="AH151" t="s">
        <v>35</v>
      </c>
    </row>
    <row r="152" spans="1:34" x14ac:dyDescent="0.3">
      <c r="A152">
        <v>151</v>
      </c>
      <c r="B152" s="2" t="s">
        <v>220</v>
      </c>
      <c r="C152" s="2" t="s">
        <v>104</v>
      </c>
      <c r="D152" s="2" t="s">
        <v>49</v>
      </c>
      <c r="E152">
        <v>30</v>
      </c>
      <c r="F152">
        <v>10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68</v>
      </c>
      <c r="R152">
        <v>45</v>
      </c>
      <c r="S152">
        <v>501</v>
      </c>
      <c r="T152">
        <v>11.13</v>
      </c>
      <c r="U152">
        <v>5</v>
      </c>
      <c r="V152">
        <v>0</v>
      </c>
      <c r="W152">
        <v>0</v>
      </c>
      <c r="X152">
        <v>5</v>
      </c>
      <c r="Y152">
        <v>0</v>
      </c>
      <c r="Z152">
        <v>0</v>
      </c>
      <c r="AA152">
        <v>80</v>
      </c>
      <c r="AB152">
        <v>125.1</v>
      </c>
      <c r="AC152">
        <v>128.1</v>
      </c>
      <c r="AD152">
        <v>102.6</v>
      </c>
      <c r="AF152">
        <v>57</v>
      </c>
      <c r="AH152" t="s">
        <v>35</v>
      </c>
    </row>
    <row r="153" spans="1:34" x14ac:dyDescent="0.3">
      <c r="A153">
        <v>152</v>
      </c>
      <c r="B153" s="2" t="s">
        <v>221</v>
      </c>
      <c r="C153" s="2" t="s">
        <v>67</v>
      </c>
      <c r="D153" s="2" t="s">
        <v>49</v>
      </c>
      <c r="E153">
        <v>27</v>
      </c>
      <c r="F153">
        <v>13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55</v>
      </c>
      <c r="R153">
        <v>40</v>
      </c>
      <c r="S153">
        <v>561</v>
      </c>
      <c r="T153">
        <v>14.03</v>
      </c>
      <c r="U153">
        <v>4</v>
      </c>
      <c r="V153">
        <v>0</v>
      </c>
      <c r="W153">
        <v>0</v>
      </c>
      <c r="X153">
        <v>4</v>
      </c>
      <c r="Y153">
        <v>0</v>
      </c>
      <c r="Z153">
        <v>0</v>
      </c>
      <c r="AA153">
        <v>80</v>
      </c>
      <c r="AB153">
        <v>120.1</v>
      </c>
      <c r="AC153">
        <v>123.1</v>
      </c>
      <c r="AD153">
        <v>100.1</v>
      </c>
      <c r="AF153">
        <v>58</v>
      </c>
      <c r="AH153" t="s">
        <v>35</v>
      </c>
    </row>
    <row r="154" spans="1:34" x14ac:dyDescent="0.3">
      <c r="A154">
        <v>153</v>
      </c>
      <c r="B154" s="2" t="s">
        <v>222</v>
      </c>
      <c r="C154" s="2" t="s">
        <v>72</v>
      </c>
      <c r="D154" s="2" t="s">
        <v>49</v>
      </c>
      <c r="E154">
        <v>34</v>
      </c>
      <c r="F154">
        <v>15</v>
      </c>
      <c r="G154">
        <v>10</v>
      </c>
      <c r="H154">
        <v>1</v>
      </c>
      <c r="I154">
        <v>1</v>
      </c>
      <c r="J154">
        <v>19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97</v>
      </c>
      <c r="R154">
        <v>62</v>
      </c>
      <c r="S154">
        <v>678</v>
      </c>
      <c r="T154">
        <v>10.94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79</v>
      </c>
      <c r="AB154">
        <v>140.6</v>
      </c>
      <c r="AC154">
        <v>143.6</v>
      </c>
      <c r="AD154">
        <v>109.6</v>
      </c>
      <c r="AF154">
        <v>60</v>
      </c>
      <c r="AH154" t="s">
        <v>35</v>
      </c>
    </row>
    <row r="155" spans="1:34" x14ac:dyDescent="0.3">
      <c r="A155">
        <v>154</v>
      </c>
      <c r="B155" s="2" t="s">
        <v>223</v>
      </c>
      <c r="C155" s="2" t="s">
        <v>76</v>
      </c>
      <c r="D155" s="2" t="s">
        <v>49</v>
      </c>
      <c r="E155">
        <v>29</v>
      </c>
      <c r="F155">
        <v>10</v>
      </c>
      <c r="G155">
        <v>10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2</v>
      </c>
      <c r="O155">
        <v>2</v>
      </c>
      <c r="P155">
        <v>1</v>
      </c>
      <c r="Q155">
        <v>73</v>
      </c>
      <c r="R155">
        <v>43</v>
      </c>
      <c r="S155">
        <v>490</v>
      </c>
      <c r="T155">
        <v>11.4</v>
      </c>
      <c r="U155">
        <v>4</v>
      </c>
      <c r="V155">
        <v>0</v>
      </c>
      <c r="W155">
        <v>0</v>
      </c>
      <c r="X155">
        <v>5</v>
      </c>
      <c r="Y155">
        <v>0</v>
      </c>
      <c r="Z155">
        <v>0</v>
      </c>
      <c r="AA155">
        <v>79</v>
      </c>
      <c r="AB155">
        <v>122.2</v>
      </c>
      <c r="AC155">
        <v>125.2</v>
      </c>
      <c r="AD155">
        <v>100.7</v>
      </c>
      <c r="AF155">
        <v>59</v>
      </c>
      <c r="AH155" t="s">
        <v>35</v>
      </c>
    </row>
    <row r="156" spans="1:34" x14ac:dyDescent="0.3">
      <c r="A156">
        <v>155</v>
      </c>
      <c r="B156" s="2" t="s">
        <v>224</v>
      </c>
      <c r="C156" s="2" t="s">
        <v>135</v>
      </c>
      <c r="D156" s="2" t="s">
        <v>38</v>
      </c>
      <c r="E156">
        <v>22</v>
      </c>
      <c r="F156">
        <v>9</v>
      </c>
      <c r="G156">
        <v>7</v>
      </c>
      <c r="H156">
        <v>119</v>
      </c>
      <c r="I156">
        <v>203</v>
      </c>
      <c r="J156">
        <v>1365</v>
      </c>
      <c r="K156">
        <v>7</v>
      </c>
      <c r="L156">
        <v>7</v>
      </c>
      <c r="M156">
        <v>20</v>
      </c>
      <c r="N156">
        <v>101</v>
      </c>
      <c r="O156">
        <v>5.05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</v>
      </c>
      <c r="W156">
        <v>2</v>
      </c>
      <c r="X156">
        <v>0</v>
      </c>
      <c r="Y156">
        <v>0</v>
      </c>
      <c r="Z156">
        <v>1</v>
      </c>
      <c r="AA156">
        <v>77</v>
      </c>
      <c r="AB156">
        <v>76.7</v>
      </c>
      <c r="AC156">
        <v>91.7</v>
      </c>
      <c r="AD156">
        <v>83.7</v>
      </c>
      <c r="AF156">
        <v>36</v>
      </c>
      <c r="AH156" t="s">
        <v>35</v>
      </c>
    </row>
    <row r="157" spans="1:34" x14ac:dyDescent="0.3">
      <c r="A157">
        <v>156</v>
      </c>
      <c r="B157" s="2" t="s">
        <v>225</v>
      </c>
      <c r="C157" s="2" t="s">
        <v>80</v>
      </c>
      <c r="D157" s="2" t="s">
        <v>49</v>
      </c>
      <c r="E157">
        <v>26</v>
      </c>
      <c r="F157">
        <v>14</v>
      </c>
      <c r="G157">
        <v>14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6</v>
      </c>
      <c r="N157">
        <v>52</v>
      </c>
      <c r="O157">
        <v>8.67</v>
      </c>
      <c r="P157">
        <v>0</v>
      </c>
      <c r="Q157">
        <v>72</v>
      </c>
      <c r="R157">
        <v>42</v>
      </c>
      <c r="S157">
        <v>583</v>
      </c>
      <c r="T157">
        <v>13.88</v>
      </c>
      <c r="U157">
        <v>2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76</v>
      </c>
      <c r="AB157">
        <v>117.5</v>
      </c>
      <c r="AC157">
        <v>120.5</v>
      </c>
      <c r="AD157">
        <v>96.5</v>
      </c>
      <c r="AF157">
        <v>62</v>
      </c>
      <c r="AH157" t="s">
        <v>35</v>
      </c>
    </row>
    <row r="158" spans="1:34" x14ac:dyDescent="0.3">
      <c r="A158">
        <v>157</v>
      </c>
      <c r="B158" s="2" t="s">
        <v>226</v>
      </c>
      <c r="C158" s="2" t="s">
        <v>67</v>
      </c>
      <c r="D158" s="2" t="s">
        <v>52</v>
      </c>
      <c r="E158">
        <v>33</v>
      </c>
      <c r="F158">
        <v>16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48</v>
      </c>
      <c r="R158">
        <v>34</v>
      </c>
      <c r="S158">
        <v>341</v>
      </c>
      <c r="T158">
        <v>10.029999999999999</v>
      </c>
      <c r="U158">
        <v>7</v>
      </c>
      <c r="V158">
        <v>0</v>
      </c>
      <c r="W158">
        <v>0</v>
      </c>
      <c r="X158">
        <v>7</v>
      </c>
      <c r="Y158">
        <v>0</v>
      </c>
      <c r="Z158">
        <v>0</v>
      </c>
      <c r="AA158">
        <v>76</v>
      </c>
      <c r="AB158">
        <v>110.1</v>
      </c>
      <c r="AC158">
        <v>113.1</v>
      </c>
      <c r="AD158">
        <v>93.1</v>
      </c>
      <c r="AF158">
        <v>13</v>
      </c>
      <c r="AH158" t="s">
        <v>35</v>
      </c>
    </row>
    <row r="159" spans="1:34" x14ac:dyDescent="0.3">
      <c r="A159">
        <v>158</v>
      </c>
      <c r="B159" s="2" t="s">
        <v>227</v>
      </c>
      <c r="C159" s="2" t="s">
        <v>99</v>
      </c>
      <c r="D159" s="2" t="s">
        <v>49</v>
      </c>
      <c r="E159">
        <v>25</v>
      </c>
      <c r="F159">
        <v>16</v>
      </c>
      <c r="G159">
        <v>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-1</v>
      </c>
      <c r="O159">
        <v>-1</v>
      </c>
      <c r="P159">
        <v>0</v>
      </c>
      <c r="Q159">
        <v>85</v>
      </c>
      <c r="R159">
        <v>52</v>
      </c>
      <c r="S159">
        <v>656</v>
      </c>
      <c r="T159">
        <v>12.62</v>
      </c>
      <c r="U159">
        <v>2</v>
      </c>
      <c r="V159">
        <v>1</v>
      </c>
      <c r="W159">
        <v>1</v>
      </c>
      <c r="X159">
        <v>2</v>
      </c>
      <c r="Y159">
        <v>0</v>
      </c>
      <c r="Z159">
        <v>0</v>
      </c>
      <c r="AA159">
        <v>76</v>
      </c>
      <c r="AB159">
        <v>127.5</v>
      </c>
      <c r="AC159">
        <v>131.5</v>
      </c>
      <c r="AD159">
        <v>101.5</v>
      </c>
      <c r="AF159">
        <v>63</v>
      </c>
      <c r="AH159" t="s">
        <v>35</v>
      </c>
    </row>
    <row r="160" spans="1:34" x14ac:dyDescent="0.3">
      <c r="A160">
        <v>159</v>
      </c>
      <c r="B160" s="2" t="s">
        <v>228</v>
      </c>
      <c r="C160" s="2" t="s">
        <v>135</v>
      </c>
      <c r="D160" s="2" t="s">
        <v>49</v>
      </c>
      <c r="E160">
        <v>22</v>
      </c>
      <c r="F160">
        <v>16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9</v>
      </c>
      <c r="N160">
        <v>85</v>
      </c>
      <c r="O160">
        <v>9.44</v>
      </c>
      <c r="P160">
        <v>1</v>
      </c>
      <c r="Q160">
        <v>56</v>
      </c>
      <c r="R160">
        <v>34</v>
      </c>
      <c r="S160">
        <v>310</v>
      </c>
      <c r="T160">
        <v>9.1199999999999992</v>
      </c>
      <c r="U160">
        <v>4</v>
      </c>
      <c r="V160">
        <v>1</v>
      </c>
      <c r="W160">
        <v>0</v>
      </c>
      <c r="X160">
        <v>6</v>
      </c>
      <c r="Y160">
        <v>0</v>
      </c>
      <c r="Z160">
        <v>0</v>
      </c>
      <c r="AA160">
        <v>76</v>
      </c>
      <c r="AB160">
        <v>109.5</v>
      </c>
      <c r="AC160">
        <v>112.5</v>
      </c>
      <c r="AD160">
        <v>92.5</v>
      </c>
      <c r="AF160">
        <v>61</v>
      </c>
      <c r="AH160" t="s">
        <v>35</v>
      </c>
    </row>
    <row r="161" spans="1:34" x14ac:dyDescent="0.3">
      <c r="A161">
        <v>160</v>
      </c>
      <c r="B161" s="2" t="s">
        <v>229</v>
      </c>
      <c r="C161" s="2" t="s">
        <v>72</v>
      </c>
      <c r="D161" s="2" t="s">
        <v>34</v>
      </c>
      <c r="E161">
        <v>22</v>
      </c>
      <c r="F161">
        <v>8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113</v>
      </c>
      <c r="N161">
        <v>403</v>
      </c>
      <c r="O161">
        <v>3.57</v>
      </c>
      <c r="P161">
        <v>3</v>
      </c>
      <c r="Q161">
        <v>15</v>
      </c>
      <c r="R161">
        <v>10</v>
      </c>
      <c r="S161">
        <v>127</v>
      </c>
      <c r="T161">
        <v>12.7</v>
      </c>
      <c r="U161">
        <v>1</v>
      </c>
      <c r="V161">
        <v>1</v>
      </c>
      <c r="W161">
        <v>1</v>
      </c>
      <c r="X161">
        <v>4</v>
      </c>
      <c r="Y161">
        <v>0</v>
      </c>
      <c r="Z161">
        <v>0</v>
      </c>
      <c r="AA161">
        <v>75</v>
      </c>
      <c r="AB161">
        <v>85</v>
      </c>
      <c r="AC161">
        <v>92</v>
      </c>
      <c r="AD161">
        <v>80</v>
      </c>
      <c r="AF161">
        <v>47</v>
      </c>
      <c r="AH161" t="s">
        <v>35</v>
      </c>
    </row>
    <row r="162" spans="1:34" x14ac:dyDescent="0.3">
      <c r="A162">
        <v>161</v>
      </c>
      <c r="B162" s="2" t="s">
        <v>230</v>
      </c>
      <c r="C162" s="2" t="s">
        <v>46</v>
      </c>
      <c r="D162" s="2" t="s">
        <v>52</v>
      </c>
      <c r="E162">
        <v>30</v>
      </c>
      <c r="F162">
        <v>16</v>
      </c>
      <c r="G162">
        <v>16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48</v>
      </c>
      <c r="R162">
        <v>39</v>
      </c>
      <c r="S162">
        <v>367</v>
      </c>
      <c r="T162">
        <v>9.41</v>
      </c>
      <c r="U162">
        <v>6</v>
      </c>
      <c r="V162">
        <v>0</v>
      </c>
      <c r="W162">
        <v>0</v>
      </c>
      <c r="X162">
        <v>6</v>
      </c>
      <c r="Y162">
        <v>1</v>
      </c>
      <c r="Z162">
        <v>0</v>
      </c>
      <c r="AA162">
        <v>75</v>
      </c>
      <c r="AB162">
        <v>113.7</v>
      </c>
      <c r="AC162">
        <v>116.7</v>
      </c>
      <c r="AD162">
        <v>94.2</v>
      </c>
      <c r="AF162">
        <v>14</v>
      </c>
      <c r="AH162" t="s">
        <v>35</v>
      </c>
    </row>
    <row r="163" spans="1:34" x14ac:dyDescent="0.3">
      <c r="A163">
        <v>162</v>
      </c>
      <c r="B163" s="2" t="s">
        <v>231</v>
      </c>
      <c r="C163" s="2" t="s">
        <v>101</v>
      </c>
      <c r="D163" s="2" t="s">
        <v>34</v>
      </c>
      <c r="E163">
        <v>29</v>
      </c>
      <c r="F163">
        <v>13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65</v>
      </c>
      <c r="N163">
        <v>302</v>
      </c>
      <c r="O163">
        <v>4.6500000000000004</v>
      </c>
      <c r="P163">
        <v>3</v>
      </c>
      <c r="Q163">
        <v>38</v>
      </c>
      <c r="R163">
        <v>27</v>
      </c>
      <c r="S163">
        <v>279</v>
      </c>
      <c r="T163">
        <v>10.33</v>
      </c>
      <c r="U163">
        <v>0</v>
      </c>
      <c r="V163">
        <v>1</v>
      </c>
      <c r="W163">
        <v>1</v>
      </c>
      <c r="X163">
        <v>3</v>
      </c>
      <c r="Y163">
        <v>0</v>
      </c>
      <c r="Z163">
        <v>0</v>
      </c>
      <c r="AA163">
        <v>74</v>
      </c>
      <c r="AB163">
        <v>101.1</v>
      </c>
      <c r="AC163">
        <v>108.1</v>
      </c>
      <c r="AD163">
        <v>87.6</v>
      </c>
      <c r="AF163">
        <v>49</v>
      </c>
      <c r="AH163" t="s">
        <v>35</v>
      </c>
    </row>
    <row r="164" spans="1:34" x14ac:dyDescent="0.3">
      <c r="A164">
        <v>163</v>
      </c>
      <c r="B164" s="2" t="s">
        <v>232</v>
      </c>
      <c r="C164" s="2" t="s">
        <v>104</v>
      </c>
      <c r="D164" s="2" t="s">
        <v>34</v>
      </c>
      <c r="E164">
        <v>23</v>
      </c>
      <c r="F164">
        <v>16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52</v>
      </c>
      <c r="N164">
        <v>199</v>
      </c>
      <c r="O164">
        <v>3.83</v>
      </c>
      <c r="P164">
        <v>2</v>
      </c>
      <c r="Q164">
        <v>58</v>
      </c>
      <c r="R164">
        <v>44</v>
      </c>
      <c r="S164">
        <v>320</v>
      </c>
      <c r="T164">
        <v>7.27</v>
      </c>
      <c r="U164">
        <v>0</v>
      </c>
      <c r="V164">
        <v>1</v>
      </c>
      <c r="W164">
        <v>1</v>
      </c>
      <c r="X164">
        <v>4</v>
      </c>
      <c r="Y164">
        <v>0</v>
      </c>
      <c r="Z164">
        <v>0</v>
      </c>
      <c r="AA164">
        <v>74</v>
      </c>
      <c r="AB164">
        <v>117.9</v>
      </c>
      <c r="AC164">
        <v>124.9</v>
      </c>
      <c r="AD164">
        <v>95.9</v>
      </c>
      <c r="AF164">
        <v>50</v>
      </c>
      <c r="AH164" t="s">
        <v>35</v>
      </c>
    </row>
    <row r="165" spans="1:34" x14ac:dyDescent="0.3">
      <c r="A165">
        <v>164</v>
      </c>
      <c r="B165" s="2" t="s">
        <v>233</v>
      </c>
      <c r="C165" s="2" t="s">
        <v>44</v>
      </c>
      <c r="D165" s="2" t="s">
        <v>34</v>
      </c>
      <c r="E165">
        <v>22</v>
      </c>
      <c r="F165">
        <v>15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86</v>
      </c>
      <c r="N165">
        <v>455</v>
      </c>
      <c r="O165">
        <v>5.29</v>
      </c>
      <c r="P165">
        <v>2</v>
      </c>
      <c r="Q165">
        <v>20</v>
      </c>
      <c r="R165">
        <v>15</v>
      </c>
      <c r="S165">
        <v>107</v>
      </c>
      <c r="T165">
        <v>7.13</v>
      </c>
      <c r="U165">
        <v>1</v>
      </c>
      <c r="V165">
        <v>1</v>
      </c>
      <c r="W165">
        <v>1</v>
      </c>
      <c r="X165">
        <v>3</v>
      </c>
      <c r="Y165">
        <v>1</v>
      </c>
      <c r="Z165">
        <v>0</v>
      </c>
      <c r="AA165">
        <v>74</v>
      </c>
      <c r="AB165">
        <v>89.2</v>
      </c>
      <c r="AC165">
        <v>96.2</v>
      </c>
      <c r="AD165">
        <v>81.7</v>
      </c>
      <c r="AF165">
        <v>48</v>
      </c>
      <c r="AH165" t="s">
        <v>35</v>
      </c>
    </row>
    <row r="166" spans="1:34" x14ac:dyDescent="0.3">
      <c r="A166">
        <v>165</v>
      </c>
      <c r="B166" s="2" t="s">
        <v>234</v>
      </c>
      <c r="C166" s="2" t="s">
        <v>76</v>
      </c>
      <c r="D166" s="2" t="s">
        <v>34</v>
      </c>
      <c r="E166">
        <v>24</v>
      </c>
      <c r="F166">
        <v>11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61</v>
      </c>
      <c r="N166">
        <v>245</v>
      </c>
      <c r="O166">
        <v>4.0199999999999996</v>
      </c>
      <c r="P166">
        <v>5</v>
      </c>
      <c r="Q166">
        <v>26</v>
      </c>
      <c r="R166">
        <v>24</v>
      </c>
      <c r="S166">
        <v>204</v>
      </c>
      <c r="T166">
        <v>8.5</v>
      </c>
      <c r="U166">
        <v>0</v>
      </c>
      <c r="V166">
        <v>4</v>
      </c>
      <c r="W166">
        <v>1</v>
      </c>
      <c r="X166">
        <v>5</v>
      </c>
      <c r="Y166">
        <v>0</v>
      </c>
      <c r="Z166">
        <v>0</v>
      </c>
      <c r="AA166">
        <v>73</v>
      </c>
      <c r="AB166">
        <v>96.9</v>
      </c>
      <c r="AC166">
        <v>103.9</v>
      </c>
      <c r="AD166">
        <v>84.9</v>
      </c>
      <c r="AF166">
        <v>51</v>
      </c>
      <c r="AH166" t="s">
        <v>35</v>
      </c>
    </row>
    <row r="167" spans="1:34" x14ac:dyDescent="0.3">
      <c r="A167">
        <v>166</v>
      </c>
      <c r="B167" s="2" t="s">
        <v>235</v>
      </c>
      <c r="C167" s="2" t="s">
        <v>40</v>
      </c>
      <c r="D167" s="2" t="s">
        <v>49</v>
      </c>
      <c r="E167">
        <v>24</v>
      </c>
      <c r="F167">
        <v>15</v>
      </c>
      <c r="G167">
        <v>11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69</v>
      </c>
      <c r="R167">
        <v>43</v>
      </c>
      <c r="S167">
        <v>601</v>
      </c>
      <c r="T167">
        <v>13.98</v>
      </c>
      <c r="U167">
        <v>2</v>
      </c>
      <c r="V167">
        <v>1</v>
      </c>
      <c r="W167">
        <v>0</v>
      </c>
      <c r="X167">
        <v>2</v>
      </c>
      <c r="Y167">
        <v>0</v>
      </c>
      <c r="Z167">
        <v>0</v>
      </c>
      <c r="AA167">
        <v>72</v>
      </c>
      <c r="AB167">
        <v>115.1</v>
      </c>
      <c r="AC167">
        <v>118.1</v>
      </c>
      <c r="AD167">
        <v>93.6</v>
      </c>
      <c r="AF167">
        <v>64</v>
      </c>
      <c r="AH167" t="s">
        <v>35</v>
      </c>
    </row>
    <row r="168" spans="1:34" x14ac:dyDescent="0.3">
      <c r="A168">
        <v>167</v>
      </c>
      <c r="B168" s="2" t="s">
        <v>236</v>
      </c>
      <c r="C168" s="2" t="s">
        <v>101</v>
      </c>
      <c r="D168" s="2" t="s">
        <v>49</v>
      </c>
      <c r="E168">
        <v>26</v>
      </c>
      <c r="F168">
        <v>14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21</v>
      </c>
      <c r="O168">
        <v>7</v>
      </c>
      <c r="P168">
        <v>0</v>
      </c>
      <c r="Q168">
        <v>54</v>
      </c>
      <c r="R168">
        <v>29</v>
      </c>
      <c r="S168">
        <v>397</v>
      </c>
      <c r="T168">
        <v>13.69</v>
      </c>
      <c r="U168">
        <v>5</v>
      </c>
      <c r="V168">
        <v>0</v>
      </c>
      <c r="W168">
        <v>0</v>
      </c>
      <c r="X168">
        <v>5</v>
      </c>
      <c r="Y168">
        <v>0</v>
      </c>
      <c r="Z168">
        <v>0</v>
      </c>
      <c r="AA168">
        <v>72</v>
      </c>
      <c r="AB168">
        <v>100.8</v>
      </c>
      <c r="AC168">
        <v>103.8</v>
      </c>
      <c r="AD168">
        <v>86.3</v>
      </c>
      <c r="AF168">
        <v>65</v>
      </c>
      <c r="AH168" t="s">
        <v>35</v>
      </c>
    </row>
    <row r="169" spans="1:34" x14ac:dyDescent="0.3">
      <c r="A169">
        <v>168</v>
      </c>
      <c r="B169" s="2" t="s">
        <v>237</v>
      </c>
      <c r="C169" s="2" t="s">
        <v>33</v>
      </c>
      <c r="D169" s="2" t="s">
        <v>52</v>
      </c>
      <c r="E169">
        <v>34</v>
      </c>
      <c r="F169">
        <v>14</v>
      </c>
      <c r="G169">
        <v>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82</v>
      </c>
      <c r="R169">
        <v>52</v>
      </c>
      <c r="S169">
        <v>597</v>
      </c>
      <c r="T169">
        <v>11.48</v>
      </c>
      <c r="U169">
        <v>2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72</v>
      </c>
      <c r="AB169">
        <v>123.7</v>
      </c>
      <c r="AC169">
        <v>126.7</v>
      </c>
      <c r="AD169">
        <v>97.7</v>
      </c>
      <c r="AF169">
        <v>15</v>
      </c>
      <c r="AH169" t="s">
        <v>35</v>
      </c>
    </row>
    <row r="170" spans="1:34" x14ac:dyDescent="0.3">
      <c r="A170">
        <v>169</v>
      </c>
      <c r="B170" s="2" t="s">
        <v>238</v>
      </c>
      <c r="C170" s="2" t="s">
        <v>116</v>
      </c>
      <c r="D170" s="2" t="s">
        <v>34</v>
      </c>
      <c r="E170">
        <v>23</v>
      </c>
      <c r="F170">
        <v>13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60</v>
      </c>
      <c r="N170">
        <v>303</v>
      </c>
      <c r="O170">
        <v>5.05</v>
      </c>
      <c r="P170">
        <v>4</v>
      </c>
      <c r="Q170">
        <v>21</v>
      </c>
      <c r="R170">
        <v>12</v>
      </c>
      <c r="S170">
        <v>105</v>
      </c>
      <c r="T170">
        <v>8.75</v>
      </c>
      <c r="U170">
        <v>1</v>
      </c>
      <c r="V170">
        <v>0</v>
      </c>
      <c r="W170">
        <v>0</v>
      </c>
      <c r="X170">
        <v>5</v>
      </c>
      <c r="Y170">
        <v>0</v>
      </c>
      <c r="Z170">
        <v>0</v>
      </c>
      <c r="AA170">
        <v>71</v>
      </c>
      <c r="AB170">
        <v>82.8</v>
      </c>
      <c r="AC170">
        <v>88.8</v>
      </c>
      <c r="AD170">
        <v>76.8</v>
      </c>
      <c r="AF170">
        <v>52</v>
      </c>
      <c r="AH170" t="s">
        <v>35</v>
      </c>
    </row>
    <row r="171" spans="1:34" x14ac:dyDescent="0.3">
      <c r="A171">
        <v>170</v>
      </c>
      <c r="B171" s="2" t="s">
        <v>239</v>
      </c>
      <c r="C171" s="2" t="s">
        <v>114</v>
      </c>
      <c r="D171" s="2" t="s">
        <v>52</v>
      </c>
      <c r="E171">
        <v>22</v>
      </c>
      <c r="F171">
        <v>16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  <c r="N171">
        <v>-12</v>
      </c>
      <c r="O171">
        <v>-4</v>
      </c>
      <c r="P171">
        <v>0</v>
      </c>
      <c r="Q171">
        <v>66</v>
      </c>
      <c r="R171">
        <v>40</v>
      </c>
      <c r="S171">
        <v>562</v>
      </c>
      <c r="T171">
        <v>14.05</v>
      </c>
      <c r="U171">
        <v>3</v>
      </c>
      <c r="V171">
        <v>1</v>
      </c>
      <c r="W171">
        <v>1</v>
      </c>
      <c r="X171">
        <v>3</v>
      </c>
      <c r="Y171">
        <v>0</v>
      </c>
      <c r="Z171">
        <v>0</v>
      </c>
      <c r="AA171">
        <v>71</v>
      </c>
      <c r="AB171">
        <v>111</v>
      </c>
      <c r="AC171">
        <v>115</v>
      </c>
      <c r="AD171">
        <v>91</v>
      </c>
      <c r="AF171">
        <v>16</v>
      </c>
      <c r="AH171" t="s">
        <v>35</v>
      </c>
    </row>
    <row r="172" spans="1:34" x14ac:dyDescent="0.3">
      <c r="A172">
        <v>171</v>
      </c>
      <c r="B172" s="2" t="s">
        <v>240</v>
      </c>
      <c r="C172" s="2" t="s">
        <v>180</v>
      </c>
      <c r="D172" s="2" t="s">
        <v>49</v>
      </c>
      <c r="E172">
        <v>23</v>
      </c>
      <c r="F172">
        <v>12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70</v>
      </c>
      <c r="R172">
        <v>42</v>
      </c>
      <c r="S172">
        <v>552</v>
      </c>
      <c r="T172">
        <v>13.14</v>
      </c>
      <c r="U172">
        <v>3</v>
      </c>
      <c r="V172">
        <v>1</v>
      </c>
      <c r="W172">
        <v>1</v>
      </c>
      <c r="X172">
        <v>3</v>
      </c>
      <c r="Y172">
        <v>0</v>
      </c>
      <c r="Z172">
        <v>0</v>
      </c>
      <c r="AA172">
        <v>71</v>
      </c>
      <c r="AB172">
        <v>113.2</v>
      </c>
      <c r="AC172">
        <v>117.2</v>
      </c>
      <c r="AD172">
        <v>92.2</v>
      </c>
      <c r="AF172">
        <v>66</v>
      </c>
      <c r="AH172" t="s">
        <v>35</v>
      </c>
    </row>
    <row r="173" spans="1:34" x14ac:dyDescent="0.3">
      <c r="A173">
        <v>172</v>
      </c>
      <c r="B173" s="2" t="s">
        <v>241</v>
      </c>
      <c r="C173" s="2" t="s">
        <v>40</v>
      </c>
      <c r="D173" s="2" t="s">
        <v>52</v>
      </c>
      <c r="E173">
        <v>24</v>
      </c>
      <c r="F173">
        <v>16</v>
      </c>
      <c r="G173">
        <v>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</v>
      </c>
      <c r="N173">
        <v>78</v>
      </c>
      <c r="O173">
        <v>19.5</v>
      </c>
      <c r="P173">
        <v>0</v>
      </c>
      <c r="Q173">
        <v>44</v>
      </c>
      <c r="R173">
        <v>35</v>
      </c>
      <c r="S173">
        <v>439</v>
      </c>
      <c r="T173">
        <v>12.54</v>
      </c>
      <c r="U173">
        <v>3</v>
      </c>
      <c r="V173">
        <v>0</v>
      </c>
      <c r="W173">
        <v>0</v>
      </c>
      <c r="X173">
        <v>3</v>
      </c>
      <c r="Y173">
        <v>0</v>
      </c>
      <c r="Z173">
        <v>0</v>
      </c>
      <c r="AA173">
        <v>70</v>
      </c>
      <c r="AB173">
        <v>104.7</v>
      </c>
      <c r="AC173">
        <v>107.7</v>
      </c>
      <c r="AD173">
        <v>87.2</v>
      </c>
      <c r="AF173">
        <v>17</v>
      </c>
      <c r="AH173" t="s">
        <v>35</v>
      </c>
    </row>
    <row r="174" spans="1:34" x14ac:dyDescent="0.3">
      <c r="A174">
        <v>173</v>
      </c>
      <c r="B174" s="2" t="s">
        <v>242</v>
      </c>
      <c r="C174" s="2" t="s">
        <v>104</v>
      </c>
      <c r="D174" s="2" t="s">
        <v>52</v>
      </c>
      <c r="E174">
        <v>29</v>
      </c>
      <c r="F174">
        <v>16</v>
      </c>
      <c r="G174">
        <v>16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72</v>
      </c>
      <c r="R174">
        <v>43</v>
      </c>
      <c r="S174">
        <v>448</v>
      </c>
      <c r="T174">
        <v>10.42</v>
      </c>
      <c r="U174">
        <v>4</v>
      </c>
      <c r="V174">
        <v>1</v>
      </c>
      <c r="W174">
        <v>0</v>
      </c>
      <c r="X174">
        <v>4</v>
      </c>
      <c r="Y174">
        <v>0</v>
      </c>
      <c r="Z174">
        <v>0</v>
      </c>
      <c r="AA174">
        <v>69</v>
      </c>
      <c r="AB174">
        <v>111.8</v>
      </c>
      <c r="AC174">
        <v>114.8</v>
      </c>
      <c r="AD174">
        <v>90.3</v>
      </c>
      <c r="AF174">
        <v>18</v>
      </c>
      <c r="AH174" t="s">
        <v>35</v>
      </c>
    </row>
    <row r="175" spans="1:34" x14ac:dyDescent="0.3">
      <c r="A175">
        <v>174</v>
      </c>
      <c r="B175" s="2" t="s">
        <v>243</v>
      </c>
      <c r="C175" s="2" t="s">
        <v>51</v>
      </c>
      <c r="D175" s="2" t="s">
        <v>49</v>
      </c>
      <c r="E175">
        <v>25</v>
      </c>
      <c r="F175">
        <v>16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55</v>
      </c>
      <c r="R175">
        <v>32</v>
      </c>
      <c r="S175">
        <v>449</v>
      </c>
      <c r="T175">
        <v>14.03</v>
      </c>
      <c r="U175">
        <v>4</v>
      </c>
      <c r="V175">
        <v>0</v>
      </c>
      <c r="W175">
        <v>0</v>
      </c>
      <c r="X175">
        <v>4</v>
      </c>
      <c r="Y175">
        <v>0</v>
      </c>
      <c r="Z175">
        <v>0</v>
      </c>
      <c r="AA175">
        <v>69</v>
      </c>
      <c r="AB175">
        <v>100.9</v>
      </c>
      <c r="AC175">
        <v>103.9</v>
      </c>
      <c r="AD175">
        <v>84.9</v>
      </c>
      <c r="AF175">
        <v>67</v>
      </c>
      <c r="AH175" t="s">
        <v>35</v>
      </c>
    </row>
    <row r="176" spans="1:34" x14ac:dyDescent="0.3">
      <c r="A176">
        <v>175</v>
      </c>
      <c r="B176" s="2" t="s">
        <v>244</v>
      </c>
      <c r="C176" s="2" t="s">
        <v>65</v>
      </c>
      <c r="D176" s="2" t="s">
        <v>49</v>
      </c>
      <c r="E176">
        <v>24</v>
      </c>
      <c r="F176">
        <v>16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44</v>
      </c>
      <c r="R176">
        <v>30</v>
      </c>
      <c r="S176">
        <v>358</v>
      </c>
      <c r="T176">
        <v>11.93</v>
      </c>
      <c r="U176">
        <v>5</v>
      </c>
      <c r="V176">
        <v>0</v>
      </c>
      <c r="W176">
        <v>0</v>
      </c>
      <c r="X176">
        <v>5</v>
      </c>
      <c r="Y176">
        <v>1</v>
      </c>
      <c r="Z176">
        <v>0</v>
      </c>
      <c r="AA176">
        <v>68</v>
      </c>
      <c r="AB176">
        <v>97.8</v>
      </c>
      <c r="AC176">
        <v>100.8</v>
      </c>
      <c r="AD176">
        <v>82.8</v>
      </c>
      <c r="AF176">
        <v>69</v>
      </c>
      <c r="AH176" t="s">
        <v>35</v>
      </c>
    </row>
    <row r="177" spans="1:34" x14ac:dyDescent="0.3">
      <c r="A177">
        <v>176</v>
      </c>
      <c r="B177" s="2" t="s">
        <v>245</v>
      </c>
      <c r="C177" s="2" t="s">
        <v>42</v>
      </c>
      <c r="D177" s="2" t="s">
        <v>49</v>
      </c>
      <c r="E177">
        <v>24</v>
      </c>
      <c r="F177">
        <v>16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21</v>
      </c>
      <c r="O177">
        <v>21</v>
      </c>
      <c r="P177">
        <v>0</v>
      </c>
      <c r="Q177">
        <v>52</v>
      </c>
      <c r="R177">
        <v>35</v>
      </c>
      <c r="S177">
        <v>477</v>
      </c>
      <c r="T177">
        <v>13.63</v>
      </c>
      <c r="U177">
        <v>3</v>
      </c>
      <c r="V177">
        <v>0</v>
      </c>
      <c r="W177">
        <v>0</v>
      </c>
      <c r="X177">
        <v>3</v>
      </c>
      <c r="Y177">
        <v>0</v>
      </c>
      <c r="Z177">
        <v>0</v>
      </c>
      <c r="AA177">
        <v>68</v>
      </c>
      <c r="AB177">
        <v>102.8</v>
      </c>
      <c r="AC177">
        <v>105.8</v>
      </c>
      <c r="AD177">
        <v>85.3</v>
      </c>
      <c r="AF177">
        <v>68</v>
      </c>
      <c r="AH177" t="s">
        <v>35</v>
      </c>
    </row>
    <row r="178" spans="1:34" x14ac:dyDescent="0.3">
      <c r="A178">
        <v>177</v>
      </c>
      <c r="B178" s="2" t="s">
        <v>246</v>
      </c>
      <c r="C178" s="2" t="s">
        <v>114</v>
      </c>
      <c r="D178" s="2" t="s">
        <v>38</v>
      </c>
      <c r="E178">
        <v>23</v>
      </c>
      <c r="F178">
        <v>5</v>
      </c>
      <c r="G178">
        <v>5</v>
      </c>
      <c r="H178">
        <v>100</v>
      </c>
      <c r="I178">
        <v>156</v>
      </c>
      <c r="J178">
        <v>1020</v>
      </c>
      <c r="K178">
        <v>7</v>
      </c>
      <c r="L178">
        <v>3</v>
      </c>
      <c r="M178">
        <v>18</v>
      </c>
      <c r="N178">
        <v>72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1</v>
      </c>
      <c r="X178">
        <v>0</v>
      </c>
      <c r="Y178">
        <v>0</v>
      </c>
      <c r="Z178">
        <v>0</v>
      </c>
      <c r="AA178">
        <v>68</v>
      </c>
      <c r="AB178">
        <v>68</v>
      </c>
      <c r="AC178">
        <v>75</v>
      </c>
      <c r="AD178">
        <v>71</v>
      </c>
      <c r="AF178">
        <v>37</v>
      </c>
      <c r="AH178" t="s">
        <v>35</v>
      </c>
    </row>
    <row r="179" spans="1:34" x14ac:dyDescent="0.3">
      <c r="A179">
        <v>178</v>
      </c>
      <c r="B179" s="2" t="s">
        <v>247</v>
      </c>
      <c r="C179" s="2" t="s">
        <v>61</v>
      </c>
      <c r="D179" s="2" t="s">
        <v>34</v>
      </c>
      <c r="E179">
        <v>23</v>
      </c>
      <c r="F179">
        <v>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65</v>
      </c>
      <c r="N179">
        <v>370</v>
      </c>
      <c r="O179">
        <v>5.69</v>
      </c>
      <c r="P179">
        <v>3</v>
      </c>
      <c r="Q179">
        <v>11</v>
      </c>
      <c r="R179">
        <v>8</v>
      </c>
      <c r="S179">
        <v>83</v>
      </c>
      <c r="T179">
        <v>10.38</v>
      </c>
      <c r="U179">
        <v>1</v>
      </c>
      <c r="V179">
        <v>1</v>
      </c>
      <c r="W179">
        <v>1</v>
      </c>
      <c r="X179">
        <v>4</v>
      </c>
      <c r="Y179">
        <v>0</v>
      </c>
      <c r="Z179">
        <v>0</v>
      </c>
      <c r="AA179">
        <v>67</v>
      </c>
      <c r="AB179">
        <v>75.3</v>
      </c>
      <c r="AC179">
        <v>79.3</v>
      </c>
      <c r="AD179">
        <v>71.3</v>
      </c>
      <c r="AF179">
        <v>53</v>
      </c>
      <c r="AH179" t="s">
        <v>35</v>
      </c>
    </row>
    <row r="180" spans="1:34" x14ac:dyDescent="0.3">
      <c r="A180">
        <v>179</v>
      </c>
      <c r="B180" s="2" t="s">
        <v>248</v>
      </c>
      <c r="C180" s="2" t="s">
        <v>78</v>
      </c>
      <c r="D180" s="2" t="s">
        <v>49</v>
      </c>
      <c r="E180">
        <v>25</v>
      </c>
      <c r="F180">
        <v>8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</v>
      </c>
      <c r="N180">
        <v>4</v>
      </c>
      <c r="O180">
        <v>1.33</v>
      </c>
      <c r="P180">
        <v>0</v>
      </c>
      <c r="Q180">
        <v>56</v>
      </c>
      <c r="R180">
        <v>28</v>
      </c>
      <c r="S180">
        <v>506</v>
      </c>
      <c r="T180">
        <v>18.07</v>
      </c>
      <c r="U180">
        <v>3</v>
      </c>
      <c r="V180">
        <v>1</v>
      </c>
      <c r="W180">
        <v>1</v>
      </c>
      <c r="X180">
        <v>3</v>
      </c>
      <c r="Y180">
        <v>0</v>
      </c>
      <c r="Z180">
        <v>0</v>
      </c>
      <c r="AA180">
        <v>67</v>
      </c>
      <c r="AB180">
        <v>95</v>
      </c>
      <c r="AC180">
        <v>99</v>
      </c>
      <c r="AD180">
        <v>81</v>
      </c>
      <c r="AF180">
        <v>70</v>
      </c>
      <c r="AH180" t="s">
        <v>35</v>
      </c>
    </row>
    <row r="181" spans="1:34" x14ac:dyDescent="0.3">
      <c r="A181">
        <v>180</v>
      </c>
      <c r="B181" s="2" t="s">
        <v>249</v>
      </c>
      <c r="C181" s="2" t="s">
        <v>74</v>
      </c>
      <c r="D181" s="2" t="s">
        <v>52</v>
      </c>
      <c r="E181">
        <v>25</v>
      </c>
      <c r="F181">
        <v>8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7</v>
      </c>
      <c r="O181">
        <v>2.33</v>
      </c>
      <c r="P181">
        <v>0</v>
      </c>
      <c r="Q181">
        <v>68</v>
      </c>
      <c r="R181">
        <v>44</v>
      </c>
      <c r="S181">
        <v>467</v>
      </c>
      <c r="T181">
        <v>10.61</v>
      </c>
      <c r="U181">
        <v>3</v>
      </c>
      <c r="V181">
        <v>0</v>
      </c>
      <c r="W181">
        <v>0</v>
      </c>
      <c r="X181">
        <v>3</v>
      </c>
      <c r="Y181">
        <v>0</v>
      </c>
      <c r="Z181">
        <v>0</v>
      </c>
      <c r="AA181">
        <v>65</v>
      </c>
      <c r="AB181">
        <v>109.4</v>
      </c>
      <c r="AC181">
        <v>112.4</v>
      </c>
      <c r="AD181">
        <v>87.4</v>
      </c>
      <c r="AF181">
        <v>19</v>
      </c>
      <c r="AH181" t="s">
        <v>35</v>
      </c>
    </row>
    <row r="182" spans="1:34" x14ac:dyDescent="0.3">
      <c r="A182">
        <v>181</v>
      </c>
      <c r="B182" s="2" t="s">
        <v>250</v>
      </c>
      <c r="C182" s="2" t="s">
        <v>111</v>
      </c>
      <c r="D182" s="2" t="s">
        <v>49</v>
      </c>
      <c r="E182">
        <v>30</v>
      </c>
      <c r="F182">
        <v>15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11</v>
      </c>
      <c r="O182">
        <v>3.67</v>
      </c>
      <c r="P182">
        <v>0</v>
      </c>
      <c r="Q182">
        <v>89</v>
      </c>
      <c r="R182">
        <v>59</v>
      </c>
      <c r="S182">
        <v>520</v>
      </c>
      <c r="T182">
        <v>8.81</v>
      </c>
      <c r="U182">
        <v>2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65</v>
      </c>
      <c r="AB182">
        <v>124.1</v>
      </c>
      <c r="AC182">
        <v>127.1</v>
      </c>
      <c r="AD182">
        <v>94.6</v>
      </c>
      <c r="AF182">
        <v>71</v>
      </c>
      <c r="AH182" t="s">
        <v>35</v>
      </c>
    </row>
    <row r="183" spans="1:34" x14ac:dyDescent="0.3">
      <c r="A183">
        <v>182</v>
      </c>
      <c r="B183" s="2" t="s">
        <v>251</v>
      </c>
      <c r="C183" s="2" t="s">
        <v>78</v>
      </c>
      <c r="D183" s="2" t="s">
        <v>52</v>
      </c>
      <c r="E183">
        <v>29</v>
      </c>
      <c r="F183">
        <v>16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63</v>
      </c>
      <c r="R183">
        <v>43</v>
      </c>
      <c r="S183">
        <v>436</v>
      </c>
      <c r="T183">
        <v>10.14</v>
      </c>
      <c r="U183">
        <v>3</v>
      </c>
      <c r="V183">
        <v>0</v>
      </c>
      <c r="W183">
        <v>0</v>
      </c>
      <c r="X183">
        <v>3</v>
      </c>
      <c r="Y183">
        <v>1</v>
      </c>
      <c r="Z183">
        <v>0</v>
      </c>
      <c r="AA183">
        <v>64</v>
      </c>
      <c r="AB183">
        <v>106.6</v>
      </c>
      <c r="AC183">
        <v>109.6</v>
      </c>
      <c r="AD183">
        <v>85.1</v>
      </c>
      <c r="AF183">
        <v>21</v>
      </c>
      <c r="AH183" t="s">
        <v>35</v>
      </c>
    </row>
    <row r="184" spans="1:34" x14ac:dyDescent="0.3">
      <c r="A184">
        <v>183</v>
      </c>
      <c r="B184" s="2" t="s">
        <v>252</v>
      </c>
      <c r="C184" s="2" t="s">
        <v>130</v>
      </c>
      <c r="D184" s="2" t="s">
        <v>52</v>
      </c>
      <c r="E184">
        <v>29</v>
      </c>
      <c r="F184">
        <v>13</v>
      </c>
      <c r="G184">
        <v>13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41</v>
      </c>
      <c r="R184">
        <v>34</v>
      </c>
      <c r="S184">
        <v>320</v>
      </c>
      <c r="T184">
        <v>9.41</v>
      </c>
      <c r="U184">
        <v>5</v>
      </c>
      <c r="V184">
        <v>0</v>
      </c>
      <c r="W184">
        <v>0</v>
      </c>
      <c r="X184">
        <v>5</v>
      </c>
      <c r="Y184">
        <v>1</v>
      </c>
      <c r="Z184">
        <v>0</v>
      </c>
      <c r="AA184">
        <v>64</v>
      </c>
      <c r="AB184">
        <v>98</v>
      </c>
      <c r="AC184">
        <v>101</v>
      </c>
      <c r="AD184">
        <v>81</v>
      </c>
      <c r="AF184">
        <v>20</v>
      </c>
      <c r="AH184" t="s">
        <v>35</v>
      </c>
    </row>
    <row r="185" spans="1:34" x14ac:dyDescent="0.3">
      <c r="A185">
        <v>184</v>
      </c>
      <c r="B185" s="2" t="s">
        <v>253</v>
      </c>
      <c r="C185" s="2" t="s">
        <v>54</v>
      </c>
      <c r="D185" s="2" t="s">
        <v>34</v>
      </c>
      <c r="E185">
        <v>24</v>
      </c>
      <c r="F185">
        <v>8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43</v>
      </c>
      <c r="N185">
        <v>179</v>
      </c>
      <c r="O185">
        <v>4.16</v>
      </c>
      <c r="P185">
        <v>2</v>
      </c>
      <c r="Q185">
        <v>44</v>
      </c>
      <c r="R185">
        <v>37</v>
      </c>
      <c r="S185">
        <v>285</v>
      </c>
      <c r="T185">
        <v>7.7</v>
      </c>
      <c r="U185">
        <v>1</v>
      </c>
      <c r="V185">
        <v>1</v>
      </c>
      <c r="W185">
        <v>0</v>
      </c>
      <c r="X185">
        <v>3</v>
      </c>
      <c r="Y185">
        <v>0</v>
      </c>
      <c r="Z185">
        <v>0</v>
      </c>
      <c r="AA185">
        <v>64</v>
      </c>
      <c r="AB185">
        <v>101.4</v>
      </c>
      <c r="AC185">
        <v>107.4</v>
      </c>
      <c r="AD185">
        <v>82.9</v>
      </c>
      <c r="AF185">
        <v>54</v>
      </c>
      <c r="AH185" t="s">
        <v>35</v>
      </c>
    </row>
    <row r="186" spans="1:34" x14ac:dyDescent="0.3">
      <c r="A186">
        <v>185</v>
      </c>
      <c r="B186" s="2" t="s">
        <v>254</v>
      </c>
      <c r="C186" s="2" t="s">
        <v>37</v>
      </c>
      <c r="D186" s="2" t="s">
        <v>49</v>
      </c>
      <c r="E186">
        <v>27</v>
      </c>
      <c r="F186">
        <v>16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2</v>
      </c>
      <c r="O186">
        <v>1</v>
      </c>
      <c r="P186">
        <v>0</v>
      </c>
      <c r="Q186">
        <v>46</v>
      </c>
      <c r="R186">
        <v>31</v>
      </c>
      <c r="S186">
        <v>339</v>
      </c>
      <c r="T186">
        <v>10.94</v>
      </c>
      <c r="U186">
        <v>5</v>
      </c>
      <c r="V186">
        <v>0</v>
      </c>
      <c r="W186">
        <v>0</v>
      </c>
      <c r="X186">
        <v>5</v>
      </c>
      <c r="Y186">
        <v>0</v>
      </c>
      <c r="Z186">
        <v>0</v>
      </c>
      <c r="AA186">
        <v>64</v>
      </c>
      <c r="AB186">
        <v>95.1</v>
      </c>
      <c r="AC186">
        <v>98.1</v>
      </c>
      <c r="AD186">
        <v>79.599999999999994</v>
      </c>
      <c r="AF186">
        <v>72</v>
      </c>
      <c r="AH186" t="s">
        <v>35</v>
      </c>
    </row>
    <row r="187" spans="1:34" x14ac:dyDescent="0.3">
      <c r="A187">
        <v>186</v>
      </c>
      <c r="B187" s="2" t="s">
        <v>255</v>
      </c>
      <c r="C187" s="2" t="s">
        <v>42</v>
      </c>
      <c r="D187" s="2" t="s">
        <v>52</v>
      </c>
      <c r="E187">
        <v>33</v>
      </c>
      <c r="F187">
        <v>16</v>
      </c>
      <c r="G187">
        <v>10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60</v>
      </c>
      <c r="R187">
        <v>38</v>
      </c>
      <c r="S187">
        <v>447</v>
      </c>
      <c r="T187">
        <v>11.76</v>
      </c>
      <c r="U187">
        <v>3</v>
      </c>
      <c r="V187">
        <v>1</v>
      </c>
      <c r="W187">
        <v>0</v>
      </c>
      <c r="X187">
        <v>3</v>
      </c>
      <c r="Y187">
        <v>0</v>
      </c>
      <c r="Z187">
        <v>0</v>
      </c>
      <c r="AA187">
        <v>63</v>
      </c>
      <c r="AB187">
        <v>100.7</v>
      </c>
      <c r="AC187">
        <v>103.7</v>
      </c>
      <c r="AD187">
        <v>81.7</v>
      </c>
      <c r="AF187">
        <v>22</v>
      </c>
      <c r="AH187" t="s">
        <v>35</v>
      </c>
    </row>
    <row r="188" spans="1:34" x14ac:dyDescent="0.3">
      <c r="A188">
        <v>187</v>
      </c>
      <c r="B188" s="2" t="s">
        <v>256</v>
      </c>
      <c r="C188" s="2" t="s">
        <v>78</v>
      </c>
      <c r="D188" s="2" t="s">
        <v>49</v>
      </c>
      <c r="E188">
        <v>22</v>
      </c>
      <c r="F188">
        <v>12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80</v>
      </c>
      <c r="R188">
        <v>40</v>
      </c>
      <c r="S188">
        <v>575</v>
      </c>
      <c r="T188">
        <v>14.38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62</v>
      </c>
      <c r="AB188">
        <v>101.5</v>
      </c>
      <c r="AC188">
        <v>105.5</v>
      </c>
      <c r="AD188">
        <v>81.5</v>
      </c>
      <c r="AF188">
        <v>73</v>
      </c>
      <c r="AH188" t="s">
        <v>35</v>
      </c>
    </row>
    <row r="189" spans="1:34" x14ac:dyDescent="0.3">
      <c r="A189">
        <v>188</v>
      </c>
      <c r="B189" s="2" t="s">
        <v>257</v>
      </c>
      <c r="C189" s="2" t="s">
        <v>99</v>
      </c>
      <c r="D189" s="2" t="s">
        <v>49</v>
      </c>
      <c r="E189">
        <v>28</v>
      </c>
      <c r="F189">
        <v>9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20</v>
      </c>
      <c r="O189">
        <v>6.67</v>
      </c>
      <c r="P189">
        <v>0</v>
      </c>
      <c r="Q189">
        <v>48</v>
      </c>
      <c r="R189">
        <v>29</v>
      </c>
      <c r="S189">
        <v>353</v>
      </c>
      <c r="T189">
        <v>12.17</v>
      </c>
      <c r="U189">
        <v>4</v>
      </c>
      <c r="V189">
        <v>0</v>
      </c>
      <c r="W189">
        <v>0</v>
      </c>
      <c r="X189">
        <v>4</v>
      </c>
      <c r="Y189">
        <v>0</v>
      </c>
      <c r="Z189">
        <v>0</v>
      </c>
      <c r="AA189">
        <v>61</v>
      </c>
      <c r="AB189">
        <v>90.3</v>
      </c>
      <c r="AC189">
        <v>93.3</v>
      </c>
      <c r="AD189">
        <v>75.8</v>
      </c>
      <c r="AF189">
        <v>74</v>
      </c>
      <c r="AH189" t="s">
        <v>35</v>
      </c>
    </row>
    <row r="190" spans="1:34" x14ac:dyDescent="0.3">
      <c r="A190">
        <v>189</v>
      </c>
      <c r="B190" s="2" t="s">
        <v>258</v>
      </c>
      <c r="C190" s="2" t="s">
        <v>86</v>
      </c>
      <c r="D190" s="2" t="s">
        <v>49</v>
      </c>
      <c r="E190">
        <v>22</v>
      </c>
      <c r="F190">
        <v>8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60</v>
      </c>
      <c r="R190">
        <v>32</v>
      </c>
      <c r="S190">
        <v>428</v>
      </c>
      <c r="T190">
        <v>13.38</v>
      </c>
      <c r="U190">
        <v>3</v>
      </c>
      <c r="V190">
        <v>2</v>
      </c>
      <c r="W190">
        <v>1</v>
      </c>
      <c r="X190">
        <v>3</v>
      </c>
      <c r="Y190">
        <v>0</v>
      </c>
      <c r="Z190">
        <v>0</v>
      </c>
      <c r="AA190">
        <v>59</v>
      </c>
      <c r="AB190">
        <v>90.8</v>
      </c>
      <c r="AC190">
        <v>94.8</v>
      </c>
      <c r="AD190">
        <v>74.8</v>
      </c>
      <c r="AF190">
        <v>75</v>
      </c>
      <c r="AH190" t="s">
        <v>35</v>
      </c>
    </row>
    <row r="191" spans="1:34" x14ac:dyDescent="0.3">
      <c r="A191">
        <v>190</v>
      </c>
      <c r="B191" s="2" t="s">
        <v>259</v>
      </c>
      <c r="C191" s="2" t="s">
        <v>46</v>
      </c>
      <c r="D191" s="2" t="s">
        <v>34</v>
      </c>
      <c r="E191">
        <v>21</v>
      </c>
      <c r="F191">
        <v>13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100</v>
      </c>
      <c r="N191">
        <v>462</v>
      </c>
      <c r="O191">
        <v>4.62</v>
      </c>
      <c r="P191">
        <v>1</v>
      </c>
      <c r="Q191">
        <v>12</v>
      </c>
      <c r="R191">
        <v>10</v>
      </c>
      <c r="S191">
        <v>82</v>
      </c>
      <c r="T191">
        <v>8.1999999999999993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58</v>
      </c>
      <c r="AB191">
        <v>68.400000000000006</v>
      </c>
      <c r="AC191">
        <v>72.400000000000006</v>
      </c>
      <c r="AD191">
        <v>63.4</v>
      </c>
      <c r="AF191">
        <v>55</v>
      </c>
      <c r="AH191" t="s">
        <v>35</v>
      </c>
    </row>
    <row r="192" spans="1:34" x14ac:dyDescent="0.3">
      <c r="A192">
        <v>191</v>
      </c>
      <c r="B192" s="2" t="s">
        <v>260</v>
      </c>
      <c r="C192" s="2" t="s">
        <v>42</v>
      </c>
      <c r="D192" s="2" t="s">
        <v>49</v>
      </c>
      <c r="E192">
        <v>25</v>
      </c>
      <c r="F192">
        <v>16</v>
      </c>
      <c r="G192">
        <v>10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</v>
      </c>
      <c r="N192">
        <v>9</v>
      </c>
      <c r="O192">
        <v>4.5</v>
      </c>
      <c r="P192">
        <v>0</v>
      </c>
      <c r="Q192">
        <v>56</v>
      </c>
      <c r="R192">
        <v>26</v>
      </c>
      <c r="S192">
        <v>452</v>
      </c>
      <c r="T192">
        <v>17.38</v>
      </c>
      <c r="U192">
        <v>2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58</v>
      </c>
      <c r="AB192">
        <v>84.1</v>
      </c>
      <c r="AC192">
        <v>87.1</v>
      </c>
      <c r="AD192">
        <v>71.099999999999994</v>
      </c>
      <c r="AF192">
        <v>76</v>
      </c>
      <c r="AH192" t="s">
        <v>35</v>
      </c>
    </row>
    <row r="193" spans="1:34" x14ac:dyDescent="0.3">
      <c r="A193">
        <v>192</v>
      </c>
      <c r="B193" s="2" t="s">
        <v>261</v>
      </c>
      <c r="C193" s="2" t="s">
        <v>80</v>
      </c>
      <c r="D193" s="2" t="s">
        <v>34</v>
      </c>
      <c r="E193">
        <v>26</v>
      </c>
      <c r="F193">
        <v>14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69</v>
      </c>
      <c r="N193">
        <v>255</v>
      </c>
      <c r="O193">
        <v>3.7</v>
      </c>
      <c r="P193">
        <v>5</v>
      </c>
      <c r="Q193">
        <v>6</v>
      </c>
      <c r="R193">
        <v>2</v>
      </c>
      <c r="S193">
        <v>16</v>
      </c>
      <c r="T193">
        <v>8</v>
      </c>
      <c r="U193">
        <v>0</v>
      </c>
      <c r="V193">
        <v>0</v>
      </c>
      <c r="W193">
        <v>0</v>
      </c>
      <c r="X193">
        <v>5</v>
      </c>
      <c r="Y193">
        <v>0</v>
      </c>
      <c r="Z193">
        <v>0</v>
      </c>
      <c r="AA193">
        <v>57</v>
      </c>
      <c r="AB193">
        <v>59.1</v>
      </c>
      <c r="AC193">
        <v>62.1</v>
      </c>
      <c r="AD193">
        <v>58.1</v>
      </c>
      <c r="AF193">
        <v>58</v>
      </c>
      <c r="AH193" t="s">
        <v>35</v>
      </c>
    </row>
    <row r="194" spans="1:34" x14ac:dyDescent="0.3">
      <c r="A194">
        <v>193</v>
      </c>
      <c r="B194" s="2" t="s">
        <v>262</v>
      </c>
      <c r="C194" s="2" t="s">
        <v>72</v>
      </c>
      <c r="D194" s="2" t="s">
        <v>38</v>
      </c>
      <c r="E194">
        <v>26</v>
      </c>
      <c r="F194">
        <v>3</v>
      </c>
      <c r="G194">
        <v>3</v>
      </c>
      <c r="H194">
        <v>62</v>
      </c>
      <c r="I194">
        <v>105</v>
      </c>
      <c r="J194">
        <v>685</v>
      </c>
      <c r="K194">
        <v>4</v>
      </c>
      <c r="L194">
        <v>4</v>
      </c>
      <c r="M194">
        <v>22</v>
      </c>
      <c r="N194">
        <v>151</v>
      </c>
      <c r="O194">
        <v>6.86</v>
      </c>
      <c r="P194">
        <v>1</v>
      </c>
      <c r="Q194">
        <v>1</v>
      </c>
      <c r="R194">
        <v>1</v>
      </c>
      <c r="S194">
        <v>6</v>
      </c>
      <c r="T194">
        <v>6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57</v>
      </c>
      <c r="AB194">
        <v>58.1</v>
      </c>
      <c r="AC194">
        <v>68.099999999999994</v>
      </c>
      <c r="AD194">
        <v>61.6</v>
      </c>
      <c r="AF194">
        <v>38</v>
      </c>
      <c r="AH194" t="s">
        <v>35</v>
      </c>
    </row>
    <row r="195" spans="1:34" x14ac:dyDescent="0.3">
      <c r="A195">
        <v>194</v>
      </c>
      <c r="B195" s="2" t="s">
        <v>263</v>
      </c>
      <c r="C195" s="2" t="s">
        <v>84</v>
      </c>
      <c r="D195" s="2" t="s">
        <v>34</v>
      </c>
      <c r="E195">
        <v>24</v>
      </c>
      <c r="F195">
        <v>12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78</v>
      </c>
      <c r="N195">
        <v>323</v>
      </c>
      <c r="O195">
        <v>4.1399999999999997</v>
      </c>
      <c r="P195">
        <v>2</v>
      </c>
      <c r="Q195">
        <v>14</v>
      </c>
      <c r="R195">
        <v>10</v>
      </c>
      <c r="S195">
        <v>69</v>
      </c>
      <c r="T195">
        <v>6.9</v>
      </c>
      <c r="U195">
        <v>1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57</v>
      </c>
      <c r="AB195">
        <v>67.2</v>
      </c>
      <c r="AC195">
        <v>70.2</v>
      </c>
      <c r="AD195">
        <v>62.2</v>
      </c>
      <c r="AF195">
        <v>57</v>
      </c>
      <c r="AH195" t="s">
        <v>35</v>
      </c>
    </row>
    <row r="196" spans="1:34" x14ac:dyDescent="0.3">
      <c r="A196">
        <v>195</v>
      </c>
      <c r="B196" s="2" t="s">
        <v>264</v>
      </c>
      <c r="C196" s="2" t="s">
        <v>180</v>
      </c>
      <c r="D196" s="2" t="s">
        <v>34</v>
      </c>
      <c r="E196">
        <v>23</v>
      </c>
      <c r="F196">
        <v>14</v>
      </c>
      <c r="G196">
        <v>4</v>
      </c>
      <c r="H196">
        <v>4</v>
      </c>
      <c r="I196">
        <v>5</v>
      </c>
      <c r="J196">
        <v>35</v>
      </c>
      <c r="K196">
        <v>0</v>
      </c>
      <c r="L196">
        <v>1</v>
      </c>
      <c r="M196">
        <v>66</v>
      </c>
      <c r="N196">
        <v>175</v>
      </c>
      <c r="O196">
        <v>2.65</v>
      </c>
      <c r="P196">
        <v>1</v>
      </c>
      <c r="Q196">
        <v>57</v>
      </c>
      <c r="R196">
        <v>47</v>
      </c>
      <c r="S196">
        <v>305</v>
      </c>
      <c r="T196">
        <v>6.49</v>
      </c>
      <c r="U196">
        <v>1</v>
      </c>
      <c r="V196">
        <v>1</v>
      </c>
      <c r="W196">
        <v>1</v>
      </c>
      <c r="X196">
        <v>2</v>
      </c>
      <c r="Y196">
        <v>0</v>
      </c>
      <c r="Z196">
        <v>0</v>
      </c>
      <c r="AA196">
        <v>57</v>
      </c>
      <c r="AB196">
        <v>104.4</v>
      </c>
      <c r="AC196">
        <v>112.4</v>
      </c>
      <c r="AD196">
        <v>81.900000000000006</v>
      </c>
      <c r="AF196">
        <v>56</v>
      </c>
      <c r="AH196" t="s">
        <v>35</v>
      </c>
    </row>
    <row r="197" spans="1:34" x14ac:dyDescent="0.3">
      <c r="A197">
        <v>196</v>
      </c>
      <c r="B197" s="2" t="s">
        <v>265</v>
      </c>
      <c r="C197" s="2" t="s">
        <v>40</v>
      </c>
      <c r="D197" s="2" t="s">
        <v>49</v>
      </c>
      <c r="E197">
        <v>25</v>
      </c>
      <c r="F197">
        <v>15</v>
      </c>
      <c r="G197">
        <v>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35</v>
      </c>
      <c r="R197">
        <v>25</v>
      </c>
      <c r="S197">
        <v>329</v>
      </c>
      <c r="T197">
        <v>13.16</v>
      </c>
      <c r="U197">
        <v>4</v>
      </c>
      <c r="V197">
        <v>0</v>
      </c>
      <c r="W197">
        <v>0</v>
      </c>
      <c r="X197">
        <v>4</v>
      </c>
      <c r="Y197">
        <v>0</v>
      </c>
      <c r="Z197">
        <v>0</v>
      </c>
      <c r="AA197">
        <v>57</v>
      </c>
      <c r="AB197">
        <v>81.900000000000006</v>
      </c>
      <c r="AC197">
        <v>84.9</v>
      </c>
      <c r="AD197">
        <v>69.400000000000006</v>
      </c>
      <c r="AF197">
        <v>77</v>
      </c>
      <c r="AH197" t="s">
        <v>35</v>
      </c>
    </row>
    <row r="198" spans="1:34" x14ac:dyDescent="0.3">
      <c r="A198">
        <v>197</v>
      </c>
      <c r="B198" s="2" t="s">
        <v>266</v>
      </c>
      <c r="C198" s="2" t="s">
        <v>104</v>
      </c>
      <c r="D198" s="2" t="s">
        <v>52</v>
      </c>
      <c r="E198">
        <v>26</v>
      </c>
      <c r="F198">
        <v>11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52</v>
      </c>
      <c r="R198">
        <v>31</v>
      </c>
      <c r="S198">
        <v>375</v>
      </c>
      <c r="T198">
        <v>12.1</v>
      </c>
      <c r="U198">
        <v>3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56</v>
      </c>
      <c r="AB198">
        <v>86.5</v>
      </c>
      <c r="AC198">
        <v>89.5</v>
      </c>
      <c r="AD198">
        <v>71</v>
      </c>
      <c r="AF198">
        <v>23</v>
      </c>
      <c r="AH198" t="s">
        <v>35</v>
      </c>
    </row>
    <row r="199" spans="1:34" x14ac:dyDescent="0.3">
      <c r="A199">
        <v>198</v>
      </c>
      <c r="B199" s="2" t="s">
        <v>267</v>
      </c>
      <c r="C199" s="2" t="s">
        <v>48</v>
      </c>
      <c r="D199" s="2" t="s">
        <v>49</v>
      </c>
      <c r="E199">
        <v>34</v>
      </c>
      <c r="F199">
        <v>16</v>
      </c>
      <c r="G199">
        <v>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</v>
      </c>
      <c r="N199">
        <v>18</v>
      </c>
      <c r="O199">
        <v>6</v>
      </c>
      <c r="P199">
        <v>0</v>
      </c>
      <c r="Q199">
        <v>56</v>
      </c>
      <c r="R199">
        <v>30</v>
      </c>
      <c r="S199">
        <v>421</v>
      </c>
      <c r="T199">
        <v>14.03</v>
      </c>
      <c r="U199">
        <v>2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56</v>
      </c>
      <c r="AB199">
        <v>85.9</v>
      </c>
      <c r="AC199">
        <v>88.9</v>
      </c>
      <c r="AD199">
        <v>70.900000000000006</v>
      </c>
      <c r="AF199">
        <v>78</v>
      </c>
      <c r="AH199" t="s">
        <v>35</v>
      </c>
    </row>
    <row r="200" spans="1:34" x14ac:dyDescent="0.3">
      <c r="A200">
        <v>199</v>
      </c>
      <c r="B200" s="2" t="s">
        <v>268</v>
      </c>
      <c r="C200" s="2" t="s">
        <v>76</v>
      </c>
      <c r="D200" s="2" t="s">
        <v>49</v>
      </c>
      <c r="E200">
        <v>26</v>
      </c>
      <c r="F200">
        <v>11</v>
      </c>
      <c r="G200">
        <v>10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</v>
      </c>
      <c r="N200">
        <v>7</v>
      </c>
      <c r="O200">
        <v>3.5</v>
      </c>
      <c r="P200">
        <v>0</v>
      </c>
      <c r="Q200">
        <v>69</v>
      </c>
      <c r="R200">
        <v>39</v>
      </c>
      <c r="S200">
        <v>363</v>
      </c>
      <c r="T200">
        <v>9.31</v>
      </c>
      <c r="U200">
        <v>3</v>
      </c>
      <c r="V200">
        <v>2</v>
      </c>
      <c r="W200">
        <v>1</v>
      </c>
      <c r="X200">
        <v>3</v>
      </c>
      <c r="Y200">
        <v>1</v>
      </c>
      <c r="Z200">
        <v>0</v>
      </c>
      <c r="AA200">
        <v>55</v>
      </c>
      <c r="AB200">
        <v>94</v>
      </c>
      <c r="AC200">
        <v>98</v>
      </c>
      <c r="AD200">
        <v>74.5</v>
      </c>
      <c r="AF200">
        <v>79</v>
      </c>
      <c r="AH200" t="s">
        <v>35</v>
      </c>
    </row>
    <row r="201" spans="1:34" x14ac:dyDescent="0.3">
      <c r="A201">
        <v>200</v>
      </c>
      <c r="B201" s="2" t="s">
        <v>269</v>
      </c>
      <c r="C201" s="2" t="s">
        <v>63</v>
      </c>
      <c r="D201" s="2" t="s">
        <v>52</v>
      </c>
      <c r="E201">
        <v>28</v>
      </c>
      <c r="F201">
        <v>16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55</v>
      </c>
      <c r="R201">
        <v>36</v>
      </c>
      <c r="S201">
        <v>311</v>
      </c>
      <c r="T201">
        <v>8.64</v>
      </c>
      <c r="U201">
        <v>4</v>
      </c>
      <c r="V201">
        <v>0</v>
      </c>
      <c r="W201">
        <v>0</v>
      </c>
      <c r="X201">
        <v>4</v>
      </c>
      <c r="Y201">
        <v>0</v>
      </c>
      <c r="Z201">
        <v>0</v>
      </c>
      <c r="AA201">
        <v>55</v>
      </c>
      <c r="AB201">
        <v>91.1</v>
      </c>
      <c r="AC201">
        <v>94.1</v>
      </c>
      <c r="AD201">
        <v>73.099999999999994</v>
      </c>
      <c r="AF201">
        <v>24</v>
      </c>
      <c r="AH201" t="s">
        <v>35</v>
      </c>
    </row>
    <row r="202" spans="1:34" x14ac:dyDescent="0.3">
      <c r="A202">
        <v>201</v>
      </c>
      <c r="B202" s="2" t="s">
        <v>270</v>
      </c>
      <c r="C202" s="2" t="s">
        <v>88</v>
      </c>
      <c r="D202" s="2" t="s">
        <v>49</v>
      </c>
      <c r="E202">
        <v>26</v>
      </c>
      <c r="F202">
        <v>16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6</v>
      </c>
      <c r="O202">
        <v>6</v>
      </c>
      <c r="P202">
        <v>0</v>
      </c>
      <c r="Q202">
        <v>35</v>
      </c>
      <c r="R202">
        <v>24</v>
      </c>
      <c r="S202">
        <v>361</v>
      </c>
      <c r="T202">
        <v>15.04</v>
      </c>
      <c r="U202">
        <v>3</v>
      </c>
      <c r="V202">
        <v>0</v>
      </c>
      <c r="W202">
        <v>0</v>
      </c>
      <c r="X202">
        <v>3</v>
      </c>
      <c r="Y202">
        <v>0</v>
      </c>
      <c r="Z202">
        <v>0</v>
      </c>
      <c r="AA202">
        <v>55</v>
      </c>
      <c r="AB202">
        <v>78.7</v>
      </c>
      <c r="AC202">
        <v>81.7</v>
      </c>
      <c r="AD202">
        <v>66.7</v>
      </c>
      <c r="AF202">
        <v>80</v>
      </c>
      <c r="AH202" t="s">
        <v>35</v>
      </c>
    </row>
    <row r="203" spans="1:34" x14ac:dyDescent="0.3">
      <c r="A203">
        <v>202</v>
      </c>
      <c r="B203" s="2" t="s">
        <v>271</v>
      </c>
      <c r="C203" s="2" t="s">
        <v>44</v>
      </c>
      <c r="D203" s="2" t="s">
        <v>52</v>
      </c>
      <c r="E203">
        <v>25</v>
      </c>
      <c r="F203">
        <v>16</v>
      </c>
      <c r="G203">
        <v>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41</v>
      </c>
      <c r="R203">
        <v>31</v>
      </c>
      <c r="S203">
        <v>365</v>
      </c>
      <c r="T203">
        <v>11.77</v>
      </c>
      <c r="U203">
        <v>3</v>
      </c>
      <c r="V203">
        <v>1</v>
      </c>
      <c r="W203">
        <v>0</v>
      </c>
      <c r="X203">
        <v>3</v>
      </c>
      <c r="Y203">
        <v>0</v>
      </c>
      <c r="Z203">
        <v>0</v>
      </c>
      <c r="AA203">
        <v>55</v>
      </c>
      <c r="AB203">
        <v>85.5</v>
      </c>
      <c r="AC203">
        <v>88.5</v>
      </c>
      <c r="AD203">
        <v>70</v>
      </c>
      <c r="AF203">
        <v>25</v>
      </c>
      <c r="AH203" t="s">
        <v>35</v>
      </c>
    </row>
    <row r="204" spans="1:34" x14ac:dyDescent="0.3">
      <c r="A204">
        <v>203</v>
      </c>
      <c r="B204" s="2" t="s">
        <v>272</v>
      </c>
      <c r="C204" s="2" t="s">
        <v>180</v>
      </c>
      <c r="D204" s="2" t="s">
        <v>34</v>
      </c>
      <c r="E204">
        <v>21</v>
      </c>
      <c r="F204">
        <v>13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108</v>
      </c>
      <c r="N204">
        <v>426</v>
      </c>
      <c r="O204">
        <v>3.94</v>
      </c>
      <c r="P204">
        <v>2</v>
      </c>
      <c r="Q204">
        <v>4</v>
      </c>
      <c r="R204">
        <v>3</v>
      </c>
      <c r="S204">
        <v>23</v>
      </c>
      <c r="T204">
        <v>7.67</v>
      </c>
      <c r="U204">
        <v>0</v>
      </c>
      <c r="V204">
        <v>1</v>
      </c>
      <c r="W204">
        <v>1</v>
      </c>
      <c r="X204">
        <v>2</v>
      </c>
      <c r="Y204">
        <v>0</v>
      </c>
      <c r="Z204">
        <v>0</v>
      </c>
      <c r="AA204">
        <v>55</v>
      </c>
      <c r="AB204">
        <v>57.9</v>
      </c>
      <c r="AC204">
        <v>61.9</v>
      </c>
      <c r="AD204">
        <v>56.4</v>
      </c>
      <c r="AF204">
        <v>59</v>
      </c>
      <c r="AH204" t="s">
        <v>35</v>
      </c>
    </row>
    <row r="205" spans="1:34" x14ac:dyDescent="0.3">
      <c r="A205">
        <v>204</v>
      </c>
      <c r="B205" s="2" t="s">
        <v>273</v>
      </c>
      <c r="C205" s="2" t="s">
        <v>67</v>
      </c>
      <c r="D205" s="2" t="s">
        <v>52</v>
      </c>
      <c r="E205">
        <v>27</v>
      </c>
      <c r="F205">
        <v>16</v>
      </c>
      <c r="G205">
        <v>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55</v>
      </c>
      <c r="R205">
        <v>36</v>
      </c>
      <c r="S205">
        <v>418</v>
      </c>
      <c r="T205">
        <v>11.61</v>
      </c>
      <c r="U205">
        <v>2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54</v>
      </c>
      <c r="AB205">
        <v>89.8</v>
      </c>
      <c r="AC205">
        <v>92.8</v>
      </c>
      <c r="AD205">
        <v>71.8</v>
      </c>
      <c r="AF205">
        <v>26</v>
      </c>
      <c r="AH205" t="s">
        <v>35</v>
      </c>
    </row>
    <row r="206" spans="1:34" x14ac:dyDescent="0.3">
      <c r="A206">
        <v>205</v>
      </c>
      <c r="B206" s="2" t="s">
        <v>274</v>
      </c>
      <c r="C206" s="2" t="s">
        <v>72</v>
      </c>
      <c r="D206" s="2" t="s">
        <v>38</v>
      </c>
      <c r="E206">
        <v>24</v>
      </c>
      <c r="F206">
        <v>5</v>
      </c>
      <c r="G206">
        <v>5</v>
      </c>
      <c r="H206">
        <v>94</v>
      </c>
      <c r="I206">
        <v>174</v>
      </c>
      <c r="J206">
        <v>984</v>
      </c>
      <c r="K206">
        <v>4</v>
      </c>
      <c r="L206">
        <v>6</v>
      </c>
      <c r="M206">
        <v>8</v>
      </c>
      <c r="N206">
        <v>31</v>
      </c>
      <c r="O206">
        <v>3.88</v>
      </c>
      <c r="P206">
        <v>0</v>
      </c>
      <c r="Q206">
        <v>1</v>
      </c>
      <c r="R206">
        <v>1</v>
      </c>
      <c r="S206">
        <v>19</v>
      </c>
      <c r="T206">
        <v>19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54</v>
      </c>
      <c r="AB206">
        <v>55.4</v>
      </c>
      <c r="AC206">
        <v>64.400000000000006</v>
      </c>
      <c r="AD206">
        <v>60.9</v>
      </c>
      <c r="AF206">
        <v>40</v>
      </c>
      <c r="AH206" t="s">
        <v>35</v>
      </c>
    </row>
    <row r="207" spans="1:34" x14ac:dyDescent="0.3">
      <c r="A207">
        <v>206</v>
      </c>
      <c r="B207" s="2" t="s">
        <v>275</v>
      </c>
      <c r="C207" s="2" t="s">
        <v>74</v>
      </c>
      <c r="D207" s="2" t="s">
        <v>38</v>
      </c>
      <c r="E207">
        <v>38</v>
      </c>
      <c r="F207">
        <v>4</v>
      </c>
      <c r="G207">
        <v>4</v>
      </c>
      <c r="H207">
        <v>91</v>
      </c>
      <c r="I207">
        <v>147</v>
      </c>
      <c r="J207">
        <v>1042</v>
      </c>
      <c r="K207">
        <v>6</v>
      </c>
      <c r="L207">
        <v>5</v>
      </c>
      <c r="M207">
        <v>4</v>
      </c>
      <c r="N207">
        <v>7</v>
      </c>
      <c r="O207">
        <v>1.75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1</v>
      </c>
      <c r="X207">
        <v>0</v>
      </c>
      <c r="Y207">
        <v>0</v>
      </c>
      <c r="Z207">
        <v>0</v>
      </c>
      <c r="AA207">
        <v>54</v>
      </c>
      <c r="AB207">
        <v>54.4</v>
      </c>
      <c r="AC207">
        <v>63.4</v>
      </c>
      <c r="AD207">
        <v>59.4</v>
      </c>
      <c r="AF207">
        <v>39</v>
      </c>
      <c r="AH207" t="s">
        <v>35</v>
      </c>
    </row>
    <row r="208" spans="1:34" x14ac:dyDescent="0.3">
      <c r="A208">
        <v>207</v>
      </c>
      <c r="B208" s="2" t="s">
        <v>276</v>
      </c>
      <c r="C208" s="2" t="s">
        <v>78</v>
      </c>
      <c r="D208" s="2" t="s">
        <v>49</v>
      </c>
      <c r="E208">
        <v>27</v>
      </c>
      <c r="F208">
        <v>16</v>
      </c>
      <c r="G208">
        <v>6</v>
      </c>
      <c r="H208">
        <v>1</v>
      </c>
      <c r="I208">
        <v>1</v>
      </c>
      <c r="J208">
        <v>26</v>
      </c>
      <c r="K208">
        <v>0</v>
      </c>
      <c r="L208">
        <v>0</v>
      </c>
      <c r="M208">
        <v>5</v>
      </c>
      <c r="N208">
        <v>33</v>
      </c>
      <c r="O208">
        <v>6.6</v>
      </c>
      <c r="P208">
        <v>0</v>
      </c>
      <c r="Q208">
        <v>78</v>
      </c>
      <c r="R208">
        <v>43</v>
      </c>
      <c r="S208">
        <v>529</v>
      </c>
      <c r="T208">
        <v>12.3</v>
      </c>
      <c r="U208">
        <v>0</v>
      </c>
      <c r="V208">
        <v>4</v>
      </c>
      <c r="W208">
        <v>2</v>
      </c>
      <c r="X208">
        <v>0</v>
      </c>
      <c r="Y208">
        <v>0</v>
      </c>
      <c r="Z208">
        <v>0</v>
      </c>
      <c r="AA208">
        <v>53</v>
      </c>
      <c r="AB208">
        <v>96.2</v>
      </c>
      <c r="AC208">
        <v>101.2</v>
      </c>
      <c r="AD208">
        <v>74.7</v>
      </c>
      <c r="AF208">
        <v>82</v>
      </c>
      <c r="AH208" t="s">
        <v>35</v>
      </c>
    </row>
    <row r="209" spans="1:34" x14ac:dyDescent="0.3">
      <c r="A209">
        <v>208</v>
      </c>
      <c r="B209" s="2" t="s">
        <v>277</v>
      </c>
      <c r="C209" s="2" t="s">
        <v>80</v>
      </c>
      <c r="D209" s="2" t="s">
        <v>52</v>
      </c>
      <c r="E209">
        <v>25</v>
      </c>
      <c r="F209">
        <v>13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60</v>
      </c>
      <c r="R209">
        <v>37</v>
      </c>
      <c r="S209">
        <v>408</v>
      </c>
      <c r="T209">
        <v>11.03</v>
      </c>
      <c r="U209">
        <v>2</v>
      </c>
      <c r="V209">
        <v>0</v>
      </c>
      <c r="W209">
        <v>0</v>
      </c>
      <c r="X209">
        <v>2</v>
      </c>
      <c r="Y209">
        <v>0</v>
      </c>
      <c r="Z209">
        <v>0</v>
      </c>
      <c r="AA209">
        <v>53</v>
      </c>
      <c r="AB209">
        <v>89.8</v>
      </c>
      <c r="AC209">
        <v>92.8</v>
      </c>
      <c r="AD209">
        <v>71.3</v>
      </c>
      <c r="AF209">
        <v>28</v>
      </c>
      <c r="AH209" t="s">
        <v>35</v>
      </c>
    </row>
    <row r="210" spans="1:34" x14ac:dyDescent="0.3">
      <c r="A210">
        <v>209</v>
      </c>
      <c r="B210" s="2" t="s">
        <v>278</v>
      </c>
      <c r="C210" s="2" t="s">
        <v>61</v>
      </c>
      <c r="D210" s="2" t="s">
        <v>52</v>
      </c>
      <c r="E210">
        <v>26</v>
      </c>
      <c r="F210">
        <v>11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59</v>
      </c>
      <c r="R210">
        <v>41</v>
      </c>
      <c r="S210">
        <v>349</v>
      </c>
      <c r="T210">
        <v>8.51</v>
      </c>
      <c r="U210">
        <v>3</v>
      </c>
      <c r="V210">
        <v>0</v>
      </c>
      <c r="W210">
        <v>0</v>
      </c>
      <c r="X210">
        <v>3</v>
      </c>
      <c r="Y210">
        <v>0</v>
      </c>
      <c r="Z210">
        <v>0</v>
      </c>
      <c r="AA210">
        <v>53</v>
      </c>
      <c r="AB210">
        <v>93.9</v>
      </c>
      <c r="AC210">
        <v>96.9</v>
      </c>
      <c r="AD210">
        <v>73.400000000000006</v>
      </c>
      <c r="AF210">
        <v>27</v>
      </c>
      <c r="AH210" t="s">
        <v>35</v>
      </c>
    </row>
    <row r="211" spans="1:34" x14ac:dyDescent="0.3">
      <c r="A211">
        <v>210</v>
      </c>
      <c r="B211" s="2" t="s">
        <v>279</v>
      </c>
      <c r="C211" s="2" t="s">
        <v>48</v>
      </c>
      <c r="D211" s="2" t="s">
        <v>49</v>
      </c>
      <c r="E211">
        <v>23</v>
      </c>
      <c r="F211">
        <v>11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25</v>
      </c>
      <c r="R211">
        <v>18</v>
      </c>
      <c r="S211">
        <v>234</v>
      </c>
      <c r="T211">
        <v>13</v>
      </c>
      <c r="U211">
        <v>5</v>
      </c>
      <c r="V211">
        <v>0</v>
      </c>
      <c r="W211">
        <v>0</v>
      </c>
      <c r="X211">
        <v>5</v>
      </c>
      <c r="Y211">
        <v>0</v>
      </c>
      <c r="Z211">
        <v>0</v>
      </c>
      <c r="AA211">
        <v>53</v>
      </c>
      <c r="AB211">
        <v>71.400000000000006</v>
      </c>
      <c r="AC211">
        <v>74.400000000000006</v>
      </c>
      <c r="AD211">
        <v>62.4</v>
      </c>
      <c r="AF211">
        <v>81</v>
      </c>
      <c r="AH211" t="s">
        <v>35</v>
      </c>
    </row>
    <row r="212" spans="1:34" x14ac:dyDescent="0.3">
      <c r="A212">
        <v>211</v>
      </c>
      <c r="B212" s="2" t="s">
        <v>280</v>
      </c>
      <c r="C212" s="2" t="s">
        <v>51</v>
      </c>
      <c r="D212" s="2" t="s">
        <v>34</v>
      </c>
      <c r="E212">
        <v>24</v>
      </c>
      <c r="F212">
        <v>12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41</v>
      </c>
      <c r="N212">
        <v>141</v>
      </c>
      <c r="O212">
        <v>3.44</v>
      </c>
      <c r="P212">
        <v>3</v>
      </c>
      <c r="Q212">
        <v>19</v>
      </c>
      <c r="R212">
        <v>15</v>
      </c>
      <c r="S212">
        <v>167</v>
      </c>
      <c r="T212">
        <v>11.13</v>
      </c>
      <c r="U212">
        <v>1</v>
      </c>
      <c r="V212">
        <v>1</v>
      </c>
      <c r="W212">
        <v>1</v>
      </c>
      <c r="X212">
        <v>4</v>
      </c>
      <c r="Y212">
        <v>0</v>
      </c>
      <c r="Z212">
        <v>0</v>
      </c>
      <c r="AA212">
        <v>53</v>
      </c>
      <c r="AB212">
        <v>67.8</v>
      </c>
      <c r="AC212">
        <v>74.8</v>
      </c>
      <c r="AD212">
        <v>60.3</v>
      </c>
      <c r="AF212">
        <v>60</v>
      </c>
      <c r="AH212" t="s">
        <v>35</v>
      </c>
    </row>
    <row r="213" spans="1:34" x14ac:dyDescent="0.3">
      <c r="A213">
        <v>212</v>
      </c>
      <c r="B213" s="2" t="s">
        <v>281</v>
      </c>
      <c r="C213" s="2" t="s">
        <v>86</v>
      </c>
      <c r="D213" s="2" t="s">
        <v>49</v>
      </c>
      <c r="E213">
        <v>28</v>
      </c>
      <c r="F213">
        <v>14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47</v>
      </c>
      <c r="R213">
        <v>32</v>
      </c>
      <c r="S213">
        <v>416</v>
      </c>
      <c r="T213">
        <v>13</v>
      </c>
      <c r="U213">
        <v>2</v>
      </c>
      <c r="V213">
        <v>1</v>
      </c>
      <c r="W213">
        <v>1</v>
      </c>
      <c r="X213">
        <v>2</v>
      </c>
      <c r="Y213">
        <v>0</v>
      </c>
      <c r="Z213">
        <v>0</v>
      </c>
      <c r="AA213">
        <v>52</v>
      </c>
      <c r="AB213">
        <v>83.6</v>
      </c>
      <c r="AC213">
        <v>87.6</v>
      </c>
      <c r="AD213">
        <v>67.599999999999994</v>
      </c>
      <c r="AF213">
        <v>83</v>
      </c>
      <c r="AH213" t="s">
        <v>35</v>
      </c>
    </row>
    <row r="214" spans="1:34" x14ac:dyDescent="0.3">
      <c r="A214">
        <v>213</v>
      </c>
      <c r="B214" s="2" t="s">
        <v>282</v>
      </c>
      <c r="C214" s="2" t="s">
        <v>107</v>
      </c>
      <c r="D214" s="2" t="s">
        <v>52</v>
      </c>
      <c r="E214">
        <v>23</v>
      </c>
      <c r="F214">
        <v>15</v>
      </c>
      <c r="G214">
        <v>11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9</v>
      </c>
      <c r="O214">
        <v>9</v>
      </c>
      <c r="P214">
        <v>0</v>
      </c>
      <c r="Q214">
        <v>50</v>
      </c>
      <c r="R214">
        <v>28</v>
      </c>
      <c r="S214">
        <v>388</v>
      </c>
      <c r="T214">
        <v>13.86</v>
      </c>
      <c r="U214">
        <v>2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52</v>
      </c>
      <c r="AB214">
        <v>79.7</v>
      </c>
      <c r="AC214">
        <v>82.7</v>
      </c>
      <c r="AD214">
        <v>65.7</v>
      </c>
      <c r="AF214">
        <v>29</v>
      </c>
      <c r="AH214" t="s">
        <v>35</v>
      </c>
    </row>
    <row r="215" spans="1:34" x14ac:dyDescent="0.3">
      <c r="A215">
        <v>214</v>
      </c>
      <c r="B215" s="2" t="s">
        <v>283</v>
      </c>
      <c r="C215" s="2" t="s">
        <v>135</v>
      </c>
      <c r="D215" s="2" t="s">
        <v>34</v>
      </c>
      <c r="E215">
        <v>29</v>
      </c>
      <c r="F215">
        <v>11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37</v>
      </c>
      <c r="N215">
        <v>138</v>
      </c>
      <c r="O215">
        <v>3.73</v>
      </c>
      <c r="P215">
        <v>0</v>
      </c>
      <c r="Q215">
        <v>58</v>
      </c>
      <c r="R215">
        <v>42</v>
      </c>
      <c r="S215">
        <v>378</v>
      </c>
      <c r="T215">
        <v>9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52</v>
      </c>
      <c r="AB215">
        <v>93.6</v>
      </c>
      <c r="AC215">
        <v>99.6</v>
      </c>
      <c r="AD215">
        <v>72.599999999999994</v>
      </c>
      <c r="AF215">
        <v>61</v>
      </c>
      <c r="AH215" t="s">
        <v>35</v>
      </c>
    </row>
    <row r="216" spans="1:34" x14ac:dyDescent="0.3">
      <c r="A216">
        <v>215</v>
      </c>
      <c r="B216" s="2" t="s">
        <v>284</v>
      </c>
      <c r="C216" s="2" t="s">
        <v>61</v>
      </c>
      <c r="D216" s="2" t="s">
        <v>52</v>
      </c>
      <c r="E216">
        <v>23</v>
      </c>
      <c r="F216">
        <v>6</v>
      </c>
      <c r="G216">
        <v>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7</v>
      </c>
      <c r="O216">
        <v>7</v>
      </c>
      <c r="P216">
        <v>0</v>
      </c>
      <c r="Q216">
        <v>27</v>
      </c>
      <c r="R216">
        <v>23</v>
      </c>
      <c r="S216">
        <v>262</v>
      </c>
      <c r="T216">
        <v>11.39</v>
      </c>
      <c r="U216">
        <v>4</v>
      </c>
      <c r="V216">
        <v>1</v>
      </c>
      <c r="W216">
        <v>0</v>
      </c>
      <c r="X216">
        <v>4</v>
      </c>
      <c r="Y216">
        <v>0</v>
      </c>
      <c r="Z216">
        <v>0</v>
      </c>
      <c r="AA216">
        <v>51</v>
      </c>
      <c r="AB216">
        <v>73.900000000000006</v>
      </c>
      <c r="AC216">
        <v>76.900000000000006</v>
      </c>
      <c r="AD216">
        <v>62.4</v>
      </c>
      <c r="AF216">
        <v>30</v>
      </c>
      <c r="AH216" t="s">
        <v>35</v>
      </c>
    </row>
    <row r="217" spans="1:34" x14ac:dyDescent="0.3">
      <c r="A217">
        <v>216</v>
      </c>
      <c r="B217" s="2" t="s">
        <v>285</v>
      </c>
      <c r="C217" s="2" t="s">
        <v>180</v>
      </c>
      <c r="D217" s="2" t="s">
        <v>38</v>
      </c>
      <c r="E217">
        <v>23</v>
      </c>
      <c r="F217">
        <v>8</v>
      </c>
      <c r="G217">
        <v>6</v>
      </c>
      <c r="H217">
        <v>100</v>
      </c>
      <c r="I217">
        <v>160</v>
      </c>
      <c r="J217">
        <v>1063</v>
      </c>
      <c r="K217">
        <v>5</v>
      </c>
      <c r="L217">
        <v>8</v>
      </c>
      <c r="M217">
        <v>21</v>
      </c>
      <c r="N217">
        <v>68</v>
      </c>
      <c r="O217">
        <v>3.24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</v>
      </c>
      <c r="W217">
        <v>1</v>
      </c>
      <c r="X217">
        <v>0</v>
      </c>
      <c r="Y217">
        <v>0</v>
      </c>
      <c r="Z217">
        <v>0</v>
      </c>
      <c r="AA217">
        <v>51</v>
      </c>
      <c r="AB217">
        <v>51.3</v>
      </c>
      <c r="AC217">
        <v>63.3</v>
      </c>
      <c r="AD217">
        <v>59.3</v>
      </c>
      <c r="AF217">
        <v>41</v>
      </c>
      <c r="AH217" t="s">
        <v>35</v>
      </c>
    </row>
    <row r="218" spans="1:34" x14ac:dyDescent="0.3">
      <c r="A218">
        <v>217</v>
      </c>
      <c r="B218" s="2" t="s">
        <v>286</v>
      </c>
      <c r="C218" s="2" t="s">
        <v>84</v>
      </c>
      <c r="D218" s="2" t="s">
        <v>49</v>
      </c>
      <c r="E218">
        <v>23</v>
      </c>
      <c r="F218">
        <v>16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</v>
      </c>
      <c r="N218">
        <v>12</v>
      </c>
      <c r="O218">
        <v>3</v>
      </c>
      <c r="P218">
        <v>0</v>
      </c>
      <c r="Q218">
        <v>74</v>
      </c>
      <c r="R218">
        <v>49</v>
      </c>
      <c r="S218">
        <v>446</v>
      </c>
      <c r="T218">
        <v>9.1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0</v>
      </c>
      <c r="AA218">
        <v>50</v>
      </c>
      <c r="AB218">
        <v>98.8</v>
      </c>
      <c r="AC218">
        <v>102.8</v>
      </c>
      <c r="AD218">
        <v>74.3</v>
      </c>
      <c r="AF218">
        <v>84</v>
      </c>
      <c r="AH218" t="s">
        <v>35</v>
      </c>
    </row>
    <row r="219" spans="1:34" x14ac:dyDescent="0.3">
      <c r="A219">
        <v>218</v>
      </c>
      <c r="B219" s="2" t="s">
        <v>287</v>
      </c>
      <c r="C219" s="2" t="s">
        <v>135</v>
      </c>
      <c r="D219" s="2" t="s">
        <v>34</v>
      </c>
      <c r="E219">
        <v>22</v>
      </c>
      <c r="F219">
        <v>5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42</v>
      </c>
      <c r="N219">
        <v>245</v>
      </c>
      <c r="O219">
        <v>5.83</v>
      </c>
      <c r="P219">
        <v>2</v>
      </c>
      <c r="Q219">
        <v>9</v>
      </c>
      <c r="R219">
        <v>7</v>
      </c>
      <c r="S219">
        <v>79</v>
      </c>
      <c r="T219">
        <v>11.29</v>
      </c>
      <c r="U219">
        <v>1</v>
      </c>
      <c r="V219">
        <v>0</v>
      </c>
      <c r="W219">
        <v>0</v>
      </c>
      <c r="X219">
        <v>3</v>
      </c>
      <c r="Y219">
        <v>0</v>
      </c>
      <c r="Z219">
        <v>0</v>
      </c>
      <c r="AA219">
        <v>50</v>
      </c>
      <c r="AB219">
        <v>57.4</v>
      </c>
      <c r="AC219">
        <v>60.4</v>
      </c>
      <c r="AD219">
        <v>53.9</v>
      </c>
      <c r="AF219">
        <v>62</v>
      </c>
      <c r="AH219" t="s">
        <v>35</v>
      </c>
    </row>
    <row r="220" spans="1:34" x14ac:dyDescent="0.3">
      <c r="A220">
        <v>219</v>
      </c>
      <c r="B220" s="2" t="s">
        <v>288</v>
      </c>
      <c r="C220" s="2" t="s">
        <v>63</v>
      </c>
      <c r="D220" s="2" t="s">
        <v>52</v>
      </c>
      <c r="E220">
        <v>25</v>
      </c>
      <c r="F220">
        <v>14</v>
      </c>
      <c r="G220">
        <v>14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53</v>
      </c>
      <c r="R220">
        <v>34</v>
      </c>
      <c r="S220">
        <v>459</v>
      </c>
      <c r="T220">
        <v>13.5</v>
      </c>
      <c r="U220">
        <v>1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50</v>
      </c>
      <c r="AB220">
        <v>83.9</v>
      </c>
      <c r="AC220">
        <v>87.9</v>
      </c>
      <c r="AD220">
        <v>66.900000000000006</v>
      </c>
      <c r="AF220">
        <v>31</v>
      </c>
      <c r="AH220" t="s">
        <v>35</v>
      </c>
    </row>
    <row r="221" spans="1:34" x14ac:dyDescent="0.3">
      <c r="A221">
        <v>220</v>
      </c>
      <c r="B221" s="2" t="s">
        <v>289</v>
      </c>
      <c r="C221" s="2" t="s">
        <v>40</v>
      </c>
      <c r="D221" s="2" t="s">
        <v>49</v>
      </c>
      <c r="E221">
        <v>26</v>
      </c>
      <c r="F221">
        <v>12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47</v>
      </c>
      <c r="R221">
        <v>37</v>
      </c>
      <c r="S221">
        <v>374</v>
      </c>
      <c r="T221">
        <v>10.11</v>
      </c>
      <c r="U221">
        <v>2</v>
      </c>
      <c r="V221">
        <v>1</v>
      </c>
      <c r="W221">
        <v>0</v>
      </c>
      <c r="X221">
        <v>2</v>
      </c>
      <c r="Y221">
        <v>0</v>
      </c>
      <c r="Z221">
        <v>0</v>
      </c>
      <c r="AA221">
        <v>50</v>
      </c>
      <c r="AB221">
        <v>86.5</v>
      </c>
      <c r="AC221">
        <v>89.5</v>
      </c>
      <c r="AD221">
        <v>68</v>
      </c>
      <c r="AF221">
        <v>85</v>
      </c>
      <c r="AH221" t="s">
        <v>35</v>
      </c>
    </row>
    <row r="222" spans="1:34" x14ac:dyDescent="0.3">
      <c r="A222">
        <v>221</v>
      </c>
      <c r="B222" s="2" t="s">
        <v>290</v>
      </c>
      <c r="C222" s="2" t="s">
        <v>72</v>
      </c>
      <c r="D222" s="2" t="s">
        <v>34</v>
      </c>
      <c r="E222">
        <v>26</v>
      </c>
      <c r="F222">
        <v>16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38</v>
      </c>
      <c r="N222">
        <v>205</v>
      </c>
      <c r="O222">
        <v>5.39</v>
      </c>
      <c r="P222">
        <v>0</v>
      </c>
      <c r="Q222">
        <v>42</v>
      </c>
      <c r="R222">
        <v>34</v>
      </c>
      <c r="S222">
        <v>233</v>
      </c>
      <c r="T222">
        <v>6.85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50</v>
      </c>
      <c r="AB222">
        <v>83.8</v>
      </c>
      <c r="AC222">
        <v>89.8</v>
      </c>
      <c r="AD222">
        <v>66.8</v>
      </c>
      <c r="AF222">
        <v>63</v>
      </c>
      <c r="AH222" t="s">
        <v>35</v>
      </c>
    </row>
    <row r="223" spans="1:34" x14ac:dyDescent="0.3">
      <c r="A223">
        <v>222</v>
      </c>
      <c r="B223" s="2" t="s">
        <v>291</v>
      </c>
      <c r="C223" s="2" t="s">
        <v>72</v>
      </c>
      <c r="D223" s="2" t="s">
        <v>52</v>
      </c>
      <c r="E223">
        <v>22</v>
      </c>
      <c r="F223">
        <v>12</v>
      </c>
      <c r="G223">
        <v>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59</v>
      </c>
      <c r="R223">
        <v>32</v>
      </c>
      <c r="S223">
        <v>367</v>
      </c>
      <c r="T223">
        <v>11.47</v>
      </c>
      <c r="U223">
        <v>2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49</v>
      </c>
      <c r="AB223">
        <v>80.7</v>
      </c>
      <c r="AC223">
        <v>83.7</v>
      </c>
      <c r="AD223">
        <v>64.7</v>
      </c>
      <c r="AF223">
        <v>32</v>
      </c>
      <c r="AH223" t="s">
        <v>35</v>
      </c>
    </row>
    <row r="224" spans="1:34" x14ac:dyDescent="0.3">
      <c r="A224">
        <v>223</v>
      </c>
      <c r="B224" s="2" t="s">
        <v>292</v>
      </c>
      <c r="C224" s="2" t="s">
        <v>130</v>
      </c>
      <c r="D224" s="2" t="s">
        <v>49</v>
      </c>
      <c r="E224">
        <v>32</v>
      </c>
      <c r="F224">
        <v>11</v>
      </c>
      <c r="G224">
        <v>10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58</v>
      </c>
      <c r="R224">
        <v>36</v>
      </c>
      <c r="S224">
        <v>433</v>
      </c>
      <c r="T224">
        <v>12.03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49</v>
      </c>
      <c r="AB224">
        <v>85.3</v>
      </c>
      <c r="AC224">
        <v>88.3</v>
      </c>
      <c r="AD224">
        <v>67.3</v>
      </c>
      <c r="AF224">
        <v>86</v>
      </c>
      <c r="AH224" t="s">
        <v>35</v>
      </c>
    </row>
    <row r="225" spans="1:34" x14ac:dyDescent="0.3">
      <c r="A225">
        <v>224</v>
      </c>
      <c r="B225" s="2" t="s">
        <v>293</v>
      </c>
      <c r="C225" s="2" t="s">
        <v>46</v>
      </c>
      <c r="D225" s="2" t="s">
        <v>49</v>
      </c>
      <c r="E225">
        <v>22</v>
      </c>
      <c r="F225">
        <v>16</v>
      </c>
      <c r="G225">
        <v>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6</v>
      </c>
      <c r="O225">
        <v>6</v>
      </c>
      <c r="P225">
        <v>0</v>
      </c>
      <c r="Q225">
        <v>45</v>
      </c>
      <c r="R225">
        <v>31</v>
      </c>
      <c r="S225">
        <v>294</v>
      </c>
      <c r="T225">
        <v>9.48</v>
      </c>
      <c r="U225">
        <v>3</v>
      </c>
      <c r="V225">
        <v>0</v>
      </c>
      <c r="W225">
        <v>0</v>
      </c>
      <c r="X225">
        <v>3</v>
      </c>
      <c r="Y225">
        <v>0</v>
      </c>
      <c r="Z225">
        <v>0</v>
      </c>
      <c r="AA225">
        <v>48</v>
      </c>
      <c r="AB225">
        <v>79</v>
      </c>
      <c r="AC225">
        <v>82</v>
      </c>
      <c r="AD225">
        <v>63.5</v>
      </c>
      <c r="AF225">
        <v>87</v>
      </c>
      <c r="AH225" t="s">
        <v>35</v>
      </c>
    </row>
    <row r="226" spans="1:34" x14ac:dyDescent="0.3">
      <c r="A226">
        <v>225</v>
      </c>
      <c r="B226" s="2" t="s">
        <v>294</v>
      </c>
      <c r="C226" s="2" t="s">
        <v>46</v>
      </c>
      <c r="D226" s="2" t="s">
        <v>34</v>
      </c>
      <c r="E226">
        <v>24</v>
      </c>
      <c r="F226">
        <v>16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49</v>
      </c>
      <c r="N226">
        <v>273</v>
      </c>
      <c r="O226">
        <v>5.57</v>
      </c>
      <c r="P226">
        <v>3</v>
      </c>
      <c r="Q226">
        <v>4</v>
      </c>
      <c r="R226">
        <v>3</v>
      </c>
      <c r="S226">
        <v>17</v>
      </c>
      <c r="T226">
        <v>5.67</v>
      </c>
      <c r="U226">
        <v>0</v>
      </c>
      <c r="V226">
        <v>0</v>
      </c>
      <c r="W226">
        <v>0</v>
      </c>
      <c r="X226">
        <v>3</v>
      </c>
      <c r="Y226">
        <v>0</v>
      </c>
      <c r="Z226">
        <v>0</v>
      </c>
      <c r="AA226">
        <v>47</v>
      </c>
      <c r="AB226">
        <v>50</v>
      </c>
      <c r="AC226">
        <v>53</v>
      </c>
      <c r="AD226">
        <v>48.5</v>
      </c>
      <c r="AF226">
        <v>65</v>
      </c>
      <c r="AH226" t="s">
        <v>35</v>
      </c>
    </row>
    <row r="227" spans="1:34" x14ac:dyDescent="0.3">
      <c r="A227">
        <v>226</v>
      </c>
      <c r="B227" s="2" t="s">
        <v>295</v>
      </c>
      <c r="C227" s="2" t="s">
        <v>111</v>
      </c>
      <c r="D227" s="2" t="s">
        <v>49</v>
      </c>
      <c r="E227">
        <v>28</v>
      </c>
      <c r="F227">
        <v>11</v>
      </c>
      <c r="G227">
        <v>7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47</v>
      </c>
      <c r="R227">
        <v>27</v>
      </c>
      <c r="S227">
        <v>426</v>
      </c>
      <c r="T227">
        <v>15.78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47</v>
      </c>
      <c r="AB227">
        <v>73.7</v>
      </c>
      <c r="AC227">
        <v>77.7</v>
      </c>
      <c r="AD227">
        <v>61.2</v>
      </c>
      <c r="AF227">
        <v>88</v>
      </c>
      <c r="AH227" t="s">
        <v>35</v>
      </c>
    </row>
    <row r="228" spans="1:34" x14ac:dyDescent="0.3">
      <c r="A228">
        <v>227</v>
      </c>
      <c r="B228" s="2" t="s">
        <v>296</v>
      </c>
      <c r="C228" s="2" t="s">
        <v>37</v>
      </c>
      <c r="D228" s="2" t="s">
        <v>52</v>
      </c>
      <c r="E228">
        <v>26</v>
      </c>
      <c r="F228">
        <v>16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39</v>
      </c>
      <c r="R228">
        <v>30</v>
      </c>
      <c r="S228">
        <v>349</v>
      </c>
      <c r="T228">
        <v>11.63</v>
      </c>
      <c r="U228">
        <v>2</v>
      </c>
      <c r="V228">
        <v>0</v>
      </c>
      <c r="W228">
        <v>0</v>
      </c>
      <c r="X228">
        <v>2</v>
      </c>
      <c r="Y228">
        <v>0</v>
      </c>
      <c r="Z228">
        <v>0</v>
      </c>
      <c r="AA228">
        <v>47</v>
      </c>
      <c r="AB228">
        <v>76.900000000000006</v>
      </c>
      <c r="AC228">
        <v>79.900000000000006</v>
      </c>
      <c r="AD228">
        <v>61.9</v>
      </c>
      <c r="AF228">
        <v>34</v>
      </c>
      <c r="AH228" t="s">
        <v>35</v>
      </c>
    </row>
    <row r="229" spans="1:34" x14ac:dyDescent="0.3">
      <c r="A229">
        <v>228</v>
      </c>
      <c r="B229" s="2" t="s">
        <v>297</v>
      </c>
      <c r="C229" s="2" t="s">
        <v>70</v>
      </c>
      <c r="D229" s="2" t="s">
        <v>52</v>
      </c>
      <c r="E229">
        <v>22</v>
      </c>
      <c r="F229">
        <v>13</v>
      </c>
      <c r="G229">
        <v>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25</v>
      </c>
      <c r="R229">
        <v>21</v>
      </c>
      <c r="S229">
        <v>174</v>
      </c>
      <c r="T229">
        <v>8.2899999999999991</v>
      </c>
      <c r="U229">
        <v>5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47</v>
      </c>
      <c r="AB229">
        <v>68.400000000000006</v>
      </c>
      <c r="AC229">
        <v>71.400000000000006</v>
      </c>
      <c r="AD229">
        <v>57.9</v>
      </c>
      <c r="AF229">
        <v>33</v>
      </c>
      <c r="AH229" t="s">
        <v>35</v>
      </c>
    </row>
    <row r="230" spans="1:34" x14ac:dyDescent="0.3">
      <c r="A230">
        <v>229</v>
      </c>
      <c r="B230" s="2" t="s">
        <v>298</v>
      </c>
      <c r="C230" s="2" t="s">
        <v>70</v>
      </c>
      <c r="D230" s="2" t="s">
        <v>34</v>
      </c>
      <c r="E230">
        <v>26</v>
      </c>
      <c r="F230">
        <v>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39</v>
      </c>
      <c r="N230">
        <v>145</v>
      </c>
      <c r="O230">
        <v>3.72</v>
      </c>
      <c r="P230">
        <v>0</v>
      </c>
      <c r="Q230">
        <v>43</v>
      </c>
      <c r="R230">
        <v>36</v>
      </c>
      <c r="S230">
        <v>323</v>
      </c>
      <c r="T230">
        <v>8.9700000000000006</v>
      </c>
      <c r="U230">
        <v>0</v>
      </c>
      <c r="V230">
        <v>2</v>
      </c>
      <c r="W230">
        <v>0</v>
      </c>
      <c r="X230">
        <v>0</v>
      </c>
      <c r="Y230">
        <v>0</v>
      </c>
      <c r="Z230">
        <v>0</v>
      </c>
      <c r="AA230">
        <v>47</v>
      </c>
      <c r="AB230">
        <v>82.8</v>
      </c>
      <c r="AC230">
        <v>88.8</v>
      </c>
      <c r="AD230">
        <v>64.8</v>
      </c>
      <c r="AF230">
        <v>66</v>
      </c>
      <c r="AH230" t="s">
        <v>35</v>
      </c>
    </row>
    <row r="231" spans="1:34" x14ac:dyDescent="0.3">
      <c r="A231">
        <v>230</v>
      </c>
      <c r="B231" s="2" t="s">
        <v>299</v>
      </c>
      <c r="C231" s="2" t="s">
        <v>104</v>
      </c>
      <c r="D231" s="2" t="s">
        <v>34</v>
      </c>
      <c r="E231">
        <v>25</v>
      </c>
      <c r="F231">
        <v>14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51</v>
      </c>
      <c r="N231">
        <v>307</v>
      </c>
      <c r="O231">
        <v>6.02</v>
      </c>
      <c r="P231">
        <v>2</v>
      </c>
      <c r="Q231">
        <v>11</v>
      </c>
      <c r="R231">
        <v>7</v>
      </c>
      <c r="S231">
        <v>43</v>
      </c>
      <c r="T231">
        <v>6.14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47</v>
      </c>
      <c r="AB231">
        <v>54</v>
      </c>
      <c r="AC231">
        <v>57</v>
      </c>
      <c r="AD231">
        <v>50.5</v>
      </c>
      <c r="AF231">
        <v>64</v>
      </c>
      <c r="AH231" t="s">
        <v>35</v>
      </c>
    </row>
    <row r="232" spans="1:34" x14ac:dyDescent="0.3">
      <c r="A232">
        <v>231</v>
      </c>
      <c r="B232" s="2" t="s">
        <v>300</v>
      </c>
      <c r="C232" s="2" t="s">
        <v>180</v>
      </c>
      <c r="D232" s="2" t="s">
        <v>52</v>
      </c>
      <c r="E232">
        <v>29</v>
      </c>
      <c r="F232">
        <v>14</v>
      </c>
      <c r="G232">
        <v>14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2</v>
      </c>
      <c r="O232">
        <v>2</v>
      </c>
      <c r="P232">
        <v>0</v>
      </c>
      <c r="Q232">
        <v>55</v>
      </c>
      <c r="R232">
        <v>38</v>
      </c>
      <c r="S232">
        <v>273</v>
      </c>
      <c r="T232">
        <v>7.18</v>
      </c>
      <c r="U232">
        <v>3</v>
      </c>
      <c r="V232">
        <v>1</v>
      </c>
      <c r="W232">
        <v>0</v>
      </c>
      <c r="X232">
        <v>3</v>
      </c>
      <c r="Y232">
        <v>0</v>
      </c>
      <c r="Z232">
        <v>0</v>
      </c>
      <c r="AA232">
        <v>46</v>
      </c>
      <c r="AB232">
        <v>83.5</v>
      </c>
      <c r="AC232">
        <v>86.5</v>
      </c>
      <c r="AD232">
        <v>64.5</v>
      </c>
      <c r="AF232">
        <v>35</v>
      </c>
      <c r="AH232" t="s">
        <v>35</v>
      </c>
    </row>
    <row r="233" spans="1:34" x14ac:dyDescent="0.3">
      <c r="A233">
        <v>232</v>
      </c>
      <c r="B233" s="2" t="s">
        <v>301</v>
      </c>
      <c r="C233" s="2" t="s">
        <v>86</v>
      </c>
      <c r="D233" s="2" t="s">
        <v>49</v>
      </c>
      <c r="E233">
        <v>27</v>
      </c>
      <c r="F233">
        <v>13</v>
      </c>
      <c r="G233">
        <v>4</v>
      </c>
      <c r="H233">
        <v>1</v>
      </c>
      <c r="I233">
        <v>2</v>
      </c>
      <c r="J233">
        <v>20</v>
      </c>
      <c r="K233">
        <v>0</v>
      </c>
      <c r="L233">
        <v>0</v>
      </c>
      <c r="M233">
        <v>5</v>
      </c>
      <c r="N233">
        <v>45</v>
      </c>
      <c r="O233">
        <v>9</v>
      </c>
      <c r="P233">
        <v>0</v>
      </c>
      <c r="Q233">
        <v>62</v>
      </c>
      <c r="R233">
        <v>43</v>
      </c>
      <c r="S233">
        <v>351</v>
      </c>
      <c r="T233">
        <v>8.16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46</v>
      </c>
      <c r="AB233">
        <v>89.4</v>
      </c>
      <c r="AC233">
        <v>92.4</v>
      </c>
      <c r="AD233">
        <v>67.900000000000006</v>
      </c>
      <c r="AF233">
        <v>89</v>
      </c>
      <c r="AH233" t="s">
        <v>35</v>
      </c>
    </row>
    <row r="234" spans="1:34" x14ac:dyDescent="0.3">
      <c r="A234">
        <v>233</v>
      </c>
      <c r="B234" s="2" t="s">
        <v>302</v>
      </c>
      <c r="C234" s="2" t="s">
        <v>86</v>
      </c>
      <c r="D234" s="2" t="s">
        <v>34</v>
      </c>
      <c r="E234">
        <v>24</v>
      </c>
      <c r="F234">
        <v>15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62</v>
      </c>
      <c r="N234">
        <v>168</v>
      </c>
      <c r="O234">
        <v>2.71</v>
      </c>
      <c r="P234">
        <v>1</v>
      </c>
      <c r="Q234">
        <v>30</v>
      </c>
      <c r="R234">
        <v>23</v>
      </c>
      <c r="S234">
        <v>204</v>
      </c>
      <c r="T234">
        <v>8.8699999999999992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45</v>
      </c>
      <c r="AB234">
        <v>68.2</v>
      </c>
      <c r="AC234">
        <v>74.2</v>
      </c>
      <c r="AD234">
        <v>56.7</v>
      </c>
      <c r="AF234">
        <v>67</v>
      </c>
      <c r="AH234" t="s">
        <v>35</v>
      </c>
    </row>
    <row r="235" spans="1:34" x14ac:dyDescent="0.3">
      <c r="A235">
        <v>234</v>
      </c>
      <c r="B235" s="2" t="s">
        <v>303</v>
      </c>
      <c r="C235" s="2" t="s">
        <v>54</v>
      </c>
      <c r="D235" s="2" t="s">
        <v>52</v>
      </c>
      <c r="E235">
        <v>24</v>
      </c>
      <c r="F235">
        <v>14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22</v>
      </c>
      <c r="R235">
        <v>14</v>
      </c>
      <c r="S235">
        <v>229</v>
      </c>
      <c r="T235">
        <v>16.36</v>
      </c>
      <c r="U235">
        <v>4</v>
      </c>
      <c r="V235">
        <v>1</v>
      </c>
      <c r="W235">
        <v>1</v>
      </c>
      <c r="X235">
        <v>4</v>
      </c>
      <c r="Y235">
        <v>0</v>
      </c>
      <c r="Z235">
        <v>0</v>
      </c>
      <c r="AA235">
        <v>45</v>
      </c>
      <c r="AB235">
        <v>58.9</v>
      </c>
      <c r="AC235">
        <v>62.9</v>
      </c>
      <c r="AD235">
        <v>51.9</v>
      </c>
      <c r="AF235">
        <v>36</v>
      </c>
      <c r="AH235" t="s">
        <v>35</v>
      </c>
    </row>
    <row r="236" spans="1:34" x14ac:dyDescent="0.3">
      <c r="A236">
        <v>235</v>
      </c>
      <c r="B236" s="2" t="s">
        <v>304</v>
      </c>
      <c r="C236" s="2" t="s">
        <v>74</v>
      </c>
      <c r="D236" s="2" t="s">
        <v>52</v>
      </c>
      <c r="E236">
        <v>22</v>
      </c>
      <c r="F236">
        <v>9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42</v>
      </c>
      <c r="R236">
        <v>31</v>
      </c>
      <c r="S236">
        <v>268</v>
      </c>
      <c r="T236">
        <v>8.65</v>
      </c>
      <c r="U236">
        <v>3</v>
      </c>
      <c r="V236">
        <v>2</v>
      </c>
      <c r="W236">
        <v>0</v>
      </c>
      <c r="X236">
        <v>3</v>
      </c>
      <c r="Y236">
        <v>0</v>
      </c>
      <c r="Z236">
        <v>0</v>
      </c>
      <c r="AA236">
        <v>45</v>
      </c>
      <c r="AB236">
        <v>75.8</v>
      </c>
      <c r="AC236">
        <v>78.8</v>
      </c>
      <c r="AD236">
        <v>60.3</v>
      </c>
      <c r="AF236">
        <v>37</v>
      </c>
      <c r="AH236" t="s">
        <v>35</v>
      </c>
    </row>
    <row r="237" spans="1:34" x14ac:dyDescent="0.3">
      <c r="A237">
        <v>236</v>
      </c>
      <c r="B237" s="2" t="s">
        <v>305</v>
      </c>
      <c r="C237" s="2" t="s">
        <v>37</v>
      </c>
      <c r="D237" s="2" t="s">
        <v>52</v>
      </c>
      <c r="E237">
        <v>26</v>
      </c>
      <c r="F237">
        <v>16</v>
      </c>
      <c r="G237">
        <v>15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43</v>
      </c>
      <c r="R237">
        <v>31</v>
      </c>
      <c r="S237">
        <v>321</v>
      </c>
      <c r="T237">
        <v>10.35</v>
      </c>
      <c r="U237">
        <v>2</v>
      </c>
      <c r="V237">
        <v>0</v>
      </c>
      <c r="W237">
        <v>0</v>
      </c>
      <c r="X237">
        <v>2</v>
      </c>
      <c r="Y237">
        <v>0</v>
      </c>
      <c r="Z237">
        <v>0</v>
      </c>
      <c r="AA237">
        <v>44</v>
      </c>
      <c r="AB237">
        <v>75.099999999999994</v>
      </c>
      <c r="AC237">
        <v>78.099999999999994</v>
      </c>
      <c r="AD237">
        <v>59.6</v>
      </c>
      <c r="AF237">
        <v>38</v>
      </c>
      <c r="AH237" t="s">
        <v>35</v>
      </c>
    </row>
    <row r="238" spans="1:34" x14ac:dyDescent="0.3">
      <c r="A238">
        <v>237</v>
      </c>
      <c r="B238" s="2" t="s">
        <v>306</v>
      </c>
      <c r="C238" s="2" t="s">
        <v>65</v>
      </c>
      <c r="D238" s="2" t="s">
        <v>34</v>
      </c>
      <c r="E238">
        <v>24</v>
      </c>
      <c r="F238">
        <v>10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27</v>
      </c>
      <c r="N238">
        <v>105</v>
      </c>
      <c r="O238">
        <v>3.89</v>
      </c>
      <c r="P238">
        <v>4</v>
      </c>
      <c r="Q238">
        <v>5</v>
      </c>
      <c r="R238">
        <v>3</v>
      </c>
      <c r="S238">
        <v>34</v>
      </c>
      <c r="T238">
        <v>11.33</v>
      </c>
      <c r="U238">
        <v>1</v>
      </c>
      <c r="V238">
        <v>0</v>
      </c>
      <c r="W238">
        <v>0</v>
      </c>
      <c r="X238">
        <v>5</v>
      </c>
      <c r="Y238">
        <v>0</v>
      </c>
      <c r="Z238">
        <v>0</v>
      </c>
      <c r="AA238">
        <v>44</v>
      </c>
      <c r="AB238">
        <v>46.9</v>
      </c>
      <c r="AC238">
        <v>49.9</v>
      </c>
      <c r="AD238">
        <v>45.4</v>
      </c>
      <c r="AF238">
        <v>68</v>
      </c>
      <c r="AH238" t="s">
        <v>35</v>
      </c>
    </row>
    <row r="239" spans="1:34" x14ac:dyDescent="0.3">
      <c r="A239">
        <v>238</v>
      </c>
      <c r="B239" s="2" t="s">
        <v>307</v>
      </c>
      <c r="C239" s="2" t="s">
        <v>61</v>
      </c>
      <c r="D239" s="2" t="s">
        <v>49</v>
      </c>
      <c r="E239">
        <v>24</v>
      </c>
      <c r="F239">
        <v>14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25</v>
      </c>
      <c r="O239">
        <v>8.33</v>
      </c>
      <c r="P239">
        <v>0</v>
      </c>
      <c r="Q239">
        <v>34</v>
      </c>
      <c r="R239">
        <v>17</v>
      </c>
      <c r="S239">
        <v>301</v>
      </c>
      <c r="T239">
        <v>17.71</v>
      </c>
      <c r="U239">
        <v>2</v>
      </c>
      <c r="V239">
        <v>2</v>
      </c>
      <c r="W239">
        <v>1</v>
      </c>
      <c r="X239">
        <v>2</v>
      </c>
      <c r="Y239">
        <v>0</v>
      </c>
      <c r="Z239">
        <v>0</v>
      </c>
      <c r="AA239">
        <v>43</v>
      </c>
      <c r="AB239">
        <v>59.6</v>
      </c>
      <c r="AC239">
        <v>63.6</v>
      </c>
      <c r="AD239">
        <v>51.1</v>
      </c>
      <c r="AF239">
        <v>90</v>
      </c>
      <c r="AH239" t="s">
        <v>35</v>
      </c>
    </row>
    <row r="240" spans="1:34" x14ac:dyDescent="0.3">
      <c r="A240">
        <v>239</v>
      </c>
      <c r="B240" s="2" t="s">
        <v>308</v>
      </c>
      <c r="C240" s="2" t="s">
        <v>46</v>
      </c>
      <c r="D240" s="2" t="s">
        <v>52</v>
      </c>
      <c r="E240">
        <v>21</v>
      </c>
      <c r="F240">
        <v>16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47</v>
      </c>
      <c r="R240">
        <v>36</v>
      </c>
      <c r="S240">
        <v>311</v>
      </c>
      <c r="T240">
        <v>8.64</v>
      </c>
      <c r="U240">
        <v>2</v>
      </c>
      <c r="V240">
        <v>1</v>
      </c>
      <c r="W240">
        <v>0</v>
      </c>
      <c r="X240">
        <v>2</v>
      </c>
      <c r="Y240">
        <v>0</v>
      </c>
      <c r="Z240">
        <v>0</v>
      </c>
      <c r="AA240">
        <v>43</v>
      </c>
      <c r="AB240">
        <v>79.099999999999994</v>
      </c>
      <c r="AC240">
        <v>82.1</v>
      </c>
      <c r="AD240">
        <v>61.1</v>
      </c>
      <c r="AF240">
        <v>39</v>
      </c>
      <c r="AH240" t="s">
        <v>35</v>
      </c>
    </row>
    <row r="241" spans="1:34" x14ac:dyDescent="0.3">
      <c r="A241">
        <v>240</v>
      </c>
      <c r="B241" s="2" t="s">
        <v>309</v>
      </c>
      <c r="C241" s="2" t="s">
        <v>101</v>
      </c>
      <c r="D241" s="2" t="s">
        <v>34</v>
      </c>
      <c r="E241">
        <v>29</v>
      </c>
      <c r="F241">
        <v>15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15</v>
      </c>
      <c r="N241">
        <v>68</v>
      </c>
      <c r="O241">
        <v>4.53</v>
      </c>
      <c r="P241">
        <v>3</v>
      </c>
      <c r="Q241">
        <v>11</v>
      </c>
      <c r="R241">
        <v>9</v>
      </c>
      <c r="S241">
        <v>111</v>
      </c>
      <c r="T241">
        <v>12.33</v>
      </c>
      <c r="U241">
        <v>1</v>
      </c>
      <c r="V241">
        <v>0</v>
      </c>
      <c r="W241">
        <v>0</v>
      </c>
      <c r="X241">
        <v>4</v>
      </c>
      <c r="Y241">
        <v>0</v>
      </c>
      <c r="Z241">
        <v>0</v>
      </c>
      <c r="AA241">
        <v>42</v>
      </c>
      <c r="AB241">
        <v>50.9</v>
      </c>
      <c r="AC241">
        <v>53.9</v>
      </c>
      <c r="AD241">
        <v>46.4</v>
      </c>
      <c r="AF241">
        <v>70</v>
      </c>
      <c r="AH241" t="s">
        <v>35</v>
      </c>
    </row>
    <row r="242" spans="1:34" x14ac:dyDescent="0.3">
      <c r="A242">
        <v>241</v>
      </c>
      <c r="B242" s="2" t="s">
        <v>310</v>
      </c>
      <c r="C242" s="2" t="s">
        <v>37</v>
      </c>
      <c r="D242" s="2" t="s">
        <v>34</v>
      </c>
      <c r="E242">
        <v>22</v>
      </c>
      <c r="F242">
        <v>16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58</v>
      </c>
      <c r="N242">
        <v>225</v>
      </c>
      <c r="O242">
        <v>3.88</v>
      </c>
      <c r="P242">
        <v>2</v>
      </c>
      <c r="Q242">
        <v>15</v>
      </c>
      <c r="R242">
        <v>8</v>
      </c>
      <c r="S242">
        <v>70</v>
      </c>
      <c r="T242">
        <v>8.75</v>
      </c>
      <c r="U242">
        <v>0</v>
      </c>
      <c r="V242">
        <v>0</v>
      </c>
      <c r="W242">
        <v>0</v>
      </c>
      <c r="X242">
        <v>2</v>
      </c>
      <c r="Y242">
        <v>0</v>
      </c>
      <c r="Z242">
        <v>0</v>
      </c>
      <c r="AA242">
        <v>42</v>
      </c>
      <c r="AB242">
        <v>49.5</v>
      </c>
      <c r="AC242">
        <v>52.5</v>
      </c>
      <c r="AD242">
        <v>45.5</v>
      </c>
      <c r="AF242">
        <v>71</v>
      </c>
      <c r="AH242" t="s">
        <v>35</v>
      </c>
    </row>
    <row r="243" spans="1:34" x14ac:dyDescent="0.3">
      <c r="A243">
        <v>242</v>
      </c>
      <c r="B243" s="2" t="s">
        <v>311</v>
      </c>
      <c r="C243" s="2" t="s">
        <v>74</v>
      </c>
      <c r="D243" s="2" t="s">
        <v>49</v>
      </c>
      <c r="E243">
        <v>27</v>
      </c>
      <c r="F243">
        <v>15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42</v>
      </c>
      <c r="R243">
        <v>24</v>
      </c>
      <c r="S243">
        <v>300</v>
      </c>
      <c r="T243">
        <v>12.5</v>
      </c>
      <c r="U243">
        <v>2</v>
      </c>
      <c r="V243">
        <v>0</v>
      </c>
      <c r="W243">
        <v>0</v>
      </c>
      <c r="X243">
        <v>2</v>
      </c>
      <c r="Y243">
        <v>0</v>
      </c>
      <c r="Z243">
        <v>0</v>
      </c>
      <c r="AA243">
        <v>42</v>
      </c>
      <c r="AB243">
        <v>66</v>
      </c>
      <c r="AC243">
        <v>69</v>
      </c>
      <c r="AD243">
        <v>54</v>
      </c>
      <c r="AF243">
        <v>91</v>
      </c>
      <c r="AH243" t="s">
        <v>35</v>
      </c>
    </row>
    <row r="244" spans="1:34" x14ac:dyDescent="0.3">
      <c r="A244">
        <v>243</v>
      </c>
      <c r="B244" s="2" t="s">
        <v>312</v>
      </c>
      <c r="C244" s="2" t="s">
        <v>51</v>
      </c>
      <c r="D244" s="2" t="s">
        <v>38</v>
      </c>
      <c r="E244">
        <v>35</v>
      </c>
      <c r="F244">
        <v>6</v>
      </c>
      <c r="G244">
        <v>2</v>
      </c>
      <c r="H244">
        <v>59</v>
      </c>
      <c r="I244">
        <v>91</v>
      </c>
      <c r="J244">
        <v>659</v>
      </c>
      <c r="K244">
        <v>4</v>
      </c>
      <c r="L244">
        <v>0</v>
      </c>
      <c r="M244">
        <v>5</v>
      </c>
      <c r="N244">
        <v>-1</v>
      </c>
      <c r="O244">
        <v>-0.2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42</v>
      </c>
      <c r="AB244">
        <v>42.3</v>
      </c>
      <c r="AC244">
        <v>45.3</v>
      </c>
      <c r="AD244">
        <v>42.3</v>
      </c>
      <c r="AF244">
        <v>42</v>
      </c>
      <c r="AH244" t="s">
        <v>35</v>
      </c>
    </row>
    <row r="245" spans="1:34" x14ac:dyDescent="0.3">
      <c r="A245">
        <v>244</v>
      </c>
      <c r="B245" s="2" t="s">
        <v>313</v>
      </c>
      <c r="C245" s="2" t="s">
        <v>72</v>
      </c>
      <c r="D245" s="2" t="s">
        <v>34</v>
      </c>
      <c r="E245">
        <v>23</v>
      </c>
      <c r="F245">
        <v>6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89</v>
      </c>
      <c r="N245">
        <v>377</v>
      </c>
      <c r="O245">
        <v>4.24</v>
      </c>
      <c r="P245">
        <v>1</v>
      </c>
      <c r="Q245">
        <v>4</v>
      </c>
      <c r="R245">
        <v>1</v>
      </c>
      <c r="S245">
        <v>5</v>
      </c>
      <c r="T245">
        <v>5</v>
      </c>
      <c r="U245">
        <v>0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42</v>
      </c>
      <c r="AB245">
        <v>43.2</v>
      </c>
      <c r="AC245">
        <v>47.2</v>
      </c>
      <c r="AD245">
        <v>42.7</v>
      </c>
      <c r="AF245">
        <v>69</v>
      </c>
      <c r="AH245" t="s">
        <v>35</v>
      </c>
    </row>
    <row r="246" spans="1:34" x14ac:dyDescent="0.3">
      <c r="A246">
        <v>245</v>
      </c>
      <c r="B246" s="2" t="s">
        <v>314</v>
      </c>
      <c r="C246" s="2" t="s">
        <v>42</v>
      </c>
      <c r="D246" s="2" t="s">
        <v>49</v>
      </c>
      <c r="E246">
        <v>25</v>
      </c>
      <c r="F246">
        <v>16</v>
      </c>
      <c r="G246">
        <v>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7</v>
      </c>
      <c r="O246">
        <v>7</v>
      </c>
      <c r="P246">
        <v>0</v>
      </c>
      <c r="Q246">
        <v>55</v>
      </c>
      <c r="R246">
        <v>34</v>
      </c>
      <c r="S246">
        <v>287</v>
      </c>
      <c r="T246">
        <v>8.44</v>
      </c>
      <c r="U246">
        <v>2</v>
      </c>
      <c r="V246">
        <v>2</v>
      </c>
      <c r="W246">
        <v>1</v>
      </c>
      <c r="X246">
        <v>2</v>
      </c>
      <c r="Y246">
        <v>1</v>
      </c>
      <c r="Z246">
        <v>0</v>
      </c>
      <c r="AA246">
        <v>41</v>
      </c>
      <c r="AB246">
        <v>75.400000000000006</v>
      </c>
      <c r="AC246">
        <v>79.400000000000006</v>
      </c>
      <c r="AD246">
        <v>58.4</v>
      </c>
      <c r="AF246">
        <v>92</v>
      </c>
      <c r="AH246" t="s">
        <v>35</v>
      </c>
    </row>
    <row r="247" spans="1:34" x14ac:dyDescent="0.3">
      <c r="A247">
        <v>246</v>
      </c>
      <c r="B247" s="2" t="s">
        <v>315</v>
      </c>
      <c r="C247" s="2" t="s">
        <v>48</v>
      </c>
      <c r="D247" s="2" t="s">
        <v>52</v>
      </c>
      <c r="E247">
        <v>29</v>
      </c>
      <c r="F247">
        <v>16</v>
      </c>
      <c r="G247">
        <v>11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35</v>
      </c>
      <c r="R247">
        <v>25</v>
      </c>
      <c r="S247">
        <v>226</v>
      </c>
      <c r="T247">
        <v>9.0399999999999991</v>
      </c>
      <c r="U247">
        <v>3</v>
      </c>
      <c r="V247">
        <v>0</v>
      </c>
      <c r="W247">
        <v>0</v>
      </c>
      <c r="X247">
        <v>3</v>
      </c>
      <c r="Y247">
        <v>0</v>
      </c>
      <c r="Z247">
        <v>0</v>
      </c>
      <c r="AA247">
        <v>41</v>
      </c>
      <c r="AB247">
        <v>65.599999999999994</v>
      </c>
      <c r="AC247">
        <v>68.599999999999994</v>
      </c>
      <c r="AD247">
        <v>53.1</v>
      </c>
      <c r="AF247">
        <v>40</v>
      </c>
      <c r="AH247" t="s">
        <v>35</v>
      </c>
    </row>
    <row r="248" spans="1:34" x14ac:dyDescent="0.3">
      <c r="A248">
        <v>247</v>
      </c>
      <c r="B248" s="2" t="s">
        <v>316</v>
      </c>
      <c r="C248" s="2" t="s">
        <v>40</v>
      </c>
      <c r="D248" s="2" t="s">
        <v>34</v>
      </c>
      <c r="E248">
        <v>29</v>
      </c>
      <c r="F248">
        <v>16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54</v>
      </c>
      <c r="N248">
        <v>209</v>
      </c>
      <c r="O248">
        <v>3.87</v>
      </c>
      <c r="P248">
        <v>0</v>
      </c>
      <c r="Q248">
        <v>32</v>
      </c>
      <c r="R248">
        <v>25</v>
      </c>
      <c r="S248">
        <v>164</v>
      </c>
      <c r="T248">
        <v>6.56</v>
      </c>
      <c r="U248">
        <v>1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41</v>
      </c>
      <c r="AB248">
        <v>66.3</v>
      </c>
      <c r="AC248">
        <v>73.3</v>
      </c>
      <c r="AD248">
        <v>53.8</v>
      </c>
      <c r="AF248">
        <v>72</v>
      </c>
      <c r="AH248" t="s">
        <v>35</v>
      </c>
    </row>
    <row r="249" spans="1:34" x14ac:dyDescent="0.3">
      <c r="A249">
        <v>248</v>
      </c>
      <c r="B249" s="2" t="s">
        <v>317</v>
      </c>
      <c r="C249" s="2" t="s">
        <v>80</v>
      </c>
      <c r="D249" s="2" t="s">
        <v>49</v>
      </c>
      <c r="E249">
        <v>24</v>
      </c>
      <c r="F249">
        <v>16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</v>
      </c>
      <c r="N249">
        <v>23</v>
      </c>
      <c r="O249">
        <v>4.5999999999999996</v>
      </c>
      <c r="P249">
        <v>0</v>
      </c>
      <c r="Q249">
        <v>43</v>
      </c>
      <c r="R249">
        <v>21</v>
      </c>
      <c r="S249">
        <v>326</v>
      </c>
      <c r="T249">
        <v>15.52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41</v>
      </c>
      <c r="AB249">
        <v>61.9</v>
      </c>
      <c r="AC249">
        <v>64.900000000000006</v>
      </c>
      <c r="AD249">
        <v>51.4</v>
      </c>
      <c r="AF249">
        <v>93</v>
      </c>
      <c r="AH249" t="s">
        <v>35</v>
      </c>
    </row>
    <row r="250" spans="1:34" x14ac:dyDescent="0.3">
      <c r="A250">
        <v>249</v>
      </c>
      <c r="B250" s="2" t="s">
        <v>318</v>
      </c>
      <c r="C250" s="2" t="s">
        <v>116</v>
      </c>
      <c r="D250" s="2" t="s">
        <v>49</v>
      </c>
      <c r="E250">
        <v>26</v>
      </c>
      <c r="F250">
        <v>11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46</v>
      </c>
      <c r="R250">
        <v>32</v>
      </c>
      <c r="S250">
        <v>359</v>
      </c>
      <c r="T250">
        <v>11.22</v>
      </c>
      <c r="U250">
        <v>1</v>
      </c>
      <c r="V250">
        <v>1</v>
      </c>
      <c r="W250">
        <v>1</v>
      </c>
      <c r="X250">
        <v>1</v>
      </c>
      <c r="Y250">
        <v>0</v>
      </c>
      <c r="Z250">
        <v>0</v>
      </c>
      <c r="AA250">
        <v>40</v>
      </c>
      <c r="AB250">
        <v>71.900000000000006</v>
      </c>
      <c r="AC250">
        <v>75.900000000000006</v>
      </c>
      <c r="AD250">
        <v>55.9</v>
      </c>
      <c r="AF250">
        <v>94</v>
      </c>
      <c r="AH250" t="s">
        <v>35</v>
      </c>
    </row>
    <row r="251" spans="1:34" x14ac:dyDescent="0.3">
      <c r="A251">
        <v>250</v>
      </c>
      <c r="B251" s="2" t="s">
        <v>319</v>
      </c>
      <c r="C251" s="2" t="s">
        <v>104</v>
      </c>
      <c r="D251" s="2" t="s">
        <v>49</v>
      </c>
      <c r="E251">
        <v>25</v>
      </c>
      <c r="F251">
        <v>8</v>
      </c>
      <c r="G251">
        <v>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33</v>
      </c>
      <c r="R251">
        <v>17</v>
      </c>
      <c r="S251">
        <v>277</v>
      </c>
      <c r="T251">
        <v>16.29</v>
      </c>
      <c r="U251">
        <v>2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40</v>
      </c>
      <c r="AB251">
        <v>56.7</v>
      </c>
      <c r="AC251">
        <v>59.7</v>
      </c>
      <c r="AD251">
        <v>48.2</v>
      </c>
      <c r="AF251">
        <v>95</v>
      </c>
      <c r="AH251" t="s">
        <v>35</v>
      </c>
    </row>
    <row r="252" spans="1:34" x14ac:dyDescent="0.3">
      <c r="A252">
        <v>251</v>
      </c>
      <c r="B252" s="2" t="s">
        <v>320</v>
      </c>
      <c r="C252" s="2" t="s">
        <v>63</v>
      </c>
      <c r="D252" s="2" t="s">
        <v>34</v>
      </c>
      <c r="E252">
        <v>25</v>
      </c>
      <c r="F252">
        <v>16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11</v>
      </c>
      <c r="N252">
        <v>17</v>
      </c>
      <c r="O252">
        <v>1.55</v>
      </c>
      <c r="P252">
        <v>2</v>
      </c>
      <c r="Q252">
        <v>46</v>
      </c>
      <c r="R252">
        <v>35</v>
      </c>
      <c r="S252">
        <v>286</v>
      </c>
      <c r="T252">
        <v>8.17</v>
      </c>
      <c r="U252">
        <v>0</v>
      </c>
      <c r="V252">
        <v>2</v>
      </c>
      <c r="W252">
        <v>1</v>
      </c>
      <c r="X252">
        <v>2</v>
      </c>
      <c r="Y252">
        <v>0</v>
      </c>
      <c r="Z252">
        <v>0</v>
      </c>
      <c r="AA252">
        <v>40</v>
      </c>
      <c r="AB252">
        <v>75.3</v>
      </c>
      <c r="AC252">
        <v>79.3</v>
      </c>
      <c r="AD252">
        <v>57.8</v>
      </c>
      <c r="AF252">
        <v>73</v>
      </c>
      <c r="AH252" t="s">
        <v>35</v>
      </c>
    </row>
    <row r="253" spans="1:34" x14ac:dyDescent="0.3">
      <c r="A253">
        <v>252</v>
      </c>
      <c r="B253" s="2" t="s">
        <v>321</v>
      </c>
      <c r="C253" s="2" t="s">
        <v>37</v>
      </c>
      <c r="D253" s="2" t="s">
        <v>49</v>
      </c>
      <c r="E253">
        <v>28</v>
      </c>
      <c r="F253">
        <v>16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35</v>
      </c>
      <c r="R253">
        <v>21</v>
      </c>
      <c r="S253">
        <v>271</v>
      </c>
      <c r="T253">
        <v>12.9</v>
      </c>
      <c r="U253">
        <v>2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39</v>
      </c>
      <c r="AB253">
        <v>60.1</v>
      </c>
      <c r="AC253">
        <v>63.1</v>
      </c>
      <c r="AD253">
        <v>49.6</v>
      </c>
      <c r="AF253">
        <v>96</v>
      </c>
      <c r="AH253" t="s">
        <v>35</v>
      </c>
    </row>
    <row r="254" spans="1:34" x14ac:dyDescent="0.3">
      <c r="A254">
        <v>253</v>
      </c>
      <c r="B254" s="2" t="s">
        <v>322</v>
      </c>
      <c r="C254" s="2" t="s">
        <v>86</v>
      </c>
      <c r="D254" s="2" t="s">
        <v>34</v>
      </c>
      <c r="E254">
        <v>24</v>
      </c>
      <c r="F254">
        <v>12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74</v>
      </c>
      <c r="N254">
        <v>135</v>
      </c>
      <c r="O254">
        <v>1.82</v>
      </c>
      <c r="P254">
        <v>3</v>
      </c>
      <c r="Q254">
        <v>24</v>
      </c>
      <c r="R254">
        <v>14</v>
      </c>
      <c r="S254">
        <v>63</v>
      </c>
      <c r="T254">
        <v>4.5</v>
      </c>
      <c r="U254">
        <v>0</v>
      </c>
      <c r="V254">
        <v>0</v>
      </c>
      <c r="W254">
        <v>0</v>
      </c>
      <c r="X254">
        <v>3</v>
      </c>
      <c r="Y254">
        <v>0</v>
      </c>
      <c r="Z254">
        <v>0</v>
      </c>
      <c r="AA254">
        <v>38</v>
      </c>
      <c r="AB254">
        <v>51.8</v>
      </c>
      <c r="AC254">
        <v>54.8</v>
      </c>
      <c r="AD254">
        <v>44.8</v>
      </c>
      <c r="AF254">
        <v>75</v>
      </c>
      <c r="AH254" t="s">
        <v>35</v>
      </c>
    </row>
    <row r="255" spans="1:34" x14ac:dyDescent="0.3">
      <c r="A255">
        <v>254</v>
      </c>
      <c r="B255" s="2" t="s">
        <v>323</v>
      </c>
      <c r="C255" s="2" t="s">
        <v>78</v>
      </c>
      <c r="D255" s="2" t="s">
        <v>34</v>
      </c>
      <c r="E255">
        <v>28</v>
      </c>
      <c r="F255">
        <v>16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53</v>
      </c>
      <c r="N255">
        <v>170</v>
      </c>
      <c r="O255">
        <v>3.21</v>
      </c>
      <c r="P255">
        <v>0</v>
      </c>
      <c r="Q255">
        <v>43</v>
      </c>
      <c r="R255">
        <v>30</v>
      </c>
      <c r="S255">
        <v>234</v>
      </c>
      <c r="T255">
        <v>7.8</v>
      </c>
      <c r="U255">
        <v>0</v>
      </c>
      <c r="V255">
        <v>2</v>
      </c>
      <c r="W255">
        <v>1</v>
      </c>
      <c r="X255">
        <v>0</v>
      </c>
      <c r="Y255">
        <v>0</v>
      </c>
      <c r="Z255">
        <v>0</v>
      </c>
      <c r="AA255">
        <v>38</v>
      </c>
      <c r="AB255">
        <v>68.400000000000006</v>
      </c>
      <c r="AC255">
        <v>75.400000000000006</v>
      </c>
      <c r="AD255">
        <v>53.4</v>
      </c>
      <c r="AF255">
        <v>74</v>
      </c>
      <c r="AH255" t="s">
        <v>35</v>
      </c>
    </row>
    <row r="256" spans="1:34" x14ac:dyDescent="0.3">
      <c r="A256">
        <v>255</v>
      </c>
      <c r="B256" s="2" t="s">
        <v>324</v>
      </c>
      <c r="C256" s="2" t="s">
        <v>37</v>
      </c>
      <c r="D256" s="2" t="s">
        <v>49</v>
      </c>
      <c r="E256">
        <v>23</v>
      </c>
      <c r="F256">
        <v>16</v>
      </c>
      <c r="G256">
        <v>11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22</v>
      </c>
      <c r="R256">
        <v>13</v>
      </c>
      <c r="S256">
        <v>198</v>
      </c>
      <c r="T256">
        <v>15.23</v>
      </c>
      <c r="U256">
        <v>3</v>
      </c>
      <c r="V256">
        <v>0</v>
      </c>
      <c r="W256">
        <v>0</v>
      </c>
      <c r="X256">
        <v>3</v>
      </c>
      <c r="Y256">
        <v>0</v>
      </c>
      <c r="Z256">
        <v>0</v>
      </c>
      <c r="AA256">
        <v>38</v>
      </c>
      <c r="AB256">
        <v>50.8</v>
      </c>
      <c r="AC256">
        <v>53.8</v>
      </c>
      <c r="AD256">
        <v>44.3</v>
      </c>
      <c r="AF256">
        <v>97</v>
      </c>
      <c r="AH256" t="s">
        <v>35</v>
      </c>
    </row>
    <row r="257" spans="1:34" x14ac:dyDescent="0.3">
      <c r="A257">
        <v>256</v>
      </c>
      <c r="B257" s="2" t="s">
        <v>325</v>
      </c>
      <c r="C257" s="2" t="s">
        <v>88</v>
      </c>
      <c r="D257" s="2" t="s">
        <v>38</v>
      </c>
      <c r="E257">
        <v>30</v>
      </c>
      <c r="F257">
        <v>4</v>
      </c>
      <c r="G257">
        <v>4</v>
      </c>
      <c r="H257">
        <v>77</v>
      </c>
      <c r="I257">
        <v>117</v>
      </c>
      <c r="J257">
        <v>736</v>
      </c>
      <c r="K257">
        <v>3</v>
      </c>
      <c r="L257">
        <v>2</v>
      </c>
      <c r="M257">
        <v>4</v>
      </c>
      <c r="N257">
        <v>23</v>
      </c>
      <c r="O257">
        <v>5.75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</v>
      </c>
      <c r="W257">
        <v>2</v>
      </c>
      <c r="X257">
        <v>0</v>
      </c>
      <c r="Y257">
        <v>0</v>
      </c>
      <c r="Z257">
        <v>1</v>
      </c>
      <c r="AA257">
        <v>38</v>
      </c>
      <c r="AB257">
        <v>37.700000000000003</v>
      </c>
      <c r="AC257">
        <v>44.7</v>
      </c>
      <c r="AD257">
        <v>39.700000000000003</v>
      </c>
      <c r="AF257">
        <v>43</v>
      </c>
      <c r="AH257" t="s">
        <v>35</v>
      </c>
    </row>
    <row r="258" spans="1:34" x14ac:dyDescent="0.3">
      <c r="A258">
        <v>257</v>
      </c>
      <c r="B258" s="2" t="s">
        <v>326</v>
      </c>
      <c r="C258" s="2" t="s">
        <v>88</v>
      </c>
      <c r="D258" s="2" t="s">
        <v>34</v>
      </c>
      <c r="E258">
        <v>23</v>
      </c>
      <c r="F258">
        <v>16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35</v>
      </c>
      <c r="N258">
        <v>108</v>
      </c>
      <c r="O258">
        <v>3.09</v>
      </c>
      <c r="P258">
        <v>0</v>
      </c>
      <c r="Q258">
        <v>24</v>
      </c>
      <c r="R258">
        <v>14</v>
      </c>
      <c r="S258">
        <v>144</v>
      </c>
      <c r="T258">
        <v>10.29</v>
      </c>
      <c r="U258">
        <v>2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37</v>
      </c>
      <c r="AB258">
        <v>51.2</v>
      </c>
      <c r="AC258">
        <v>57.2</v>
      </c>
      <c r="AD258">
        <v>44.2</v>
      </c>
      <c r="AF258">
        <v>76</v>
      </c>
      <c r="AH258" t="s">
        <v>35</v>
      </c>
    </row>
    <row r="259" spans="1:34" x14ac:dyDescent="0.3">
      <c r="A259">
        <v>258</v>
      </c>
      <c r="B259" s="2" t="s">
        <v>327</v>
      </c>
      <c r="C259" s="2" t="s">
        <v>74</v>
      </c>
      <c r="D259" s="2" t="s">
        <v>34</v>
      </c>
      <c r="E259">
        <v>25</v>
      </c>
      <c r="F259">
        <v>10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29</v>
      </c>
      <c r="N259">
        <v>110</v>
      </c>
      <c r="O259">
        <v>3.79</v>
      </c>
      <c r="P259">
        <v>2</v>
      </c>
      <c r="Q259">
        <v>15</v>
      </c>
      <c r="R259">
        <v>11</v>
      </c>
      <c r="S259">
        <v>102</v>
      </c>
      <c r="T259">
        <v>9.27</v>
      </c>
      <c r="U259">
        <v>1</v>
      </c>
      <c r="V259">
        <v>1</v>
      </c>
      <c r="W259">
        <v>1</v>
      </c>
      <c r="X259">
        <v>3</v>
      </c>
      <c r="Y259">
        <v>0</v>
      </c>
      <c r="Z259">
        <v>0</v>
      </c>
      <c r="AA259">
        <v>37</v>
      </c>
      <c r="AB259">
        <v>48.2</v>
      </c>
      <c r="AC259">
        <v>55.2</v>
      </c>
      <c r="AD259">
        <v>42.7</v>
      </c>
      <c r="AF259">
        <v>77</v>
      </c>
      <c r="AH259" t="s">
        <v>35</v>
      </c>
    </row>
    <row r="260" spans="1:34" x14ac:dyDescent="0.3">
      <c r="A260">
        <v>259</v>
      </c>
      <c r="B260" s="2" t="s">
        <v>328</v>
      </c>
      <c r="C260" s="2" t="s">
        <v>135</v>
      </c>
      <c r="D260" s="2" t="s">
        <v>49</v>
      </c>
      <c r="E260">
        <v>23</v>
      </c>
      <c r="F260">
        <v>16</v>
      </c>
      <c r="G260">
        <v>8</v>
      </c>
      <c r="H260">
        <v>1</v>
      </c>
      <c r="I260">
        <v>1</v>
      </c>
      <c r="J260">
        <v>11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44</v>
      </c>
      <c r="R260">
        <v>30</v>
      </c>
      <c r="S260">
        <v>365</v>
      </c>
      <c r="T260">
        <v>12.17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37</v>
      </c>
      <c r="AB260">
        <v>66.900000000000006</v>
      </c>
      <c r="AC260">
        <v>69.900000000000006</v>
      </c>
      <c r="AD260">
        <v>51.9</v>
      </c>
      <c r="AF260">
        <v>98</v>
      </c>
      <c r="AH260" t="s">
        <v>35</v>
      </c>
    </row>
    <row r="261" spans="1:34" x14ac:dyDescent="0.3">
      <c r="A261">
        <v>260</v>
      </c>
      <c r="B261" s="2" t="s">
        <v>329</v>
      </c>
      <c r="C261" s="2" t="s">
        <v>135</v>
      </c>
      <c r="D261" s="2" t="s">
        <v>49</v>
      </c>
      <c r="E261">
        <v>27</v>
      </c>
      <c r="F261">
        <v>10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42</v>
      </c>
      <c r="R261">
        <v>28</v>
      </c>
      <c r="S261">
        <v>245</v>
      </c>
      <c r="T261">
        <v>8.75</v>
      </c>
      <c r="U261">
        <v>2</v>
      </c>
      <c r="V261">
        <v>0</v>
      </c>
      <c r="W261">
        <v>0</v>
      </c>
      <c r="X261">
        <v>2</v>
      </c>
      <c r="Y261">
        <v>0</v>
      </c>
      <c r="Z261">
        <v>0</v>
      </c>
      <c r="AA261">
        <v>37</v>
      </c>
      <c r="AB261">
        <v>64.5</v>
      </c>
      <c r="AC261">
        <v>67.5</v>
      </c>
      <c r="AD261">
        <v>50.5</v>
      </c>
      <c r="AF261">
        <v>99</v>
      </c>
      <c r="AH261" t="s">
        <v>35</v>
      </c>
    </row>
    <row r="262" spans="1:34" x14ac:dyDescent="0.3">
      <c r="A262">
        <v>261</v>
      </c>
      <c r="B262" s="2" t="s">
        <v>330</v>
      </c>
      <c r="C262" s="2" t="s">
        <v>114</v>
      </c>
      <c r="D262" s="2" t="s">
        <v>49</v>
      </c>
      <c r="E262">
        <v>24</v>
      </c>
      <c r="F262">
        <v>16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52</v>
      </c>
      <c r="R262">
        <v>28</v>
      </c>
      <c r="S262">
        <v>297</v>
      </c>
      <c r="T262">
        <v>10.61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36</v>
      </c>
      <c r="AB262">
        <v>63.7</v>
      </c>
      <c r="AC262">
        <v>66.7</v>
      </c>
      <c r="AD262">
        <v>49.7</v>
      </c>
      <c r="AF262">
        <v>102</v>
      </c>
      <c r="AH262" t="s">
        <v>35</v>
      </c>
    </row>
    <row r="263" spans="1:34" x14ac:dyDescent="0.3">
      <c r="A263">
        <v>262</v>
      </c>
      <c r="B263" s="2" t="s">
        <v>331</v>
      </c>
      <c r="C263" s="2" t="s">
        <v>72</v>
      </c>
      <c r="D263" s="2" t="s">
        <v>34</v>
      </c>
      <c r="E263">
        <v>22</v>
      </c>
      <c r="F263">
        <v>16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63</v>
      </c>
      <c r="N263">
        <v>273</v>
      </c>
      <c r="O263">
        <v>4.33</v>
      </c>
      <c r="P263">
        <v>0</v>
      </c>
      <c r="Q263">
        <v>31</v>
      </c>
      <c r="R263">
        <v>24</v>
      </c>
      <c r="S263">
        <v>109</v>
      </c>
      <c r="T263">
        <v>4.54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36</v>
      </c>
      <c r="AB263">
        <v>60.2</v>
      </c>
      <c r="AC263">
        <v>67.2</v>
      </c>
      <c r="AD263">
        <v>48.2</v>
      </c>
      <c r="AF263">
        <v>78</v>
      </c>
      <c r="AH263" t="s">
        <v>35</v>
      </c>
    </row>
    <row r="264" spans="1:34" x14ac:dyDescent="0.3">
      <c r="A264">
        <v>263</v>
      </c>
      <c r="B264" s="2" t="s">
        <v>332</v>
      </c>
      <c r="C264" s="2" t="s">
        <v>107</v>
      </c>
      <c r="D264" s="2" t="s">
        <v>49</v>
      </c>
      <c r="E264">
        <v>24</v>
      </c>
      <c r="F264">
        <v>15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8</v>
      </c>
      <c r="N264">
        <v>49</v>
      </c>
      <c r="O264">
        <v>6.13</v>
      </c>
      <c r="P264">
        <v>0</v>
      </c>
      <c r="Q264">
        <v>39</v>
      </c>
      <c r="R264">
        <v>27</v>
      </c>
      <c r="S264">
        <v>254</v>
      </c>
      <c r="T264">
        <v>9.41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36</v>
      </c>
      <c r="AB264">
        <v>63.3</v>
      </c>
      <c r="AC264">
        <v>66.3</v>
      </c>
      <c r="AD264">
        <v>49.8</v>
      </c>
      <c r="AF264">
        <v>100</v>
      </c>
      <c r="AH264" t="s">
        <v>35</v>
      </c>
    </row>
    <row r="265" spans="1:34" x14ac:dyDescent="0.3">
      <c r="A265">
        <v>264</v>
      </c>
      <c r="B265" s="2" t="s">
        <v>333</v>
      </c>
      <c r="C265" s="2" t="s">
        <v>101</v>
      </c>
      <c r="D265" s="2" t="s">
        <v>49</v>
      </c>
      <c r="E265">
        <v>23</v>
      </c>
      <c r="F265">
        <v>15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41</v>
      </c>
      <c r="R265">
        <v>26</v>
      </c>
      <c r="S265">
        <v>359</v>
      </c>
      <c r="T265">
        <v>13.81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36</v>
      </c>
      <c r="AB265">
        <v>61.9</v>
      </c>
      <c r="AC265">
        <v>64.900000000000006</v>
      </c>
      <c r="AD265">
        <v>48.9</v>
      </c>
      <c r="AF265">
        <v>101</v>
      </c>
      <c r="AH265" t="s">
        <v>35</v>
      </c>
    </row>
    <row r="266" spans="1:34" x14ac:dyDescent="0.3">
      <c r="A266">
        <v>265</v>
      </c>
      <c r="B266" s="2" t="s">
        <v>334</v>
      </c>
      <c r="C266" s="2" t="s">
        <v>78</v>
      </c>
      <c r="D266" s="2" t="s">
        <v>52</v>
      </c>
      <c r="E266">
        <v>26</v>
      </c>
      <c r="F266">
        <v>16</v>
      </c>
      <c r="G266">
        <v>16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40</v>
      </c>
      <c r="R266">
        <v>27</v>
      </c>
      <c r="S266">
        <v>242</v>
      </c>
      <c r="T266">
        <v>8.9600000000000009</v>
      </c>
      <c r="U266">
        <v>2</v>
      </c>
      <c r="V266">
        <v>0</v>
      </c>
      <c r="W266">
        <v>0</v>
      </c>
      <c r="X266">
        <v>2</v>
      </c>
      <c r="Y266">
        <v>0</v>
      </c>
      <c r="Z266">
        <v>0</v>
      </c>
      <c r="AA266">
        <v>36</v>
      </c>
      <c r="AB266">
        <v>63.2</v>
      </c>
      <c r="AC266">
        <v>66.2</v>
      </c>
      <c r="AD266">
        <v>49.7</v>
      </c>
      <c r="AF266">
        <v>41</v>
      </c>
      <c r="AH266" t="s">
        <v>35</v>
      </c>
    </row>
    <row r="267" spans="1:34" x14ac:dyDescent="0.3">
      <c r="A267">
        <v>266</v>
      </c>
      <c r="B267" s="2" t="s">
        <v>335</v>
      </c>
      <c r="C267" s="2" t="s">
        <v>54</v>
      </c>
      <c r="D267" s="2" t="s">
        <v>52</v>
      </c>
      <c r="E267">
        <v>28</v>
      </c>
      <c r="F267">
        <v>15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27</v>
      </c>
      <c r="R267">
        <v>15</v>
      </c>
      <c r="S267">
        <v>149</v>
      </c>
      <c r="T267">
        <v>9.93</v>
      </c>
      <c r="U267">
        <v>3</v>
      </c>
      <c r="V267">
        <v>0</v>
      </c>
      <c r="W267">
        <v>0</v>
      </c>
      <c r="X267">
        <v>3</v>
      </c>
      <c r="Y267">
        <v>1</v>
      </c>
      <c r="Z267">
        <v>0</v>
      </c>
      <c r="AA267">
        <v>35</v>
      </c>
      <c r="AB267">
        <v>49.9</v>
      </c>
      <c r="AC267">
        <v>52.9</v>
      </c>
      <c r="AD267">
        <v>42.4</v>
      </c>
      <c r="AF267">
        <v>42</v>
      </c>
      <c r="AH267" t="s">
        <v>35</v>
      </c>
    </row>
    <row r="268" spans="1:34" x14ac:dyDescent="0.3">
      <c r="A268">
        <v>267</v>
      </c>
      <c r="B268" s="2" t="s">
        <v>336</v>
      </c>
      <c r="C268" s="2" t="s">
        <v>104</v>
      </c>
      <c r="D268" s="2" t="s">
        <v>34</v>
      </c>
      <c r="E268">
        <v>25</v>
      </c>
      <c r="F268">
        <v>9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49</v>
      </c>
      <c r="N268">
        <v>235</v>
      </c>
      <c r="O268">
        <v>4.8</v>
      </c>
      <c r="P268">
        <v>1</v>
      </c>
      <c r="Q268">
        <v>5</v>
      </c>
      <c r="R268">
        <v>5</v>
      </c>
      <c r="S268">
        <v>59</v>
      </c>
      <c r="T268">
        <v>11.8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35</v>
      </c>
      <c r="AB268">
        <v>40.4</v>
      </c>
      <c r="AC268">
        <v>43.4</v>
      </c>
      <c r="AD268">
        <v>37.9</v>
      </c>
      <c r="AF268">
        <v>79</v>
      </c>
      <c r="AH268" t="s">
        <v>35</v>
      </c>
    </row>
    <row r="269" spans="1:34" x14ac:dyDescent="0.3">
      <c r="A269">
        <v>268</v>
      </c>
      <c r="B269" s="2" t="s">
        <v>337</v>
      </c>
      <c r="C269" s="2" t="s">
        <v>44</v>
      </c>
      <c r="D269" s="2" t="s">
        <v>49</v>
      </c>
      <c r="E269">
        <v>29</v>
      </c>
      <c r="F269">
        <v>14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6</v>
      </c>
      <c r="N269">
        <v>47</v>
      </c>
      <c r="O269">
        <v>7.83</v>
      </c>
      <c r="P269">
        <v>1</v>
      </c>
      <c r="Q269">
        <v>24</v>
      </c>
      <c r="R269">
        <v>13</v>
      </c>
      <c r="S269">
        <v>177</v>
      </c>
      <c r="T269">
        <v>13.62</v>
      </c>
      <c r="U269">
        <v>1</v>
      </c>
      <c r="V269">
        <v>1</v>
      </c>
      <c r="W269">
        <v>0</v>
      </c>
      <c r="X269">
        <v>2</v>
      </c>
      <c r="Y269">
        <v>0</v>
      </c>
      <c r="Z269">
        <v>0</v>
      </c>
      <c r="AA269">
        <v>34</v>
      </c>
      <c r="AB269">
        <v>47.4</v>
      </c>
      <c r="AC269">
        <v>50.4</v>
      </c>
      <c r="AD269">
        <v>40.9</v>
      </c>
      <c r="AF269">
        <v>103</v>
      </c>
      <c r="AH269" t="s">
        <v>35</v>
      </c>
    </row>
    <row r="270" spans="1:34" x14ac:dyDescent="0.3">
      <c r="A270">
        <v>269</v>
      </c>
      <c r="B270" s="2" t="s">
        <v>338</v>
      </c>
      <c r="C270" s="2" t="s">
        <v>40</v>
      </c>
      <c r="D270" s="2" t="s">
        <v>52</v>
      </c>
      <c r="E270">
        <v>35</v>
      </c>
      <c r="F270">
        <v>7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31</v>
      </c>
      <c r="R270">
        <v>21</v>
      </c>
      <c r="S270">
        <v>215</v>
      </c>
      <c r="T270">
        <v>10.24</v>
      </c>
      <c r="U270">
        <v>2</v>
      </c>
      <c r="V270">
        <v>1</v>
      </c>
      <c r="W270">
        <v>0</v>
      </c>
      <c r="X270">
        <v>2</v>
      </c>
      <c r="Y270">
        <v>0</v>
      </c>
      <c r="Z270">
        <v>0</v>
      </c>
      <c r="AA270">
        <v>34</v>
      </c>
      <c r="AB270">
        <v>54.5</v>
      </c>
      <c r="AC270">
        <v>57.5</v>
      </c>
      <c r="AD270">
        <v>44</v>
      </c>
      <c r="AF270">
        <v>43</v>
      </c>
      <c r="AH270" t="s">
        <v>35</v>
      </c>
    </row>
    <row r="271" spans="1:34" x14ac:dyDescent="0.3">
      <c r="A271">
        <v>270</v>
      </c>
      <c r="B271" s="2" t="s">
        <v>339</v>
      </c>
      <c r="C271" s="2" t="s">
        <v>114</v>
      </c>
      <c r="D271" s="2" t="s">
        <v>38</v>
      </c>
      <c r="E271">
        <v>27</v>
      </c>
      <c r="F271">
        <v>3</v>
      </c>
      <c r="G271">
        <v>3</v>
      </c>
      <c r="H271">
        <v>39</v>
      </c>
      <c r="I271">
        <v>84</v>
      </c>
      <c r="J271">
        <v>515</v>
      </c>
      <c r="K271">
        <v>3</v>
      </c>
      <c r="L271">
        <v>2</v>
      </c>
      <c r="M271">
        <v>10</v>
      </c>
      <c r="N271">
        <v>39</v>
      </c>
      <c r="O271">
        <v>3.9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33</v>
      </c>
      <c r="AB271">
        <v>32.5</v>
      </c>
      <c r="AC271">
        <v>37.5</v>
      </c>
      <c r="AD271">
        <v>34.5</v>
      </c>
      <c r="AF271">
        <v>45</v>
      </c>
      <c r="AH271" t="s">
        <v>35</v>
      </c>
    </row>
    <row r="272" spans="1:34" x14ac:dyDescent="0.3">
      <c r="A272">
        <v>271</v>
      </c>
      <c r="B272" s="2" t="s">
        <v>340</v>
      </c>
      <c r="C272" s="2" t="s">
        <v>72</v>
      </c>
      <c r="D272" s="2" t="s">
        <v>49</v>
      </c>
      <c r="E272">
        <v>26</v>
      </c>
      <c r="F272">
        <v>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7</v>
      </c>
      <c r="O272">
        <v>7</v>
      </c>
      <c r="P272">
        <v>0</v>
      </c>
      <c r="Q272">
        <v>11</v>
      </c>
      <c r="R272">
        <v>7</v>
      </c>
      <c r="S272">
        <v>261</v>
      </c>
      <c r="T272">
        <v>37.29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33</v>
      </c>
      <c r="AB272">
        <v>39.799999999999997</v>
      </c>
      <c r="AC272">
        <v>42.8</v>
      </c>
      <c r="AD272">
        <v>36.299999999999997</v>
      </c>
      <c r="AF272">
        <v>104</v>
      </c>
      <c r="AH272" t="s">
        <v>35</v>
      </c>
    </row>
    <row r="273" spans="1:34" x14ac:dyDescent="0.3">
      <c r="A273">
        <v>272</v>
      </c>
      <c r="B273" s="2" t="s">
        <v>341</v>
      </c>
      <c r="C273" s="2" t="s">
        <v>84</v>
      </c>
      <c r="D273" s="2" t="s">
        <v>38</v>
      </c>
      <c r="E273">
        <v>38</v>
      </c>
      <c r="F273">
        <v>6</v>
      </c>
      <c r="G273">
        <v>1</v>
      </c>
      <c r="H273">
        <v>50</v>
      </c>
      <c r="I273">
        <v>67</v>
      </c>
      <c r="J273">
        <v>580</v>
      </c>
      <c r="K273">
        <v>3</v>
      </c>
      <c r="L273">
        <v>1</v>
      </c>
      <c r="M273">
        <v>3</v>
      </c>
      <c r="N273">
        <v>-3</v>
      </c>
      <c r="O273">
        <v>-1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33</v>
      </c>
      <c r="AB273">
        <v>32.9</v>
      </c>
      <c r="AC273">
        <v>37.9</v>
      </c>
      <c r="AD273">
        <v>33.9</v>
      </c>
      <c r="AF273">
        <v>44</v>
      </c>
      <c r="AH273" t="s">
        <v>35</v>
      </c>
    </row>
    <row r="274" spans="1:34" x14ac:dyDescent="0.3">
      <c r="A274">
        <v>273</v>
      </c>
      <c r="B274" s="2" t="s">
        <v>342</v>
      </c>
      <c r="C274" s="2" t="s">
        <v>61</v>
      </c>
      <c r="D274" s="2" t="s">
        <v>49</v>
      </c>
      <c r="E274">
        <v>29</v>
      </c>
      <c r="F274">
        <v>14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28</v>
      </c>
      <c r="R274">
        <v>16</v>
      </c>
      <c r="S274">
        <v>220</v>
      </c>
      <c r="T274">
        <v>13.75</v>
      </c>
      <c r="U274">
        <v>2</v>
      </c>
      <c r="V274">
        <v>1</v>
      </c>
      <c r="W274">
        <v>1</v>
      </c>
      <c r="X274">
        <v>2</v>
      </c>
      <c r="Y274">
        <v>0</v>
      </c>
      <c r="Z274">
        <v>0</v>
      </c>
      <c r="AA274">
        <v>32</v>
      </c>
      <c r="AB274">
        <v>48</v>
      </c>
      <c r="AC274">
        <v>52</v>
      </c>
      <c r="AD274">
        <v>40</v>
      </c>
      <c r="AF274">
        <v>105</v>
      </c>
      <c r="AH274" t="s">
        <v>35</v>
      </c>
    </row>
    <row r="275" spans="1:34" x14ac:dyDescent="0.3">
      <c r="A275">
        <v>274</v>
      </c>
      <c r="B275" s="2" t="s">
        <v>343</v>
      </c>
      <c r="C275" s="2" t="s">
        <v>130</v>
      </c>
      <c r="D275" s="2" t="s">
        <v>49</v>
      </c>
      <c r="E275">
        <v>23</v>
      </c>
      <c r="F275">
        <v>13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</v>
      </c>
      <c r="N275">
        <v>52</v>
      </c>
      <c r="O275">
        <v>17.329999999999998</v>
      </c>
      <c r="P275">
        <v>1</v>
      </c>
      <c r="Q275">
        <v>31</v>
      </c>
      <c r="R275">
        <v>17</v>
      </c>
      <c r="S275">
        <v>225</v>
      </c>
      <c r="T275">
        <v>13.24</v>
      </c>
      <c r="U275">
        <v>0</v>
      </c>
      <c r="V275">
        <v>1</v>
      </c>
      <c r="W275">
        <v>1</v>
      </c>
      <c r="X275">
        <v>1</v>
      </c>
      <c r="Y275">
        <v>0</v>
      </c>
      <c r="Z275">
        <v>0</v>
      </c>
      <c r="AA275">
        <v>32</v>
      </c>
      <c r="AB275">
        <v>48.7</v>
      </c>
      <c r="AC275">
        <v>52.7</v>
      </c>
      <c r="AD275">
        <v>40.200000000000003</v>
      </c>
      <c r="AF275">
        <v>107</v>
      </c>
      <c r="AH275" t="s">
        <v>35</v>
      </c>
    </row>
    <row r="276" spans="1:34" x14ac:dyDescent="0.3">
      <c r="A276">
        <v>275</v>
      </c>
      <c r="B276" s="2" t="s">
        <v>344</v>
      </c>
      <c r="C276" s="2" t="s">
        <v>76</v>
      </c>
      <c r="D276" s="2" t="s">
        <v>49</v>
      </c>
      <c r="E276">
        <v>24</v>
      </c>
      <c r="F276">
        <v>7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5</v>
      </c>
      <c r="O276">
        <v>5</v>
      </c>
      <c r="P276">
        <v>0</v>
      </c>
      <c r="Q276">
        <v>40</v>
      </c>
      <c r="R276">
        <v>28</v>
      </c>
      <c r="S276">
        <v>254</v>
      </c>
      <c r="T276">
        <v>9.07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32</v>
      </c>
      <c r="AB276">
        <v>59.9</v>
      </c>
      <c r="AC276">
        <v>62.9</v>
      </c>
      <c r="AD276">
        <v>45.9</v>
      </c>
      <c r="AF276">
        <v>106</v>
      </c>
      <c r="AH276" t="s">
        <v>35</v>
      </c>
    </row>
    <row r="277" spans="1:34" x14ac:dyDescent="0.3">
      <c r="A277">
        <v>276</v>
      </c>
      <c r="B277" s="2" t="s">
        <v>345</v>
      </c>
      <c r="C277" s="2" t="s">
        <v>111</v>
      </c>
      <c r="D277" s="2" t="s">
        <v>49</v>
      </c>
      <c r="E277">
        <v>24</v>
      </c>
      <c r="F277">
        <v>13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2</v>
      </c>
      <c r="O277">
        <v>2</v>
      </c>
      <c r="P277">
        <v>0</v>
      </c>
      <c r="Q277">
        <v>33</v>
      </c>
      <c r="R277">
        <v>25</v>
      </c>
      <c r="S277">
        <v>243</v>
      </c>
      <c r="T277">
        <v>9.7200000000000006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31</v>
      </c>
      <c r="AB277">
        <v>55.5</v>
      </c>
      <c r="AC277">
        <v>58.5</v>
      </c>
      <c r="AD277">
        <v>43</v>
      </c>
      <c r="AF277">
        <v>109</v>
      </c>
      <c r="AH277" t="s">
        <v>35</v>
      </c>
    </row>
    <row r="278" spans="1:34" x14ac:dyDescent="0.3">
      <c r="A278">
        <v>277</v>
      </c>
      <c r="B278" s="2" t="s">
        <v>346</v>
      </c>
      <c r="C278" s="2" t="s">
        <v>67</v>
      </c>
      <c r="D278" s="2" t="s">
        <v>49</v>
      </c>
      <c r="E278">
        <v>22</v>
      </c>
      <c r="F278">
        <v>9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</v>
      </c>
      <c r="N278">
        <v>14</v>
      </c>
      <c r="O278">
        <v>7</v>
      </c>
      <c r="P278">
        <v>1</v>
      </c>
      <c r="Q278">
        <v>36</v>
      </c>
      <c r="R278">
        <v>22</v>
      </c>
      <c r="S278">
        <v>254</v>
      </c>
      <c r="T278">
        <v>11.55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0</v>
      </c>
      <c r="AA278">
        <v>31</v>
      </c>
      <c r="AB278">
        <v>52.8</v>
      </c>
      <c r="AC278">
        <v>56.8</v>
      </c>
      <c r="AD278">
        <v>41.8</v>
      </c>
      <c r="AF278">
        <v>108</v>
      </c>
      <c r="AH278" t="s">
        <v>35</v>
      </c>
    </row>
    <row r="279" spans="1:34" x14ac:dyDescent="0.3">
      <c r="A279">
        <v>278</v>
      </c>
      <c r="B279" s="2" t="s">
        <v>347</v>
      </c>
      <c r="C279" s="2" t="s">
        <v>65</v>
      </c>
      <c r="D279" s="2" t="s">
        <v>34</v>
      </c>
      <c r="E279">
        <v>28</v>
      </c>
      <c r="F279">
        <v>12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7</v>
      </c>
      <c r="O279">
        <v>2.33</v>
      </c>
      <c r="P279">
        <v>0</v>
      </c>
      <c r="Q279">
        <v>24</v>
      </c>
      <c r="R279">
        <v>20</v>
      </c>
      <c r="S279">
        <v>239</v>
      </c>
      <c r="T279">
        <v>11.95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31</v>
      </c>
      <c r="AB279">
        <v>50.6</v>
      </c>
      <c r="AC279">
        <v>53.6</v>
      </c>
      <c r="AD279">
        <v>40.6</v>
      </c>
      <c r="AF279">
        <v>80</v>
      </c>
      <c r="AH279" t="s">
        <v>35</v>
      </c>
    </row>
    <row r="280" spans="1:34" x14ac:dyDescent="0.3">
      <c r="A280">
        <v>279</v>
      </c>
      <c r="B280" s="2" t="s">
        <v>348</v>
      </c>
      <c r="C280" s="2" t="s">
        <v>61</v>
      </c>
      <c r="D280" s="2" t="s">
        <v>49</v>
      </c>
      <c r="E280">
        <v>23</v>
      </c>
      <c r="F280">
        <v>15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22</v>
      </c>
      <c r="R280">
        <v>15</v>
      </c>
      <c r="S280">
        <v>245</v>
      </c>
      <c r="T280">
        <v>16.329999999999998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31</v>
      </c>
      <c r="AB280">
        <v>45.5</v>
      </c>
      <c r="AC280">
        <v>48.5</v>
      </c>
      <c r="AD280">
        <v>38</v>
      </c>
      <c r="AF280">
        <v>110</v>
      </c>
      <c r="AH280" t="s">
        <v>35</v>
      </c>
    </row>
    <row r="281" spans="1:34" x14ac:dyDescent="0.3">
      <c r="A281">
        <v>280</v>
      </c>
      <c r="B281" s="2" t="s">
        <v>349</v>
      </c>
      <c r="C281" s="2" t="s">
        <v>116</v>
      </c>
      <c r="D281" s="2" t="s">
        <v>52</v>
      </c>
      <c r="E281">
        <v>30</v>
      </c>
      <c r="F281">
        <v>15</v>
      </c>
      <c r="G281">
        <v>10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24</v>
      </c>
      <c r="R281">
        <v>18</v>
      </c>
      <c r="S281">
        <v>237</v>
      </c>
      <c r="T281">
        <v>13.17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30</v>
      </c>
      <c r="AB281">
        <v>47.7</v>
      </c>
      <c r="AC281">
        <v>50.7</v>
      </c>
      <c r="AD281">
        <v>38.700000000000003</v>
      </c>
      <c r="AF281">
        <v>45</v>
      </c>
      <c r="AH281" t="s">
        <v>35</v>
      </c>
    </row>
    <row r="282" spans="1:34" x14ac:dyDescent="0.3">
      <c r="A282">
        <v>281</v>
      </c>
      <c r="B282" s="2" t="s">
        <v>350</v>
      </c>
      <c r="C282" s="2" t="s">
        <v>84</v>
      </c>
      <c r="D282" s="2" t="s">
        <v>34</v>
      </c>
      <c r="E282">
        <v>23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22</v>
      </c>
      <c r="N282">
        <v>50</v>
      </c>
      <c r="O282">
        <v>2.27</v>
      </c>
      <c r="P282">
        <v>4</v>
      </c>
      <c r="Q282">
        <v>2</v>
      </c>
      <c r="R282">
        <v>1</v>
      </c>
      <c r="S282">
        <v>7</v>
      </c>
      <c r="T282">
        <v>7</v>
      </c>
      <c r="U282">
        <v>0</v>
      </c>
      <c r="V282">
        <v>1</v>
      </c>
      <c r="W282">
        <v>0</v>
      </c>
      <c r="X282">
        <v>4</v>
      </c>
      <c r="Y282">
        <v>0</v>
      </c>
      <c r="Z282">
        <v>0</v>
      </c>
      <c r="AA282">
        <v>30</v>
      </c>
      <c r="AB282">
        <v>30.7</v>
      </c>
      <c r="AC282">
        <v>30.7</v>
      </c>
      <c r="AD282">
        <v>30.2</v>
      </c>
      <c r="AF282">
        <v>81</v>
      </c>
      <c r="AH282" t="s">
        <v>35</v>
      </c>
    </row>
    <row r="283" spans="1:34" x14ac:dyDescent="0.3">
      <c r="A283">
        <v>282</v>
      </c>
      <c r="B283" s="2" t="s">
        <v>351</v>
      </c>
      <c r="C283" s="2" t="s">
        <v>104</v>
      </c>
      <c r="D283" s="2" t="s">
        <v>49</v>
      </c>
      <c r="E283">
        <v>25</v>
      </c>
      <c r="F283">
        <v>12</v>
      </c>
      <c r="G283">
        <v>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18</v>
      </c>
      <c r="O283">
        <v>18</v>
      </c>
      <c r="P283">
        <v>0</v>
      </c>
      <c r="Q283">
        <v>28</v>
      </c>
      <c r="R283">
        <v>16</v>
      </c>
      <c r="S283">
        <v>179</v>
      </c>
      <c r="T283">
        <v>11.19</v>
      </c>
      <c r="U283">
        <v>2</v>
      </c>
      <c r="V283">
        <v>2</v>
      </c>
      <c r="W283">
        <v>1</v>
      </c>
      <c r="X283">
        <v>2</v>
      </c>
      <c r="Y283">
        <v>0</v>
      </c>
      <c r="Z283">
        <v>0</v>
      </c>
      <c r="AA283">
        <v>30</v>
      </c>
      <c r="AB283">
        <v>45.7</v>
      </c>
      <c r="AC283">
        <v>49.7</v>
      </c>
      <c r="AD283">
        <v>37.700000000000003</v>
      </c>
      <c r="AF283">
        <v>111</v>
      </c>
      <c r="AH283" t="s">
        <v>35</v>
      </c>
    </row>
    <row r="284" spans="1:34" x14ac:dyDescent="0.3">
      <c r="A284">
        <v>283</v>
      </c>
      <c r="B284" s="2" t="s">
        <v>352</v>
      </c>
      <c r="C284" s="2" t="s">
        <v>135</v>
      </c>
      <c r="D284" s="2" t="s">
        <v>52</v>
      </c>
      <c r="E284">
        <v>25</v>
      </c>
      <c r="F284">
        <v>16</v>
      </c>
      <c r="G284">
        <v>13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40</v>
      </c>
      <c r="R284">
        <v>26</v>
      </c>
      <c r="S284">
        <v>241</v>
      </c>
      <c r="T284">
        <v>9.27</v>
      </c>
      <c r="U284">
        <v>1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30</v>
      </c>
      <c r="AB284">
        <v>56.1</v>
      </c>
      <c r="AC284">
        <v>59.1</v>
      </c>
      <c r="AD284">
        <v>43.1</v>
      </c>
      <c r="AF284">
        <v>44</v>
      </c>
      <c r="AH284" t="s">
        <v>35</v>
      </c>
    </row>
    <row r="285" spans="1:34" x14ac:dyDescent="0.3">
      <c r="A285">
        <v>284</v>
      </c>
      <c r="B285" s="2" t="s">
        <v>353</v>
      </c>
      <c r="C285" s="2" t="s">
        <v>33</v>
      </c>
      <c r="D285" s="2" t="s">
        <v>49</v>
      </c>
      <c r="E285">
        <v>30</v>
      </c>
      <c r="F285">
        <v>16</v>
      </c>
      <c r="G285">
        <v>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-7</v>
      </c>
      <c r="O285">
        <v>-7</v>
      </c>
      <c r="P285">
        <v>0</v>
      </c>
      <c r="Q285">
        <v>58</v>
      </c>
      <c r="R285">
        <v>28</v>
      </c>
      <c r="S285">
        <v>296</v>
      </c>
      <c r="T285">
        <v>10.57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29</v>
      </c>
      <c r="AB285">
        <v>56.9</v>
      </c>
      <c r="AC285">
        <v>59.9</v>
      </c>
      <c r="AD285">
        <v>42.9</v>
      </c>
      <c r="AF285">
        <v>112</v>
      </c>
      <c r="AH285" t="s">
        <v>35</v>
      </c>
    </row>
    <row r="286" spans="1:34" x14ac:dyDescent="0.3">
      <c r="A286">
        <v>285</v>
      </c>
      <c r="B286" s="2" t="s">
        <v>354</v>
      </c>
      <c r="C286" s="2" t="s">
        <v>76</v>
      </c>
      <c r="D286" s="2" t="s">
        <v>49</v>
      </c>
      <c r="E286">
        <v>33</v>
      </c>
      <c r="F286">
        <v>3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10</v>
      </c>
      <c r="R286">
        <v>9</v>
      </c>
      <c r="S286">
        <v>159</v>
      </c>
      <c r="T286">
        <v>17.670000000000002</v>
      </c>
      <c r="U286">
        <v>2</v>
      </c>
      <c r="V286">
        <v>0</v>
      </c>
      <c r="W286">
        <v>0</v>
      </c>
      <c r="X286">
        <v>2</v>
      </c>
      <c r="Y286">
        <v>0</v>
      </c>
      <c r="Z286">
        <v>0</v>
      </c>
      <c r="AA286">
        <v>28</v>
      </c>
      <c r="AB286">
        <v>36.9</v>
      </c>
      <c r="AC286">
        <v>39.9</v>
      </c>
      <c r="AD286">
        <v>32.4</v>
      </c>
      <c r="AF286">
        <v>113</v>
      </c>
      <c r="AH286" t="s">
        <v>35</v>
      </c>
    </row>
    <row r="287" spans="1:34" x14ac:dyDescent="0.3">
      <c r="A287">
        <v>286</v>
      </c>
      <c r="B287" s="2" t="s">
        <v>355</v>
      </c>
      <c r="C287" s="2" t="s">
        <v>42</v>
      </c>
      <c r="D287" s="2" t="s">
        <v>49</v>
      </c>
      <c r="E287">
        <v>27</v>
      </c>
      <c r="F287">
        <v>14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21</v>
      </c>
      <c r="R287">
        <v>12</v>
      </c>
      <c r="S287">
        <v>219</v>
      </c>
      <c r="T287">
        <v>18.25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28</v>
      </c>
      <c r="AB287">
        <v>39.9</v>
      </c>
      <c r="AC287">
        <v>42.9</v>
      </c>
      <c r="AD287">
        <v>33.9</v>
      </c>
      <c r="AF287">
        <v>115</v>
      </c>
      <c r="AH287" t="s">
        <v>35</v>
      </c>
    </row>
    <row r="288" spans="1:34" x14ac:dyDescent="0.3">
      <c r="A288">
        <v>287</v>
      </c>
      <c r="B288" s="2" t="s">
        <v>356</v>
      </c>
      <c r="C288" s="2" t="s">
        <v>63</v>
      </c>
      <c r="D288" s="2" t="s">
        <v>49</v>
      </c>
      <c r="E288">
        <v>22</v>
      </c>
      <c r="F288">
        <v>10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16</v>
      </c>
      <c r="O288">
        <v>8</v>
      </c>
      <c r="P288">
        <v>0</v>
      </c>
      <c r="Q288">
        <v>26</v>
      </c>
      <c r="R288">
        <v>13</v>
      </c>
      <c r="S288">
        <v>200</v>
      </c>
      <c r="T288">
        <v>15.38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28</v>
      </c>
      <c r="AB288">
        <v>40.6</v>
      </c>
      <c r="AC288">
        <v>43.6</v>
      </c>
      <c r="AD288">
        <v>34.1</v>
      </c>
      <c r="AF288">
        <v>116</v>
      </c>
      <c r="AH288" t="s">
        <v>35</v>
      </c>
    </row>
    <row r="289" spans="1:34" x14ac:dyDescent="0.3">
      <c r="A289">
        <v>288</v>
      </c>
      <c r="B289" s="2" t="s">
        <v>357</v>
      </c>
      <c r="C289" s="2" t="s">
        <v>63</v>
      </c>
      <c r="D289" s="2" t="s">
        <v>49</v>
      </c>
      <c r="E289">
        <v>24</v>
      </c>
      <c r="F289">
        <v>16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26</v>
      </c>
      <c r="R289">
        <v>15</v>
      </c>
      <c r="S289">
        <v>159</v>
      </c>
      <c r="T289">
        <v>10.6</v>
      </c>
      <c r="U289">
        <v>2</v>
      </c>
      <c r="V289">
        <v>0</v>
      </c>
      <c r="W289">
        <v>0</v>
      </c>
      <c r="X289">
        <v>2</v>
      </c>
      <c r="Y289">
        <v>0</v>
      </c>
      <c r="Z289">
        <v>0</v>
      </c>
      <c r="AA289">
        <v>28</v>
      </c>
      <c r="AB289">
        <v>42.9</v>
      </c>
      <c r="AC289">
        <v>45.9</v>
      </c>
      <c r="AD289">
        <v>35.4</v>
      </c>
      <c r="AF289">
        <v>114</v>
      </c>
      <c r="AH289" t="s">
        <v>35</v>
      </c>
    </row>
    <row r="290" spans="1:34" x14ac:dyDescent="0.3">
      <c r="A290">
        <v>289</v>
      </c>
      <c r="B290" s="2" t="s">
        <v>358</v>
      </c>
      <c r="C290" s="2" t="s">
        <v>86</v>
      </c>
      <c r="D290" s="2" t="s">
        <v>49</v>
      </c>
      <c r="E290">
        <v>27</v>
      </c>
      <c r="F290">
        <v>10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</v>
      </c>
      <c r="N290">
        <v>5</v>
      </c>
      <c r="O290">
        <v>1.25</v>
      </c>
      <c r="P290">
        <v>1</v>
      </c>
      <c r="Q290">
        <v>33</v>
      </c>
      <c r="R290">
        <v>19</v>
      </c>
      <c r="S290">
        <v>164</v>
      </c>
      <c r="T290">
        <v>8.6300000000000008</v>
      </c>
      <c r="U290">
        <v>0</v>
      </c>
      <c r="V290">
        <v>2</v>
      </c>
      <c r="W290">
        <v>1</v>
      </c>
      <c r="X290">
        <v>2</v>
      </c>
      <c r="Y290">
        <v>0</v>
      </c>
      <c r="Z290">
        <v>0</v>
      </c>
      <c r="AA290">
        <v>27</v>
      </c>
      <c r="AB290">
        <v>45.9</v>
      </c>
      <c r="AC290">
        <v>49.9</v>
      </c>
      <c r="AD290">
        <v>36.4</v>
      </c>
      <c r="AF290">
        <v>118</v>
      </c>
      <c r="AH290" t="s">
        <v>35</v>
      </c>
    </row>
    <row r="291" spans="1:34" x14ac:dyDescent="0.3">
      <c r="A291">
        <v>290</v>
      </c>
      <c r="B291" s="2" t="s">
        <v>359</v>
      </c>
      <c r="C291" s="2" t="s">
        <v>101</v>
      </c>
      <c r="D291" s="2" t="s">
        <v>49</v>
      </c>
      <c r="E291">
        <v>22</v>
      </c>
      <c r="F291">
        <v>7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49</v>
      </c>
      <c r="O291">
        <v>9.8000000000000007</v>
      </c>
      <c r="P291">
        <v>0</v>
      </c>
      <c r="Q291">
        <v>24</v>
      </c>
      <c r="R291">
        <v>12</v>
      </c>
      <c r="S291">
        <v>105</v>
      </c>
      <c r="T291">
        <v>8.75</v>
      </c>
      <c r="U291">
        <v>2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27</v>
      </c>
      <c r="AB291">
        <v>39.4</v>
      </c>
      <c r="AC291">
        <v>42.4</v>
      </c>
      <c r="AD291">
        <v>33.4</v>
      </c>
      <c r="AF291">
        <v>117</v>
      </c>
      <c r="AH291" t="s">
        <v>35</v>
      </c>
    </row>
    <row r="292" spans="1:34" x14ac:dyDescent="0.3">
      <c r="A292">
        <v>291</v>
      </c>
      <c r="B292" s="2" t="s">
        <v>360</v>
      </c>
      <c r="C292" s="2" t="s">
        <v>88</v>
      </c>
      <c r="D292" s="2" t="s">
        <v>52</v>
      </c>
      <c r="E292">
        <v>27</v>
      </c>
      <c r="F292">
        <v>5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20</v>
      </c>
      <c r="R292">
        <v>14</v>
      </c>
      <c r="S292">
        <v>153</v>
      </c>
      <c r="T292">
        <v>10.93</v>
      </c>
      <c r="U292">
        <v>2</v>
      </c>
      <c r="V292">
        <v>0</v>
      </c>
      <c r="W292">
        <v>0</v>
      </c>
      <c r="X292">
        <v>2</v>
      </c>
      <c r="Y292">
        <v>0</v>
      </c>
      <c r="Z292">
        <v>0</v>
      </c>
      <c r="AA292">
        <v>27</v>
      </c>
      <c r="AB292">
        <v>41.3</v>
      </c>
      <c r="AC292">
        <v>44.3</v>
      </c>
      <c r="AD292">
        <v>34.299999999999997</v>
      </c>
      <c r="AF292">
        <v>46</v>
      </c>
      <c r="AH292" t="s">
        <v>35</v>
      </c>
    </row>
    <row r="293" spans="1:34" x14ac:dyDescent="0.3">
      <c r="A293">
        <v>292</v>
      </c>
      <c r="B293" s="2" t="s">
        <v>361</v>
      </c>
      <c r="C293" s="2" t="s">
        <v>86</v>
      </c>
      <c r="D293" s="2" t="s">
        <v>34</v>
      </c>
      <c r="E293">
        <v>22</v>
      </c>
      <c r="F293">
        <v>7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53</v>
      </c>
      <c r="N293">
        <v>201</v>
      </c>
      <c r="O293">
        <v>3.79</v>
      </c>
      <c r="P293">
        <v>0</v>
      </c>
      <c r="Q293">
        <v>21</v>
      </c>
      <c r="R293">
        <v>15</v>
      </c>
      <c r="S293">
        <v>89</v>
      </c>
      <c r="T293">
        <v>5.93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27</v>
      </c>
      <c r="AB293">
        <v>42</v>
      </c>
      <c r="AC293">
        <v>46</v>
      </c>
      <c r="AD293">
        <v>34.5</v>
      </c>
      <c r="AF293">
        <v>82</v>
      </c>
      <c r="AH293" t="s">
        <v>35</v>
      </c>
    </row>
    <row r="294" spans="1:34" x14ac:dyDescent="0.3">
      <c r="A294">
        <v>293</v>
      </c>
      <c r="B294" s="2" t="s">
        <v>362</v>
      </c>
      <c r="C294" s="2" t="s">
        <v>99</v>
      </c>
      <c r="D294" s="2" t="s">
        <v>38</v>
      </c>
      <c r="E294">
        <v>33</v>
      </c>
      <c r="F294">
        <v>3</v>
      </c>
      <c r="G294">
        <v>1</v>
      </c>
      <c r="H294">
        <v>45</v>
      </c>
      <c r="I294">
        <v>64</v>
      </c>
      <c r="J294">
        <v>435</v>
      </c>
      <c r="K294">
        <v>3</v>
      </c>
      <c r="L294">
        <v>2</v>
      </c>
      <c r="M294">
        <v>6</v>
      </c>
      <c r="N294">
        <v>6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26</v>
      </c>
      <c r="AB294">
        <v>26</v>
      </c>
      <c r="AC294">
        <v>31</v>
      </c>
      <c r="AD294">
        <v>28</v>
      </c>
      <c r="AF294">
        <v>46</v>
      </c>
      <c r="AH294" t="s">
        <v>35</v>
      </c>
    </row>
    <row r="295" spans="1:34" x14ac:dyDescent="0.3">
      <c r="A295">
        <v>294</v>
      </c>
      <c r="B295" s="2" t="s">
        <v>363</v>
      </c>
      <c r="C295" s="2" t="s">
        <v>40</v>
      </c>
      <c r="D295" s="2" t="s">
        <v>52</v>
      </c>
      <c r="E295">
        <v>24</v>
      </c>
      <c r="F295">
        <v>15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24</v>
      </c>
      <c r="R295">
        <v>14</v>
      </c>
      <c r="S295">
        <v>204</v>
      </c>
      <c r="T295">
        <v>14.57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26</v>
      </c>
      <c r="AB295">
        <v>40.4</v>
      </c>
      <c r="AC295">
        <v>43.4</v>
      </c>
      <c r="AD295">
        <v>33.4</v>
      </c>
      <c r="AF295">
        <v>47</v>
      </c>
      <c r="AH295" t="s">
        <v>35</v>
      </c>
    </row>
    <row r="296" spans="1:34" x14ac:dyDescent="0.3">
      <c r="A296">
        <v>295</v>
      </c>
      <c r="B296" s="2" t="s">
        <v>364</v>
      </c>
      <c r="C296" s="2" t="s">
        <v>86</v>
      </c>
      <c r="D296" s="2" t="s">
        <v>49</v>
      </c>
      <c r="E296">
        <v>23</v>
      </c>
      <c r="F296">
        <v>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11</v>
      </c>
      <c r="O296">
        <v>11</v>
      </c>
      <c r="P296">
        <v>0</v>
      </c>
      <c r="Q296">
        <v>35</v>
      </c>
      <c r="R296">
        <v>23</v>
      </c>
      <c r="S296">
        <v>244</v>
      </c>
      <c r="T296">
        <v>10.61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26</v>
      </c>
      <c r="AB296">
        <v>48.5</v>
      </c>
      <c r="AC296">
        <v>51.5</v>
      </c>
      <c r="AD296">
        <v>37</v>
      </c>
      <c r="AF296">
        <v>123</v>
      </c>
      <c r="AH296" t="s">
        <v>35</v>
      </c>
    </row>
    <row r="297" spans="1:34" x14ac:dyDescent="0.3">
      <c r="A297">
        <v>296</v>
      </c>
      <c r="B297" s="2" t="s">
        <v>365</v>
      </c>
      <c r="C297" s="2" t="s">
        <v>65</v>
      </c>
      <c r="D297" s="2" t="s">
        <v>49</v>
      </c>
      <c r="E297">
        <v>29</v>
      </c>
      <c r="F297">
        <v>9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15</v>
      </c>
      <c r="O297">
        <v>15</v>
      </c>
      <c r="P297">
        <v>0</v>
      </c>
      <c r="Q297">
        <v>21</v>
      </c>
      <c r="R297">
        <v>12</v>
      </c>
      <c r="S297">
        <v>186</v>
      </c>
      <c r="T297">
        <v>15.5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26</v>
      </c>
      <c r="AB297">
        <v>38.1</v>
      </c>
      <c r="AC297">
        <v>41.1</v>
      </c>
      <c r="AD297">
        <v>32.1</v>
      </c>
      <c r="AF297">
        <v>120</v>
      </c>
      <c r="AH297" t="s">
        <v>35</v>
      </c>
    </row>
    <row r="298" spans="1:34" x14ac:dyDescent="0.3">
      <c r="A298">
        <v>297</v>
      </c>
      <c r="B298" s="2" t="s">
        <v>366</v>
      </c>
      <c r="C298" s="2" t="s">
        <v>54</v>
      </c>
      <c r="D298" s="2" t="s">
        <v>34</v>
      </c>
      <c r="E298">
        <v>24</v>
      </c>
      <c r="F298">
        <v>14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13</v>
      </c>
      <c r="N298">
        <v>49</v>
      </c>
      <c r="O298">
        <v>3.77</v>
      </c>
      <c r="P298">
        <v>2</v>
      </c>
      <c r="Q298">
        <v>15</v>
      </c>
      <c r="R298">
        <v>12</v>
      </c>
      <c r="S298">
        <v>92</v>
      </c>
      <c r="T298">
        <v>7.67</v>
      </c>
      <c r="U298">
        <v>0</v>
      </c>
      <c r="V298">
        <v>2</v>
      </c>
      <c r="W298">
        <v>0</v>
      </c>
      <c r="X298">
        <v>2</v>
      </c>
      <c r="Y298">
        <v>0</v>
      </c>
      <c r="Z298">
        <v>0</v>
      </c>
      <c r="AA298">
        <v>26</v>
      </c>
      <c r="AB298">
        <v>38.1</v>
      </c>
      <c r="AC298">
        <v>38.1</v>
      </c>
      <c r="AD298">
        <v>32.1</v>
      </c>
      <c r="AF298">
        <v>84</v>
      </c>
      <c r="AH298" t="s">
        <v>35</v>
      </c>
    </row>
    <row r="299" spans="1:34" x14ac:dyDescent="0.3">
      <c r="A299">
        <v>298</v>
      </c>
      <c r="B299" s="2" t="s">
        <v>367</v>
      </c>
      <c r="C299" s="2" t="s">
        <v>116</v>
      </c>
      <c r="D299" s="2" t="s">
        <v>49</v>
      </c>
      <c r="E299">
        <v>23</v>
      </c>
      <c r="F299">
        <v>15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</v>
      </c>
      <c r="N299">
        <v>15</v>
      </c>
      <c r="O299">
        <v>3.75</v>
      </c>
      <c r="P299">
        <v>0</v>
      </c>
      <c r="Q299">
        <v>13</v>
      </c>
      <c r="R299">
        <v>9</v>
      </c>
      <c r="S299">
        <v>189</v>
      </c>
      <c r="T299">
        <v>21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26</v>
      </c>
      <c r="AB299">
        <v>35.4</v>
      </c>
      <c r="AC299">
        <v>38.4</v>
      </c>
      <c r="AD299">
        <v>30.9</v>
      </c>
      <c r="AF299">
        <v>119</v>
      </c>
      <c r="AH299" t="s">
        <v>35</v>
      </c>
    </row>
    <row r="300" spans="1:34" x14ac:dyDescent="0.3">
      <c r="A300">
        <v>299</v>
      </c>
      <c r="B300" s="2" t="s">
        <v>368</v>
      </c>
      <c r="C300" s="2" t="s">
        <v>130</v>
      </c>
      <c r="D300" s="2" t="s">
        <v>34</v>
      </c>
      <c r="E300">
        <v>31</v>
      </c>
      <c r="F300">
        <v>13</v>
      </c>
      <c r="G300">
        <v>1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59</v>
      </c>
      <c r="N300">
        <v>229</v>
      </c>
      <c r="O300">
        <v>3.88</v>
      </c>
      <c r="P300">
        <v>0</v>
      </c>
      <c r="Q300">
        <v>12</v>
      </c>
      <c r="R300">
        <v>7</v>
      </c>
      <c r="S300">
        <v>33</v>
      </c>
      <c r="T300">
        <v>4.71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26</v>
      </c>
      <c r="AB300">
        <v>33.200000000000003</v>
      </c>
      <c r="AC300">
        <v>36.200000000000003</v>
      </c>
      <c r="AD300">
        <v>29.7</v>
      </c>
      <c r="AF300">
        <v>83</v>
      </c>
      <c r="AH300" t="s">
        <v>35</v>
      </c>
    </row>
    <row r="301" spans="1:34" x14ac:dyDescent="0.3">
      <c r="A301">
        <v>300</v>
      </c>
      <c r="B301" s="2" t="s">
        <v>369</v>
      </c>
      <c r="C301" s="2" t="s">
        <v>135</v>
      </c>
      <c r="D301" s="2" t="s">
        <v>49</v>
      </c>
      <c r="E301">
        <v>24</v>
      </c>
      <c r="F301">
        <v>12</v>
      </c>
      <c r="G301">
        <v>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47</v>
      </c>
      <c r="R301">
        <v>26</v>
      </c>
      <c r="S301">
        <v>198</v>
      </c>
      <c r="T301">
        <v>7.62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0</v>
      </c>
      <c r="AA301">
        <v>26</v>
      </c>
      <c r="AB301">
        <v>51.8</v>
      </c>
      <c r="AC301">
        <v>55.8</v>
      </c>
      <c r="AD301">
        <v>38.799999999999997</v>
      </c>
      <c r="AF301">
        <v>122</v>
      </c>
      <c r="AH301" t="s">
        <v>35</v>
      </c>
    </row>
    <row r="302" spans="1:34" x14ac:dyDescent="0.3">
      <c r="A302">
        <v>301</v>
      </c>
      <c r="B302" s="2" t="s">
        <v>370</v>
      </c>
      <c r="C302" s="2" t="s">
        <v>54</v>
      </c>
      <c r="D302" s="2" t="s">
        <v>49</v>
      </c>
      <c r="E302">
        <v>24</v>
      </c>
      <c r="F302">
        <v>13</v>
      </c>
      <c r="G302">
        <v>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24</v>
      </c>
      <c r="R302">
        <v>12</v>
      </c>
      <c r="S302">
        <v>200</v>
      </c>
      <c r="T302">
        <v>16.670000000000002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26</v>
      </c>
      <c r="AB302">
        <v>38</v>
      </c>
      <c r="AC302">
        <v>41</v>
      </c>
      <c r="AD302">
        <v>32</v>
      </c>
      <c r="AF302">
        <v>121</v>
      </c>
      <c r="AH302" t="s">
        <v>35</v>
      </c>
    </row>
    <row r="303" spans="1:34" x14ac:dyDescent="0.3">
      <c r="A303">
        <v>302</v>
      </c>
      <c r="B303" s="2" t="s">
        <v>371</v>
      </c>
      <c r="C303" s="2" t="s">
        <v>116</v>
      </c>
      <c r="D303" s="2" t="s">
        <v>52</v>
      </c>
      <c r="E303">
        <v>25</v>
      </c>
      <c r="F303">
        <v>16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19</v>
      </c>
      <c r="R303">
        <v>15</v>
      </c>
      <c r="S303">
        <v>202</v>
      </c>
      <c r="T303">
        <v>13.47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26</v>
      </c>
      <c r="AB303">
        <v>41.2</v>
      </c>
      <c r="AC303">
        <v>44.2</v>
      </c>
      <c r="AD303">
        <v>33.700000000000003</v>
      </c>
      <c r="AF303">
        <v>48</v>
      </c>
      <c r="AH303" t="s">
        <v>35</v>
      </c>
    </row>
    <row r="304" spans="1:34" x14ac:dyDescent="0.3">
      <c r="A304">
        <v>303</v>
      </c>
      <c r="B304" s="2" t="s">
        <v>372</v>
      </c>
      <c r="C304" s="2" t="s">
        <v>111</v>
      </c>
      <c r="D304" s="2" t="s">
        <v>52</v>
      </c>
      <c r="E304">
        <v>24</v>
      </c>
      <c r="F304">
        <v>5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14</v>
      </c>
      <c r="R304">
        <v>8</v>
      </c>
      <c r="S304">
        <v>127</v>
      </c>
      <c r="T304">
        <v>15.88</v>
      </c>
      <c r="U304">
        <v>2</v>
      </c>
      <c r="V304">
        <v>0</v>
      </c>
      <c r="W304">
        <v>0</v>
      </c>
      <c r="X304">
        <v>2</v>
      </c>
      <c r="Y304">
        <v>0</v>
      </c>
      <c r="Z304">
        <v>0</v>
      </c>
      <c r="AA304">
        <v>25</v>
      </c>
      <c r="AB304">
        <v>32.700000000000003</v>
      </c>
      <c r="AC304">
        <v>35.700000000000003</v>
      </c>
      <c r="AD304">
        <v>28.7</v>
      </c>
      <c r="AF304">
        <v>49</v>
      </c>
      <c r="AH304" t="s">
        <v>35</v>
      </c>
    </row>
    <row r="305" spans="1:34" x14ac:dyDescent="0.3">
      <c r="A305">
        <v>304</v>
      </c>
      <c r="B305" s="2" t="s">
        <v>373</v>
      </c>
      <c r="C305" s="2" t="s">
        <v>78</v>
      </c>
      <c r="D305" s="2" t="s">
        <v>38</v>
      </c>
      <c r="E305">
        <v>25</v>
      </c>
      <c r="F305">
        <v>3</v>
      </c>
      <c r="G305">
        <v>3</v>
      </c>
      <c r="H305">
        <v>41</v>
      </c>
      <c r="I305">
        <v>87</v>
      </c>
      <c r="J305">
        <v>474</v>
      </c>
      <c r="K305">
        <v>2</v>
      </c>
      <c r="L305">
        <v>2</v>
      </c>
      <c r="M305">
        <v>10</v>
      </c>
      <c r="N305">
        <v>77</v>
      </c>
      <c r="O305">
        <v>7.7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</v>
      </c>
      <c r="W305">
        <v>3</v>
      </c>
      <c r="X305">
        <v>0</v>
      </c>
      <c r="Y305">
        <v>0</v>
      </c>
      <c r="Z305">
        <v>0</v>
      </c>
      <c r="AA305">
        <v>25</v>
      </c>
      <c r="AB305">
        <v>24.7</v>
      </c>
      <c r="AC305">
        <v>32.700000000000003</v>
      </c>
      <c r="AD305">
        <v>26.7</v>
      </c>
      <c r="AF305">
        <v>47</v>
      </c>
      <c r="AH305" t="s">
        <v>35</v>
      </c>
    </row>
    <row r="306" spans="1:34" x14ac:dyDescent="0.3">
      <c r="A306">
        <v>305</v>
      </c>
      <c r="B306" s="2" t="s">
        <v>374</v>
      </c>
      <c r="C306" s="2" t="s">
        <v>116</v>
      </c>
      <c r="D306" s="2" t="s">
        <v>49</v>
      </c>
      <c r="E306">
        <v>23</v>
      </c>
      <c r="F306">
        <v>10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3</v>
      </c>
      <c r="O306">
        <v>3</v>
      </c>
      <c r="P306">
        <v>0</v>
      </c>
      <c r="Q306">
        <v>42</v>
      </c>
      <c r="R306">
        <v>21</v>
      </c>
      <c r="S306">
        <v>187</v>
      </c>
      <c r="T306">
        <v>8.9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25</v>
      </c>
      <c r="AB306">
        <v>46</v>
      </c>
      <c r="AC306">
        <v>50</v>
      </c>
      <c r="AD306">
        <v>35.5</v>
      </c>
      <c r="AF306">
        <v>124</v>
      </c>
      <c r="AH306" t="s">
        <v>35</v>
      </c>
    </row>
    <row r="307" spans="1:34" x14ac:dyDescent="0.3">
      <c r="A307">
        <v>306</v>
      </c>
      <c r="B307" s="2" t="s">
        <v>375</v>
      </c>
      <c r="C307" s="2" t="s">
        <v>99</v>
      </c>
      <c r="D307" s="2" t="s">
        <v>49</v>
      </c>
      <c r="E307">
        <v>28</v>
      </c>
      <c r="F307">
        <v>16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17</v>
      </c>
      <c r="N307">
        <v>103</v>
      </c>
      <c r="O307">
        <v>6.06</v>
      </c>
      <c r="P307">
        <v>0</v>
      </c>
      <c r="Q307">
        <v>17</v>
      </c>
      <c r="R307">
        <v>11</v>
      </c>
      <c r="S307">
        <v>83</v>
      </c>
      <c r="T307">
        <v>7.55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25</v>
      </c>
      <c r="AB307">
        <v>35.6</v>
      </c>
      <c r="AC307">
        <v>38.6</v>
      </c>
      <c r="AD307">
        <v>30.1</v>
      </c>
      <c r="AF307">
        <v>125</v>
      </c>
      <c r="AH307" t="s">
        <v>35</v>
      </c>
    </row>
    <row r="308" spans="1:34" x14ac:dyDescent="0.3">
      <c r="A308">
        <v>307</v>
      </c>
      <c r="B308" s="2" t="s">
        <v>376</v>
      </c>
      <c r="C308" s="2" t="s">
        <v>84</v>
      </c>
      <c r="D308" s="2" t="s">
        <v>34</v>
      </c>
      <c r="E308">
        <v>24</v>
      </c>
      <c r="F308">
        <v>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22</v>
      </c>
      <c r="N308">
        <v>106</v>
      </c>
      <c r="O308">
        <v>4.82</v>
      </c>
      <c r="P308">
        <v>1</v>
      </c>
      <c r="Q308">
        <v>14</v>
      </c>
      <c r="R308">
        <v>11</v>
      </c>
      <c r="S308">
        <v>87</v>
      </c>
      <c r="T308">
        <v>7.91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25</v>
      </c>
      <c r="AB308">
        <v>36.299999999999997</v>
      </c>
      <c r="AC308">
        <v>39.299999999999997</v>
      </c>
      <c r="AD308">
        <v>30.8</v>
      </c>
      <c r="AF308">
        <v>85</v>
      </c>
      <c r="AH308" t="s">
        <v>35</v>
      </c>
    </row>
    <row r="309" spans="1:34" x14ac:dyDescent="0.3">
      <c r="A309">
        <v>308</v>
      </c>
      <c r="B309" s="2" t="s">
        <v>377</v>
      </c>
      <c r="C309" s="2" t="s">
        <v>99</v>
      </c>
      <c r="D309" s="2" t="s">
        <v>49</v>
      </c>
      <c r="E309">
        <v>25</v>
      </c>
      <c r="F309">
        <v>16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39</v>
      </c>
      <c r="R309">
        <v>18</v>
      </c>
      <c r="S309">
        <v>186</v>
      </c>
      <c r="T309">
        <v>10.33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25</v>
      </c>
      <c r="AB309">
        <v>42.6</v>
      </c>
      <c r="AC309">
        <v>45.6</v>
      </c>
      <c r="AD309">
        <v>33.6</v>
      </c>
      <c r="AF309">
        <v>126</v>
      </c>
      <c r="AH309" t="s">
        <v>35</v>
      </c>
    </row>
    <row r="310" spans="1:34" x14ac:dyDescent="0.3">
      <c r="A310">
        <v>309</v>
      </c>
      <c r="B310" s="2" t="s">
        <v>378</v>
      </c>
      <c r="C310" s="2" t="s">
        <v>46</v>
      </c>
      <c r="D310" s="2" t="s">
        <v>34</v>
      </c>
      <c r="E310">
        <v>26</v>
      </c>
      <c r="F310">
        <v>16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23</v>
      </c>
      <c r="N310">
        <v>115</v>
      </c>
      <c r="O310">
        <v>5</v>
      </c>
      <c r="P310">
        <v>0</v>
      </c>
      <c r="Q310">
        <v>21</v>
      </c>
      <c r="R310">
        <v>15</v>
      </c>
      <c r="S310">
        <v>88</v>
      </c>
      <c r="T310">
        <v>5.87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0</v>
      </c>
      <c r="AA310">
        <v>24</v>
      </c>
      <c r="AB310">
        <v>39.299999999999997</v>
      </c>
      <c r="AC310">
        <v>43.3</v>
      </c>
      <c r="AD310">
        <v>31.8</v>
      </c>
      <c r="AF310">
        <v>87</v>
      </c>
      <c r="AH310" t="s">
        <v>35</v>
      </c>
    </row>
    <row r="311" spans="1:34" x14ac:dyDescent="0.3">
      <c r="A311">
        <v>310</v>
      </c>
      <c r="B311" s="2" t="s">
        <v>379</v>
      </c>
      <c r="C311" s="2" t="s">
        <v>86</v>
      </c>
      <c r="D311" s="2" t="s">
        <v>34</v>
      </c>
      <c r="E311">
        <v>22</v>
      </c>
      <c r="F311">
        <v>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36</v>
      </c>
      <c r="N311">
        <v>133</v>
      </c>
      <c r="O311">
        <v>3.69</v>
      </c>
      <c r="P311">
        <v>1</v>
      </c>
      <c r="Q311">
        <v>12</v>
      </c>
      <c r="R311">
        <v>7</v>
      </c>
      <c r="S311">
        <v>51</v>
      </c>
      <c r="T311">
        <v>7.29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24</v>
      </c>
      <c r="AB311">
        <v>31.4</v>
      </c>
      <c r="AC311">
        <v>34.4</v>
      </c>
      <c r="AD311">
        <v>27.9</v>
      </c>
      <c r="AF311">
        <v>86</v>
      </c>
      <c r="AH311" t="s">
        <v>35</v>
      </c>
    </row>
    <row r="312" spans="1:34" x14ac:dyDescent="0.3">
      <c r="A312">
        <v>311</v>
      </c>
      <c r="B312" s="2" t="s">
        <v>380</v>
      </c>
      <c r="C312" s="2" t="s">
        <v>65</v>
      </c>
      <c r="D312" s="2" t="s">
        <v>49</v>
      </c>
      <c r="E312">
        <v>24</v>
      </c>
      <c r="F312">
        <v>11</v>
      </c>
      <c r="G312">
        <v>4</v>
      </c>
      <c r="H312">
        <v>1</v>
      </c>
      <c r="I312">
        <v>1</v>
      </c>
      <c r="J312">
        <v>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24</v>
      </c>
      <c r="R312">
        <v>11</v>
      </c>
      <c r="S312">
        <v>109</v>
      </c>
      <c r="T312">
        <v>9.91</v>
      </c>
      <c r="U312">
        <v>2</v>
      </c>
      <c r="V312">
        <v>0</v>
      </c>
      <c r="W312">
        <v>0</v>
      </c>
      <c r="X312">
        <v>2</v>
      </c>
      <c r="Y312">
        <v>0</v>
      </c>
      <c r="Z312">
        <v>0</v>
      </c>
      <c r="AA312">
        <v>24</v>
      </c>
      <c r="AB312">
        <v>34.5</v>
      </c>
      <c r="AC312">
        <v>37.5</v>
      </c>
      <c r="AD312">
        <v>29</v>
      </c>
      <c r="AF312">
        <v>128</v>
      </c>
      <c r="AH312" t="s">
        <v>35</v>
      </c>
    </row>
    <row r="313" spans="1:34" x14ac:dyDescent="0.3">
      <c r="A313">
        <v>312</v>
      </c>
      <c r="B313" s="2" t="s">
        <v>381</v>
      </c>
      <c r="C313" s="2" t="s">
        <v>46</v>
      </c>
      <c r="D313" s="2" t="s">
        <v>49</v>
      </c>
      <c r="E313">
        <v>24</v>
      </c>
      <c r="F313">
        <v>13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16</v>
      </c>
      <c r="R313">
        <v>9</v>
      </c>
      <c r="S313">
        <v>184</v>
      </c>
      <c r="T313">
        <v>20.440000000000001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24</v>
      </c>
      <c r="AB313">
        <v>33.4</v>
      </c>
      <c r="AC313">
        <v>36.4</v>
      </c>
      <c r="AD313">
        <v>28.9</v>
      </c>
      <c r="AF313">
        <v>127</v>
      </c>
      <c r="AH313" t="s">
        <v>35</v>
      </c>
    </row>
    <row r="314" spans="1:34" x14ac:dyDescent="0.3">
      <c r="A314">
        <v>313</v>
      </c>
      <c r="B314" s="2" t="s">
        <v>382</v>
      </c>
      <c r="C314" s="2" t="s">
        <v>84</v>
      </c>
      <c r="D314" s="2" t="s">
        <v>49</v>
      </c>
      <c r="E314">
        <v>22</v>
      </c>
      <c r="F314">
        <v>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5</v>
      </c>
      <c r="R314">
        <v>3</v>
      </c>
      <c r="S314">
        <v>115</v>
      </c>
      <c r="T314">
        <v>38.33</v>
      </c>
      <c r="U314">
        <v>1</v>
      </c>
      <c r="V314">
        <v>0</v>
      </c>
      <c r="W314">
        <v>0</v>
      </c>
      <c r="X314">
        <v>2</v>
      </c>
      <c r="Y314">
        <v>0</v>
      </c>
      <c r="Z314">
        <v>0</v>
      </c>
      <c r="AA314">
        <v>24</v>
      </c>
      <c r="AB314">
        <v>26.5</v>
      </c>
      <c r="AC314">
        <v>29.5</v>
      </c>
      <c r="AD314">
        <v>25</v>
      </c>
      <c r="AF314">
        <v>129</v>
      </c>
      <c r="AH314" t="s">
        <v>35</v>
      </c>
    </row>
    <row r="315" spans="1:34" x14ac:dyDescent="0.3">
      <c r="A315">
        <v>314</v>
      </c>
      <c r="B315" s="2" t="s">
        <v>383</v>
      </c>
      <c r="C315" s="2" t="s">
        <v>76</v>
      </c>
      <c r="D315" s="2" t="s">
        <v>49</v>
      </c>
      <c r="E315">
        <v>23</v>
      </c>
      <c r="F315">
        <v>16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22</v>
      </c>
      <c r="R315">
        <v>10</v>
      </c>
      <c r="S315">
        <v>169</v>
      </c>
      <c r="T315">
        <v>16.899999999999999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23</v>
      </c>
      <c r="AB315">
        <v>32.9</v>
      </c>
      <c r="AC315">
        <v>35.9</v>
      </c>
      <c r="AD315">
        <v>27.9</v>
      </c>
      <c r="AF315">
        <v>132</v>
      </c>
      <c r="AH315" t="s">
        <v>35</v>
      </c>
    </row>
    <row r="316" spans="1:34" x14ac:dyDescent="0.3">
      <c r="A316">
        <v>315</v>
      </c>
      <c r="B316" s="2" t="s">
        <v>384</v>
      </c>
      <c r="C316" s="2" t="s">
        <v>33</v>
      </c>
      <c r="D316" s="2" t="s">
        <v>34</v>
      </c>
      <c r="E316">
        <v>23</v>
      </c>
      <c r="F316">
        <v>16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16</v>
      </c>
      <c r="N316">
        <v>116</v>
      </c>
      <c r="O316">
        <v>7.25</v>
      </c>
      <c r="P316">
        <v>1</v>
      </c>
      <c r="Q316">
        <v>9</v>
      </c>
      <c r="R316">
        <v>6</v>
      </c>
      <c r="S316">
        <v>57</v>
      </c>
      <c r="T316">
        <v>9.5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23</v>
      </c>
      <c r="AB316">
        <v>29.3</v>
      </c>
      <c r="AC316">
        <v>32.299999999999997</v>
      </c>
      <c r="AD316">
        <v>26.3</v>
      </c>
      <c r="AF316">
        <v>88</v>
      </c>
      <c r="AH316" t="s">
        <v>35</v>
      </c>
    </row>
    <row r="317" spans="1:34" x14ac:dyDescent="0.3">
      <c r="A317">
        <v>316</v>
      </c>
      <c r="B317" s="2" t="s">
        <v>385</v>
      </c>
      <c r="C317" s="2" t="s">
        <v>74</v>
      </c>
      <c r="D317" s="2" t="s">
        <v>52</v>
      </c>
      <c r="E317">
        <v>31</v>
      </c>
      <c r="F317">
        <v>10</v>
      </c>
      <c r="G317">
        <v>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28</v>
      </c>
      <c r="R317">
        <v>18</v>
      </c>
      <c r="S317">
        <v>167</v>
      </c>
      <c r="T317">
        <v>9.2799999999999994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23</v>
      </c>
      <c r="AB317">
        <v>40.700000000000003</v>
      </c>
      <c r="AC317">
        <v>43.7</v>
      </c>
      <c r="AD317">
        <v>31.7</v>
      </c>
      <c r="AF317">
        <v>51</v>
      </c>
      <c r="AH317" t="s">
        <v>35</v>
      </c>
    </row>
    <row r="318" spans="1:34" x14ac:dyDescent="0.3">
      <c r="A318">
        <v>317</v>
      </c>
      <c r="B318" s="2" t="s">
        <v>386</v>
      </c>
      <c r="C318" s="2" t="s">
        <v>74</v>
      </c>
      <c r="D318" s="2" t="s">
        <v>49</v>
      </c>
      <c r="E318">
        <v>28</v>
      </c>
      <c r="F318">
        <v>8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20</v>
      </c>
      <c r="O318">
        <v>20</v>
      </c>
      <c r="P318">
        <v>0</v>
      </c>
      <c r="Q318">
        <v>36</v>
      </c>
      <c r="R318">
        <v>23</v>
      </c>
      <c r="S318">
        <v>193</v>
      </c>
      <c r="T318">
        <v>8.39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23</v>
      </c>
      <c r="AB318">
        <v>46.3</v>
      </c>
      <c r="AC318">
        <v>49.3</v>
      </c>
      <c r="AD318">
        <v>34.799999999999997</v>
      </c>
      <c r="AF318">
        <v>130</v>
      </c>
      <c r="AH318" t="s">
        <v>35</v>
      </c>
    </row>
    <row r="319" spans="1:34" x14ac:dyDescent="0.3">
      <c r="A319">
        <v>318</v>
      </c>
      <c r="B319" s="2" t="s">
        <v>387</v>
      </c>
      <c r="C319" s="2" t="s">
        <v>51</v>
      </c>
      <c r="D319" s="2" t="s">
        <v>49</v>
      </c>
      <c r="E319">
        <v>26</v>
      </c>
      <c r="F319">
        <v>16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16</v>
      </c>
      <c r="R319">
        <v>12</v>
      </c>
      <c r="S319">
        <v>170</v>
      </c>
      <c r="T319">
        <v>14.17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23</v>
      </c>
      <c r="AB319">
        <v>35</v>
      </c>
      <c r="AC319">
        <v>38</v>
      </c>
      <c r="AD319">
        <v>29</v>
      </c>
      <c r="AF319">
        <v>131</v>
      </c>
      <c r="AH319" t="s">
        <v>35</v>
      </c>
    </row>
    <row r="320" spans="1:34" x14ac:dyDescent="0.3">
      <c r="A320">
        <v>319</v>
      </c>
      <c r="B320" s="2" t="s">
        <v>388</v>
      </c>
      <c r="C320" s="2" t="s">
        <v>51</v>
      </c>
      <c r="D320" s="2" t="s">
        <v>34</v>
      </c>
      <c r="E320">
        <v>23</v>
      </c>
      <c r="F320">
        <v>12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37</v>
      </c>
      <c r="N320">
        <v>128</v>
      </c>
      <c r="O320">
        <v>3.46</v>
      </c>
      <c r="P320">
        <v>1</v>
      </c>
      <c r="Q320">
        <v>10</v>
      </c>
      <c r="R320">
        <v>9</v>
      </c>
      <c r="S320">
        <v>43</v>
      </c>
      <c r="T320">
        <v>4.78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23</v>
      </c>
      <c r="AB320">
        <v>32.1</v>
      </c>
      <c r="AC320">
        <v>35.1</v>
      </c>
      <c r="AD320">
        <v>27.6</v>
      </c>
      <c r="AF320">
        <v>89</v>
      </c>
      <c r="AH320" t="s">
        <v>35</v>
      </c>
    </row>
    <row r="321" spans="1:34" x14ac:dyDescent="0.3">
      <c r="A321">
        <v>320</v>
      </c>
      <c r="B321" s="2" t="s">
        <v>389</v>
      </c>
      <c r="C321" s="2" t="s">
        <v>72</v>
      </c>
      <c r="D321" s="2" t="s">
        <v>52</v>
      </c>
      <c r="E321">
        <v>28</v>
      </c>
      <c r="F321">
        <v>16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28</v>
      </c>
      <c r="R321">
        <v>16</v>
      </c>
      <c r="S321">
        <v>173</v>
      </c>
      <c r="T321">
        <v>10.81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23</v>
      </c>
      <c r="AB321">
        <v>39.299999999999997</v>
      </c>
      <c r="AC321">
        <v>42.3</v>
      </c>
      <c r="AD321">
        <v>31.3</v>
      </c>
      <c r="AF321">
        <v>50</v>
      </c>
      <c r="AH321" t="s">
        <v>35</v>
      </c>
    </row>
    <row r="322" spans="1:34" x14ac:dyDescent="0.3">
      <c r="A322">
        <v>321</v>
      </c>
      <c r="B322" s="2" t="s">
        <v>390</v>
      </c>
      <c r="C322" s="2" t="s">
        <v>107</v>
      </c>
      <c r="D322" s="2" t="s">
        <v>49</v>
      </c>
      <c r="E322">
        <v>26</v>
      </c>
      <c r="F322">
        <v>4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19</v>
      </c>
      <c r="R322">
        <v>12</v>
      </c>
      <c r="S322">
        <v>166</v>
      </c>
      <c r="T322">
        <v>13.83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23</v>
      </c>
      <c r="AB322">
        <v>34.6</v>
      </c>
      <c r="AC322">
        <v>37.6</v>
      </c>
      <c r="AD322">
        <v>28.6</v>
      </c>
      <c r="AF322">
        <v>133</v>
      </c>
      <c r="AH322" t="s">
        <v>35</v>
      </c>
    </row>
    <row r="323" spans="1:34" x14ac:dyDescent="0.3">
      <c r="A323">
        <v>322</v>
      </c>
      <c r="B323" s="2" t="s">
        <v>391</v>
      </c>
      <c r="C323" s="2" t="s">
        <v>56</v>
      </c>
      <c r="D323" s="2" t="s">
        <v>34</v>
      </c>
      <c r="E323">
        <v>24</v>
      </c>
      <c r="F323">
        <v>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29</v>
      </c>
      <c r="N323">
        <v>200</v>
      </c>
      <c r="O323">
        <v>6.9</v>
      </c>
      <c r="P323">
        <v>0</v>
      </c>
      <c r="Q323">
        <v>11</v>
      </c>
      <c r="R323">
        <v>9</v>
      </c>
      <c r="S323">
        <v>22</v>
      </c>
      <c r="T323">
        <v>2.44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22</v>
      </c>
      <c r="AB323">
        <v>31.2</v>
      </c>
      <c r="AC323">
        <v>34.200000000000003</v>
      </c>
      <c r="AD323">
        <v>26.7</v>
      </c>
      <c r="AF323">
        <v>90</v>
      </c>
      <c r="AH323" t="s">
        <v>35</v>
      </c>
    </row>
    <row r="324" spans="1:34" x14ac:dyDescent="0.3">
      <c r="A324">
        <v>323</v>
      </c>
      <c r="B324" s="2" t="s">
        <v>392</v>
      </c>
      <c r="C324" s="2" t="s">
        <v>111</v>
      </c>
      <c r="D324" s="2" t="s">
        <v>49</v>
      </c>
      <c r="E324">
        <v>24</v>
      </c>
      <c r="F324">
        <v>15</v>
      </c>
      <c r="G324">
        <v>9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3</v>
      </c>
      <c r="O324">
        <v>3</v>
      </c>
      <c r="P324">
        <v>0</v>
      </c>
      <c r="Q324">
        <v>45</v>
      </c>
      <c r="R324">
        <v>27</v>
      </c>
      <c r="S324">
        <v>216</v>
      </c>
      <c r="T324">
        <v>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22</v>
      </c>
      <c r="AB324">
        <v>48.9</v>
      </c>
      <c r="AC324">
        <v>51.9</v>
      </c>
      <c r="AD324">
        <v>35.4</v>
      </c>
      <c r="AF324">
        <v>134</v>
      </c>
      <c r="AH324" t="s">
        <v>35</v>
      </c>
    </row>
    <row r="325" spans="1:34" x14ac:dyDescent="0.3">
      <c r="A325">
        <v>324</v>
      </c>
      <c r="B325" s="2" t="s">
        <v>393</v>
      </c>
      <c r="C325" s="2" t="s">
        <v>42</v>
      </c>
      <c r="D325" s="2" t="s">
        <v>52</v>
      </c>
      <c r="E325">
        <v>35</v>
      </c>
      <c r="F325">
        <v>16</v>
      </c>
      <c r="G325">
        <v>11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19</v>
      </c>
      <c r="R325">
        <v>15</v>
      </c>
      <c r="S325">
        <v>156</v>
      </c>
      <c r="T325">
        <v>10.4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22</v>
      </c>
      <c r="AB325">
        <v>36.6</v>
      </c>
      <c r="AC325">
        <v>39.6</v>
      </c>
      <c r="AD325">
        <v>29.1</v>
      </c>
      <c r="AF325">
        <v>52</v>
      </c>
      <c r="AH325" t="s">
        <v>35</v>
      </c>
    </row>
    <row r="326" spans="1:34" x14ac:dyDescent="0.3">
      <c r="A326">
        <v>325</v>
      </c>
      <c r="B326" s="2" t="s">
        <v>394</v>
      </c>
      <c r="C326" s="2" t="s">
        <v>114</v>
      </c>
      <c r="D326" s="2" t="s">
        <v>49</v>
      </c>
      <c r="E326">
        <v>26</v>
      </c>
      <c r="F326">
        <v>8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31</v>
      </c>
      <c r="R326">
        <v>16</v>
      </c>
      <c r="S326">
        <v>218</v>
      </c>
      <c r="T326">
        <v>13.63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22</v>
      </c>
      <c r="AB326">
        <v>37.799999999999997</v>
      </c>
      <c r="AC326">
        <v>40.799999999999997</v>
      </c>
      <c r="AD326">
        <v>29.8</v>
      </c>
      <c r="AF326">
        <v>135</v>
      </c>
      <c r="AH326" t="s">
        <v>35</v>
      </c>
    </row>
    <row r="327" spans="1:34" x14ac:dyDescent="0.3">
      <c r="A327">
        <v>326</v>
      </c>
      <c r="B327" s="2" t="s">
        <v>395</v>
      </c>
      <c r="C327" s="2" t="s">
        <v>65</v>
      </c>
      <c r="D327" s="2" t="s">
        <v>52</v>
      </c>
      <c r="E327">
        <v>24</v>
      </c>
      <c r="F327">
        <v>16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22</v>
      </c>
      <c r="R327">
        <v>15</v>
      </c>
      <c r="S327">
        <v>91</v>
      </c>
      <c r="T327">
        <v>6.07</v>
      </c>
      <c r="U327">
        <v>2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21</v>
      </c>
      <c r="AB327">
        <v>36.1</v>
      </c>
      <c r="AC327">
        <v>36.1</v>
      </c>
      <c r="AD327">
        <v>28.6</v>
      </c>
      <c r="AF327">
        <v>53</v>
      </c>
      <c r="AH327" t="s">
        <v>35</v>
      </c>
    </row>
    <row r="328" spans="1:34" x14ac:dyDescent="0.3">
      <c r="A328">
        <v>327</v>
      </c>
      <c r="B328" s="2" t="s">
        <v>396</v>
      </c>
      <c r="C328" s="2" t="s">
        <v>84</v>
      </c>
      <c r="D328" s="2" t="s">
        <v>52</v>
      </c>
      <c r="E328">
        <v>24</v>
      </c>
      <c r="F328">
        <v>16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10</v>
      </c>
      <c r="R328">
        <v>9</v>
      </c>
      <c r="S328">
        <v>149</v>
      </c>
      <c r="T328">
        <v>16.559999999999999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21</v>
      </c>
      <c r="AB328">
        <v>29.9</v>
      </c>
      <c r="AC328">
        <v>32.9</v>
      </c>
      <c r="AD328">
        <v>25.4</v>
      </c>
      <c r="AF328">
        <v>54</v>
      </c>
      <c r="AH328" t="s">
        <v>35</v>
      </c>
    </row>
    <row r="329" spans="1:34" x14ac:dyDescent="0.3">
      <c r="A329">
        <v>328</v>
      </c>
      <c r="B329" s="2" t="s">
        <v>397</v>
      </c>
      <c r="C329" s="2" t="s">
        <v>46</v>
      </c>
      <c r="D329" s="2" t="s">
        <v>34</v>
      </c>
      <c r="E329">
        <v>26</v>
      </c>
      <c r="F329">
        <v>16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</v>
      </c>
      <c r="N329">
        <v>17</v>
      </c>
      <c r="O329">
        <v>2.4300000000000002</v>
      </c>
      <c r="P329">
        <v>0</v>
      </c>
      <c r="Q329">
        <v>26</v>
      </c>
      <c r="R329">
        <v>17</v>
      </c>
      <c r="S329">
        <v>149</v>
      </c>
      <c r="T329">
        <v>8.76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21</v>
      </c>
      <c r="AB329">
        <v>37.6</v>
      </c>
      <c r="AC329">
        <v>41.6</v>
      </c>
      <c r="AD329">
        <v>29.1</v>
      </c>
      <c r="AF329">
        <v>91</v>
      </c>
      <c r="AH329" t="s">
        <v>35</v>
      </c>
    </row>
    <row r="330" spans="1:34" x14ac:dyDescent="0.3">
      <c r="A330">
        <v>329</v>
      </c>
      <c r="B330" s="2" t="s">
        <v>398</v>
      </c>
      <c r="C330" s="2" t="s">
        <v>104</v>
      </c>
      <c r="D330" s="2" t="s">
        <v>38</v>
      </c>
      <c r="E330">
        <v>34</v>
      </c>
      <c r="F330">
        <v>4</v>
      </c>
      <c r="G330">
        <v>1</v>
      </c>
      <c r="H330">
        <v>35</v>
      </c>
      <c r="I330">
        <v>65</v>
      </c>
      <c r="J330">
        <v>372</v>
      </c>
      <c r="K330">
        <v>4</v>
      </c>
      <c r="L330">
        <v>4</v>
      </c>
      <c r="M330">
        <v>8</v>
      </c>
      <c r="N330">
        <v>2</v>
      </c>
      <c r="O330">
        <v>0.25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1</v>
      </c>
      <c r="X330">
        <v>0</v>
      </c>
      <c r="Y330">
        <v>0</v>
      </c>
      <c r="Z330">
        <v>0</v>
      </c>
      <c r="AA330">
        <v>21</v>
      </c>
      <c r="AB330">
        <v>21.1</v>
      </c>
      <c r="AC330">
        <v>29.1</v>
      </c>
      <c r="AD330">
        <v>25.1</v>
      </c>
      <c r="AF330">
        <v>48</v>
      </c>
      <c r="AH330" t="s">
        <v>35</v>
      </c>
    </row>
    <row r="331" spans="1:34" x14ac:dyDescent="0.3">
      <c r="A331">
        <v>330</v>
      </c>
      <c r="B331" s="2" t="s">
        <v>399</v>
      </c>
      <c r="C331" s="2" t="s">
        <v>40</v>
      </c>
      <c r="D331" s="2" t="s">
        <v>49</v>
      </c>
      <c r="E331">
        <v>25</v>
      </c>
      <c r="F331">
        <v>8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-5</v>
      </c>
      <c r="O331">
        <v>-5</v>
      </c>
      <c r="P331">
        <v>0</v>
      </c>
      <c r="Q331">
        <v>12</v>
      </c>
      <c r="R331">
        <v>9</v>
      </c>
      <c r="S331">
        <v>170</v>
      </c>
      <c r="T331">
        <v>18.89</v>
      </c>
      <c r="U331">
        <v>1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21</v>
      </c>
      <c r="AB331">
        <v>29.5</v>
      </c>
      <c r="AC331">
        <v>33.5</v>
      </c>
      <c r="AD331">
        <v>25</v>
      </c>
      <c r="AF331">
        <v>136</v>
      </c>
      <c r="AH331" t="s">
        <v>35</v>
      </c>
    </row>
    <row r="332" spans="1:34" x14ac:dyDescent="0.3">
      <c r="A332">
        <v>331</v>
      </c>
      <c r="B332" s="2" t="s">
        <v>400</v>
      </c>
      <c r="C332" s="2" t="s">
        <v>104</v>
      </c>
      <c r="D332" s="2" t="s">
        <v>49</v>
      </c>
      <c r="E332">
        <v>22</v>
      </c>
      <c r="F332">
        <v>7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4</v>
      </c>
      <c r="N332">
        <v>34</v>
      </c>
      <c r="O332">
        <v>8.5</v>
      </c>
      <c r="P332">
        <v>0</v>
      </c>
      <c r="Q332">
        <v>24</v>
      </c>
      <c r="R332">
        <v>18</v>
      </c>
      <c r="S332">
        <v>127</v>
      </c>
      <c r="T332">
        <v>7.06</v>
      </c>
      <c r="U332">
        <v>1</v>
      </c>
      <c r="V332">
        <v>3</v>
      </c>
      <c r="W332">
        <v>1</v>
      </c>
      <c r="X332">
        <v>1</v>
      </c>
      <c r="Y332">
        <v>0</v>
      </c>
      <c r="Z332">
        <v>0</v>
      </c>
      <c r="AA332">
        <v>20</v>
      </c>
      <c r="AB332">
        <v>38.1</v>
      </c>
      <c r="AC332">
        <v>42.1</v>
      </c>
      <c r="AD332">
        <v>29.1</v>
      </c>
      <c r="AF332">
        <v>139</v>
      </c>
      <c r="AH332" t="s">
        <v>35</v>
      </c>
    </row>
    <row r="333" spans="1:34" x14ac:dyDescent="0.3">
      <c r="A333">
        <v>332</v>
      </c>
      <c r="B333" s="2" t="s">
        <v>401</v>
      </c>
      <c r="C333" s="2" t="s">
        <v>70</v>
      </c>
      <c r="D333" s="2" t="s">
        <v>52</v>
      </c>
      <c r="E333">
        <v>29</v>
      </c>
      <c r="F333">
        <v>16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27</v>
      </c>
      <c r="O333">
        <v>27</v>
      </c>
      <c r="P333">
        <v>0</v>
      </c>
      <c r="Q333">
        <v>19</v>
      </c>
      <c r="R333">
        <v>13</v>
      </c>
      <c r="S333">
        <v>108</v>
      </c>
      <c r="T333">
        <v>8.31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20</v>
      </c>
      <c r="AB333">
        <v>32.5</v>
      </c>
      <c r="AC333">
        <v>35.5</v>
      </c>
      <c r="AD333">
        <v>26</v>
      </c>
      <c r="AF333">
        <v>56</v>
      </c>
      <c r="AH333" t="s">
        <v>35</v>
      </c>
    </row>
    <row r="334" spans="1:34" x14ac:dyDescent="0.3">
      <c r="A334">
        <v>333</v>
      </c>
      <c r="B334" s="2" t="s">
        <v>402</v>
      </c>
      <c r="C334" s="2" t="s">
        <v>403</v>
      </c>
      <c r="D334" s="2" t="s">
        <v>49</v>
      </c>
      <c r="E334">
        <v>26</v>
      </c>
      <c r="F334">
        <v>14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</v>
      </c>
      <c r="N334">
        <v>73</v>
      </c>
      <c r="O334">
        <v>18.25</v>
      </c>
      <c r="P334">
        <v>1</v>
      </c>
      <c r="Q334">
        <v>11</v>
      </c>
      <c r="R334">
        <v>8</v>
      </c>
      <c r="S334">
        <v>111</v>
      </c>
      <c r="T334">
        <v>13.88</v>
      </c>
      <c r="U334">
        <v>0</v>
      </c>
      <c r="V334">
        <v>3</v>
      </c>
      <c r="W334">
        <v>2</v>
      </c>
      <c r="X334">
        <v>1</v>
      </c>
      <c r="Y334">
        <v>0</v>
      </c>
      <c r="Z334">
        <v>0</v>
      </c>
      <c r="AA334">
        <v>20</v>
      </c>
      <c r="AB334">
        <v>28.4</v>
      </c>
      <c r="AC334">
        <v>33.4</v>
      </c>
      <c r="AD334">
        <v>24.4</v>
      </c>
      <c r="AF334">
        <v>137</v>
      </c>
      <c r="AH334" t="s">
        <v>35</v>
      </c>
    </row>
    <row r="335" spans="1:34" x14ac:dyDescent="0.3">
      <c r="A335">
        <v>334</v>
      </c>
      <c r="B335" s="2" t="s">
        <v>404</v>
      </c>
      <c r="C335" s="2" t="s">
        <v>84</v>
      </c>
      <c r="D335" s="2" t="s">
        <v>49</v>
      </c>
      <c r="E335">
        <v>28</v>
      </c>
      <c r="F335">
        <v>16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26</v>
      </c>
      <c r="R335">
        <v>19</v>
      </c>
      <c r="S335">
        <v>195</v>
      </c>
      <c r="T335">
        <v>10.26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20</v>
      </c>
      <c r="AB335">
        <v>38.5</v>
      </c>
      <c r="AC335">
        <v>41.5</v>
      </c>
      <c r="AD335">
        <v>29</v>
      </c>
      <c r="AF335">
        <v>140</v>
      </c>
      <c r="AH335" t="s">
        <v>35</v>
      </c>
    </row>
    <row r="336" spans="1:34" x14ac:dyDescent="0.3">
      <c r="A336">
        <v>335</v>
      </c>
      <c r="B336" s="2" t="s">
        <v>405</v>
      </c>
      <c r="C336" s="2" t="s">
        <v>65</v>
      </c>
      <c r="D336" s="2" t="s">
        <v>49</v>
      </c>
      <c r="E336">
        <v>24</v>
      </c>
      <c r="F336">
        <v>16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-1</v>
      </c>
      <c r="O336">
        <v>-0.5</v>
      </c>
      <c r="P336">
        <v>0</v>
      </c>
      <c r="Q336">
        <v>10</v>
      </c>
      <c r="R336">
        <v>6</v>
      </c>
      <c r="S336">
        <v>165</v>
      </c>
      <c r="T336">
        <v>27.5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20</v>
      </c>
      <c r="AB336">
        <v>26.4</v>
      </c>
      <c r="AC336">
        <v>30.4</v>
      </c>
      <c r="AD336">
        <v>23.4</v>
      </c>
      <c r="AF336">
        <v>138</v>
      </c>
      <c r="AH336" t="s">
        <v>35</v>
      </c>
    </row>
    <row r="337" spans="1:34" x14ac:dyDescent="0.3">
      <c r="A337">
        <v>336</v>
      </c>
      <c r="B337" s="2" t="s">
        <v>406</v>
      </c>
      <c r="C337" s="2" t="s">
        <v>33</v>
      </c>
      <c r="D337" s="2" t="s">
        <v>52</v>
      </c>
      <c r="E337">
        <v>23</v>
      </c>
      <c r="F337">
        <v>16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30</v>
      </c>
      <c r="R337">
        <v>16</v>
      </c>
      <c r="S337">
        <v>136</v>
      </c>
      <c r="T337">
        <v>8.5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20</v>
      </c>
      <c r="AB337">
        <v>35.6</v>
      </c>
      <c r="AC337">
        <v>38.6</v>
      </c>
      <c r="AD337">
        <v>27.6</v>
      </c>
      <c r="AF337">
        <v>55</v>
      </c>
      <c r="AH337" t="s">
        <v>35</v>
      </c>
    </row>
    <row r="338" spans="1:34" x14ac:dyDescent="0.3">
      <c r="A338">
        <v>337</v>
      </c>
      <c r="B338" s="2" t="s">
        <v>407</v>
      </c>
      <c r="C338" s="2" t="s">
        <v>101</v>
      </c>
      <c r="D338" s="2" t="s">
        <v>52</v>
      </c>
      <c r="E338">
        <v>27</v>
      </c>
      <c r="F338">
        <v>11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19</v>
      </c>
      <c r="R338">
        <v>13</v>
      </c>
      <c r="S338">
        <v>131</v>
      </c>
      <c r="T338">
        <v>10.08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19</v>
      </c>
      <c r="AB338">
        <v>32.1</v>
      </c>
      <c r="AC338">
        <v>35.1</v>
      </c>
      <c r="AD338">
        <v>25.6</v>
      </c>
      <c r="AF338">
        <v>57</v>
      </c>
      <c r="AH338" t="s">
        <v>35</v>
      </c>
    </row>
    <row r="339" spans="1:34" x14ac:dyDescent="0.3">
      <c r="A339">
        <v>338</v>
      </c>
      <c r="B339" s="2" t="s">
        <v>408</v>
      </c>
      <c r="C339" s="2" t="s">
        <v>130</v>
      </c>
      <c r="D339" s="2" t="s">
        <v>34</v>
      </c>
      <c r="E339">
        <v>26</v>
      </c>
      <c r="F339">
        <v>16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32</v>
      </c>
      <c r="N339">
        <v>103</v>
      </c>
      <c r="O339">
        <v>3.22</v>
      </c>
      <c r="P339">
        <v>0</v>
      </c>
      <c r="Q339">
        <v>17</v>
      </c>
      <c r="R339">
        <v>13</v>
      </c>
      <c r="S339">
        <v>90</v>
      </c>
      <c r="T339">
        <v>6.92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19</v>
      </c>
      <c r="AB339">
        <v>32.299999999999997</v>
      </c>
      <c r="AC339">
        <v>35.299999999999997</v>
      </c>
      <c r="AD339">
        <v>25.8</v>
      </c>
      <c r="AF339">
        <v>92</v>
      </c>
      <c r="AH339" t="s">
        <v>35</v>
      </c>
    </row>
    <row r="340" spans="1:34" x14ac:dyDescent="0.3">
      <c r="A340">
        <v>339</v>
      </c>
      <c r="B340" s="2" t="s">
        <v>409</v>
      </c>
      <c r="C340" s="2" t="s">
        <v>61</v>
      </c>
      <c r="D340" s="2" t="s">
        <v>34</v>
      </c>
      <c r="E340">
        <v>25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23</v>
      </c>
      <c r="N340">
        <v>72</v>
      </c>
      <c r="O340">
        <v>3.13</v>
      </c>
      <c r="P340">
        <v>1</v>
      </c>
      <c r="Q340">
        <v>12</v>
      </c>
      <c r="R340">
        <v>10</v>
      </c>
      <c r="S340">
        <v>76</v>
      </c>
      <c r="T340">
        <v>7.6</v>
      </c>
      <c r="U340">
        <v>0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19</v>
      </c>
      <c r="AB340">
        <v>28.8</v>
      </c>
      <c r="AC340">
        <v>29.8</v>
      </c>
      <c r="AD340">
        <v>23.8</v>
      </c>
      <c r="AF340">
        <v>93</v>
      </c>
      <c r="AH340" t="s">
        <v>35</v>
      </c>
    </row>
    <row r="341" spans="1:34" x14ac:dyDescent="0.3">
      <c r="A341">
        <v>340</v>
      </c>
      <c r="B341" s="2" t="s">
        <v>410</v>
      </c>
      <c r="C341" s="2" t="s">
        <v>135</v>
      </c>
      <c r="D341" s="2" t="s">
        <v>52</v>
      </c>
      <c r="E341">
        <v>35</v>
      </c>
      <c r="F341">
        <v>4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19</v>
      </c>
      <c r="R341">
        <v>10</v>
      </c>
      <c r="S341">
        <v>123</v>
      </c>
      <c r="T341">
        <v>12.3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18</v>
      </c>
      <c r="AB341">
        <v>28.3</v>
      </c>
      <c r="AC341">
        <v>31.3</v>
      </c>
      <c r="AD341">
        <v>23.3</v>
      </c>
      <c r="AF341">
        <v>58</v>
      </c>
      <c r="AH341" t="s">
        <v>35</v>
      </c>
    </row>
    <row r="342" spans="1:34" x14ac:dyDescent="0.3">
      <c r="A342">
        <v>341</v>
      </c>
      <c r="B342" s="2" t="s">
        <v>411</v>
      </c>
      <c r="C342" s="2" t="s">
        <v>80</v>
      </c>
      <c r="D342" s="2" t="s">
        <v>34</v>
      </c>
      <c r="E342">
        <v>22</v>
      </c>
      <c r="F342">
        <v>13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39</v>
      </c>
      <c r="N342">
        <v>147</v>
      </c>
      <c r="O342">
        <v>3.77</v>
      </c>
      <c r="P342">
        <v>0</v>
      </c>
      <c r="Q342">
        <v>6</v>
      </c>
      <c r="R342">
        <v>4</v>
      </c>
      <c r="S342">
        <v>37</v>
      </c>
      <c r="T342">
        <v>9.25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18</v>
      </c>
      <c r="AB342">
        <v>22.4</v>
      </c>
      <c r="AC342">
        <v>25.4</v>
      </c>
      <c r="AD342">
        <v>20.399999999999999</v>
      </c>
      <c r="AF342">
        <v>94</v>
      </c>
      <c r="AH342" t="s">
        <v>35</v>
      </c>
    </row>
    <row r="343" spans="1:34" x14ac:dyDescent="0.3">
      <c r="A343">
        <v>342</v>
      </c>
      <c r="B343" s="2" t="s">
        <v>412</v>
      </c>
      <c r="C343" s="2" t="s">
        <v>111</v>
      </c>
      <c r="D343" s="2" t="s">
        <v>49</v>
      </c>
      <c r="E343">
        <v>30</v>
      </c>
      <c r="F343">
        <v>7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21</v>
      </c>
      <c r="R343">
        <v>12</v>
      </c>
      <c r="S343">
        <v>181</v>
      </c>
      <c r="T343">
        <v>15.08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18</v>
      </c>
      <c r="AB343">
        <v>30.1</v>
      </c>
      <c r="AC343">
        <v>33.1</v>
      </c>
      <c r="AD343">
        <v>24.1</v>
      </c>
      <c r="AF343">
        <v>141</v>
      </c>
      <c r="AH343" t="s">
        <v>35</v>
      </c>
    </row>
    <row r="344" spans="1:34" x14ac:dyDescent="0.3">
      <c r="A344">
        <v>343</v>
      </c>
      <c r="B344" s="2" t="s">
        <v>413</v>
      </c>
      <c r="C344" s="2" t="s">
        <v>86</v>
      </c>
      <c r="D344" s="2" t="s">
        <v>38</v>
      </c>
      <c r="E344">
        <v>22</v>
      </c>
      <c r="F344">
        <v>6</v>
      </c>
      <c r="G344">
        <v>3</v>
      </c>
      <c r="H344">
        <v>58</v>
      </c>
      <c r="I344">
        <v>109</v>
      </c>
      <c r="J344">
        <v>567</v>
      </c>
      <c r="K344">
        <v>1</v>
      </c>
      <c r="L344">
        <v>5</v>
      </c>
      <c r="M344">
        <v>3</v>
      </c>
      <c r="N344">
        <v>13</v>
      </c>
      <c r="O344">
        <v>4.33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18</v>
      </c>
      <c r="AB344">
        <v>18</v>
      </c>
      <c r="AC344">
        <v>26</v>
      </c>
      <c r="AD344">
        <v>23</v>
      </c>
      <c r="AF344">
        <v>49</v>
      </c>
      <c r="AH344" t="s">
        <v>35</v>
      </c>
    </row>
    <row r="345" spans="1:34" x14ac:dyDescent="0.3">
      <c r="A345">
        <v>344</v>
      </c>
      <c r="B345" s="2" t="s">
        <v>414</v>
      </c>
      <c r="C345" s="2" t="s">
        <v>114</v>
      </c>
      <c r="D345" s="2" t="s">
        <v>52</v>
      </c>
      <c r="E345">
        <v>27</v>
      </c>
      <c r="F345">
        <v>14</v>
      </c>
      <c r="G345">
        <v>11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20</v>
      </c>
      <c r="R345">
        <v>14</v>
      </c>
      <c r="S345">
        <v>114</v>
      </c>
      <c r="T345">
        <v>8.14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17</v>
      </c>
      <c r="AB345">
        <v>31.4</v>
      </c>
      <c r="AC345">
        <v>34.4</v>
      </c>
      <c r="AD345">
        <v>24.4</v>
      </c>
      <c r="AF345">
        <v>60</v>
      </c>
      <c r="AH345" t="s">
        <v>35</v>
      </c>
    </row>
    <row r="346" spans="1:34" x14ac:dyDescent="0.3">
      <c r="A346">
        <v>345</v>
      </c>
      <c r="B346" s="2" t="s">
        <v>415</v>
      </c>
      <c r="C346" s="2" t="s">
        <v>61</v>
      </c>
      <c r="D346" s="2" t="s">
        <v>34</v>
      </c>
      <c r="E346">
        <v>21</v>
      </c>
      <c r="F346">
        <v>16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18</v>
      </c>
      <c r="N346">
        <v>114</v>
      </c>
      <c r="O346">
        <v>6.33</v>
      </c>
      <c r="P346">
        <v>0</v>
      </c>
      <c r="Q346">
        <v>13</v>
      </c>
      <c r="R346">
        <v>11</v>
      </c>
      <c r="S346">
        <v>56</v>
      </c>
      <c r="T346">
        <v>5.09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17</v>
      </c>
      <c r="AB346">
        <v>28</v>
      </c>
      <c r="AC346">
        <v>31</v>
      </c>
      <c r="AD346">
        <v>22.5</v>
      </c>
      <c r="AF346">
        <v>95</v>
      </c>
      <c r="AH346" t="s">
        <v>35</v>
      </c>
    </row>
    <row r="347" spans="1:34" x14ac:dyDescent="0.3">
      <c r="A347">
        <v>346</v>
      </c>
      <c r="B347" s="2" t="s">
        <v>416</v>
      </c>
      <c r="C347" s="2" t="s">
        <v>101</v>
      </c>
      <c r="D347" s="2" t="s">
        <v>52</v>
      </c>
      <c r="E347">
        <v>24</v>
      </c>
      <c r="F347">
        <v>6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9</v>
      </c>
      <c r="R347">
        <v>6</v>
      </c>
      <c r="S347">
        <v>114</v>
      </c>
      <c r="T347">
        <v>19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17</v>
      </c>
      <c r="AB347">
        <v>23.4</v>
      </c>
      <c r="AC347">
        <v>26.4</v>
      </c>
      <c r="AD347">
        <v>20.399999999999999</v>
      </c>
      <c r="AF347">
        <v>59</v>
      </c>
      <c r="AH347" t="s">
        <v>35</v>
      </c>
    </row>
    <row r="348" spans="1:34" x14ac:dyDescent="0.3">
      <c r="A348">
        <v>347</v>
      </c>
      <c r="B348" s="2" t="s">
        <v>417</v>
      </c>
      <c r="C348" s="2" t="s">
        <v>67</v>
      </c>
      <c r="D348" s="2" t="s">
        <v>38</v>
      </c>
      <c r="E348">
        <v>29</v>
      </c>
      <c r="F348">
        <v>2</v>
      </c>
      <c r="G348">
        <v>1</v>
      </c>
      <c r="H348">
        <v>21</v>
      </c>
      <c r="I348">
        <v>37</v>
      </c>
      <c r="J348">
        <v>225</v>
      </c>
      <c r="K348">
        <v>0</v>
      </c>
      <c r="L348">
        <v>1</v>
      </c>
      <c r="M348">
        <v>5</v>
      </c>
      <c r="N348">
        <v>39</v>
      </c>
      <c r="O348">
        <v>7.8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17</v>
      </c>
      <c r="AB348">
        <v>16.899999999999999</v>
      </c>
      <c r="AC348">
        <v>17.899999999999999</v>
      </c>
      <c r="AD348">
        <v>17.899999999999999</v>
      </c>
      <c r="AF348">
        <v>50</v>
      </c>
      <c r="AH348" t="s">
        <v>35</v>
      </c>
    </row>
    <row r="349" spans="1:34" x14ac:dyDescent="0.3">
      <c r="A349">
        <v>348</v>
      </c>
      <c r="B349" s="2" t="s">
        <v>418</v>
      </c>
      <c r="C349" s="2" t="s">
        <v>33</v>
      </c>
      <c r="D349" s="2" t="s">
        <v>38</v>
      </c>
      <c r="E349">
        <v>30</v>
      </c>
      <c r="F349">
        <v>2</v>
      </c>
      <c r="G349">
        <v>2</v>
      </c>
      <c r="H349">
        <v>50</v>
      </c>
      <c r="I349">
        <v>89</v>
      </c>
      <c r="J349">
        <v>572</v>
      </c>
      <c r="K349">
        <v>0</v>
      </c>
      <c r="L349">
        <v>1</v>
      </c>
      <c r="M349">
        <v>5</v>
      </c>
      <c r="N349">
        <v>-2</v>
      </c>
      <c r="O349">
        <v>-0.4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2</v>
      </c>
      <c r="X349">
        <v>0</v>
      </c>
      <c r="Y349">
        <v>0</v>
      </c>
      <c r="Z349">
        <v>0</v>
      </c>
      <c r="AA349">
        <v>17</v>
      </c>
      <c r="AB349">
        <v>16.7</v>
      </c>
      <c r="AC349">
        <v>22.7</v>
      </c>
      <c r="AD349">
        <v>17.7</v>
      </c>
      <c r="AF349">
        <v>51</v>
      </c>
      <c r="AH349" t="s">
        <v>35</v>
      </c>
    </row>
    <row r="350" spans="1:34" x14ac:dyDescent="0.3">
      <c r="A350">
        <v>349</v>
      </c>
      <c r="B350" s="2" t="s">
        <v>419</v>
      </c>
      <c r="C350" s="2" t="s">
        <v>111</v>
      </c>
      <c r="D350" s="2" t="s">
        <v>52</v>
      </c>
      <c r="E350">
        <v>27</v>
      </c>
      <c r="F350">
        <v>12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18</v>
      </c>
      <c r="R350">
        <v>13</v>
      </c>
      <c r="S350">
        <v>109</v>
      </c>
      <c r="T350">
        <v>8.3800000000000008</v>
      </c>
      <c r="U350">
        <v>1</v>
      </c>
      <c r="V350">
        <v>1</v>
      </c>
      <c r="W350">
        <v>0</v>
      </c>
      <c r="X350">
        <v>1</v>
      </c>
      <c r="Y350">
        <v>0</v>
      </c>
      <c r="Z350">
        <v>0</v>
      </c>
      <c r="AA350">
        <v>17</v>
      </c>
      <c r="AB350">
        <v>29.9</v>
      </c>
      <c r="AC350">
        <v>32.9</v>
      </c>
      <c r="AD350">
        <v>23.4</v>
      </c>
      <c r="AF350">
        <v>62</v>
      </c>
      <c r="AH350" t="s">
        <v>35</v>
      </c>
    </row>
    <row r="351" spans="1:34" x14ac:dyDescent="0.3">
      <c r="A351">
        <v>350</v>
      </c>
      <c r="B351" s="2" t="s">
        <v>420</v>
      </c>
      <c r="C351" s="2" t="s">
        <v>44</v>
      </c>
      <c r="D351" s="2" t="s">
        <v>49</v>
      </c>
      <c r="E351">
        <v>27</v>
      </c>
      <c r="F351">
        <v>4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9</v>
      </c>
      <c r="R351">
        <v>5</v>
      </c>
      <c r="S351">
        <v>113</v>
      </c>
      <c r="T351">
        <v>22.6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17</v>
      </c>
      <c r="AB351">
        <v>22.3</v>
      </c>
      <c r="AC351">
        <v>25.3</v>
      </c>
      <c r="AD351">
        <v>19.8</v>
      </c>
      <c r="AF351">
        <v>142</v>
      </c>
      <c r="AH351" t="s">
        <v>35</v>
      </c>
    </row>
    <row r="352" spans="1:34" x14ac:dyDescent="0.3">
      <c r="A352">
        <v>351</v>
      </c>
      <c r="B352" s="2" t="s">
        <v>421</v>
      </c>
      <c r="C352" s="2" t="s">
        <v>111</v>
      </c>
      <c r="D352" s="2" t="s">
        <v>52</v>
      </c>
      <c r="E352">
        <v>26</v>
      </c>
      <c r="F352">
        <v>16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22</v>
      </c>
      <c r="R352">
        <v>17</v>
      </c>
      <c r="S352">
        <v>166</v>
      </c>
      <c r="T352">
        <v>9.76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17</v>
      </c>
      <c r="AB352">
        <v>33.6</v>
      </c>
      <c r="AC352">
        <v>36.6</v>
      </c>
      <c r="AD352">
        <v>25.1</v>
      </c>
      <c r="AF352">
        <v>63</v>
      </c>
      <c r="AH352" t="s">
        <v>35</v>
      </c>
    </row>
    <row r="353" spans="1:34" x14ac:dyDescent="0.3">
      <c r="A353">
        <v>352</v>
      </c>
      <c r="B353" s="2" t="s">
        <v>422</v>
      </c>
      <c r="C353" s="2" t="s">
        <v>101</v>
      </c>
      <c r="D353" s="2" t="s">
        <v>52</v>
      </c>
      <c r="E353">
        <v>39</v>
      </c>
      <c r="F353">
        <v>10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24</v>
      </c>
      <c r="R353">
        <v>17</v>
      </c>
      <c r="S353">
        <v>173</v>
      </c>
      <c r="T353">
        <v>10.18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17</v>
      </c>
      <c r="AB353">
        <v>34.299999999999997</v>
      </c>
      <c r="AC353">
        <v>37.299999999999997</v>
      </c>
      <c r="AD353">
        <v>25.8</v>
      </c>
      <c r="AF353">
        <v>61</v>
      </c>
      <c r="AH353" t="s">
        <v>35</v>
      </c>
    </row>
    <row r="354" spans="1:34" x14ac:dyDescent="0.3">
      <c r="A354">
        <v>353</v>
      </c>
      <c r="B354" s="2" t="s">
        <v>423</v>
      </c>
      <c r="C354" s="2" t="s">
        <v>107</v>
      </c>
      <c r="D354" s="2" t="s">
        <v>34</v>
      </c>
      <c r="E354">
        <v>26</v>
      </c>
      <c r="F354">
        <v>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17</v>
      </c>
      <c r="N354">
        <v>63</v>
      </c>
      <c r="O354">
        <v>3.71</v>
      </c>
      <c r="P354">
        <v>0</v>
      </c>
      <c r="Q354">
        <v>15</v>
      </c>
      <c r="R354">
        <v>13</v>
      </c>
      <c r="S354">
        <v>124</v>
      </c>
      <c r="T354">
        <v>9.5399999999999991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17</v>
      </c>
      <c r="AB354">
        <v>29.7</v>
      </c>
      <c r="AC354">
        <v>33.700000000000003</v>
      </c>
      <c r="AD354">
        <v>23.2</v>
      </c>
      <c r="AF354">
        <v>96</v>
      </c>
      <c r="AH354" t="s">
        <v>35</v>
      </c>
    </row>
    <row r="355" spans="1:34" x14ac:dyDescent="0.3">
      <c r="A355">
        <v>354</v>
      </c>
      <c r="B355" s="2" t="s">
        <v>424</v>
      </c>
      <c r="C355" s="2" t="s">
        <v>114</v>
      </c>
      <c r="D355" s="2" t="s">
        <v>34</v>
      </c>
      <c r="E355">
        <v>23</v>
      </c>
      <c r="F355">
        <v>16</v>
      </c>
      <c r="G355">
        <v>6</v>
      </c>
      <c r="H355">
        <v>1</v>
      </c>
      <c r="I355">
        <v>1</v>
      </c>
      <c r="J355">
        <v>6</v>
      </c>
      <c r="K355">
        <v>0</v>
      </c>
      <c r="L355">
        <v>0</v>
      </c>
      <c r="M355">
        <v>1</v>
      </c>
      <c r="N355">
        <v>3</v>
      </c>
      <c r="O355">
        <v>3</v>
      </c>
      <c r="P355">
        <v>0</v>
      </c>
      <c r="Q355">
        <v>12</v>
      </c>
      <c r="R355">
        <v>9</v>
      </c>
      <c r="S355">
        <v>90</v>
      </c>
      <c r="T355">
        <v>10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16</v>
      </c>
      <c r="AB355">
        <v>24.5</v>
      </c>
      <c r="AC355">
        <v>24.5</v>
      </c>
      <c r="AD355">
        <v>20</v>
      </c>
      <c r="AF355">
        <v>97</v>
      </c>
      <c r="AH355" t="s">
        <v>35</v>
      </c>
    </row>
    <row r="356" spans="1:34" x14ac:dyDescent="0.3">
      <c r="A356">
        <v>355</v>
      </c>
      <c r="B356" s="2" t="s">
        <v>425</v>
      </c>
      <c r="C356" s="2" t="s">
        <v>37</v>
      </c>
      <c r="D356" s="2" t="s">
        <v>38</v>
      </c>
      <c r="E356">
        <v>29</v>
      </c>
      <c r="F356">
        <v>7</v>
      </c>
      <c r="G356">
        <v>1</v>
      </c>
      <c r="H356">
        <v>23</v>
      </c>
      <c r="I356">
        <v>38</v>
      </c>
      <c r="J356">
        <v>225</v>
      </c>
      <c r="K356">
        <v>1</v>
      </c>
      <c r="L356">
        <v>2</v>
      </c>
      <c r="M356">
        <v>20</v>
      </c>
      <c r="N356">
        <v>70</v>
      </c>
      <c r="O356">
        <v>3.5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16</v>
      </c>
      <c r="AB356">
        <v>16</v>
      </c>
      <c r="AC356">
        <v>18</v>
      </c>
      <c r="AD356">
        <v>18</v>
      </c>
      <c r="AF356">
        <v>52</v>
      </c>
      <c r="AH356" t="s">
        <v>35</v>
      </c>
    </row>
    <row r="357" spans="1:34" x14ac:dyDescent="0.3">
      <c r="A357">
        <v>356</v>
      </c>
      <c r="B357" s="2" t="s">
        <v>426</v>
      </c>
      <c r="C357" s="2" t="s">
        <v>135</v>
      </c>
      <c r="D357" s="2" t="s">
        <v>52</v>
      </c>
      <c r="E357">
        <v>23</v>
      </c>
      <c r="F357">
        <v>11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14</v>
      </c>
      <c r="R357">
        <v>8</v>
      </c>
      <c r="S357">
        <v>103</v>
      </c>
      <c r="T357">
        <v>12.88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16</v>
      </c>
      <c r="AB357">
        <v>24.3</v>
      </c>
      <c r="AC357">
        <v>27.3</v>
      </c>
      <c r="AD357">
        <v>20.3</v>
      </c>
      <c r="AF357">
        <v>64</v>
      </c>
      <c r="AH357" t="s">
        <v>35</v>
      </c>
    </row>
    <row r="358" spans="1:34" x14ac:dyDescent="0.3">
      <c r="A358">
        <v>357</v>
      </c>
      <c r="B358" s="2" t="s">
        <v>427</v>
      </c>
      <c r="C358" s="2" t="s">
        <v>42</v>
      </c>
      <c r="D358" s="2" t="s">
        <v>52</v>
      </c>
      <c r="E358">
        <v>25</v>
      </c>
      <c r="F358">
        <v>11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15</v>
      </c>
      <c r="R358">
        <v>10</v>
      </c>
      <c r="S358">
        <v>100</v>
      </c>
      <c r="T358">
        <v>10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16</v>
      </c>
      <c r="AB358">
        <v>26</v>
      </c>
      <c r="AC358">
        <v>29</v>
      </c>
      <c r="AD358">
        <v>21</v>
      </c>
      <c r="AF358">
        <v>65</v>
      </c>
      <c r="AH358" t="s">
        <v>35</v>
      </c>
    </row>
    <row r="359" spans="1:34" x14ac:dyDescent="0.3">
      <c r="A359">
        <v>358</v>
      </c>
      <c r="B359" s="2" t="s">
        <v>428</v>
      </c>
      <c r="C359" s="2" t="s">
        <v>76</v>
      </c>
      <c r="D359" s="2" t="s">
        <v>52</v>
      </c>
      <c r="E359">
        <v>26</v>
      </c>
      <c r="F359">
        <v>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13</v>
      </c>
      <c r="R359">
        <v>9</v>
      </c>
      <c r="S359">
        <v>87</v>
      </c>
      <c r="T359">
        <v>9.67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15</v>
      </c>
      <c r="AB359">
        <v>23.7</v>
      </c>
      <c r="AC359">
        <v>23.7</v>
      </c>
      <c r="AD359">
        <v>19.2</v>
      </c>
      <c r="AF359">
        <v>67</v>
      </c>
      <c r="AH359" t="s">
        <v>35</v>
      </c>
    </row>
    <row r="360" spans="1:34" x14ac:dyDescent="0.3">
      <c r="A360">
        <v>359</v>
      </c>
      <c r="B360" s="2" t="s">
        <v>429</v>
      </c>
      <c r="C360" s="2" t="s">
        <v>40</v>
      </c>
      <c r="D360" s="2" t="s">
        <v>52</v>
      </c>
      <c r="E360">
        <v>27</v>
      </c>
      <c r="F360">
        <v>16</v>
      </c>
      <c r="G360">
        <v>10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8</v>
      </c>
      <c r="R360">
        <v>6</v>
      </c>
      <c r="S360">
        <v>90</v>
      </c>
      <c r="T360">
        <v>15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15</v>
      </c>
      <c r="AB360">
        <v>21</v>
      </c>
      <c r="AC360">
        <v>21</v>
      </c>
      <c r="AD360">
        <v>18</v>
      </c>
      <c r="AF360">
        <v>66</v>
      </c>
      <c r="AH360" t="s">
        <v>35</v>
      </c>
    </row>
    <row r="361" spans="1:34" x14ac:dyDescent="0.3">
      <c r="A361">
        <v>360</v>
      </c>
      <c r="B361" s="2" t="s">
        <v>430</v>
      </c>
      <c r="C361" s="2" t="s">
        <v>135</v>
      </c>
      <c r="D361" s="2" t="s">
        <v>34</v>
      </c>
      <c r="E361">
        <v>25</v>
      </c>
      <c r="F361">
        <v>15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22</v>
      </c>
      <c r="N361">
        <v>81</v>
      </c>
      <c r="O361">
        <v>3.68</v>
      </c>
      <c r="P361">
        <v>0</v>
      </c>
      <c r="Q361">
        <v>13</v>
      </c>
      <c r="R361">
        <v>9</v>
      </c>
      <c r="S361">
        <v>64</v>
      </c>
      <c r="T361">
        <v>7.11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15</v>
      </c>
      <c r="AB361">
        <v>23.5</v>
      </c>
      <c r="AC361">
        <v>23.5</v>
      </c>
      <c r="AD361">
        <v>19</v>
      </c>
      <c r="AF361">
        <v>98</v>
      </c>
      <c r="AH361" t="s">
        <v>35</v>
      </c>
    </row>
    <row r="362" spans="1:34" x14ac:dyDescent="0.3">
      <c r="A362">
        <v>361</v>
      </c>
      <c r="B362" s="2" t="s">
        <v>431</v>
      </c>
      <c r="C362" s="2" t="s">
        <v>67</v>
      </c>
      <c r="D362" s="2" t="s">
        <v>49</v>
      </c>
      <c r="E362">
        <v>26</v>
      </c>
      <c r="F362">
        <v>16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14</v>
      </c>
      <c r="R362">
        <v>11</v>
      </c>
      <c r="S362">
        <v>162</v>
      </c>
      <c r="T362">
        <v>14.73</v>
      </c>
      <c r="U362">
        <v>0</v>
      </c>
      <c r="V362">
        <v>2</v>
      </c>
      <c r="W362">
        <v>1</v>
      </c>
      <c r="X362">
        <v>0</v>
      </c>
      <c r="Y362">
        <v>0</v>
      </c>
      <c r="Z362">
        <v>0</v>
      </c>
      <c r="AA362">
        <v>14</v>
      </c>
      <c r="AB362">
        <v>25.2</v>
      </c>
      <c r="AC362">
        <v>29.2</v>
      </c>
      <c r="AD362">
        <v>19.7</v>
      </c>
      <c r="AF362">
        <v>143</v>
      </c>
      <c r="AH362" t="s">
        <v>35</v>
      </c>
    </row>
    <row r="363" spans="1:34" x14ac:dyDescent="0.3">
      <c r="A363">
        <v>362</v>
      </c>
      <c r="B363" s="2" t="s">
        <v>432</v>
      </c>
      <c r="C363" s="2" t="s">
        <v>88</v>
      </c>
      <c r="D363" s="2" t="s">
        <v>52</v>
      </c>
      <c r="E363">
        <v>26</v>
      </c>
      <c r="F363">
        <v>12</v>
      </c>
      <c r="G363">
        <v>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18</v>
      </c>
      <c r="R363">
        <v>12</v>
      </c>
      <c r="S363">
        <v>140</v>
      </c>
      <c r="T363">
        <v>11.67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14</v>
      </c>
      <c r="AB363">
        <v>26</v>
      </c>
      <c r="AC363">
        <v>29</v>
      </c>
      <c r="AD363">
        <v>20</v>
      </c>
      <c r="AF363">
        <v>69</v>
      </c>
      <c r="AH363" t="s">
        <v>35</v>
      </c>
    </row>
    <row r="364" spans="1:34" x14ac:dyDescent="0.3">
      <c r="A364">
        <v>363</v>
      </c>
      <c r="B364" s="2" t="s">
        <v>433</v>
      </c>
      <c r="C364" s="2" t="s">
        <v>180</v>
      </c>
      <c r="D364" s="2" t="s">
        <v>34</v>
      </c>
      <c r="E364">
        <v>25</v>
      </c>
      <c r="F364">
        <v>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22</v>
      </c>
      <c r="N364">
        <v>92</v>
      </c>
      <c r="O364">
        <v>4.18</v>
      </c>
      <c r="P364">
        <v>0</v>
      </c>
      <c r="Q364">
        <v>7</v>
      </c>
      <c r="R364">
        <v>6</v>
      </c>
      <c r="S364">
        <v>48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14</v>
      </c>
      <c r="AB364">
        <v>20</v>
      </c>
      <c r="AC364">
        <v>20</v>
      </c>
      <c r="AD364">
        <v>17</v>
      </c>
      <c r="AF364">
        <v>100</v>
      </c>
      <c r="AH364" t="s">
        <v>35</v>
      </c>
    </row>
    <row r="365" spans="1:34" x14ac:dyDescent="0.3">
      <c r="A365">
        <v>364</v>
      </c>
      <c r="B365" s="2" t="s">
        <v>434</v>
      </c>
      <c r="C365" s="2" t="s">
        <v>56</v>
      </c>
      <c r="D365" s="2" t="s">
        <v>52</v>
      </c>
      <c r="E365">
        <v>31</v>
      </c>
      <c r="F365">
        <v>15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13</v>
      </c>
      <c r="R365">
        <v>9</v>
      </c>
      <c r="S365">
        <v>78</v>
      </c>
      <c r="T365">
        <v>8.67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14</v>
      </c>
      <c r="AB365">
        <v>22.8</v>
      </c>
      <c r="AC365">
        <v>22.8</v>
      </c>
      <c r="AD365">
        <v>18.3</v>
      </c>
      <c r="AF365">
        <v>70</v>
      </c>
      <c r="AH365" t="s">
        <v>35</v>
      </c>
    </row>
    <row r="366" spans="1:34" x14ac:dyDescent="0.3">
      <c r="A366">
        <v>365</v>
      </c>
      <c r="B366" s="2" t="s">
        <v>435</v>
      </c>
      <c r="C366" s="2" t="s">
        <v>72</v>
      </c>
      <c r="D366" s="2" t="s">
        <v>34</v>
      </c>
      <c r="E366">
        <v>24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</v>
      </c>
      <c r="N366">
        <v>21</v>
      </c>
      <c r="O366">
        <v>2.1</v>
      </c>
      <c r="P366">
        <v>2</v>
      </c>
      <c r="Q366">
        <v>2</v>
      </c>
      <c r="R366">
        <v>2</v>
      </c>
      <c r="S366">
        <v>1</v>
      </c>
      <c r="T366">
        <v>0.5</v>
      </c>
      <c r="U366">
        <v>0</v>
      </c>
      <c r="V366">
        <v>0</v>
      </c>
      <c r="W366">
        <v>0</v>
      </c>
      <c r="X366">
        <v>2</v>
      </c>
      <c r="Y366">
        <v>0</v>
      </c>
      <c r="Z366">
        <v>0</v>
      </c>
      <c r="AA366">
        <v>14</v>
      </c>
      <c r="AB366">
        <v>16.2</v>
      </c>
      <c r="AC366">
        <v>16.2</v>
      </c>
      <c r="AD366">
        <v>15.2</v>
      </c>
      <c r="AF366">
        <v>99</v>
      </c>
      <c r="AH366" t="s">
        <v>35</v>
      </c>
    </row>
    <row r="367" spans="1:34" x14ac:dyDescent="0.3">
      <c r="A367">
        <v>366</v>
      </c>
      <c r="B367" s="2" t="s">
        <v>436</v>
      </c>
      <c r="C367" s="2" t="s">
        <v>72</v>
      </c>
      <c r="D367" s="2" t="s">
        <v>52</v>
      </c>
      <c r="E367">
        <v>25</v>
      </c>
      <c r="F367">
        <v>16</v>
      </c>
      <c r="G367">
        <v>11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27</v>
      </c>
      <c r="R367">
        <v>16</v>
      </c>
      <c r="S367">
        <v>142</v>
      </c>
      <c r="T367">
        <v>8.8800000000000008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14</v>
      </c>
      <c r="AB367">
        <v>30.2</v>
      </c>
      <c r="AC367">
        <v>33.200000000000003</v>
      </c>
      <c r="AD367">
        <v>22.2</v>
      </c>
      <c r="AF367">
        <v>68</v>
      </c>
      <c r="AH367" t="s">
        <v>35</v>
      </c>
    </row>
    <row r="368" spans="1:34" x14ac:dyDescent="0.3">
      <c r="A368">
        <v>367</v>
      </c>
      <c r="B368" s="2" t="s">
        <v>437</v>
      </c>
      <c r="C368" s="2" t="s">
        <v>130</v>
      </c>
      <c r="D368" s="2" t="s">
        <v>52</v>
      </c>
      <c r="E368">
        <v>27</v>
      </c>
      <c r="F368">
        <v>16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11</v>
      </c>
      <c r="R368">
        <v>7</v>
      </c>
      <c r="S368">
        <v>72</v>
      </c>
      <c r="T368">
        <v>10.29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13</v>
      </c>
      <c r="AB368">
        <v>20.2</v>
      </c>
      <c r="AC368">
        <v>20.2</v>
      </c>
      <c r="AD368">
        <v>16.7</v>
      </c>
      <c r="AF368">
        <v>71</v>
      </c>
      <c r="AH368" t="s">
        <v>35</v>
      </c>
    </row>
    <row r="369" spans="1:34" x14ac:dyDescent="0.3">
      <c r="A369">
        <v>368</v>
      </c>
      <c r="B369" s="2" t="s">
        <v>438</v>
      </c>
      <c r="C369" s="2" t="s">
        <v>70</v>
      </c>
      <c r="D369" s="2" t="s">
        <v>49</v>
      </c>
      <c r="E369">
        <v>23</v>
      </c>
      <c r="F369">
        <v>8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14</v>
      </c>
      <c r="R369">
        <v>11</v>
      </c>
      <c r="S369">
        <v>133</v>
      </c>
      <c r="T369">
        <v>12.09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13</v>
      </c>
      <c r="AB369">
        <v>24.3</v>
      </c>
      <c r="AC369">
        <v>27.3</v>
      </c>
      <c r="AD369">
        <v>18.8</v>
      </c>
      <c r="AF369">
        <v>144</v>
      </c>
      <c r="AH369" t="s">
        <v>35</v>
      </c>
    </row>
    <row r="370" spans="1:34" x14ac:dyDescent="0.3">
      <c r="A370">
        <v>369</v>
      </c>
      <c r="B370" s="2" t="s">
        <v>439</v>
      </c>
      <c r="C370" s="2" t="s">
        <v>70</v>
      </c>
      <c r="D370" s="2" t="s">
        <v>49</v>
      </c>
      <c r="E370">
        <v>23</v>
      </c>
      <c r="F370">
        <v>4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2</v>
      </c>
      <c r="S370">
        <v>66</v>
      </c>
      <c r="T370">
        <v>33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13</v>
      </c>
      <c r="AB370">
        <v>14.6</v>
      </c>
      <c r="AC370">
        <v>14.6</v>
      </c>
      <c r="AD370">
        <v>13.6</v>
      </c>
      <c r="AF370">
        <v>145</v>
      </c>
      <c r="AH370" t="s">
        <v>35</v>
      </c>
    </row>
    <row r="371" spans="1:34" x14ac:dyDescent="0.3">
      <c r="A371">
        <v>370</v>
      </c>
      <c r="B371" s="2" t="s">
        <v>440</v>
      </c>
      <c r="C371" s="2" t="s">
        <v>111</v>
      </c>
      <c r="D371" s="2" t="s">
        <v>49</v>
      </c>
      <c r="E371">
        <v>26</v>
      </c>
      <c r="F371">
        <v>16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23</v>
      </c>
      <c r="R371">
        <v>10</v>
      </c>
      <c r="S371">
        <v>125</v>
      </c>
      <c r="T371">
        <v>12.5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13</v>
      </c>
      <c r="AB371">
        <v>22.5</v>
      </c>
      <c r="AC371">
        <v>25.5</v>
      </c>
      <c r="AD371">
        <v>17.5</v>
      </c>
      <c r="AF371">
        <v>146</v>
      </c>
      <c r="AH371" t="s">
        <v>35</v>
      </c>
    </row>
    <row r="372" spans="1:34" x14ac:dyDescent="0.3">
      <c r="A372">
        <v>371</v>
      </c>
      <c r="B372" s="2" t="s">
        <v>441</v>
      </c>
      <c r="C372" s="2" t="s">
        <v>99</v>
      </c>
      <c r="D372" s="2" t="s">
        <v>52</v>
      </c>
      <c r="E372">
        <v>22</v>
      </c>
      <c r="F372">
        <v>6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10</v>
      </c>
      <c r="R372">
        <v>8</v>
      </c>
      <c r="S372">
        <v>87</v>
      </c>
      <c r="T372">
        <v>10.88</v>
      </c>
      <c r="U372">
        <v>1</v>
      </c>
      <c r="V372">
        <v>1</v>
      </c>
      <c r="W372">
        <v>1</v>
      </c>
      <c r="X372">
        <v>1</v>
      </c>
      <c r="Y372">
        <v>0</v>
      </c>
      <c r="Z372">
        <v>0</v>
      </c>
      <c r="AA372">
        <v>13</v>
      </c>
      <c r="AB372">
        <v>20.7</v>
      </c>
      <c r="AC372">
        <v>21.7</v>
      </c>
      <c r="AD372">
        <v>16.7</v>
      </c>
      <c r="AF372">
        <v>73</v>
      </c>
      <c r="AH372" t="s">
        <v>35</v>
      </c>
    </row>
    <row r="373" spans="1:34" x14ac:dyDescent="0.3">
      <c r="A373">
        <v>372</v>
      </c>
      <c r="B373" s="2" t="s">
        <v>442</v>
      </c>
      <c r="C373" s="2" t="s">
        <v>107</v>
      </c>
      <c r="D373" s="2" t="s">
        <v>52</v>
      </c>
      <c r="E373">
        <v>27</v>
      </c>
      <c r="F373">
        <v>11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14</v>
      </c>
      <c r="R373">
        <v>6</v>
      </c>
      <c r="S373">
        <v>71</v>
      </c>
      <c r="T373">
        <v>11.83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13</v>
      </c>
      <c r="AB373">
        <v>19.100000000000001</v>
      </c>
      <c r="AC373">
        <v>19.100000000000001</v>
      </c>
      <c r="AD373">
        <v>16.100000000000001</v>
      </c>
      <c r="AF373">
        <v>72</v>
      </c>
      <c r="AH373" t="s">
        <v>35</v>
      </c>
    </row>
    <row r="374" spans="1:34" x14ac:dyDescent="0.3">
      <c r="A374">
        <v>373</v>
      </c>
      <c r="B374" s="2" t="s">
        <v>443</v>
      </c>
      <c r="C374" s="2" t="s">
        <v>180</v>
      </c>
      <c r="D374" s="2" t="s">
        <v>38</v>
      </c>
      <c r="E374">
        <v>37</v>
      </c>
      <c r="F374">
        <v>2</v>
      </c>
      <c r="G374">
        <v>2</v>
      </c>
      <c r="H374">
        <v>35</v>
      </c>
      <c r="I374">
        <v>62</v>
      </c>
      <c r="J374">
        <v>351</v>
      </c>
      <c r="K374">
        <v>0</v>
      </c>
      <c r="L374">
        <v>1</v>
      </c>
      <c r="M374">
        <v>1</v>
      </c>
      <c r="N374">
        <v>7</v>
      </c>
      <c r="O374">
        <v>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13</v>
      </c>
      <c r="AB374">
        <v>12.7</v>
      </c>
      <c r="AC374">
        <v>16.7</v>
      </c>
      <c r="AD374">
        <v>13.7</v>
      </c>
      <c r="AF374">
        <v>53</v>
      </c>
      <c r="AH374" t="s">
        <v>35</v>
      </c>
    </row>
    <row r="375" spans="1:34" x14ac:dyDescent="0.3">
      <c r="A375">
        <v>374</v>
      </c>
      <c r="B375" s="2" t="s">
        <v>444</v>
      </c>
      <c r="C375" s="2" t="s">
        <v>180</v>
      </c>
      <c r="D375" s="2" t="s">
        <v>34</v>
      </c>
      <c r="E375">
        <v>23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24</v>
      </c>
      <c r="N375">
        <v>122</v>
      </c>
      <c r="O375">
        <v>5.08</v>
      </c>
      <c r="P375">
        <v>0</v>
      </c>
      <c r="Q375">
        <v>1</v>
      </c>
      <c r="R375">
        <v>1</v>
      </c>
      <c r="S375">
        <v>9</v>
      </c>
      <c r="T375">
        <v>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13</v>
      </c>
      <c r="AB375">
        <v>14.1</v>
      </c>
      <c r="AC375">
        <v>17.100000000000001</v>
      </c>
      <c r="AD375">
        <v>13.6</v>
      </c>
      <c r="AF375">
        <v>101</v>
      </c>
      <c r="AH375" t="s">
        <v>35</v>
      </c>
    </row>
    <row r="376" spans="1:34" x14ac:dyDescent="0.3">
      <c r="A376">
        <v>375</v>
      </c>
      <c r="B376" s="2" t="s">
        <v>445</v>
      </c>
      <c r="C376" s="2" t="s">
        <v>99</v>
      </c>
      <c r="D376" s="2" t="s">
        <v>52</v>
      </c>
      <c r="E376">
        <v>25</v>
      </c>
      <c r="F376">
        <v>11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11</v>
      </c>
      <c r="R376">
        <v>6</v>
      </c>
      <c r="S376">
        <v>59</v>
      </c>
      <c r="T376">
        <v>9.83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12</v>
      </c>
      <c r="AB376">
        <v>17.899999999999999</v>
      </c>
      <c r="AC376">
        <v>17.899999999999999</v>
      </c>
      <c r="AD376">
        <v>14.9</v>
      </c>
      <c r="AF376">
        <v>74</v>
      </c>
      <c r="AH376" t="s">
        <v>35</v>
      </c>
    </row>
    <row r="377" spans="1:34" x14ac:dyDescent="0.3">
      <c r="A377">
        <v>376</v>
      </c>
      <c r="B377" s="2" t="s">
        <v>446</v>
      </c>
      <c r="C377" s="2" t="s">
        <v>101</v>
      </c>
      <c r="D377" s="2" t="s">
        <v>49</v>
      </c>
      <c r="E377">
        <v>31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5</v>
      </c>
      <c r="O377">
        <v>5</v>
      </c>
      <c r="P377">
        <v>0</v>
      </c>
      <c r="Q377">
        <v>8</v>
      </c>
      <c r="R377">
        <v>4</v>
      </c>
      <c r="S377">
        <v>56</v>
      </c>
      <c r="T377">
        <v>14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12</v>
      </c>
      <c r="AB377">
        <v>16.100000000000001</v>
      </c>
      <c r="AC377">
        <v>16.100000000000001</v>
      </c>
      <c r="AD377">
        <v>14.1</v>
      </c>
      <c r="AF377">
        <v>148</v>
      </c>
      <c r="AH377" t="s">
        <v>35</v>
      </c>
    </row>
    <row r="378" spans="1:34" x14ac:dyDescent="0.3">
      <c r="A378">
        <v>377</v>
      </c>
      <c r="B378" s="2" t="s">
        <v>447</v>
      </c>
      <c r="C378" s="2" t="s">
        <v>111</v>
      </c>
      <c r="D378" s="2" t="s">
        <v>49</v>
      </c>
      <c r="E378">
        <v>23</v>
      </c>
      <c r="F378">
        <v>13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20</v>
      </c>
      <c r="R378">
        <v>9</v>
      </c>
      <c r="S378">
        <v>124</v>
      </c>
      <c r="T378">
        <v>13.78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12</v>
      </c>
      <c r="AB378">
        <v>21.4</v>
      </c>
      <c r="AC378">
        <v>24.4</v>
      </c>
      <c r="AD378">
        <v>16.899999999999999</v>
      </c>
      <c r="AF378">
        <v>147</v>
      </c>
      <c r="AH378" t="s">
        <v>35</v>
      </c>
    </row>
    <row r="379" spans="1:34" x14ac:dyDescent="0.3">
      <c r="A379">
        <v>378</v>
      </c>
      <c r="B379" s="2" t="s">
        <v>448</v>
      </c>
      <c r="C379" s="2" t="s">
        <v>54</v>
      </c>
      <c r="D379" s="2" t="s">
        <v>49</v>
      </c>
      <c r="E379">
        <v>25</v>
      </c>
      <c r="F379">
        <v>10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11</v>
      </c>
      <c r="R379">
        <v>4</v>
      </c>
      <c r="S379">
        <v>55</v>
      </c>
      <c r="T379">
        <v>13.75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12</v>
      </c>
      <c r="AB379">
        <v>15.5</v>
      </c>
      <c r="AC379">
        <v>15.5</v>
      </c>
      <c r="AD379">
        <v>13.5</v>
      </c>
      <c r="AF379">
        <v>149</v>
      </c>
      <c r="AH379" t="s">
        <v>35</v>
      </c>
    </row>
    <row r="380" spans="1:34" x14ac:dyDescent="0.3">
      <c r="A380">
        <v>379</v>
      </c>
      <c r="B380" s="2" t="s">
        <v>449</v>
      </c>
      <c r="C380" s="2" t="s">
        <v>70</v>
      </c>
      <c r="D380" s="2" t="s">
        <v>34</v>
      </c>
      <c r="E380">
        <v>23</v>
      </c>
      <c r="F380">
        <v>16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10</v>
      </c>
      <c r="N380">
        <v>17</v>
      </c>
      <c r="O380">
        <v>1.7</v>
      </c>
      <c r="P380">
        <v>0</v>
      </c>
      <c r="Q380">
        <v>6</v>
      </c>
      <c r="R380">
        <v>6</v>
      </c>
      <c r="S380">
        <v>44</v>
      </c>
      <c r="T380">
        <v>7.33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12</v>
      </c>
      <c r="AB380">
        <v>18.100000000000001</v>
      </c>
      <c r="AC380">
        <v>18.100000000000001</v>
      </c>
      <c r="AD380">
        <v>15.1</v>
      </c>
      <c r="AF380">
        <v>102</v>
      </c>
      <c r="AH380" t="s">
        <v>35</v>
      </c>
    </row>
    <row r="381" spans="1:34" x14ac:dyDescent="0.3">
      <c r="A381">
        <v>380</v>
      </c>
      <c r="B381" s="2" t="s">
        <v>450</v>
      </c>
      <c r="C381" s="2" t="s">
        <v>74</v>
      </c>
      <c r="D381" s="2" t="s">
        <v>34</v>
      </c>
      <c r="E381">
        <v>28</v>
      </c>
      <c r="F381">
        <v>10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10</v>
      </c>
      <c r="N381">
        <v>36</v>
      </c>
      <c r="O381">
        <v>3.6</v>
      </c>
      <c r="P381">
        <v>1</v>
      </c>
      <c r="Q381">
        <v>2</v>
      </c>
      <c r="R381">
        <v>1</v>
      </c>
      <c r="S381">
        <v>9</v>
      </c>
      <c r="T381">
        <v>9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11</v>
      </c>
      <c r="AB381">
        <v>11.5</v>
      </c>
      <c r="AC381">
        <v>11.5</v>
      </c>
      <c r="AD381">
        <v>11</v>
      </c>
      <c r="AF381">
        <v>104</v>
      </c>
      <c r="AH381" t="s">
        <v>35</v>
      </c>
    </row>
    <row r="382" spans="1:34" x14ac:dyDescent="0.3">
      <c r="A382">
        <v>381</v>
      </c>
      <c r="B382" s="2" t="s">
        <v>451</v>
      </c>
      <c r="C382" s="2" t="s">
        <v>54</v>
      </c>
      <c r="D382" s="2" t="s">
        <v>52</v>
      </c>
      <c r="E382">
        <v>23</v>
      </c>
      <c r="F382">
        <v>9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7</v>
      </c>
      <c r="R382">
        <v>5</v>
      </c>
      <c r="S382">
        <v>51</v>
      </c>
      <c r="T382">
        <v>10.199999999999999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11</v>
      </c>
      <c r="AB382">
        <v>16.100000000000001</v>
      </c>
      <c r="AC382">
        <v>16.100000000000001</v>
      </c>
      <c r="AD382">
        <v>13.6</v>
      </c>
      <c r="AF382">
        <v>76</v>
      </c>
      <c r="AH382" t="s">
        <v>35</v>
      </c>
    </row>
    <row r="383" spans="1:34" x14ac:dyDescent="0.3">
      <c r="A383">
        <v>382</v>
      </c>
      <c r="B383" s="2" t="s">
        <v>452</v>
      </c>
      <c r="C383" s="2" t="s">
        <v>76</v>
      </c>
      <c r="D383" s="2" t="s">
        <v>34</v>
      </c>
      <c r="E383">
        <v>36</v>
      </c>
      <c r="F383">
        <v>6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17</v>
      </c>
      <c r="N383">
        <v>66</v>
      </c>
      <c r="O383">
        <v>3.88</v>
      </c>
      <c r="P383">
        <v>0</v>
      </c>
      <c r="Q383">
        <v>10</v>
      </c>
      <c r="R383">
        <v>6</v>
      </c>
      <c r="S383">
        <v>24</v>
      </c>
      <c r="T383">
        <v>4</v>
      </c>
      <c r="U383">
        <v>0</v>
      </c>
      <c r="V383">
        <v>1</v>
      </c>
      <c r="W383">
        <v>0</v>
      </c>
      <c r="X383">
        <v>0</v>
      </c>
      <c r="Y383">
        <v>1</v>
      </c>
      <c r="Z383">
        <v>0</v>
      </c>
      <c r="AA383">
        <v>11</v>
      </c>
      <c r="AB383">
        <v>17</v>
      </c>
      <c r="AC383">
        <v>17</v>
      </c>
      <c r="AD383">
        <v>14</v>
      </c>
      <c r="AF383">
        <v>103</v>
      </c>
      <c r="AH383" t="s">
        <v>35</v>
      </c>
    </row>
    <row r="384" spans="1:34" x14ac:dyDescent="0.3">
      <c r="A384">
        <v>383</v>
      </c>
      <c r="B384" s="2" t="s">
        <v>453</v>
      </c>
      <c r="C384" s="2" t="s">
        <v>107</v>
      </c>
      <c r="D384" s="2" t="s">
        <v>52</v>
      </c>
      <c r="E384">
        <v>24</v>
      </c>
      <c r="F384">
        <v>6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13</v>
      </c>
      <c r="R384">
        <v>8</v>
      </c>
      <c r="S384">
        <v>114</v>
      </c>
      <c r="T384">
        <v>14.25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11</v>
      </c>
      <c r="AB384">
        <v>19.399999999999999</v>
      </c>
      <c r="AC384">
        <v>22.4</v>
      </c>
      <c r="AD384">
        <v>15.4</v>
      </c>
      <c r="AF384">
        <v>75</v>
      </c>
      <c r="AH384" t="s">
        <v>35</v>
      </c>
    </row>
    <row r="385" spans="1:34" x14ac:dyDescent="0.3">
      <c r="A385">
        <v>384</v>
      </c>
      <c r="B385" s="2" t="s">
        <v>454</v>
      </c>
      <c r="C385" s="2" t="s">
        <v>33</v>
      </c>
      <c r="D385" s="2" t="s">
        <v>49</v>
      </c>
      <c r="E385">
        <v>26</v>
      </c>
      <c r="F385">
        <v>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12</v>
      </c>
      <c r="R385">
        <v>8</v>
      </c>
      <c r="S385">
        <v>106</v>
      </c>
      <c r="T385">
        <v>13.25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11</v>
      </c>
      <c r="AB385">
        <v>18.600000000000001</v>
      </c>
      <c r="AC385">
        <v>21.6</v>
      </c>
      <c r="AD385">
        <v>14.6</v>
      </c>
      <c r="AF385">
        <v>150</v>
      </c>
      <c r="AH385" t="s">
        <v>35</v>
      </c>
    </row>
    <row r="386" spans="1:34" x14ac:dyDescent="0.3">
      <c r="A386">
        <v>385</v>
      </c>
      <c r="B386" s="2" t="s">
        <v>455</v>
      </c>
      <c r="C386" s="2" t="s">
        <v>70</v>
      </c>
      <c r="D386" s="2" t="s">
        <v>49</v>
      </c>
      <c r="E386">
        <v>25</v>
      </c>
      <c r="F386">
        <v>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10</v>
      </c>
      <c r="R386">
        <v>5</v>
      </c>
      <c r="S386">
        <v>116</v>
      </c>
      <c r="T386">
        <v>23.2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10</v>
      </c>
      <c r="AB386">
        <v>14.6</v>
      </c>
      <c r="AC386">
        <v>18.600000000000001</v>
      </c>
      <c r="AD386">
        <v>12.1</v>
      </c>
      <c r="AF386">
        <v>153</v>
      </c>
      <c r="AH386" t="s">
        <v>35</v>
      </c>
    </row>
    <row r="387" spans="1:34" x14ac:dyDescent="0.3">
      <c r="A387">
        <v>386</v>
      </c>
      <c r="B387" s="2" t="s">
        <v>456</v>
      </c>
      <c r="C387" s="2" t="s">
        <v>130</v>
      </c>
      <c r="D387" s="2" t="s">
        <v>49</v>
      </c>
      <c r="E387">
        <v>24</v>
      </c>
      <c r="F387">
        <v>16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13</v>
      </c>
      <c r="R387">
        <v>6</v>
      </c>
      <c r="S387">
        <v>115</v>
      </c>
      <c r="T387">
        <v>19.170000000000002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10</v>
      </c>
      <c r="AB387">
        <v>15.5</v>
      </c>
      <c r="AC387">
        <v>19.5</v>
      </c>
      <c r="AD387">
        <v>12.5</v>
      </c>
      <c r="AF387">
        <v>155</v>
      </c>
      <c r="AH387" t="s">
        <v>35</v>
      </c>
    </row>
    <row r="388" spans="1:34" x14ac:dyDescent="0.3">
      <c r="A388">
        <v>387</v>
      </c>
      <c r="B388" s="2" t="s">
        <v>457</v>
      </c>
      <c r="C388" s="2" t="s">
        <v>114</v>
      </c>
      <c r="D388" s="2" t="s">
        <v>52</v>
      </c>
      <c r="E388">
        <v>24</v>
      </c>
      <c r="F388">
        <v>11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9</v>
      </c>
      <c r="R388">
        <v>6</v>
      </c>
      <c r="S388">
        <v>38</v>
      </c>
      <c r="T388">
        <v>6.33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10</v>
      </c>
      <c r="AB388">
        <v>15.8</v>
      </c>
      <c r="AC388">
        <v>15.8</v>
      </c>
      <c r="AD388">
        <v>12.8</v>
      </c>
      <c r="AF388">
        <v>78</v>
      </c>
      <c r="AH388" t="s">
        <v>35</v>
      </c>
    </row>
    <row r="389" spans="1:34" x14ac:dyDescent="0.3">
      <c r="A389">
        <v>388</v>
      </c>
      <c r="B389" s="2" t="s">
        <v>458</v>
      </c>
      <c r="C389" s="2" t="s">
        <v>48</v>
      </c>
      <c r="D389" s="2" t="s">
        <v>49</v>
      </c>
      <c r="E389">
        <v>22</v>
      </c>
      <c r="F389">
        <v>14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4</v>
      </c>
      <c r="N389">
        <v>31</v>
      </c>
      <c r="O389">
        <v>7.75</v>
      </c>
      <c r="P389">
        <v>0</v>
      </c>
      <c r="Q389">
        <v>6</v>
      </c>
      <c r="R389">
        <v>6</v>
      </c>
      <c r="S389">
        <v>24</v>
      </c>
      <c r="T389">
        <v>4</v>
      </c>
      <c r="U389">
        <v>0</v>
      </c>
      <c r="V389">
        <v>3</v>
      </c>
      <c r="W389">
        <v>1</v>
      </c>
      <c r="X389">
        <v>1</v>
      </c>
      <c r="Y389">
        <v>0</v>
      </c>
      <c r="Z389">
        <v>0</v>
      </c>
      <c r="AA389">
        <v>10</v>
      </c>
      <c r="AB389">
        <v>15.5</v>
      </c>
      <c r="AC389">
        <v>16.5</v>
      </c>
      <c r="AD389">
        <v>12.5</v>
      </c>
      <c r="AF389">
        <v>154</v>
      </c>
      <c r="AH389" t="s">
        <v>35</v>
      </c>
    </row>
    <row r="390" spans="1:34" x14ac:dyDescent="0.3">
      <c r="A390">
        <v>389</v>
      </c>
      <c r="B390" s="2" t="s">
        <v>459</v>
      </c>
      <c r="C390" s="2" t="s">
        <v>114</v>
      </c>
      <c r="D390" s="2" t="s">
        <v>34</v>
      </c>
      <c r="E390">
        <v>26</v>
      </c>
      <c r="F390">
        <v>7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1</v>
      </c>
      <c r="P390">
        <v>1</v>
      </c>
      <c r="Q390">
        <v>5</v>
      </c>
      <c r="R390">
        <v>5</v>
      </c>
      <c r="S390">
        <v>42</v>
      </c>
      <c r="T390">
        <v>8.4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10</v>
      </c>
      <c r="AB390">
        <v>15.3</v>
      </c>
      <c r="AC390">
        <v>15.3</v>
      </c>
      <c r="AD390">
        <v>12.8</v>
      </c>
      <c r="AF390">
        <v>105</v>
      </c>
      <c r="AH390" t="s">
        <v>35</v>
      </c>
    </row>
    <row r="391" spans="1:34" x14ac:dyDescent="0.3">
      <c r="A391">
        <v>390</v>
      </c>
      <c r="B391" s="2" t="s">
        <v>460</v>
      </c>
      <c r="C391" s="2" t="s">
        <v>74</v>
      </c>
      <c r="D391" s="2" t="s">
        <v>49</v>
      </c>
      <c r="E391">
        <v>27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4</v>
      </c>
      <c r="R391">
        <v>3</v>
      </c>
      <c r="S391">
        <v>38</v>
      </c>
      <c r="T391">
        <v>12.67</v>
      </c>
      <c r="U391">
        <v>1</v>
      </c>
      <c r="V391">
        <v>3</v>
      </c>
      <c r="W391">
        <v>0</v>
      </c>
      <c r="X391">
        <v>1</v>
      </c>
      <c r="Y391">
        <v>0</v>
      </c>
      <c r="Z391">
        <v>0</v>
      </c>
      <c r="AA391">
        <v>10</v>
      </c>
      <c r="AB391">
        <v>12.8</v>
      </c>
      <c r="AC391">
        <v>12.8</v>
      </c>
      <c r="AD391">
        <v>11.3</v>
      </c>
      <c r="AF391">
        <v>151</v>
      </c>
      <c r="AH391" t="s">
        <v>35</v>
      </c>
    </row>
    <row r="392" spans="1:34" x14ac:dyDescent="0.3">
      <c r="A392">
        <v>391</v>
      </c>
      <c r="B392" s="2" t="s">
        <v>461</v>
      </c>
      <c r="C392" s="2" t="s">
        <v>70</v>
      </c>
      <c r="D392" s="2" t="s">
        <v>49</v>
      </c>
      <c r="E392">
        <v>27</v>
      </c>
      <c r="F392">
        <v>2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5</v>
      </c>
      <c r="R392">
        <v>4</v>
      </c>
      <c r="S392">
        <v>36</v>
      </c>
      <c r="T392">
        <v>9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10</v>
      </c>
      <c r="AB392">
        <v>13.6</v>
      </c>
      <c r="AC392">
        <v>13.6</v>
      </c>
      <c r="AD392">
        <v>11.6</v>
      </c>
      <c r="AF392">
        <v>152</v>
      </c>
      <c r="AH392" t="s">
        <v>35</v>
      </c>
    </row>
    <row r="393" spans="1:34" x14ac:dyDescent="0.3">
      <c r="A393">
        <v>392</v>
      </c>
      <c r="B393" s="2" t="s">
        <v>462</v>
      </c>
      <c r="C393" s="2" t="s">
        <v>54</v>
      </c>
      <c r="D393" s="2" t="s">
        <v>52</v>
      </c>
      <c r="E393">
        <v>23</v>
      </c>
      <c r="F393">
        <v>4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10</v>
      </c>
      <c r="R393">
        <v>5</v>
      </c>
      <c r="S393">
        <v>41</v>
      </c>
      <c r="T393">
        <v>8.1999999999999993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10</v>
      </c>
      <c r="AB393">
        <v>15.1</v>
      </c>
      <c r="AC393">
        <v>15.1</v>
      </c>
      <c r="AD393">
        <v>12.6</v>
      </c>
      <c r="AF393">
        <v>77</v>
      </c>
      <c r="AH393" t="s">
        <v>35</v>
      </c>
    </row>
    <row r="394" spans="1:34" x14ac:dyDescent="0.3">
      <c r="A394">
        <v>393</v>
      </c>
      <c r="B394" s="2" t="s">
        <v>463</v>
      </c>
      <c r="C394" s="2" t="s">
        <v>42</v>
      </c>
      <c r="D394" s="2" t="s">
        <v>34</v>
      </c>
      <c r="E394">
        <v>26</v>
      </c>
      <c r="F394">
        <v>15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3</v>
      </c>
      <c r="O394">
        <v>3</v>
      </c>
      <c r="P394">
        <v>0</v>
      </c>
      <c r="Q394">
        <v>12</v>
      </c>
      <c r="R394">
        <v>7</v>
      </c>
      <c r="S394">
        <v>97</v>
      </c>
      <c r="T394">
        <v>13.86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10</v>
      </c>
      <c r="AB394">
        <v>17</v>
      </c>
      <c r="AC394">
        <v>17</v>
      </c>
      <c r="AD394">
        <v>13.5</v>
      </c>
      <c r="AF394">
        <v>107</v>
      </c>
      <c r="AH394" t="s">
        <v>35</v>
      </c>
    </row>
    <row r="395" spans="1:34" x14ac:dyDescent="0.3">
      <c r="A395">
        <v>394</v>
      </c>
      <c r="B395" s="2" t="s">
        <v>464</v>
      </c>
      <c r="C395" s="2" t="s">
        <v>56</v>
      </c>
      <c r="D395" s="2" t="s">
        <v>34</v>
      </c>
      <c r="E395">
        <v>27</v>
      </c>
      <c r="F395">
        <v>16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7</v>
      </c>
      <c r="N395">
        <v>10</v>
      </c>
      <c r="O395">
        <v>1.43</v>
      </c>
      <c r="P395">
        <v>1</v>
      </c>
      <c r="Q395">
        <v>5</v>
      </c>
      <c r="R395">
        <v>3</v>
      </c>
      <c r="S395">
        <v>32</v>
      </c>
      <c r="T395">
        <v>10.67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10</v>
      </c>
      <c r="AB395">
        <v>13.2</v>
      </c>
      <c r="AC395">
        <v>13.2</v>
      </c>
      <c r="AD395">
        <v>11.7</v>
      </c>
      <c r="AF395">
        <v>106</v>
      </c>
      <c r="AH395" t="s">
        <v>35</v>
      </c>
    </row>
    <row r="396" spans="1:34" x14ac:dyDescent="0.3">
      <c r="A396">
        <v>395</v>
      </c>
      <c r="B396" s="2" t="s">
        <v>465</v>
      </c>
      <c r="C396" s="2" t="s">
        <v>104</v>
      </c>
      <c r="D396" s="2" t="s">
        <v>52</v>
      </c>
      <c r="E396">
        <v>26</v>
      </c>
      <c r="F396">
        <v>16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11</v>
      </c>
      <c r="R396">
        <v>8</v>
      </c>
      <c r="S396">
        <v>93</v>
      </c>
      <c r="T396">
        <v>11.63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9</v>
      </c>
      <c r="AB396">
        <v>17.3</v>
      </c>
      <c r="AC396">
        <v>17.3</v>
      </c>
      <c r="AD396">
        <v>13.3</v>
      </c>
      <c r="AF396">
        <v>79</v>
      </c>
      <c r="AH396" t="s">
        <v>35</v>
      </c>
    </row>
    <row r="397" spans="1:34" x14ac:dyDescent="0.3">
      <c r="A397">
        <v>396</v>
      </c>
      <c r="B397" s="2" t="s">
        <v>466</v>
      </c>
      <c r="C397" s="2" t="s">
        <v>84</v>
      </c>
      <c r="D397" s="2" t="s">
        <v>34</v>
      </c>
      <c r="E397">
        <v>29</v>
      </c>
      <c r="F397">
        <v>14</v>
      </c>
      <c r="G397">
        <v>0</v>
      </c>
      <c r="H397">
        <v>1</v>
      </c>
      <c r="I397">
        <v>1</v>
      </c>
      <c r="J397">
        <v>3</v>
      </c>
      <c r="K397">
        <v>0</v>
      </c>
      <c r="L397">
        <v>0</v>
      </c>
      <c r="M397">
        <v>4</v>
      </c>
      <c r="N397">
        <v>28</v>
      </c>
      <c r="O397">
        <v>7</v>
      </c>
      <c r="P397">
        <v>0</v>
      </c>
      <c r="Q397">
        <v>8</v>
      </c>
      <c r="R397">
        <v>6</v>
      </c>
      <c r="S397">
        <v>22</v>
      </c>
      <c r="T397">
        <v>3.67</v>
      </c>
      <c r="U397">
        <v>0</v>
      </c>
      <c r="V397">
        <v>4</v>
      </c>
      <c r="W397">
        <v>1</v>
      </c>
      <c r="X397">
        <v>1</v>
      </c>
      <c r="Y397">
        <v>0</v>
      </c>
      <c r="Z397">
        <v>0</v>
      </c>
      <c r="AA397">
        <v>9</v>
      </c>
      <c r="AB397">
        <v>15.1</v>
      </c>
      <c r="AC397">
        <v>16.100000000000001</v>
      </c>
      <c r="AD397">
        <v>12.1</v>
      </c>
      <c r="AF397">
        <v>110</v>
      </c>
      <c r="AH397" t="s">
        <v>35</v>
      </c>
    </row>
    <row r="398" spans="1:34" x14ac:dyDescent="0.3">
      <c r="A398">
        <v>397</v>
      </c>
      <c r="B398" s="2" t="s">
        <v>467</v>
      </c>
      <c r="C398" s="2" t="s">
        <v>84</v>
      </c>
      <c r="D398" s="2" t="s">
        <v>49</v>
      </c>
      <c r="E398">
        <v>23</v>
      </c>
      <c r="F398">
        <v>9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24</v>
      </c>
      <c r="R398">
        <v>11</v>
      </c>
      <c r="S398">
        <v>91</v>
      </c>
      <c r="T398">
        <v>8.27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9</v>
      </c>
      <c r="AB398">
        <v>20.100000000000001</v>
      </c>
      <c r="AC398">
        <v>20.100000000000001</v>
      </c>
      <c r="AD398">
        <v>14.6</v>
      </c>
      <c r="AF398">
        <v>157</v>
      </c>
      <c r="AH398" t="s">
        <v>35</v>
      </c>
    </row>
    <row r="399" spans="1:34" x14ac:dyDescent="0.3">
      <c r="A399">
        <v>398</v>
      </c>
      <c r="B399" s="2" t="s">
        <v>468</v>
      </c>
      <c r="C399" s="2" t="s">
        <v>54</v>
      </c>
      <c r="D399" s="2" t="s">
        <v>49</v>
      </c>
      <c r="E399">
        <v>22</v>
      </c>
      <c r="F399">
        <v>4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15</v>
      </c>
      <c r="R399">
        <v>8</v>
      </c>
      <c r="S399">
        <v>89</v>
      </c>
      <c r="T399">
        <v>11.13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9</v>
      </c>
      <c r="AB399">
        <v>16.899999999999999</v>
      </c>
      <c r="AC399">
        <v>16.899999999999999</v>
      </c>
      <c r="AD399">
        <v>12.9</v>
      </c>
      <c r="AF399">
        <v>158</v>
      </c>
      <c r="AH399" t="s">
        <v>35</v>
      </c>
    </row>
    <row r="400" spans="1:34" x14ac:dyDescent="0.3">
      <c r="A400">
        <v>399</v>
      </c>
      <c r="B400" s="2" t="s">
        <v>469</v>
      </c>
      <c r="C400" s="2" t="s">
        <v>130</v>
      </c>
      <c r="D400" s="2" t="s">
        <v>38</v>
      </c>
      <c r="E400">
        <v>25</v>
      </c>
      <c r="F400">
        <v>3</v>
      </c>
      <c r="G400">
        <v>2</v>
      </c>
      <c r="H400">
        <v>47</v>
      </c>
      <c r="I400">
        <v>73</v>
      </c>
      <c r="J400">
        <v>416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</v>
      </c>
      <c r="W400">
        <v>1</v>
      </c>
      <c r="X400">
        <v>0</v>
      </c>
      <c r="Y400">
        <v>0</v>
      </c>
      <c r="Z400">
        <v>0</v>
      </c>
      <c r="AA400">
        <v>9</v>
      </c>
      <c r="AB400">
        <v>8.6</v>
      </c>
      <c r="AC400">
        <v>15.6</v>
      </c>
      <c r="AD400">
        <v>11.6</v>
      </c>
      <c r="AF400">
        <v>54</v>
      </c>
      <c r="AH400" t="s">
        <v>35</v>
      </c>
    </row>
    <row r="401" spans="1:34" x14ac:dyDescent="0.3">
      <c r="A401">
        <v>400</v>
      </c>
      <c r="B401" s="2" t="s">
        <v>470</v>
      </c>
      <c r="C401" s="2" t="s">
        <v>107</v>
      </c>
      <c r="D401" s="2" t="s">
        <v>49</v>
      </c>
      <c r="E401">
        <v>25</v>
      </c>
      <c r="F401">
        <v>13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29</v>
      </c>
      <c r="O401">
        <v>14.5</v>
      </c>
      <c r="P401">
        <v>0</v>
      </c>
      <c r="Q401">
        <v>18</v>
      </c>
      <c r="R401">
        <v>3</v>
      </c>
      <c r="S401">
        <v>64</v>
      </c>
      <c r="T401">
        <v>21.33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9</v>
      </c>
      <c r="AB401">
        <v>12.3</v>
      </c>
      <c r="AC401">
        <v>12.3</v>
      </c>
      <c r="AD401">
        <v>10.8</v>
      </c>
      <c r="AF401">
        <v>156</v>
      </c>
      <c r="AH401" t="s">
        <v>35</v>
      </c>
    </row>
    <row r="402" spans="1:34" x14ac:dyDescent="0.3">
      <c r="A402">
        <v>401</v>
      </c>
      <c r="B402" s="2" t="s">
        <v>471</v>
      </c>
      <c r="C402" s="2" t="s">
        <v>111</v>
      </c>
      <c r="D402" s="2" t="s">
        <v>52</v>
      </c>
      <c r="E402">
        <v>26</v>
      </c>
      <c r="F402">
        <v>15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8</v>
      </c>
      <c r="R402">
        <v>7</v>
      </c>
      <c r="S402">
        <v>91</v>
      </c>
      <c r="T402">
        <v>13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9</v>
      </c>
      <c r="AB402">
        <v>16.100000000000001</v>
      </c>
      <c r="AC402">
        <v>16.100000000000001</v>
      </c>
      <c r="AD402">
        <v>12.6</v>
      </c>
      <c r="AF402">
        <v>81</v>
      </c>
      <c r="AH402" t="s">
        <v>35</v>
      </c>
    </row>
    <row r="403" spans="1:34" x14ac:dyDescent="0.3">
      <c r="A403">
        <v>402</v>
      </c>
      <c r="B403" s="2" t="s">
        <v>472</v>
      </c>
      <c r="C403" s="2" t="s">
        <v>54</v>
      </c>
      <c r="D403" s="2" t="s">
        <v>34</v>
      </c>
      <c r="E403">
        <v>23</v>
      </c>
      <c r="F403">
        <v>16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21</v>
      </c>
      <c r="O403">
        <v>5.25</v>
      </c>
      <c r="P403">
        <v>0</v>
      </c>
      <c r="Q403">
        <v>7</v>
      </c>
      <c r="R403">
        <v>6</v>
      </c>
      <c r="S403">
        <v>71</v>
      </c>
      <c r="T403">
        <v>11.83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9</v>
      </c>
      <c r="AB403">
        <v>15.2</v>
      </c>
      <c r="AC403">
        <v>15.2</v>
      </c>
      <c r="AD403">
        <v>12.2</v>
      </c>
      <c r="AF403">
        <v>109</v>
      </c>
      <c r="AH403" t="s">
        <v>35</v>
      </c>
    </row>
    <row r="404" spans="1:34" x14ac:dyDescent="0.3">
      <c r="A404">
        <v>403</v>
      </c>
      <c r="B404" s="2" t="s">
        <v>473</v>
      </c>
      <c r="C404" s="2" t="s">
        <v>61</v>
      </c>
      <c r="D404" s="2" t="s">
        <v>34</v>
      </c>
      <c r="E404">
        <v>33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12</v>
      </c>
      <c r="N404">
        <v>34</v>
      </c>
      <c r="O404">
        <v>2.83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9</v>
      </c>
      <c r="AB404">
        <v>9.4</v>
      </c>
      <c r="AC404">
        <v>9.4</v>
      </c>
      <c r="AD404">
        <v>9.4</v>
      </c>
      <c r="AF404">
        <v>108</v>
      </c>
      <c r="AH404" t="s">
        <v>35</v>
      </c>
    </row>
    <row r="405" spans="1:34" x14ac:dyDescent="0.3">
      <c r="A405">
        <v>404</v>
      </c>
      <c r="B405" s="2" t="s">
        <v>474</v>
      </c>
      <c r="C405" s="2" t="s">
        <v>107</v>
      </c>
      <c r="D405" s="2" t="s">
        <v>52</v>
      </c>
      <c r="E405">
        <v>32</v>
      </c>
      <c r="F405">
        <v>16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5</v>
      </c>
      <c r="R405">
        <v>4</v>
      </c>
      <c r="S405">
        <v>31</v>
      </c>
      <c r="T405">
        <v>7.75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9</v>
      </c>
      <c r="AB405">
        <v>13.1</v>
      </c>
      <c r="AC405">
        <v>13.1</v>
      </c>
      <c r="AD405">
        <v>11.1</v>
      </c>
      <c r="AF405">
        <v>80</v>
      </c>
      <c r="AH405" t="s">
        <v>35</v>
      </c>
    </row>
    <row r="406" spans="1:34" x14ac:dyDescent="0.3">
      <c r="A406">
        <v>405</v>
      </c>
      <c r="B406" s="2" t="s">
        <v>475</v>
      </c>
      <c r="C406" s="2" t="s">
        <v>33</v>
      </c>
      <c r="D406" s="2" t="s">
        <v>34</v>
      </c>
      <c r="E406">
        <v>25</v>
      </c>
      <c r="F406">
        <v>16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  <c r="N406">
        <v>11</v>
      </c>
      <c r="O406">
        <v>1.83</v>
      </c>
      <c r="P406">
        <v>1</v>
      </c>
      <c r="Q406">
        <v>2</v>
      </c>
      <c r="R406">
        <v>2</v>
      </c>
      <c r="S406">
        <v>6</v>
      </c>
      <c r="T406">
        <v>3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8</v>
      </c>
      <c r="AB406">
        <v>9.6999999999999993</v>
      </c>
      <c r="AC406">
        <v>9.6999999999999993</v>
      </c>
      <c r="AD406">
        <v>8.6999999999999993</v>
      </c>
      <c r="AF406">
        <v>112</v>
      </c>
      <c r="AH406" t="s">
        <v>35</v>
      </c>
    </row>
    <row r="407" spans="1:34" x14ac:dyDescent="0.3">
      <c r="A407">
        <v>406</v>
      </c>
      <c r="B407" s="2" t="s">
        <v>476</v>
      </c>
      <c r="C407" s="2" t="s">
        <v>61</v>
      </c>
      <c r="D407" s="2" t="s">
        <v>34</v>
      </c>
      <c r="E407">
        <v>30</v>
      </c>
      <c r="F407">
        <v>14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2</v>
      </c>
      <c r="R407">
        <v>2</v>
      </c>
      <c r="S407">
        <v>23</v>
      </c>
      <c r="T407">
        <v>11.5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8</v>
      </c>
      <c r="AB407">
        <v>10.3</v>
      </c>
      <c r="AC407">
        <v>10.3</v>
      </c>
      <c r="AD407">
        <v>9.3000000000000007</v>
      </c>
      <c r="AF407">
        <v>111</v>
      </c>
      <c r="AH407" t="s">
        <v>35</v>
      </c>
    </row>
    <row r="408" spans="1:34" x14ac:dyDescent="0.3">
      <c r="A408">
        <v>407</v>
      </c>
      <c r="B408" s="2" t="s">
        <v>477</v>
      </c>
      <c r="C408" s="2" t="s">
        <v>44</v>
      </c>
      <c r="D408" s="2" t="s">
        <v>49</v>
      </c>
      <c r="E408">
        <v>23</v>
      </c>
      <c r="F408">
        <v>12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15</v>
      </c>
      <c r="T408">
        <v>15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8</v>
      </c>
      <c r="AB408">
        <v>8.5</v>
      </c>
      <c r="AC408">
        <v>8.5</v>
      </c>
      <c r="AD408">
        <v>8</v>
      </c>
      <c r="AF408">
        <v>162</v>
      </c>
      <c r="AH408" t="s">
        <v>35</v>
      </c>
    </row>
    <row r="409" spans="1:34" x14ac:dyDescent="0.3">
      <c r="A409">
        <v>408</v>
      </c>
      <c r="B409" s="2" t="s">
        <v>478</v>
      </c>
      <c r="C409" s="2" t="s">
        <v>99</v>
      </c>
      <c r="D409" s="2" t="s">
        <v>52</v>
      </c>
      <c r="E409">
        <v>28</v>
      </c>
      <c r="F409">
        <v>8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24</v>
      </c>
      <c r="R409">
        <v>14</v>
      </c>
      <c r="S409">
        <v>84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8</v>
      </c>
      <c r="AB409">
        <v>22.4</v>
      </c>
      <c r="AC409">
        <v>22.4</v>
      </c>
      <c r="AD409">
        <v>15.4</v>
      </c>
      <c r="AF409">
        <v>82</v>
      </c>
      <c r="AH409" t="s">
        <v>35</v>
      </c>
    </row>
    <row r="410" spans="1:34" x14ac:dyDescent="0.3">
      <c r="A410">
        <v>409</v>
      </c>
      <c r="B410" s="2" t="s">
        <v>479</v>
      </c>
      <c r="C410" s="2" t="s">
        <v>54</v>
      </c>
      <c r="D410" s="2" t="s">
        <v>49</v>
      </c>
      <c r="E410">
        <v>24</v>
      </c>
      <c r="F410">
        <v>16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10</v>
      </c>
      <c r="R410">
        <v>4</v>
      </c>
      <c r="S410">
        <v>76</v>
      </c>
      <c r="T410">
        <v>19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8</v>
      </c>
      <c r="AB410">
        <v>11.6</v>
      </c>
      <c r="AC410">
        <v>11.6</v>
      </c>
      <c r="AD410">
        <v>9.6</v>
      </c>
      <c r="AF410">
        <v>161</v>
      </c>
      <c r="AH410" t="s">
        <v>35</v>
      </c>
    </row>
    <row r="411" spans="1:34" x14ac:dyDescent="0.3">
      <c r="A411">
        <v>410</v>
      </c>
      <c r="B411" s="2" t="s">
        <v>480</v>
      </c>
      <c r="C411" s="2" t="s">
        <v>116</v>
      </c>
      <c r="D411" s="2" t="s">
        <v>49</v>
      </c>
      <c r="E411">
        <v>23</v>
      </c>
      <c r="F411">
        <v>16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13</v>
      </c>
      <c r="R411">
        <v>4</v>
      </c>
      <c r="S411">
        <v>80</v>
      </c>
      <c r="T411">
        <v>20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8</v>
      </c>
      <c r="AB411">
        <v>12</v>
      </c>
      <c r="AC411">
        <v>12</v>
      </c>
      <c r="AD411">
        <v>10</v>
      </c>
      <c r="AF411">
        <v>160</v>
      </c>
      <c r="AH411" t="s">
        <v>35</v>
      </c>
    </row>
    <row r="412" spans="1:34" x14ac:dyDescent="0.3">
      <c r="A412">
        <v>411</v>
      </c>
      <c r="B412" s="2" t="s">
        <v>481</v>
      </c>
      <c r="C412" s="2" t="s">
        <v>78</v>
      </c>
      <c r="D412" s="2" t="s">
        <v>49</v>
      </c>
      <c r="E412">
        <v>22</v>
      </c>
      <c r="F412">
        <v>10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16</v>
      </c>
      <c r="R412">
        <v>9</v>
      </c>
      <c r="S412">
        <v>82</v>
      </c>
      <c r="T412">
        <v>9.11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8</v>
      </c>
      <c r="AB412">
        <v>17.2</v>
      </c>
      <c r="AC412">
        <v>17.2</v>
      </c>
      <c r="AD412">
        <v>12.7</v>
      </c>
      <c r="AF412">
        <v>159</v>
      </c>
      <c r="AH412" t="s">
        <v>35</v>
      </c>
    </row>
    <row r="413" spans="1:34" x14ac:dyDescent="0.3">
      <c r="A413">
        <v>412</v>
      </c>
      <c r="B413" s="2" t="s">
        <v>482</v>
      </c>
      <c r="C413" s="2" t="s">
        <v>61</v>
      </c>
      <c r="D413" s="2" t="s">
        <v>52</v>
      </c>
      <c r="E413">
        <v>29</v>
      </c>
      <c r="F413">
        <v>8</v>
      </c>
      <c r="G413">
        <v>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10</v>
      </c>
      <c r="R413">
        <v>8</v>
      </c>
      <c r="S413">
        <v>79</v>
      </c>
      <c r="T413">
        <v>9.8800000000000008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8</v>
      </c>
      <c r="AB413">
        <v>15.9</v>
      </c>
      <c r="AC413">
        <v>15.9</v>
      </c>
      <c r="AD413">
        <v>11.9</v>
      </c>
      <c r="AF413">
        <v>83</v>
      </c>
      <c r="AH413" t="s">
        <v>35</v>
      </c>
    </row>
    <row r="414" spans="1:34" x14ac:dyDescent="0.3">
      <c r="A414">
        <v>413</v>
      </c>
      <c r="B414" s="2" t="s">
        <v>483</v>
      </c>
      <c r="C414" s="2" t="s">
        <v>46</v>
      </c>
      <c r="D414" s="2" t="s">
        <v>49</v>
      </c>
      <c r="E414">
        <v>25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2</v>
      </c>
      <c r="S414">
        <v>70</v>
      </c>
      <c r="T414">
        <v>35</v>
      </c>
      <c r="U414">
        <v>0</v>
      </c>
      <c r="V414">
        <v>3</v>
      </c>
      <c r="W414">
        <v>0</v>
      </c>
      <c r="X414">
        <v>0</v>
      </c>
      <c r="Y414">
        <v>0</v>
      </c>
      <c r="Z414">
        <v>0</v>
      </c>
      <c r="AA414">
        <v>7</v>
      </c>
      <c r="AB414">
        <v>9</v>
      </c>
      <c r="AC414">
        <v>9</v>
      </c>
      <c r="AD414">
        <v>8</v>
      </c>
      <c r="AF414">
        <v>163</v>
      </c>
      <c r="AH414" t="s">
        <v>35</v>
      </c>
    </row>
    <row r="415" spans="1:34" x14ac:dyDescent="0.3">
      <c r="A415">
        <v>414</v>
      </c>
      <c r="B415" s="2" t="s">
        <v>484</v>
      </c>
      <c r="C415" s="2" t="s">
        <v>51</v>
      </c>
      <c r="D415" s="2" t="s">
        <v>52</v>
      </c>
      <c r="E415">
        <v>28</v>
      </c>
      <c r="F415">
        <v>15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15</v>
      </c>
      <c r="R415">
        <v>8</v>
      </c>
      <c r="S415">
        <v>67</v>
      </c>
      <c r="T415">
        <v>8.3800000000000008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7</v>
      </c>
      <c r="AB415">
        <v>14.7</v>
      </c>
      <c r="AC415">
        <v>14.7</v>
      </c>
      <c r="AD415">
        <v>10.7</v>
      </c>
      <c r="AF415">
        <v>85</v>
      </c>
      <c r="AH415" t="s">
        <v>35</v>
      </c>
    </row>
    <row r="416" spans="1:34" x14ac:dyDescent="0.3">
      <c r="A416">
        <v>415</v>
      </c>
      <c r="B416" s="2" t="s">
        <v>485</v>
      </c>
      <c r="C416" s="2" t="s">
        <v>114</v>
      </c>
      <c r="D416" s="2" t="s">
        <v>34</v>
      </c>
      <c r="E416">
        <v>27</v>
      </c>
      <c r="F416">
        <v>16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9</v>
      </c>
      <c r="O416">
        <v>4.5</v>
      </c>
      <c r="P416">
        <v>0</v>
      </c>
      <c r="Q416">
        <v>9</v>
      </c>
      <c r="R416">
        <v>6</v>
      </c>
      <c r="S416">
        <v>57</v>
      </c>
      <c r="T416">
        <v>9.5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7</v>
      </c>
      <c r="AB416">
        <v>12.6</v>
      </c>
      <c r="AC416">
        <v>12.6</v>
      </c>
      <c r="AD416">
        <v>9.6</v>
      </c>
      <c r="AF416">
        <v>118</v>
      </c>
      <c r="AH416" t="s">
        <v>35</v>
      </c>
    </row>
    <row r="417" spans="1:34" x14ac:dyDescent="0.3">
      <c r="A417">
        <v>416</v>
      </c>
      <c r="B417" s="2" t="s">
        <v>486</v>
      </c>
      <c r="C417" s="2" t="s">
        <v>111</v>
      </c>
      <c r="D417" s="2" t="s">
        <v>34</v>
      </c>
      <c r="E417">
        <v>27</v>
      </c>
      <c r="F417">
        <v>3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18</v>
      </c>
      <c r="N417">
        <v>48</v>
      </c>
      <c r="O417">
        <v>2.67</v>
      </c>
      <c r="P417">
        <v>0</v>
      </c>
      <c r="Q417">
        <v>4</v>
      </c>
      <c r="R417">
        <v>4</v>
      </c>
      <c r="S417">
        <v>18</v>
      </c>
      <c r="T417">
        <v>4.5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</v>
      </c>
      <c r="AB417">
        <v>10.6</v>
      </c>
      <c r="AC417">
        <v>10.6</v>
      </c>
      <c r="AD417">
        <v>8.6</v>
      </c>
      <c r="AF417">
        <v>117</v>
      </c>
      <c r="AH417" t="s">
        <v>35</v>
      </c>
    </row>
    <row r="418" spans="1:34" x14ac:dyDescent="0.3">
      <c r="A418">
        <v>417</v>
      </c>
      <c r="B418" s="2" t="s">
        <v>487</v>
      </c>
      <c r="C418" s="2" t="s">
        <v>78</v>
      </c>
      <c r="D418" s="2" t="s">
        <v>34</v>
      </c>
      <c r="E418">
        <v>24</v>
      </c>
      <c r="F418">
        <v>15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</v>
      </c>
      <c r="R418">
        <v>2</v>
      </c>
      <c r="S418">
        <v>13</v>
      </c>
      <c r="T418">
        <v>6.5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7</v>
      </c>
      <c r="AB418">
        <v>9.3000000000000007</v>
      </c>
      <c r="AC418">
        <v>9.3000000000000007</v>
      </c>
      <c r="AD418">
        <v>8.3000000000000007</v>
      </c>
      <c r="AF418">
        <v>115</v>
      </c>
      <c r="AH418" t="s">
        <v>35</v>
      </c>
    </row>
    <row r="419" spans="1:34" x14ac:dyDescent="0.3">
      <c r="A419">
        <v>418</v>
      </c>
      <c r="B419" s="2" t="s">
        <v>488</v>
      </c>
      <c r="C419" s="2" t="s">
        <v>33</v>
      </c>
      <c r="D419" s="2" t="s">
        <v>49</v>
      </c>
      <c r="E419">
        <v>32</v>
      </c>
      <c r="F419">
        <v>7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15</v>
      </c>
      <c r="R419">
        <v>8</v>
      </c>
      <c r="S419">
        <v>67</v>
      </c>
      <c r="T419">
        <v>8.3800000000000008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7</v>
      </c>
      <c r="AB419">
        <v>14.7</v>
      </c>
      <c r="AC419">
        <v>14.7</v>
      </c>
      <c r="AD419">
        <v>10.7</v>
      </c>
      <c r="AF419">
        <v>165</v>
      </c>
      <c r="AH419" t="s">
        <v>35</v>
      </c>
    </row>
    <row r="420" spans="1:34" x14ac:dyDescent="0.3">
      <c r="A420">
        <v>419</v>
      </c>
      <c r="B420" s="2" t="s">
        <v>489</v>
      </c>
      <c r="C420" s="2" t="s">
        <v>56</v>
      </c>
      <c r="D420" s="2" t="s">
        <v>34</v>
      </c>
      <c r="E420">
        <v>26</v>
      </c>
      <c r="F420">
        <v>14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10</v>
      </c>
      <c r="N420">
        <v>20</v>
      </c>
      <c r="O420">
        <v>2</v>
      </c>
      <c r="P420">
        <v>0</v>
      </c>
      <c r="Q420">
        <v>3</v>
      </c>
      <c r="R420">
        <v>2</v>
      </c>
      <c r="S420">
        <v>14</v>
      </c>
      <c r="T420">
        <v>7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7</v>
      </c>
      <c r="AB420">
        <v>9.4</v>
      </c>
      <c r="AC420">
        <v>10.4</v>
      </c>
      <c r="AD420">
        <v>8.4</v>
      </c>
      <c r="AF420">
        <v>113</v>
      </c>
      <c r="AH420" t="s">
        <v>35</v>
      </c>
    </row>
    <row r="421" spans="1:34" x14ac:dyDescent="0.3">
      <c r="A421">
        <v>420</v>
      </c>
      <c r="B421" s="2" t="s">
        <v>490</v>
      </c>
      <c r="C421" s="2" t="s">
        <v>99</v>
      </c>
      <c r="D421" s="2" t="s">
        <v>49</v>
      </c>
      <c r="E421">
        <v>23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7</v>
      </c>
      <c r="R421">
        <v>6</v>
      </c>
      <c r="S421">
        <v>69</v>
      </c>
      <c r="T421">
        <v>11.5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7</v>
      </c>
      <c r="AB421">
        <v>12.9</v>
      </c>
      <c r="AC421">
        <v>12.9</v>
      </c>
      <c r="AD421">
        <v>9.9</v>
      </c>
      <c r="AF421">
        <v>164</v>
      </c>
      <c r="AH421" t="s">
        <v>35</v>
      </c>
    </row>
    <row r="422" spans="1:34" x14ac:dyDescent="0.3">
      <c r="A422">
        <v>421</v>
      </c>
      <c r="B422" s="2" t="s">
        <v>491</v>
      </c>
      <c r="C422" s="2" t="s">
        <v>99</v>
      </c>
      <c r="D422" s="2" t="s">
        <v>52</v>
      </c>
      <c r="E422">
        <v>25</v>
      </c>
      <c r="F422">
        <v>8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13</v>
      </c>
      <c r="R422">
        <v>9</v>
      </c>
      <c r="S422">
        <v>74</v>
      </c>
      <c r="T422">
        <v>8.2200000000000006</v>
      </c>
      <c r="U422">
        <v>0</v>
      </c>
      <c r="V422">
        <v>1</v>
      </c>
      <c r="W422">
        <v>1</v>
      </c>
      <c r="X422">
        <v>0</v>
      </c>
      <c r="Y422">
        <v>1</v>
      </c>
      <c r="Z422">
        <v>0</v>
      </c>
      <c r="AA422">
        <v>7</v>
      </c>
      <c r="AB422">
        <v>16.399999999999999</v>
      </c>
      <c r="AC422">
        <v>17.399999999999999</v>
      </c>
      <c r="AD422">
        <v>11.9</v>
      </c>
      <c r="AF422">
        <v>84</v>
      </c>
      <c r="AH422" t="s">
        <v>35</v>
      </c>
    </row>
    <row r="423" spans="1:34" x14ac:dyDescent="0.3">
      <c r="A423">
        <v>422</v>
      </c>
      <c r="B423" s="2" t="s">
        <v>492</v>
      </c>
      <c r="C423" s="2" t="s">
        <v>86</v>
      </c>
      <c r="D423" s="2" t="s">
        <v>52</v>
      </c>
      <c r="E423">
        <v>24</v>
      </c>
      <c r="F423">
        <v>16</v>
      </c>
      <c r="G423">
        <v>14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14</v>
      </c>
      <c r="R423">
        <v>7</v>
      </c>
      <c r="S423">
        <v>65</v>
      </c>
      <c r="T423">
        <v>9.2899999999999991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7</v>
      </c>
      <c r="AB423">
        <v>13.5</v>
      </c>
      <c r="AC423">
        <v>13.5</v>
      </c>
      <c r="AD423">
        <v>10</v>
      </c>
      <c r="AF423">
        <v>86</v>
      </c>
      <c r="AH423" t="s">
        <v>35</v>
      </c>
    </row>
    <row r="424" spans="1:34" x14ac:dyDescent="0.3">
      <c r="A424">
        <v>423</v>
      </c>
      <c r="B424" s="2" t="s">
        <v>493</v>
      </c>
      <c r="C424" s="2" t="s">
        <v>88</v>
      </c>
      <c r="D424" s="2" t="s">
        <v>52</v>
      </c>
      <c r="E424">
        <v>26</v>
      </c>
      <c r="F424">
        <v>6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17</v>
      </c>
      <c r="R424">
        <v>13</v>
      </c>
      <c r="S424">
        <v>65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7</v>
      </c>
      <c r="AB424">
        <v>19.5</v>
      </c>
      <c r="AC424">
        <v>19.5</v>
      </c>
      <c r="AD424">
        <v>13</v>
      </c>
      <c r="AF424">
        <v>87</v>
      </c>
      <c r="AH424" t="s">
        <v>35</v>
      </c>
    </row>
    <row r="425" spans="1:34" x14ac:dyDescent="0.3">
      <c r="A425">
        <v>424</v>
      </c>
      <c r="B425" s="2" t="s">
        <v>494</v>
      </c>
      <c r="C425" s="2" t="s">
        <v>51</v>
      </c>
      <c r="D425" s="2" t="s">
        <v>34</v>
      </c>
      <c r="E425">
        <v>28</v>
      </c>
      <c r="F425">
        <v>3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17</v>
      </c>
      <c r="N425">
        <v>51</v>
      </c>
      <c r="O425">
        <v>3</v>
      </c>
      <c r="P425">
        <v>0</v>
      </c>
      <c r="Q425">
        <v>7</v>
      </c>
      <c r="R425">
        <v>5</v>
      </c>
      <c r="S425">
        <v>22</v>
      </c>
      <c r="T425">
        <v>4.4000000000000004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7</v>
      </c>
      <c r="AB425">
        <v>12.3</v>
      </c>
      <c r="AC425">
        <v>12.3</v>
      </c>
      <c r="AD425">
        <v>9.8000000000000007</v>
      </c>
      <c r="AF425">
        <v>114</v>
      </c>
      <c r="AH425" t="s">
        <v>35</v>
      </c>
    </row>
    <row r="426" spans="1:34" x14ac:dyDescent="0.3">
      <c r="A426">
        <v>425</v>
      </c>
      <c r="B426" s="2" t="s">
        <v>495</v>
      </c>
      <c r="C426" s="2" t="s">
        <v>48</v>
      </c>
      <c r="D426" s="2" t="s">
        <v>34</v>
      </c>
      <c r="E426">
        <v>25</v>
      </c>
      <c r="F426">
        <v>16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8</v>
      </c>
      <c r="N426">
        <v>60</v>
      </c>
      <c r="O426">
        <v>7.5</v>
      </c>
      <c r="P426">
        <v>0</v>
      </c>
      <c r="Q426">
        <v>1</v>
      </c>
      <c r="R426">
        <v>1</v>
      </c>
      <c r="S426">
        <v>6</v>
      </c>
      <c r="T426">
        <v>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7</v>
      </c>
      <c r="AB426">
        <v>7.6</v>
      </c>
      <c r="AC426">
        <v>7.6</v>
      </c>
      <c r="AD426">
        <v>7.1</v>
      </c>
      <c r="AF426">
        <v>116</v>
      </c>
      <c r="AH426" t="s">
        <v>35</v>
      </c>
    </row>
    <row r="427" spans="1:34" x14ac:dyDescent="0.3">
      <c r="A427">
        <v>426</v>
      </c>
      <c r="B427" s="2" t="s">
        <v>496</v>
      </c>
      <c r="C427" s="2" t="s">
        <v>107</v>
      </c>
      <c r="D427" s="2" t="s">
        <v>38</v>
      </c>
      <c r="E427">
        <v>29</v>
      </c>
      <c r="F427">
        <v>2</v>
      </c>
      <c r="G427">
        <v>0</v>
      </c>
      <c r="H427">
        <v>27</v>
      </c>
      <c r="I427">
        <v>51</v>
      </c>
      <c r="J427">
        <v>359</v>
      </c>
      <c r="K427">
        <v>0</v>
      </c>
      <c r="L427">
        <v>3</v>
      </c>
      <c r="M427">
        <v>2</v>
      </c>
      <c r="N427">
        <v>-4</v>
      </c>
      <c r="O427">
        <v>-2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1</v>
      </c>
      <c r="X427">
        <v>0</v>
      </c>
      <c r="Y427">
        <v>0</v>
      </c>
      <c r="Z427">
        <v>0</v>
      </c>
      <c r="AA427">
        <v>6</v>
      </c>
      <c r="AB427">
        <v>6</v>
      </c>
      <c r="AC427">
        <v>13</v>
      </c>
      <c r="AD427">
        <v>9</v>
      </c>
      <c r="AF427">
        <v>57</v>
      </c>
      <c r="AH427" t="s">
        <v>35</v>
      </c>
    </row>
    <row r="428" spans="1:34" x14ac:dyDescent="0.3">
      <c r="A428">
        <v>427</v>
      </c>
      <c r="B428" s="2" t="s">
        <v>497</v>
      </c>
      <c r="C428" s="2" t="s">
        <v>46</v>
      </c>
      <c r="D428" s="2" t="s">
        <v>52</v>
      </c>
      <c r="E428">
        <v>24</v>
      </c>
      <c r="F428">
        <v>15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10</v>
      </c>
      <c r="R428">
        <v>8</v>
      </c>
      <c r="S428">
        <v>58</v>
      </c>
      <c r="T428">
        <v>7.25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</v>
      </c>
      <c r="AB428">
        <v>13.8</v>
      </c>
      <c r="AC428">
        <v>13.8</v>
      </c>
      <c r="AD428">
        <v>9.8000000000000007</v>
      </c>
      <c r="AF428">
        <v>89</v>
      </c>
      <c r="AH428" t="s">
        <v>35</v>
      </c>
    </row>
    <row r="429" spans="1:34" x14ac:dyDescent="0.3">
      <c r="A429">
        <v>428</v>
      </c>
      <c r="B429" s="2" t="s">
        <v>498</v>
      </c>
      <c r="C429" s="2" t="s">
        <v>116</v>
      </c>
      <c r="D429" s="2" t="s">
        <v>38</v>
      </c>
      <c r="E429">
        <v>26</v>
      </c>
      <c r="F429">
        <v>3</v>
      </c>
      <c r="G429">
        <v>0</v>
      </c>
      <c r="H429">
        <v>5</v>
      </c>
      <c r="I429">
        <v>11</v>
      </c>
      <c r="J429">
        <v>49</v>
      </c>
      <c r="K429">
        <v>0</v>
      </c>
      <c r="L429">
        <v>0</v>
      </c>
      <c r="M429">
        <v>7</v>
      </c>
      <c r="N429">
        <v>41</v>
      </c>
      <c r="O429">
        <v>5.86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6</v>
      </c>
      <c r="AB429">
        <v>6.1</v>
      </c>
      <c r="AC429">
        <v>6.1</v>
      </c>
      <c r="AD429">
        <v>6.1</v>
      </c>
      <c r="AF429">
        <v>55</v>
      </c>
      <c r="AH429" t="s">
        <v>35</v>
      </c>
    </row>
    <row r="430" spans="1:34" x14ac:dyDescent="0.3">
      <c r="A430">
        <v>429</v>
      </c>
      <c r="B430" s="2" t="s">
        <v>499</v>
      </c>
      <c r="C430" s="2" t="s">
        <v>180</v>
      </c>
      <c r="D430" s="2" t="s">
        <v>49</v>
      </c>
      <c r="E430">
        <v>27</v>
      </c>
      <c r="F430">
        <v>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10</v>
      </c>
      <c r="R430">
        <v>4</v>
      </c>
      <c r="S430">
        <v>61</v>
      </c>
      <c r="T430">
        <v>15.25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6</v>
      </c>
      <c r="AB430">
        <v>10.1</v>
      </c>
      <c r="AC430">
        <v>10.1</v>
      </c>
      <c r="AD430">
        <v>8.1</v>
      </c>
      <c r="AF430">
        <v>166</v>
      </c>
      <c r="AH430" t="s">
        <v>35</v>
      </c>
    </row>
    <row r="431" spans="1:34" x14ac:dyDescent="0.3">
      <c r="A431">
        <v>430</v>
      </c>
      <c r="B431" s="2" t="s">
        <v>500</v>
      </c>
      <c r="C431" s="2" t="s">
        <v>72</v>
      </c>
      <c r="D431" s="2" t="s">
        <v>49</v>
      </c>
      <c r="E431">
        <v>23</v>
      </c>
      <c r="F431">
        <v>7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10</v>
      </c>
      <c r="R431">
        <v>3</v>
      </c>
      <c r="S431">
        <v>60</v>
      </c>
      <c r="T431">
        <v>20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6</v>
      </c>
      <c r="AB431">
        <v>9</v>
      </c>
      <c r="AC431">
        <v>9</v>
      </c>
      <c r="AD431">
        <v>7.5</v>
      </c>
      <c r="AF431">
        <v>167</v>
      </c>
      <c r="AH431" t="s">
        <v>35</v>
      </c>
    </row>
    <row r="432" spans="1:34" x14ac:dyDescent="0.3">
      <c r="A432">
        <v>431</v>
      </c>
      <c r="B432" s="2" t="s">
        <v>501</v>
      </c>
      <c r="C432" s="2" t="s">
        <v>48</v>
      </c>
      <c r="D432" s="2" t="s">
        <v>34</v>
      </c>
      <c r="E432">
        <v>29</v>
      </c>
      <c r="F432">
        <v>12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7</v>
      </c>
      <c r="N432">
        <v>20</v>
      </c>
      <c r="O432">
        <v>2.86</v>
      </c>
      <c r="P432">
        <v>0</v>
      </c>
      <c r="Q432">
        <v>10</v>
      </c>
      <c r="R432">
        <v>6</v>
      </c>
      <c r="S432">
        <v>36</v>
      </c>
      <c r="T432">
        <v>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6</v>
      </c>
      <c r="AB432">
        <v>11.6</v>
      </c>
      <c r="AC432">
        <v>11.6</v>
      </c>
      <c r="AD432">
        <v>8.6</v>
      </c>
      <c r="AF432">
        <v>119</v>
      </c>
      <c r="AH432" t="s">
        <v>35</v>
      </c>
    </row>
    <row r="433" spans="1:34" x14ac:dyDescent="0.3">
      <c r="A433">
        <v>432</v>
      </c>
      <c r="B433" s="2" t="s">
        <v>502</v>
      </c>
      <c r="C433" s="2" t="s">
        <v>56</v>
      </c>
      <c r="D433" s="2" t="s">
        <v>49</v>
      </c>
      <c r="E433">
        <v>25</v>
      </c>
      <c r="F433">
        <v>13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17</v>
      </c>
      <c r="R433">
        <v>6</v>
      </c>
      <c r="S433">
        <v>56</v>
      </c>
      <c r="T433">
        <v>9.33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6</v>
      </c>
      <c r="AB433">
        <v>11.6</v>
      </c>
      <c r="AC433">
        <v>11.6</v>
      </c>
      <c r="AD433">
        <v>8.6</v>
      </c>
      <c r="AF433">
        <v>168</v>
      </c>
      <c r="AH433" t="s">
        <v>35</v>
      </c>
    </row>
    <row r="434" spans="1:34" x14ac:dyDescent="0.3">
      <c r="A434">
        <v>433</v>
      </c>
      <c r="B434" s="2" t="s">
        <v>503</v>
      </c>
      <c r="C434" s="2" t="s">
        <v>56</v>
      </c>
      <c r="D434" s="2" t="s">
        <v>38</v>
      </c>
      <c r="E434">
        <v>30</v>
      </c>
      <c r="F434">
        <v>8</v>
      </c>
      <c r="G434">
        <v>0</v>
      </c>
      <c r="H434">
        <v>4</v>
      </c>
      <c r="I434">
        <v>6</v>
      </c>
      <c r="J434">
        <v>33</v>
      </c>
      <c r="K434">
        <v>1</v>
      </c>
      <c r="L434">
        <v>0</v>
      </c>
      <c r="M434">
        <v>10</v>
      </c>
      <c r="N434">
        <v>7</v>
      </c>
      <c r="O434">
        <v>0.7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6</v>
      </c>
      <c r="AB434">
        <v>6</v>
      </c>
      <c r="AC434">
        <v>6</v>
      </c>
      <c r="AD434">
        <v>6</v>
      </c>
      <c r="AF434">
        <v>56</v>
      </c>
      <c r="AH434" t="s">
        <v>35</v>
      </c>
    </row>
    <row r="435" spans="1:34" x14ac:dyDescent="0.3">
      <c r="A435">
        <v>434</v>
      </c>
      <c r="B435" s="2" t="s">
        <v>504</v>
      </c>
      <c r="C435" s="2" t="s">
        <v>86</v>
      </c>
      <c r="D435" s="2" t="s">
        <v>52</v>
      </c>
      <c r="E435">
        <v>28</v>
      </c>
      <c r="F435">
        <v>7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0</v>
      </c>
      <c r="P435">
        <v>0</v>
      </c>
      <c r="Q435">
        <v>8</v>
      </c>
      <c r="R435">
        <v>4</v>
      </c>
      <c r="S435">
        <v>57</v>
      </c>
      <c r="T435">
        <v>14.25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10.1</v>
      </c>
      <c r="AC435">
        <v>10.1</v>
      </c>
      <c r="AD435">
        <v>8.1</v>
      </c>
      <c r="AF435">
        <v>88</v>
      </c>
      <c r="AH435" t="s">
        <v>35</v>
      </c>
    </row>
    <row r="436" spans="1:34" x14ac:dyDescent="0.3">
      <c r="A436">
        <v>435</v>
      </c>
      <c r="B436" s="2" t="s">
        <v>505</v>
      </c>
      <c r="C436" s="2" t="s">
        <v>40</v>
      </c>
      <c r="D436" s="2" t="s">
        <v>34</v>
      </c>
      <c r="E436">
        <v>23</v>
      </c>
      <c r="F436">
        <v>6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</v>
      </c>
      <c r="R436">
        <v>4</v>
      </c>
      <c r="S436">
        <v>54</v>
      </c>
      <c r="T436">
        <v>13.5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</v>
      </c>
      <c r="AB436">
        <v>9.4</v>
      </c>
      <c r="AC436">
        <v>9.4</v>
      </c>
      <c r="AD436">
        <v>7.4</v>
      </c>
      <c r="AF436">
        <v>120</v>
      </c>
      <c r="AH436" t="s">
        <v>35</v>
      </c>
    </row>
    <row r="437" spans="1:34" x14ac:dyDescent="0.3">
      <c r="A437">
        <v>436</v>
      </c>
      <c r="B437" s="2" t="s">
        <v>506</v>
      </c>
      <c r="C437" s="2" t="s">
        <v>76</v>
      </c>
      <c r="D437" s="2" t="s">
        <v>49</v>
      </c>
      <c r="E437">
        <v>22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</v>
      </c>
      <c r="R437">
        <v>2</v>
      </c>
      <c r="S437">
        <v>48</v>
      </c>
      <c r="T437">
        <v>24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</v>
      </c>
      <c r="AB437">
        <v>6.8</v>
      </c>
      <c r="AC437">
        <v>6.8</v>
      </c>
      <c r="AD437">
        <v>5.8</v>
      </c>
      <c r="AF437">
        <v>170</v>
      </c>
      <c r="AH437" t="s">
        <v>35</v>
      </c>
    </row>
    <row r="438" spans="1:34" x14ac:dyDescent="0.3">
      <c r="A438">
        <v>437</v>
      </c>
      <c r="B438" s="2" t="s">
        <v>507</v>
      </c>
      <c r="C438" s="2" t="s">
        <v>111</v>
      </c>
      <c r="D438" s="2" t="s">
        <v>34</v>
      </c>
      <c r="E438">
        <v>26</v>
      </c>
      <c r="F438">
        <v>12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13</v>
      </c>
      <c r="N438">
        <v>27</v>
      </c>
      <c r="O438">
        <v>2.08</v>
      </c>
      <c r="P438">
        <v>0</v>
      </c>
      <c r="Q438">
        <v>8</v>
      </c>
      <c r="R438">
        <v>7</v>
      </c>
      <c r="S438">
        <v>22</v>
      </c>
      <c r="T438">
        <v>3.14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</v>
      </c>
      <c r="AB438">
        <v>11.9</v>
      </c>
      <c r="AC438">
        <v>11.9</v>
      </c>
      <c r="AD438">
        <v>8.4</v>
      </c>
      <c r="AF438">
        <v>123</v>
      </c>
      <c r="AH438" t="s">
        <v>35</v>
      </c>
    </row>
    <row r="439" spans="1:34" x14ac:dyDescent="0.3">
      <c r="A439">
        <v>438</v>
      </c>
      <c r="B439" s="2" t="s">
        <v>508</v>
      </c>
      <c r="C439" s="2" t="s">
        <v>107</v>
      </c>
      <c r="D439" s="2" t="s">
        <v>34</v>
      </c>
      <c r="E439">
        <v>30</v>
      </c>
      <c r="F439">
        <v>16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</v>
      </c>
      <c r="N439">
        <v>7</v>
      </c>
      <c r="O439">
        <v>2.33</v>
      </c>
      <c r="P439">
        <v>0</v>
      </c>
      <c r="Q439">
        <v>7</v>
      </c>
      <c r="R439">
        <v>5</v>
      </c>
      <c r="S439">
        <v>41</v>
      </c>
      <c r="T439">
        <v>8.1999999999999993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5</v>
      </c>
      <c r="AB439">
        <v>9.8000000000000007</v>
      </c>
      <c r="AC439">
        <v>9.8000000000000007</v>
      </c>
      <c r="AD439">
        <v>7.3</v>
      </c>
      <c r="AF439">
        <v>125</v>
      </c>
      <c r="AH439" t="s">
        <v>35</v>
      </c>
    </row>
    <row r="440" spans="1:34" x14ac:dyDescent="0.3">
      <c r="A440">
        <v>439</v>
      </c>
      <c r="B440" s="2" t="s">
        <v>509</v>
      </c>
      <c r="C440" s="2" t="s">
        <v>74</v>
      </c>
      <c r="D440" s="2" t="s">
        <v>34</v>
      </c>
      <c r="E440">
        <v>24</v>
      </c>
      <c r="F440">
        <v>3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30</v>
      </c>
      <c r="N440">
        <v>91</v>
      </c>
      <c r="O440">
        <v>3.03</v>
      </c>
      <c r="P440">
        <v>0</v>
      </c>
      <c r="Q440">
        <v>4</v>
      </c>
      <c r="R440">
        <v>3</v>
      </c>
      <c r="S440">
        <v>1</v>
      </c>
      <c r="T440">
        <v>0.33</v>
      </c>
      <c r="U440">
        <v>0</v>
      </c>
      <c r="V440">
        <v>2</v>
      </c>
      <c r="W440">
        <v>2</v>
      </c>
      <c r="X440">
        <v>0</v>
      </c>
      <c r="Y440">
        <v>0</v>
      </c>
      <c r="Z440">
        <v>0</v>
      </c>
      <c r="AA440">
        <v>5</v>
      </c>
      <c r="AB440">
        <v>8.1999999999999993</v>
      </c>
      <c r="AC440">
        <v>10.199999999999999</v>
      </c>
      <c r="AD440">
        <v>6.7</v>
      </c>
      <c r="AF440">
        <v>121</v>
      </c>
      <c r="AH440" t="s">
        <v>35</v>
      </c>
    </row>
    <row r="441" spans="1:34" x14ac:dyDescent="0.3">
      <c r="A441">
        <v>440</v>
      </c>
      <c r="B441" s="2" t="s">
        <v>510</v>
      </c>
      <c r="C441" s="2" t="s">
        <v>46</v>
      </c>
      <c r="D441" s="2" t="s">
        <v>49</v>
      </c>
      <c r="E441">
        <v>23</v>
      </c>
      <c r="F441">
        <v>4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4</v>
      </c>
      <c r="R441">
        <v>2</v>
      </c>
      <c r="S441">
        <v>46</v>
      </c>
      <c r="T441">
        <v>23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</v>
      </c>
      <c r="AB441">
        <v>6.6</v>
      </c>
      <c r="AC441">
        <v>6.6</v>
      </c>
      <c r="AD441">
        <v>5.6</v>
      </c>
      <c r="AF441">
        <v>171</v>
      </c>
      <c r="AH441" t="s">
        <v>35</v>
      </c>
    </row>
    <row r="442" spans="1:34" x14ac:dyDescent="0.3">
      <c r="A442">
        <v>441</v>
      </c>
      <c r="B442" s="2" t="s">
        <v>511</v>
      </c>
      <c r="C442" s="2" t="s">
        <v>67</v>
      </c>
      <c r="D442" s="2" t="s">
        <v>34</v>
      </c>
      <c r="E442">
        <v>31</v>
      </c>
      <c r="F442">
        <v>11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9</v>
      </c>
      <c r="N442">
        <v>40</v>
      </c>
      <c r="O442">
        <v>4.4400000000000004</v>
      </c>
      <c r="P442">
        <v>0</v>
      </c>
      <c r="Q442">
        <v>1</v>
      </c>
      <c r="R442">
        <v>1</v>
      </c>
      <c r="S442">
        <v>9</v>
      </c>
      <c r="T442">
        <v>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</v>
      </c>
      <c r="AB442">
        <v>5.9</v>
      </c>
      <c r="AC442">
        <v>5.9</v>
      </c>
      <c r="AD442">
        <v>5.4</v>
      </c>
      <c r="AF442">
        <v>124</v>
      </c>
      <c r="AH442" t="s">
        <v>35</v>
      </c>
    </row>
    <row r="443" spans="1:34" x14ac:dyDescent="0.3">
      <c r="A443">
        <v>442</v>
      </c>
      <c r="B443" s="2" t="s">
        <v>512</v>
      </c>
      <c r="C443" s="2" t="s">
        <v>56</v>
      </c>
      <c r="D443" s="2" t="s">
        <v>52</v>
      </c>
      <c r="E443">
        <v>31</v>
      </c>
      <c r="F443">
        <v>12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</v>
      </c>
      <c r="R443">
        <v>3</v>
      </c>
      <c r="S443">
        <v>50</v>
      </c>
      <c r="T443">
        <v>16.670000000000002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</v>
      </c>
      <c r="AB443">
        <v>8</v>
      </c>
      <c r="AC443">
        <v>8</v>
      </c>
      <c r="AD443">
        <v>6.5</v>
      </c>
      <c r="AF443">
        <v>92</v>
      </c>
      <c r="AH443" t="s">
        <v>35</v>
      </c>
    </row>
    <row r="444" spans="1:34" x14ac:dyDescent="0.3">
      <c r="A444">
        <v>443</v>
      </c>
      <c r="B444" s="2" t="s">
        <v>513</v>
      </c>
      <c r="C444" s="2" t="s">
        <v>88</v>
      </c>
      <c r="D444" s="2" t="s">
        <v>34</v>
      </c>
      <c r="E444">
        <v>23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9</v>
      </c>
      <c r="N444">
        <v>27</v>
      </c>
      <c r="O444">
        <v>3</v>
      </c>
      <c r="P444">
        <v>0</v>
      </c>
      <c r="Q444">
        <v>5</v>
      </c>
      <c r="R444">
        <v>3</v>
      </c>
      <c r="S444">
        <v>23</v>
      </c>
      <c r="T444">
        <v>7.67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8</v>
      </c>
      <c r="AC444">
        <v>8</v>
      </c>
      <c r="AD444">
        <v>6.5</v>
      </c>
      <c r="AF444">
        <v>122</v>
      </c>
      <c r="AH444" t="s">
        <v>35</v>
      </c>
    </row>
    <row r="445" spans="1:34" x14ac:dyDescent="0.3">
      <c r="A445">
        <v>444</v>
      </c>
      <c r="B445" s="2" t="s">
        <v>514</v>
      </c>
      <c r="C445" s="2" t="s">
        <v>74</v>
      </c>
      <c r="D445" s="2" t="s">
        <v>34</v>
      </c>
      <c r="E445">
        <v>26</v>
      </c>
      <c r="F445">
        <v>16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15</v>
      </c>
      <c r="N445">
        <v>39</v>
      </c>
      <c r="O445">
        <v>2.6</v>
      </c>
      <c r="P445">
        <v>0</v>
      </c>
      <c r="Q445">
        <v>4</v>
      </c>
      <c r="R445">
        <v>2</v>
      </c>
      <c r="S445">
        <v>9</v>
      </c>
      <c r="T445">
        <v>4.5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</v>
      </c>
      <c r="AB445">
        <v>6.8</v>
      </c>
      <c r="AC445">
        <v>6.8</v>
      </c>
      <c r="AD445">
        <v>5.8</v>
      </c>
      <c r="AF445">
        <v>126</v>
      </c>
      <c r="AH445" t="s">
        <v>35</v>
      </c>
    </row>
    <row r="446" spans="1:34" x14ac:dyDescent="0.3">
      <c r="A446">
        <v>445</v>
      </c>
      <c r="B446" s="2" t="s">
        <v>515</v>
      </c>
      <c r="C446" s="2" t="s">
        <v>84</v>
      </c>
      <c r="D446" s="2" t="s">
        <v>52</v>
      </c>
      <c r="E446">
        <v>31</v>
      </c>
      <c r="F446">
        <v>15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14</v>
      </c>
      <c r="R446">
        <v>8</v>
      </c>
      <c r="S446">
        <v>53</v>
      </c>
      <c r="T446">
        <v>6.63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5</v>
      </c>
      <c r="AB446">
        <v>13.3</v>
      </c>
      <c r="AC446">
        <v>13.3</v>
      </c>
      <c r="AD446">
        <v>9.3000000000000007</v>
      </c>
      <c r="AF446">
        <v>90</v>
      </c>
      <c r="AH446" t="s">
        <v>35</v>
      </c>
    </row>
    <row r="447" spans="1:34" x14ac:dyDescent="0.3">
      <c r="A447">
        <v>446</v>
      </c>
      <c r="B447" s="2" t="s">
        <v>516</v>
      </c>
      <c r="C447" s="2" t="s">
        <v>130</v>
      </c>
      <c r="D447" s="2" t="s">
        <v>52</v>
      </c>
      <c r="E447">
        <v>24</v>
      </c>
      <c r="F447">
        <v>16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2</v>
      </c>
      <c r="O447">
        <v>2</v>
      </c>
      <c r="P447">
        <v>0</v>
      </c>
      <c r="Q447">
        <v>3</v>
      </c>
      <c r="R447">
        <v>2</v>
      </c>
      <c r="S447">
        <v>47</v>
      </c>
      <c r="T447">
        <v>23.5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5</v>
      </c>
      <c r="AB447">
        <v>6.9</v>
      </c>
      <c r="AC447">
        <v>6.9</v>
      </c>
      <c r="AD447">
        <v>5.9</v>
      </c>
      <c r="AF447">
        <v>93</v>
      </c>
      <c r="AH447" t="s">
        <v>35</v>
      </c>
    </row>
    <row r="448" spans="1:34" x14ac:dyDescent="0.3">
      <c r="A448">
        <v>447</v>
      </c>
      <c r="B448" s="2" t="s">
        <v>517</v>
      </c>
      <c r="C448" s="2" t="s">
        <v>33</v>
      </c>
      <c r="D448" s="2" t="s">
        <v>49</v>
      </c>
      <c r="E448">
        <v>28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9</v>
      </c>
      <c r="R448">
        <v>4</v>
      </c>
      <c r="S448">
        <v>51</v>
      </c>
      <c r="T448">
        <v>12.75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9.1</v>
      </c>
      <c r="AC448">
        <v>9.1</v>
      </c>
      <c r="AD448">
        <v>7.1</v>
      </c>
      <c r="AF448">
        <v>169</v>
      </c>
      <c r="AH448" t="s">
        <v>35</v>
      </c>
    </row>
    <row r="449" spans="1:34" x14ac:dyDescent="0.3">
      <c r="A449">
        <v>448</v>
      </c>
      <c r="B449" s="2" t="s">
        <v>518</v>
      </c>
      <c r="C449" s="2" t="s">
        <v>44</v>
      </c>
      <c r="D449" s="2" t="s">
        <v>49</v>
      </c>
      <c r="E449">
        <v>24</v>
      </c>
      <c r="F449">
        <v>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8</v>
      </c>
      <c r="R449">
        <v>5</v>
      </c>
      <c r="S449">
        <v>46</v>
      </c>
      <c r="T449">
        <v>9.1999999999999993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9.6</v>
      </c>
      <c r="AC449">
        <v>9.6</v>
      </c>
      <c r="AD449">
        <v>7.1</v>
      </c>
      <c r="AF449">
        <v>172</v>
      </c>
      <c r="AH449" t="s">
        <v>35</v>
      </c>
    </row>
    <row r="450" spans="1:34" x14ac:dyDescent="0.3">
      <c r="A450">
        <v>449</v>
      </c>
      <c r="B450" s="2" t="s">
        <v>519</v>
      </c>
      <c r="C450" s="2" t="s">
        <v>51</v>
      </c>
      <c r="D450" s="2" t="s">
        <v>52</v>
      </c>
      <c r="E450">
        <v>24</v>
      </c>
      <c r="F450">
        <v>9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4</v>
      </c>
      <c r="R450">
        <v>3</v>
      </c>
      <c r="S450">
        <v>50</v>
      </c>
      <c r="T450">
        <v>16.670000000000002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</v>
      </c>
      <c r="AB450">
        <v>8</v>
      </c>
      <c r="AC450">
        <v>8</v>
      </c>
      <c r="AD450">
        <v>6.5</v>
      </c>
      <c r="AF450">
        <v>91</v>
      </c>
      <c r="AH450" t="s">
        <v>35</v>
      </c>
    </row>
    <row r="451" spans="1:34" x14ac:dyDescent="0.3">
      <c r="A451">
        <v>450</v>
      </c>
      <c r="B451" s="2" t="s">
        <v>520</v>
      </c>
      <c r="C451" s="2" t="s">
        <v>72</v>
      </c>
      <c r="D451" s="2" t="s">
        <v>34</v>
      </c>
      <c r="E451">
        <v>28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16</v>
      </c>
      <c r="N451">
        <v>43</v>
      </c>
      <c r="O451">
        <v>2.69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</v>
      </c>
      <c r="AB451">
        <v>4.3</v>
      </c>
      <c r="AC451">
        <v>4.3</v>
      </c>
      <c r="AD451">
        <v>4.3</v>
      </c>
      <c r="AF451">
        <v>127</v>
      </c>
      <c r="AH451" t="s">
        <v>35</v>
      </c>
    </row>
    <row r="452" spans="1:34" x14ac:dyDescent="0.3">
      <c r="A452">
        <v>451</v>
      </c>
      <c r="B452" s="2" t="s">
        <v>521</v>
      </c>
      <c r="C452" s="2" t="s">
        <v>56</v>
      </c>
      <c r="D452" s="2" t="s">
        <v>49</v>
      </c>
      <c r="E452">
        <v>27</v>
      </c>
      <c r="F452">
        <v>7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3</v>
      </c>
      <c r="R452">
        <v>3</v>
      </c>
      <c r="S452">
        <v>38</v>
      </c>
      <c r="T452">
        <v>12.67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</v>
      </c>
      <c r="AB452">
        <v>6.8</v>
      </c>
      <c r="AC452">
        <v>6.8</v>
      </c>
      <c r="AD452">
        <v>5.3</v>
      </c>
      <c r="AF452">
        <v>174</v>
      </c>
      <c r="AH452" t="s">
        <v>35</v>
      </c>
    </row>
    <row r="453" spans="1:34" x14ac:dyDescent="0.3">
      <c r="A453">
        <v>452</v>
      </c>
      <c r="B453" s="2" t="s">
        <v>522</v>
      </c>
      <c r="C453" s="2" t="s">
        <v>70</v>
      </c>
      <c r="D453" s="2" t="s">
        <v>38</v>
      </c>
      <c r="E453">
        <v>30</v>
      </c>
      <c r="F453">
        <v>2</v>
      </c>
      <c r="G453">
        <v>0</v>
      </c>
      <c r="H453">
        <v>6</v>
      </c>
      <c r="I453">
        <v>10</v>
      </c>
      <c r="J453">
        <v>56</v>
      </c>
      <c r="K453">
        <v>1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1</v>
      </c>
      <c r="X453">
        <v>0</v>
      </c>
      <c r="Y453">
        <v>0</v>
      </c>
      <c r="Z453">
        <v>0</v>
      </c>
      <c r="AA453">
        <v>4</v>
      </c>
      <c r="AB453">
        <v>4.2</v>
      </c>
      <c r="AC453">
        <v>5.2</v>
      </c>
      <c r="AD453">
        <v>4.2</v>
      </c>
      <c r="AF453">
        <v>59</v>
      </c>
      <c r="AH453" t="s">
        <v>35</v>
      </c>
    </row>
    <row r="454" spans="1:34" x14ac:dyDescent="0.3">
      <c r="A454">
        <v>453</v>
      </c>
      <c r="B454" s="2" t="s">
        <v>523</v>
      </c>
      <c r="C454" s="2" t="s">
        <v>135</v>
      </c>
      <c r="D454" s="2" t="s">
        <v>38</v>
      </c>
      <c r="E454">
        <v>33</v>
      </c>
      <c r="F454">
        <v>1</v>
      </c>
      <c r="G454">
        <v>1</v>
      </c>
      <c r="H454">
        <v>18</v>
      </c>
      <c r="I454">
        <v>27</v>
      </c>
      <c r="J454">
        <v>122</v>
      </c>
      <c r="K454">
        <v>0</v>
      </c>
      <c r="L454">
        <v>1</v>
      </c>
      <c r="M454">
        <v>2</v>
      </c>
      <c r="N454">
        <v>14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4.3</v>
      </c>
      <c r="AC454">
        <v>5.3</v>
      </c>
      <c r="AD454">
        <v>5.3</v>
      </c>
      <c r="AF454">
        <v>58</v>
      </c>
      <c r="AH454" t="s">
        <v>35</v>
      </c>
    </row>
    <row r="455" spans="1:34" x14ac:dyDescent="0.3">
      <c r="A455">
        <v>454</v>
      </c>
      <c r="B455" s="2" t="s">
        <v>524</v>
      </c>
      <c r="C455" s="2" t="s">
        <v>67</v>
      </c>
      <c r="D455" s="2" t="s">
        <v>49</v>
      </c>
      <c r="E455">
        <v>25</v>
      </c>
      <c r="F455">
        <v>3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6</v>
      </c>
      <c r="R455">
        <v>2</v>
      </c>
      <c r="S455">
        <v>37</v>
      </c>
      <c r="T455">
        <v>18.5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</v>
      </c>
      <c r="AB455">
        <v>5.7</v>
      </c>
      <c r="AC455">
        <v>5.7</v>
      </c>
      <c r="AD455">
        <v>4.7</v>
      </c>
      <c r="AF455">
        <v>175</v>
      </c>
      <c r="AH455" t="s">
        <v>35</v>
      </c>
    </row>
    <row r="456" spans="1:34" x14ac:dyDescent="0.3">
      <c r="A456">
        <v>455</v>
      </c>
      <c r="B456" s="2" t="s">
        <v>525</v>
      </c>
      <c r="C456" s="2" t="s">
        <v>56</v>
      </c>
      <c r="D456" s="2" t="s">
        <v>49</v>
      </c>
      <c r="E456">
        <v>24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</v>
      </c>
      <c r="R456">
        <v>2</v>
      </c>
      <c r="S456">
        <v>43</v>
      </c>
      <c r="T456">
        <v>21.5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</v>
      </c>
      <c r="AB456">
        <v>6.3</v>
      </c>
      <c r="AC456">
        <v>6.3</v>
      </c>
      <c r="AD456">
        <v>5.3</v>
      </c>
      <c r="AF456">
        <v>173</v>
      </c>
      <c r="AH456" t="s">
        <v>35</v>
      </c>
    </row>
    <row r="457" spans="1:34" x14ac:dyDescent="0.3">
      <c r="A457">
        <v>456</v>
      </c>
      <c r="B457" s="2" t="s">
        <v>526</v>
      </c>
      <c r="C457" s="2" t="s">
        <v>72</v>
      </c>
      <c r="D457" s="2" t="s">
        <v>34</v>
      </c>
      <c r="E457">
        <v>25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12</v>
      </c>
      <c r="N457">
        <v>29</v>
      </c>
      <c r="O457">
        <v>2.42</v>
      </c>
      <c r="P457">
        <v>0</v>
      </c>
      <c r="Q457">
        <v>1</v>
      </c>
      <c r="R457">
        <v>1</v>
      </c>
      <c r="S457">
        <v>9</v>
      </c>
      <c r="T457">
        <v>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4.8</v>
      </c>
      <c r="AC457">
        <v>4.8</v>
      </c>
      <c r="AD457">
        <v>4.3</v>
      </c>
      <c r="AF457">
        <v>128</v>
      </c>
      <c r="AH457" t="s">
        <v>35</v>
      </c>
    </row>
    <row r="458" spans="1:34" x14ac:dyDescent="0.3">
      <c r="A458">
        <v>457</v>
      </c>
      <c r="B458" s="2" t="s">
        <v>527</v>
      </c>
      <c r="C458" s="2" t="s">
        <v>76</v>
      </c>
      <c r="D458" s="2" t="s">
        <v>34</v>
      </c>
      <c r="E458">
        <v>26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10</v>
      </c>
      <c r="N458">
        <v>30</v>
      </c>
      <c r="O458">
        <v>3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3</v>
      </c>
      <c r="AC458">
        <v>3</v>
      </c>
      <c r="AD458">
        <v>3</v>
      </c>
      <c r="AF458">
        <v>130</v>
      </c>
      <c r="AH458" t="s">
        <v>35</v>
      </c>
    </row>
    <row r="459" spans="1:34" x14ac:dyDescent="0.3">
      <c r="A459">
        <v>458</v>
      </c>
      <c r="B459" s="2" t="s">
        <v>528</v>
      </c>
      <c r="C459" s="2" t="s">
        <v>56</v>
      </c>
      <c r="D459" s="2" t="s">
        <v>49</v>
      </c>
      <c r="E459">
        <v>30</v>
      </c>
      <c r="F459">
        <v>5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16</v>
      </c>
      <c r="R459">
        <v>6</v>
      </c>
      <c r="S459">
        <v>30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9</v>
      </c>
      <c r="AC459">
        <v>9</v>
      </c>
      <c r="AD459">
        <v>6</v>
      </c>
      <c r="AF459">
        <v>181</v>
      </c>
      <c r="AH459" t="s">
        <v>35</v>
      </c>
    </row>
    <row r="460" spans="1:34" x14ac:dyDescent="0.3">
      <c r="A460">
        <v>459</v>
      </c>
      <c r="B460" s="2" t="s">
        <v>529</v>
      </c>
      <c r="C460" s="2" t="s">
        <v>88</v>
      </c>
      <c r="D460" s="2" t="s">
        <v>49</v>
      </c>
      <c r="E460">
        <v>26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4</v>
      </c>
      <c r="R460">
        <v>2</v>
      </c>
      <c r="S460">
        <v>31</v>
      </c>
      <c r="T460">
        <v>15.5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5.0999999999999996</v>
      </c>
      <c r="AC460">
        <v>5.0999999999999996</v>
      </c>
      <c r="AD460">
        <v>4.0999999999999996</v>
      </c>
      <c r="AF460">
        <v>179</v>
      </c>
      <c r="AH460" t="s">
        <v>35</v>
      </c>
    </row>
    <row r="461" spans="1:34" x14ac:dyDescent="0.3">
      <c r="A461">
        <v>460</v>
      </c>
      <c r="B461" s="2" t="s">
        <v>530</v>
      </c>
      <c r="C461" s="2" t="s">
        <v>54</v>
      </c>
      <c r="D461" s="2" t="s">
        <v>52</v>
      </c>
      <c r="E461">
        <v>25</v>
      </c>
      <c r="F461">
        <v>9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2</v>
      </c>
      <c r="S461">
        <v>27</v>
      </c>
      <c r="T461">
        <v>13.5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4.7</v>
      </c>
      <c r="AC461">
        <v>4.7</v>
      </c>
      <c r="AD461">
        <v>3.7</v>
      </c>
      <c r="AF461">
        <v>96</v>
      </c>
      <c r="AH461" t="s">
        <v>35</v>
      </c>
    </row>
    <row r="462" spans="1:34" x14ac:dyDescent="0.3">
      <c r="A462">
        <v>461</v>
      </c>
      <c r="B462" s="2" t="s">
        <v>531</v>
      </c>
      <c r="C462" s="2" t="s">
        <v>74</v>
      </c>
      <c r="D462" s="2" t="s">
        <v>49</v>
      </c>
      <c r="E462">
        <v>25</v>
      </c>
      <c r="F462">
        <v>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5</v>
      </c>
      <c r="R462">
        <v>3</v>
      </c>
      <c r="S462">
        <v>28</v>
      </c>
      <c r="T462">
        <v>9.33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5.8</v>
      </c>
      <c r="AC462">
        <v>5.8</v>
      </c>
      <c r="AD462">
        <v>4.3</v>
      </c>
      <c r="AF462">
        <v>183</v>
      </c>
      <c r="AH462" t="s">
        <v>35</v>
      </c>
    </row>
    <row r="463" spans="1:34" x14ac:dyDescent="0.3">
      <c r="A463">
        <v>462</v>
      </c>
      <c r="B463" s="2" t="s">
        <v>532</v>
      </c>
      <c r="C463" s="2" t="s">
        <v>40</v>
      </c>
      <c r="D463" s="2" t="s">
        <v>34</v>
      </c>
      <c r="E463">
        <v>25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11</v>
      </c>
      <c r="N463">
        <v>26</v>
      </c>
      <c r="O463">
        <v>2.36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2.6</v>
      </c>
      <c r="AC463">
        <v>2.6</v>
      </c>
      <c r="AD463">
        <v>2.6</v>
      </c>
      <c r="AF463">
        <v>131</v>
      </c>
      <c r="AH463" t="s">
        <v>35</v>
      </c>
    </row>
    <row r="464" spans="1:34" x14ac:dyDescent="0.3">
      <c r="A464">
        <v>463</v>
      </c>
      <c r="B464" s="2" t="s">
        <v>533</v>
      </c>
      <c r="C464" s="2" t="s">
        <v>104</v>
      </c>
      <c r="D464" s="2" t="s">
        <v>49</v>
      </c>
      <c r="E464">
        <v>25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</v>
      </c>
      <c r="R464">
        <v>3</v>
      </c>
      <c r="S464">
        <v>32</v>
      </c>
      <c r="T464">
        <v>10.67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6.2</v>
      </c>
      <c r="AC464">
        <v>6.2</v>
      </c>
      <c r="AD464">
        <v>4.7</v>
      </c>
      <c r="AF464">
        <v>178</v>
      </c>
      <c r="AH464" t="s">
        <v>35</v>
      </c>
    </row>
    <row r="465" spans="1:34" x14ac:dyDescent="0.3">
      <c r="A465">
        <v>464</v>
      </c>
      <c r="B465" s="2" t="s">
        <v>534</v>
      </c>
      <c r="C465" s="2" t="s">
        <v>180</v>
      </c>
      <c r="D465" s="2" t="s">
        <v>49</v>
      </c>
      <c r="E465">
        <v>28</v>
      </c>
      <c r="F465">
        <v>16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9</v>
      </c>
      <c r="O465">
        <v>9</v>
      </c>
      <c r="P465">
        <v>0</v>
      </c>
      <c r="Q465">
        <v>15</v>
      </c>
      <c r="R465">
        <v>3</v>
      </c>
      <c r="S465">
        <v>21</v>
      </c>
      <c r="T465">
        <v>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6</v>
      </c>
      <c r="AC465">
        <v>6</v>
      </c>
      <c r="AD465">
        <v>4.5</v>
      </c>
      <c r="AF465">
        <v>182</v>
      </c>
      <c r="AH465" t="s">
        <v>35</v>
      </c>
    </row>
    <row r="466" spans="1:34" x14ac:dyDescent="0.3">
      <c r="A466">
        <v>465</v>
      </c>
      <c r="B466" s="2" t="s">
        <v>535</v>
      </c>
      <c r="C466" s="2" t="s">
        <v>63</v>
      </c>
      <c r="D466" s="2" t="s">
        <v>52</v>
      </c>
      <c r="E466">
        <v>25</v>
      </c>
      <c r="F466">
        <v>9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</v>
      </c>
      <c r="R466">
        <v>2</v>
      </c>
      <c r="S466">
        <v>26</v>
      </c>
      <c r="T466">
        <v>13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4.5999999999999996</v>
      </c>
      <c r="AC466">
        <v>4.5999999999999996</v>
      </c>
      <c r="AD466">
        <v>3.6</v>
      </c>
      <c r="AF466">
        <v>97</v>
      </c>
      <c r="AH466" t="s">
        <v>35</v>
      </c>
    </row>
    <row r="467" spans="1:34" x14ac:dyDescent="0.3">
      <c r="A467">
        <v>466</v>
      </c>
      <c r="B467" s="2" t="s">
        <v>536</v>
      </c>
      <c r="C467" s="2" t="s">
        <v>63</v>
      </c>
      <c r="D467" s="2" t="s">
        <v>49</v>
      </c>
      <c r="E467">
        <v>24</v>
      </c>
      <c r="F467">
        <v>2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2</v>
      </c>
      <c r="S467">
        <v>34</v>
      </c>
      <c r="T467">
        <v>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5.4</v>
      </c>
      <c r="AC467">
        <v>5.4</v>
      </c>
      <c r="AD467">
        <v>4.4000000000000004</v>
      </c>
      <c r="AF467">
        <v>176</v>
      </c>
      <c r="AH467" t="s">
        <v>35</v>
      </c>
    </row>
    <row r="468" spans="1:34" x14ac:dyDescent="0.3">
      <c r="A468">
        <v>467</v>
      </c>
      <c r="B468" s="2" t="s">
        <v>537</v>
      </c>
      <c r="C468" s="2" t="s">
        <v>111</v>
      </c>
      <c r="D468" s="2" t="s">
        <v>49</v>
      </c>
      <c r="E468">
        <v>27</v>
      </c>
      <c r="F468">
        <v>3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12</v>
      </c>
      <c r="R468">
        <v>4</v>
      </c>
      <c r="S468">
        <v>33</v>
      </c>
      <c r="T468">
        <v>8.25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7.3</v>
      </c>
      <c r="AC468">
        <v>7.3</v>
      </c>
      <c r="AD468">
        <v>5.3</v>
      </c>
      <c r="AF468">
        <v>177</v>
      </c>
      <c r="AH468" t="s">
        <v>35</v>
      </c>
    </row>
    <row r="469" spans="1:34" x14ac:dyDescent="0.3">
      <c r="A469">
        <v>468</v>
      </c>
      <c r="B469" s="2" t="s">
        <v>538</v>
      </c>
      <c r="C469" s="2" t="s">
        <v>63</v>
      </c>
      <c r="D469" s="2" t="s">
        <v>49</v>
      </c>
      <c r="E469">
        <v>27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30</v>
      </c>
      <c r="T469">
        <v>30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4</v>
      </c>
      <c r="AC469">
        <v>4</v>
      </c>
      <c r="AD469">
        <v>3.5</v>
      </c>
      <c r="AF469">
        <v>180</v>
      </c>
      <c r="AH469" t="s">
        <v>35</v>
      </c>
    </row>
    <row r="470" spans="1:34" x14ac:dyDescent="0.3">
      <c r="A470">
        <v>469</v>
      </c>
      <c r="B470" s="2" t="s">
        <v>539</v>
      </c>
      <c r="C470" s="2" t="s">
        <v>80</v>
      </c>
      <c r="D470" s="2" t="s">
        <v>52</v>
      </c>
      <c r="E470">
        <v>25</v>
      </c>
      <c r="F470">
        <v>13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7</v>
      </c>
      <c r="R470">
        <v>4</v>
      </c>
      <c r="S470">
        <v>26</v>
      </c>
      <c r="T470">
        <v>6.5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6.6</v>
      </c>
      <c r="AC470">
        <v>6.6</v>
      </c>
      <c r="AD470">
        <v>4.5999999999999996</v>
      </c>
      <c r="AF470">
        <v>98</v>
      </c>
      <c r="AH470" t="s">
        <v>35</v>
      </c>
    </row>
    <row r="471" spans="1:34" x14ac:dyDescent="0.3">
      <c r="A471">
        <v>470</v>
      </c>
      <c r="B471" s="2" t="s">
        <v>540</v>
      </c>
      <c r="C471" s="2" t="s">
        <v>107</v>
      </c>
      <c r="D471" s="2" t="s">
        <v>49</v>
      </c>
      <c r="E471">
        <v>31</v>
      </c>
      <c r="F471">
        <v>13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7</v>
      </c>
      <c r="O471">
        <v>7</v>
      </c>
      <c r="P471">
        <v>0</v>
      </c>
      <c r="Q471">
        <v>7</v>
      </c>
      <c r="R471">
        <v>3</v>
      </c>
      <c r="S471">
        <v>20</v>
      </c>
      <c r="T471">
        <v>6.67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5.7</v>
      </c>
      <c r="AC471">
        <v>5.7</v>
      </c>
      <c r="AD471">
        <v>4.2</v>
      </c>
      <c r="AF471">
        <v>187</v>
      </c>
      <c r="AH471" t="s">
        <v>35</v>
      </c>
    </row>
    <row r="472" spans="1:34" x14ac:dyDescent="0.3">
      <c r="A472">
        <v>471</v>
      </c>
      <c r="B472" s="2" t="s">
        <v>541</v>
      </c>
      <c r="C472" s="2" t="s">
        <v>78</v>
      </c>
      <c r="D472" s="2" t="s">
        <v>52</v>
      </c>
      <c r="E472">
        <v>23</v>
      </c>
      <c r="F472">
        <v>9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</v>
      </c>
      <c r="R472">
        <v>5</v>
      </c>
      <c r="S472">
        <v>30</v>
      </c>
      <c r="T472">
        <v>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8</v>
      </c>
      <c r="AC472">
        <v>8</v>
      </c>
      <c r="AD472">
        <v>5.5</v>
      </c>
      <c r="AF472">
        <v>95</v>
      </c>
      <c r="AH472" t="s">
        <v>35</v>
      </c>
    </row>
    <row r="473" spans="1:34" x14ac:dyDescent="0.3">
      <c r="A473">
        <v>472</v>
      </c>
      <c r="B473" s="2" t="s">
        <v>542</v>
      </c>
      <c r="C473" s="2" t="s">
        <v>74</v>
      </c>
      <c r="D473" s="2" t="s">
        <v>49</v>
      </c>
      <c r="E473">
        <v>24</v>
      </c>
      <c r="F473">
        <v>5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5</v>
      </c>
      <c r="O473">
        <v>5</v>
      </c>
      <c r="P473">
        <v>0</v>
      </c>
      <c r="Q473">
        <v>3</v>
      </c>
      <c r="R473">
        <v>2</v>
      </c>
      <c r="S473">
        <v>22</v>
      </c>
      <c r="T473">
        <v>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4.7</v>
      </c>
      <c r="AC473">
        <v>4.7</v>
      </c>
      <c r="AD473">
        <v>3.7</v>
      </c>
      <c r="AF473">
        <v>185</v>
      </c>
      <c r="AH473" t="s">
        <v>35</v>
      </c>
    </row>
    <row r="474" spans="1:34" x14ac:dyDescent="0.3">
      <c r="A474">
        <v>473</v>
      </c>
      <c r="B474" s="2" t="s">
        <v>543</v>
      </c>
      <c r="C474" s="2" t="s">
        <v>74</v>
      </c>
      <c r="D474" s="2" t="s">
        <v>49</v>
      </c>
      <c r="E474">
        <v>29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8</v>
      </c>
      <c r="R474">
        <v>3</v>
      </c>
      <c r="S474">
        <v>25</v>
      </c>
      <c r="T474">
        <v>8.33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5.5</v>
      </c>
      <c r="AC474">
        <v>5.5</v>
      </c>
      <c r="AD474">
        <v>4</v>
      </c>
      <c r="AF474">
        <v>188</v>
      </c>
      <c r="AH474" t="s">
        <v>35</v>
      </c>
    </row>
    <row r="475" spans="1:34" x14ac:dyDescent="0.3">
      <c r="A475">
        <v>474</v>
      </c>
      <c r="B475" s="2" t="s">
        <v>544</v>
      </c>
      <c r="C475" s="2" t="s">
        <v>51</v>
      </c>
      <c r="D475" s="2" t="s">
        <v>34</v>
      </c>
      <c r="E475">
        <v>31</v>
      </c>
      <c r="F475">
        <v>16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4</v>
      </c>
      <c r="N475">
        <v>9</v>
      </c>
      <c r="O475">
        <v>2.25</v>
      </c>
      <c r="P475">
        <v>0</v>
      </c>
      <c r="Q475">
        <v>3</v>
      </c>
      <c r="R475">
        <v>2</v>
      </c>
      <c r="S475">
        <v>22</v>
      </c>
      <c r="T475">
        <v>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5.0999999999999996</v>
      </c>
      <c r="AC475">
        <v>5.0999999999999996</v>
      </c>
      <c r="AD475">
        <v>4.0999999999999996</v>
      </c>
      <c r="AF475">
        <v>129</v>
      </c>
      <c r="AH475" t="s">
        <v>35</v>
      </c>
    </row>
    <row r="476" spans="1:34" x14ac:dyDescent="0.3">
      <c r="A476">
        <v>475</v>
      </c>
      <c r="B476" s="2" t="s">
        <v>545</v>
      </c>
      <c r="C476" s="2" t="s">
        <v>135</v>
      </c>
      <c r="D476" s="2" t="s">
        <v>49</v>
      </c>
      <c r="E476">
        <v>23</v>
      </c>
      <c r="F476">
        <v>7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</v>
      </c>
      <c r="R476">
        <v>2</v>
      </c>
      <c r="S476">
        <v>27</v>
      </c>
      <c r="T476">
        <v>13.5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4.7</v>
      </c>
      <c r="AC476">
        <v>4.7</v>
      </c>
      <c r="AD476">
        <v>3.7</v>
      </c>
      <c r="AF476">
        <v>184</v>
      </c>
      <c r="AH476" t="s">
        <v>35</v>
      </c>
    </row>
    <row r="477" spans="1:34" x14ac:dyDescent="0.3">
      <c r="A477">
        <v>476</v>
      </c>
      <c r="B477" s="2" t="s">
        <v>546</v>
      </c>
      <c r="C477" s="2" t="s">
        <v>180</v>
      </c>
      <c r="D477" s="2" t="s">
        <v>49</v>
      </c>
      <c r="E477">
        <v>25</v>
      </c>
      <c r="F477">
        <v>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11</v>
      </c>
      <c r="R477">
        <v>8</v>
      </c>
      <c r="S477">
        <v>27</v>
      </c>
      <c r="T477">
        <v>3.38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10.7</v>
      </c>
      <c r="AC477">
        <v>10.7</v>
      </c>
      <c r="AD477">
        <v>6.7</v>
      </c>
      <c r="AF477">
        <v>186</v>
      </c>
      <c r="AH477" t="s">
        <v>35</v>
      </c>
    </row>
    <row r="478" spans="1:34" x14ac:dyDescent="0.3">
      <c r="A478">
        <v>477</v>
      </c>
      <c r="B478" s="2" t="s">
        <v>547</v>
      </c>
      <c r="C478" s="2" t="s">
        <v>104</v>
      </c>
      <c r="D478" s="2" t="s">
        <v>52</v>
      </c>
      <c r="E478">
        <v>26</v>
      </c>
      <c r="F478">
        <v>3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6</v>
      </c>
      <c r="R478">
        <v>4</v>
      </c>
      <c r="S478">
        <v>51</v>
      </c>
      <c r="T478">
        <v>12.75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3</v>
      </c>
      <c r="AB478">
        <v>7.1</v>
      </c>
      <c r="AC478">
        <v>8.1</v>
      </c>
      <c r="AD478">
        <v>5.0999999999999996</v>
      </c>
      <c r="AF478">
        <v>94</v>
      </c>
      <c r="AH478" t="s">
        <v>35</v>
      </c>
    </row>
    <row r="479" spans="1:34" x14ac:dyDescent="0.3">
      <c r="A479">
        <v>478</v>
      </c>
      <c r="B479" s="2" t="s">
        <v>548</v>
      </c>
      <c r="C479" s="2" t="s">
        <v>72</v>
      </c>
      <c r="D479" s="2" t="s">
        <v>34</v>
      </c>
      <c r="E479">
        <v>23</v>
      </c>
      <c r="F479">
        <v>10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6</v>
      </c>
      <c r="R479">
        <v>4</v>
      </c>
      <c r="S479">
        <v>17</v>
      </c>
      <c r="T479">
        <v>4.25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5.7</v>
      </c>
      <c r="AC479">
        <v>5.7</v>
      </c>
      <c r="AD479">
        <v>3.7</v>
      </c>
      <c r="AF479">
        <v>135</v>
      </c>
      <c r="AH479" t="s">
        <v>35</v>
      </c>
    </row>
    <row r="480" spans="1:34" x14ac:dyDescent="0.3">
      <c r="A480">
        <v>479</v>
      </c>
      <c r="B480" s="2" t="s">
        <v>549</v>
      </c>
      <c r="C480" s="2" t="s">
        <v>130</v>
      </c>
      <c r="D480" s="2" t="s">
        <v>49</v>
      </c>
      <c r="E480">
        <v>30</v>
      </c>
      <c r="F480">
        <v>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</v>
      </c>
      <c r="R480">
        <v>2</v>
      </c>
      <c r="S480">
        <v>20</v>
      </c>
      <c r="T480">
        <v>10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4</v>
      </c>
      <c r="AC480">
        <v>4</v>
      </c>
      <c r="AD480">
        <v>3</v>
      </c>
      <c r="AF480">
        <v>192</v>
      </c>
      <c r="AH480" t="s">
        <v>35</v>
      </c>
    </row>
    <row r="481" spans="1:34" x14ac:dyDescent="0.3">
      <c r="A481">
        <v>480</v>
      </c>
      <c r="B481" s="2" t="s">
        <v>550</v>
      </c>
      <c r="C481" s="2" t="s">
        <v>114</v>
      </c>
      <c r="D481" s="2" t="s">
        <v>49</v>
      </c>
      <c r="E481">
        <v>26</v>
      </c>
      <c r="F481">
        <v>13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</v>
      </c>
      <c r="R481">
        <v>2</v>
      </c>
      <c r="S481">
        <v>21</v>
      </c>
      <c r="T481">
        <v>10.5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4.0999999999999996</v>
      </c>
      <c r="AC481">
        <v>4.0999999999999996</v>
      </c>
      <c r="AD481">
        <v>3.1</v>
      </c>
      <c r="AF481">
        <v>191</v>
      </c>
      <c r="AH481" t="s">
        <v>35</v>
      </c>
    </row>
    <row r="482" spans="1:34" x14ac:dyDescent="0.3">
      <c r="A482">
        <v>481</v>
      </c>
      <c r="B482" s="2" t="s">
        <v>551</v>
      </c>
      <c r="C482" s="2" t="s">
        <v>116</v>
      </c>
      <c r="D482" s="2" t="s">
        <v>49</v>
      </c>
      <c r="E482">
        <v>32</v>
      </c>
      <c r="F482">
        <v>2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5</v>
      </c>
      <c r="R482">
        <v>4</v>
      </c>
      <c r="S482">
        <v>22</v>
      </c>
      <c r="T482">
        <v>5.5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6.2</v>
      </c>
      <c r="AC482">
        <v>6.2</v>
      </c>
      <c r="AD482">
        <v>4.2</v>
      </c>
      <c r="AF482">
        <v>189</v>
      </c>
      <c r="AH482" t="s">
        <v>35</v>
      </c>
    </row>
    <row r="483" spans="1:34" x14ac:dyDescent="0.3">
      <c r="A483">
        <v>482</v>
      </c>
      <c r="B483" s="2" t="s">
        <v>552</v>
      </c>
      <c r="C483" s="2" t="s">
        <v>40</v>
      </c>
      <c r="D483" s="2" t="s">
        <v>49</v>
      </c>
      <c r="E483">
        <v>25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16</v>
      </c>
      <c r="T483">
        <v>16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2.6</v>
      </c>
      <c r="AC483">
        <v>2.6</v>
      </c>
      <c r="AD483">
        <v>2.1</v>
      </c>
      <c r="AF483">
        <v>200</v>
      </c>
      <c r="AH483" t="s">
        <v>35</v>
      </c>
    </row>
    <row r="484" spans="1:34" x14ac:dyDescent="0.3">
      <c r="A484">
        <v>483</v>
      </c>
      <c r="B484" s="2" t="s">
        <v>553</v>
      </c>
      <c r="C484" s="2" t="s">
        <v>111</v>
      </c>
      <c r="D484" s="2" t="s">
        <v>49</v>
      </c>
      <c r="E484">
        <v>24</v>
      </c>
      <c r="F484">
        <v>6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5</v>
      </c>
      <c r="R484">
        <v>2</v>
      </c>
      <c r="S484">
        <v>17</v>
      </c>
      <c r="T484">
        <v>8.5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3.7</v>
      </c>
      <c r="AC484">
        <v>3.7</v>
      </c>
      <c r="AD484">
        <v>2.7</v>
      </c>
      <c r="AF484">
        <v>197</v>
      </c>
      <c r="AH484" t="s">
        <v>35</v>
      </c>
    </row>
    <row r="485" spans="1:34" x14ac:dyDescent="0.3">
      <c r="A485">
        <v>484</v>
      </c>
      <c r="B485" s="2" t="s">
        <v>554</v>
      </c>
      <c r="C485" s="2" t="s">
        <v>104</v>
      </c>
      <c r="D485" s="2" t="s">
        <v>49</v>
      </c>
      <c r="E485">
        <v>22</v>
      </c>
      <c r="F485">
        <v>13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2</v>
      </c>
      <c r="S485">
        <v>17</v>
      </c>
      <c r="T485">
        <v>8.5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2</v>
      </c>
      <c r="AB485">
        <v>3.7</v>
      </c>
      <c r="AC485">
        <v>3.7</v>
      </c>
      <c r="AD485">
        <v>2.7</v>
      </c>
      <c r="AF485">
        <v>196</v>
      </c>
      <c r="AH485" t="s">
        <v>35</v>
      </c>
    </row>
    <row r="486" spans="1:34" x14ac:dyDescent="0.3">
      <c r="A486">
        <v>485</v>
      </c>
      <c r="B486" s="2" t="s">
        <v>555</v>
      </c>
      <c r="C486" s="2" t="s">
        <v>111</v>
      </c>
      <c r="D486" s="2" t="s">
        <v>34</v>
      </c>
      <c r="E486">
        <v>26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10</v>
      </c>
      <c r="O486">
        <v>10</v>
      </c>
      <c r="P486">
        <v>0</v>
      </c>
      <c r="Q486">
        <v>4</v>
      </c>
      <c r="R486">
        <v>2</v>
      </c>
      <c r="S486">
        <v>11</v>
      </c>
      <c r="T486">
        <v>5.5</v>
      </c>
      <c r="U486">
        <v>0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2</v>
      </c>
      <c r="AB486">
        <v>4.0999999999999996</v>
      </c>
      <c r="AC486">
        <v>4.0999999999999996</v>
      </c>
      <c r="AD486">
        <v>3.1</v>
      </c>
      <c r="AF486">
        <v>133</v>
      </c>
      <c r="AH486" t="s">
        <v>35</v>
      </c>
    </row>
    <row r="487" spans="1:34" x14ac:dyDescent="0.3">
      <c r="A487">
        <v>486</v>
      </c>
      <c r="B487" s="2" t="s">
        <v>556</v>
      </c>
      <c r="C487" s="2" t="s">
        <v>40</v>
      </c>
      <c r="D487" s="2" t="s">
        <v>49</v>
      </c>
      <c r="E487">
        <v>27</v>
      </c>
      <c r="F487">
        <v>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</v>
      </c>
      <c r="R487">
        <v>2</v>
      </c>
      <c r="S487">
        <v>17</v>
      </c>
      <c r="T487">
        <v>8.5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3.7</v>
      </c>
      <c r="AC487">
        <v>3.7</v>
      </c>
      <c r="AD487">
        <v>2.7</v>
      </c>
      <c r="AF487">
        <v>198</v>
      </c>
      <c r="AH487" t="s">
        <v>35</v>
      </c>
    </row>
    <row r="488" spans="1:34" x14ac:dyDescent="0.3">
      <c r="A488">
        <v>487</v>
      </c>
      <c r="B488" s="2" t="s">
        <v>557</v>
      </c>
      <c r="C488" s="2" t="s">
        <v>88</v>
      </c>
      <c r="D488" s="2" t="s">
        <v>49</v>
      </c>
      <c r="E488">
        <v>28</v>
      </c>
      <c r="F488">
        <v>6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4</v>
      </c>
      <c r="R488">
        <v>3</v>
      </c>
      <c r="S488">
        <v>18</v>
      </c>
      <c r="T488">
        <v>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</v>
      </c>
      <c r="AB488">
        <v>4.9000000000000004</v>
      </c>
      <c r="AC488">
        <v>4.9000000000000004</v>
      </c>
      <c r="AD488">
        <v>3.4</v>
      </c>
      <c r="AF488">
        <v>193</v>
      </c>
      <c r="AH488" t="s">
        <v>35</v>
      </c>
    </row>
    <row r="489" spans="1:34" x14ac:dyDescent="0.3">
      <c r="A489">
        <v>488</v>
      </c>
      <c r="B489" s="2" t="s">
        <v>558</v>
      </c>
      <c r="C489" s="2" t="s">
        <v>63</v>
      </c>
      <c r="D489" s="2" t="s">
        <v>34</v>
      </c>
      <c r="E489">
        <v>25</v>
      </c>
      <c r="F489">
        <v>12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3</v>
      </c>
      <c r="N489">
        <v>10</v>
      </c>
      <c r="O489">
        <v>3.33</v>
      </c>
      <c r="P489">
        <v>0</v>
      </c>
      <c r="Q489">
        <v>3</v>
      </c>
      <c r="R489">
        <v>2</v>
      </c>
      <c r="S489">
        <v>13</v>
      </c>
      <c r="T489">
        <v>6.5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4.3</v>
      </c>
      <c r="AC489">
        <v>4.3</v>
      </c>
      <c r="AD489">
        <v>3.3</v>
      </c>
      <c r="AF489">
        <v>132</v>
      </c>
      <c r="AH489" t="s">
        <v>35</v>
      </c>
    </row>
    <row r="490" spans="1:34" x14ac:dyDescent="0.3">
      <c r="A490">
        <v>489</v>
      </c>
      <c r="B490" s="2" t="s">
        <v>559</v>
      </c>
      <c r="C490" s="2" t="s">
        <v>111</v>
      </c>
      <c r="D490" s="2" t="s">
        <v>49</v>
      </c>
      <c r="E490">
        <v>26</v>
      </c>
      <c r="F490">
        <v>8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15</v>
      </c>
      <c r="R490">
        <v>4</v>
      </c>
      <c r="S490">
        <v>18</v>
      </c>
      <c r="T490">
        <v>4.5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</v>
      </c>
      <c r="AB490">
        <v>5.8</v>
      </c>
      <c r="AC490">
        <v>5.8</v>
      </c>
      <c r="AD490">
        <v>3.8</v>
      </c>
      <c r="AF490">
        <v>194</v>
      </c>
      <c r="AH490" t="s">
        <v>35</v>
      </c>
    </row>
    <row r="491" spans="1:34" x14ac:dyDescent="0.3">
      <c r="A491">
        <v>490</v>
      </c>
      <c r="B491" s="2" t="s">
        <v>560</v>
      </c>
      <c r="C491" s="2" t="s">
        <v>37</v>
      </c>
      <c r="D491" s="2" t="s">
        <v>49</v>
      </c>
      <c r="E491">
        <v>26</v>
      </c>
      <c r="F491">
        <v>14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5</v>
      </c>
      <c r="R491">
        <v>3</v>
      </c>
      <c r="S491">
        <v>21</v>
      </c>
      <c r="T491">
        <v>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</v>
      </c>
      <c r="AB491">
        <v>5.0999999999999996</v>
      </c>
      <c r="AC491">
        <v>5.0999999999999996</v>
      </c>
      <c r="AD491">
        <v>3.6</v>
      </c>
      <c r="AF491">
        <v>190</v>
      </c>
      <c r="AH491" t="s">
        <v>35</v>
      </c>
    </row>
    <row r="492" spans="1:34" x14ac:dyDescent="0.3">
      <c r="A492">
        <v>491</v>
      </c>
      <c r="B492" s="2" t="s">
        <v>561</v>
      </c>
      <c r="C492" s="2" t="s">
        <v>78</v>
      </c>
      <c r="D492" s="2" t="s">
        <v>49</v>
      </c>
      <c r="E492">
        <v>23</v>
      </c>
      <c r="F492">
        <v>11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10</v>
      </c>
      <c r="R492">
        <v>3</v>
      </c>
      <c r="S492">
        <v>18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4.8</v>
      </c>
      <c r="AC492">
        <v>4.8</v>
      </c>
      <c r="AD492">
        <v>3.3</v>
      </c>
      <c r="AF492">
        <v>195</v>
      </c>
      <c r="AH492" t="s">
        <v>35</v>
      </c>
    </row>
    <row r="493" spans="1:34" x14ac:dyDescent="0.3">
      <c r="A493">
        <v>492</v>
      </c>
      <c r="B493" s="2" t="s">
        <v>562</v>
      </c>
      <c r="C493" s="2" t="s">
        <v>88</v>
      </c>
      <c r="D493" s="2" t="s">
        <v>52</v>
      </c>
      <c r="E493">
        <v>22</v>
      </c>
      <c r="F493">
        <v>4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6</v>
      </c>
      <c r="R493">
        <v>3</v>
      </c>
      <c r="S493">
        <v>15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2</v>
      </c>
      <c r="AB493">
        <v>4.5</v>
      </c>
      <c r="AC493">
        <v>4.5</v>
      </c>
      <c r="AD493">
        <v>3</v>
      </c>
      <c r="AF493">
        <v>100</v>
      </c>
      <c r="AH493" t="s">
        <v>35</v>
      </c>
    </row>
    <row r="494" spans="1:34" x14ac:dyDescent="0.3">
      <c r="A494">
        <v>493</v>
      </c>
      <c r="B494" s="2" t="s">
        <v>563</v>
      </c>
      <c r="C494" s="2" t="s">
        <v>111</v>
      </c>
      <c r="D494" s="2" t="s">
        <v>34</v>
      </c>
      <c r="E494">
        <v>24</v>
      </c>
      <c r="F494">
        <v>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5</v>
      </c>
      <c r="N494">
        <v>16</v>
      </c>
      <c r="O494">
        <v>3.2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</v>
      </c>
      <c r="AB494">
        <v>1.6</v>
      </c>
      <c r="AC494">
        <v>1.6</v>
      </c>
      <c r="AD494">
        <v>1.6</v>
      </c>
      <c r="AF494">
        <v>137</v>
      </c>
      <c r="AH494" t="s">
        <v>35</v>
      </c>
    </row>
    <row r="495" spans="1:34" x14ac:dyDescent="0.3">
      <c r="A495">
        <v>494</v>
      </c>
      <c r="B495" s="2" t="s">
        <v>564</v>
      </c>
      <c r="C495" s="2" t="s">
        <v>99</v>
      </c>
      <c r="D495" s="2" t="s">
        <v>52</v>
      </c>
      <c r="E495">
        <v>25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</v>
      </c>
      <c r="R495">
        <v>2</v>
      </c>
      <c r="S495">
        <v>21</v>
      </c>
      <c r="T495">
        <v>10.5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2</v>
      </c>
      <c r="AB495">
        <v>4.0999999999999996</v>
      </c>
      <c r="AC495">
        <v>4.0999999999999996</v>
      </c>
      <c r="AD495">
        <v>3.1</v>
      </c>
      <c r="AF495">
        <v>99</v>
      </c>
      <c r="AH495" t="s">
        <v>35</v>
      </c>
    </row>
    <row r="496" spans="1:34" x14ac:dyDescent="0.3">
      <c r="A496">
        <v>495</v>
      </c>
      <c r="B496" s="2" t="s">
        <v>565</v>
      </c>
      <c r="C496" s="2" t="s">
        <v>84</v>
      </c>
      <c r="D496" s="2" t="s">
        <v>34</v>
      </c>
      <c r="E496">
        <v>27</v>
      </c>
      <c r="F496">
        <v>16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5</v>
      </c>
      <c r="N496">
        <v>8</v>
      </c>
      <c r="O496">
        <v>1.6</v>
      </c>
      <c r="P496">
        <v>0</v>
      </c>
      <c r="Q496">
        <v>3</v>
      </c>
      <c r="R496">
        <v>1</v>
      </c>
      <c r="S496">
        <v>13</v>
      </c>
      <c r="T496">
        <v>13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3.1</v>
      </c>
      <c r="AC496">
        <v>3.1</v>
      </c>
      <c r="AD496">
        <v>2.6</v>
      </c>
      <c r="AF496">
        <v>134</v>
      </c>
      <c r="AH496" t="s">
        <v>35</v>
      </c>
    </row>
    <row r="497" spans="1:34" x14ac:dyDescent="0.3">
      <c r="A497">
        <v>496</v>
      </c>
      <c r="B497" s="2" t="s">
        <v>566</v>
      </c>
      <c r="C497" s="2" t="s">
        <v>114</v>
      </c>
      <c r="D497" s="2" t="s">
        <v>49</v>
      </c>
      <c r="E497">
        <v>27</v>
      </c>
      <c r="F497">
        <v>16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</v>
      </c>
      <c r="N497">
        <v>6</v>
      </c>
      <c r="O497">
        <v>2</v>
      </c>
      <c r="P497">
        <v>0</v>
      </c>
      <c r="Q497">
        <v>8</v>
      </c>
      <c r="R497">
        <v>6</v>
      </c>
      <c r="S497">
        <v>31</v>
      </c>
      <c r="T497">
        <v>5.17</v>
      </c>
      <c r="U497">
        <v>0</v>
      </c>
      <c r="V497">
        <v>3</v>
      </c>
      <c r="W497">
        <v>1</v>
      </c>
      <c r="X497">
        <v>0</v>
      </c>
      <c r="Y497">
        <v>0</v>
      </c>
      <c r="Z497">
        <v>0</v>
      </c>
      <c r="AA497">
        <v>2</v>
      </c>
      <c r="AB497">
        <v>7.7</v>
      </c>
      <c r="AC497">
        <v>8.6999999999999993</v>
      </c>
      <c r="AD497">
        <v>4.7</v>
      </c>
      <c r="AF497">
        <v>199</v>
      </c>
      <c r="AH497" t="s">
        <v>35</v>
      </c>
    </row>
    <row r="498" spans="1:34" x14ac:dyDescent="0.3">
      <c r="A498">
        <v>497</v>
      </c>
      <c r="B498" s="2" t="s">
        <v>567</v>
      </c>
      <c r="C498" s="2" t="s">
        <v>63</v>
      </c>
      <c r="D498" s="2" t="s">
        <v>49</v>
      </c>
      <c r="E498">
        <v>24</v>
      </c>
      <c r="F498">
        <v>6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11</v>
      </c>
      <c r="R498">
        <v>3</v>
      </c>
      <c r="S498">
        <v>35</v>
      </c>
      <c r="T498">
        <v>11.67</v>
      </c>
      <c r="U498">
        <v>0</v>
      </c>
      <c r="V498">
        <v>3</v>
      </c>
      <c r="W498">
        <v>1</v>
      </c>
      <c r="X498">
        <v>0</v>
      </c>
      <c r="Y498">
        <v>0</v>
      </c>
      <c r="Z498">
        <v>0</v>
      </c>
      <c r="AA498">
        <v>2</v>
      </c>
      <c r="AB498">
        <v>4.5</v>
      </c>
      <c r="AC498">
        <v>5.5</v>
      </c>
      <c r="AD498">
        <v>3</v>
      </c>
      <c r="AF498">
        <v>201</v>
      </c>
      <c r="AH498" t="s">
        <v>35</v>
      </c>
    </row>
    <row r="499" spans="1:34" x14ac:dyDescent="0.3">
      <c r="A499">
        <v>498</v>
      </c>
      <c r="B499" s="2" t="s">
        <v>568</v>
      </c>
      <c r="C499" s="2" t="s">
        <v>403</v>
      </c>
      <c r="D499" s="2" t="s">
        <v>34</v>
      </c>
      <c r="E499">
        <v>28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-2</v>
      </c>
      <c r="O499">
        <v>-0.67</v>
      </c>
      <c r="P499">
        <v>0</v>
      </c>
      <c r="Q499">
        <v>3</v>
      </c>
      <c r="R499">
        <v>2</v>
      </c>
      <c r="S499">
        <v>19</v>
      </c>
      <c r="T499">
        <v>9.5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3.7</v>
      </c>
      <c r="AC499">
        <v>3.7</v>
      </c>
      <c r="AD499">
        <v>2.7</v>
      </c>
      <c r="AF499">
        <v>136</v>
      </c>
      <c r="AH499" t="s">
        <v>35</v>
      </c>
    </row>
    <row r="500" spans="1:34" x14ac:dyDescent="0.3">
      <c r="A500">
        <v>499</v>
      </c>
      <c r="B500" s="2" t="s">
        <v>569</v>
      </c>
      <c r="C500" s="2" t="s">
        <v>130</v>
      </c>
      <c r="D500" s="2" t="s">
        <v>34</v>
      </c>
      <c r="E500">
        <v>23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8</v>
      </c>
      <c r="N500">
        <v>12</v>
      </c>
      <c r="O500">
        <v>1.5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1.2</v>
      </c>
      <c r="AC500">
        <v>1.2</v>
      </c>
      <c r="AD500">
        <v>1.2</v>
      </c>
      <c r="AF500">
        <v>139</v>
      </c>
      <c r="AH500" t="s">
        <v>35</v>
      </c>
    </row>
    <row r="501" spans="1:34" x14ac:dyDescent="0.3">
      <c r="A501">
        <v>500</v>
      </c>
      <c r="B501" s="2" t="s">
        <v>570</v>
      </c>
      <c r="C501" s="2" t="s">
        <v>63</v>
      </c>
      <c r="D501" s="2" t="s">
        <v>52</v>
      </c>
      <c r="E501">
        <v>26</v>
      </c>
      <c r="F501">
        <v>8</v>
      </c>
      <c r="G501">
        <v>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3</v>
      </c>
      <c r="R501">
        <v>1</v>
      </c>
      <c r="S501">
        <v>11</v>
      </c>
      <c r="T501">
        <v>11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2.1</v>
      </c>
      <c r="AC501">
        <v>2.1</v>
      </c>
      <c r="AD501">
        <v>1.6</v>
      </c>
      <c r="AF501">
        <v>104</v>
      </c>
      <c r="AH501" t="s">
        <v>35</v>
      </c>
    </row>
    <row r="502" spans="1:34" x14ac:dyDescent="0.3">
      <c r="A502">
        <v>501</v>
      </c>
      <c r="B502" s="2" t="s">
        <v>571</v>
      </c>
      <c r="C502" s="2" t="s">
        <v>180</v>
      </c>
      <c r="D502" s="2" t="s">
        <v>34</v>
      </c>
      <c r="E502">
        <v>25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8</v>
      </c>
      <c r="N502">
        <v>7</v>
      </c>
      <c r="O502">
        <v>0.88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0.7</v>
      </c>
      <c r="AC502">
        <v>0.7</v>
      </c>
      <c r="AD502">
        <v>0.7</v>
      </c>
      <c r="AF502">
        <v>147</v>
      </c>
      <c r="AH502" t="s">
        <v>35</v>
      </c>
    </row>
    <row r="503" spans="1:34" x14ac:dyDescent="0.3">
      <c r="A503">
        <v>502</v>
      </c>
      <c r="B503" s="2" t="s">
        <v>572</v>
      </c>
      <c r="C503" s="2" t="s">
        <v>48</v>
      </c>
      <c r="D503" s="2" t="s">
        <v>49</v>
      </c>
      <c r="E503">
        <v>26</v>
      </c>
      <c r="F503">
        <v>6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4</v>
      </c>
      <c r="R503">
        <v>1</v>
      </c>
      <c r="S503">
        <v>9</v>
      </c>
      <c r="T503">
        <v>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1.9</v>
      </c>
      <c r="AC503">
        <v>1.9</v>
      </c>
      <c r="AD503">
        <v>1.4</v>
      </c>
      <c r="AF503">
        <v>210</v>
      </c>
      <c r="AH503" t="s">
        <v>35</v>
      </c>
    </row>
    <row r="504" spans="1:34" x14ac:dyDescent="0.3">
      <c r="A504">
        <v>503</v>
      </c>
      <c r="B504" s="2" t="s">
        <v>573</v>
      </c>
      <c r="C504" s="2" t="s">
        <v>56</v>
      </c>
      <c r="D504" s="2" t="s">
        <v>52</v>
      </c>
      <c r="E504">
        <v>26</v>
      </c>
      <c r="F504">
        <v>4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1</v>
      </c>
      <c r="S504">
        <v>12</v>
      </c>
      <c r="T504">
        <v>12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2.2000000000000002</v>
      </c>
      <c r="AC504">
        <v>2.2000000000000002</v>
      </c>
      <c r="AD504">
        <v>1.7</v>
      </c>
      <c r="AF504">
        <v>102</v>
      </c>
      <c r="AH504" t="s">
        <v>35</v>
      </c>
    </row>
    <row r="505" spans="1:34" x14ac:dyDescent="0.3">
      <c r="A505">
        <v>504</v>
      </c>
      <c r="B505" s="2" t="s">
        <v>574</v>
      </c>
      <c r="C505" s="2" t="s">
        <v>135</v>
      </c>
      <c r="D505" s="2" t="s">
        <v>34</v>
      </c>
      <c r="E505">
        <v>26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</v>
      </c>
      <c r="N505">
        <v>9</v>
      </c>
      <c r="O505">
        <v>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0.9</v>
      </c>
      <c r="AC505">
        <v>0.9</v>
      </c>
      <c r="AD505">
        <v>0.9</v>
      </c>
      <c r="AF505">
        <v>144</v>
      </c>
      <c r="AH505" t="s">
        <v>35</v>
      </c>
    </row>
    <row r="506" spans="1:34" x14ac:dyDescent="0.3">
      <c r="A506">
        <v>505</v>
      </c>
      <c r="B506" s="2" t="s">
        <v>575</v>
      </c>
      <c r="C506" s="2" t="s">
        <v>63</v>
      </c>
      <c r="D506" s="2" t="s">
        <v>49</v>
      </c>
      <c r="E506">
        <v>25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11</v>
      </c>
      <c r="O506">
        <v>11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1.1000000000000001</v>
      </c>
      <c r="AC506">
        <v>1.1000000000000001</v>
      </c>
      <c r="AD506">
        <v>1.1000000000000001</v>
      </c>
      <c r="AF506">
        <v>207</v>
      </c>
      <c r="AH506" t="s">
        <v>35</v>
      </c>
    </row>
    <row r="507" spans="1:34" x14ac:dyDescent="0.3">
      <c r="A507">
        <v>506</v>
      </c>
      <c r="B507" s="2" t="s">
        <v>576</v>
      </c>
      <c r="C507" s="2" t="s">
        <v>70</v>
      </c>
      <c r="D507" s="2" t="s">
        <v>49</v>
      </c>
      <c r="E507">
        <v>29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9</v>
      </c>
      <c r="R507">
        <v>4</v>
      </c>
      <c r="S507">
        <v>14</v>
      </c>
      <c r="T507">
        <v>3.5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5.4</v>
      </c>
      <c r="AC507">
        <v>5.4</v>
      </c>
      <c r="AD507">
        <v>3.4</v>
      </c>
      <c r="AF507">
        <v>204</v>
      </c>
      <c r="AH507" t="s">
        <v>35</v>
      </c>
    </row>
    <row r="508" spans="1:34" x14ac:dyDescent="0.3">
      <c r="A508">
        <v>507</v>
      </c>
      <c r="B508" s="2" t="s">
        <v>577</v>
      </c>
      <c r="C508" s="2" t="s">
        <v>33</v>
      </c>
      <c r="D508" s="2" t="s">
        <v>38</v>
      </c>
      <c r="E508">
        <v>24</v>
      </c>
      <c r="F508">
        <v>2</v>
      </c>
      <c r="G508">
        <v>2</v>
      </c>
      <c r="H508">
        <v>28</v>
      </c>
      <c r="I508">
        <v>52</v>
      </c>
      <c r="J508">
        <v>228</v>
      </c>
      <c r="K508">
        <v>0</v>
      </c>
      <c r="L508">
        <v>4</v>
      </c>
      <c r="M508">
        <v>7</v>
      </c>
      <c r="N508">
        <v>22</v>
      </c>
      <c r="O508">
        <v>3.14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1.3</v>
      </c>
      <c r="AC508">
        <v>6.3</v>
      </c>
      <c r="AD508">
        <v>5.3</v>
      </c>
      <c r="AF508">
        <v>60</v>
      </c>
      <c r="AH508" t="s">
        <v>35</v>
      </c>
    </row>
    <row r="509" spans="1:34" x14ac:dyDescent="0.3">
      <c r="A509">
        <v>508</v>
      </c>
      <c r="B509" s="2" t="s">
        <v>252</v>
      </c>
      <c r="C509" s="2" t="s">
        <v>63</v>
      </c>
      <c r="D509" s="2" t="s">
        <v>38</v>
      </c>
      <c r="E509">
        <v>30</v>
      </c>
      <c r="F509">
        <v>2</v>
      </c>
      <c r="G509">
        <v>0</v>
      </c>
      <c r="H509">
        <v>2</v>
      </c>
      <c r="I509">
        <v>4</v>
      </c>
      <c r="J509">
        <v>18</v>
      </c>
      <c r="K509">
        <v>0</v>
      </c>
      <c r="L509">
        <v>0</v>
      </c>
      <c r="M509">
        <v>4</v>
      </c>
      <c r="N509">
        <v>-1</v>
      </c>
      <c r="O509">
        <v>-0.25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0.6</v>
      </c>
      <c r="AC509">
        <v>0.6</v>
      </c>
      <c r="AD509">
        <v>0.6</v>
      </c>
      <c r="AF509">
        <v>62</v>
      </c>
      <c r="AH509" t="s">
        <v>35</v>
      </c>
    </row>
    <row r="510" spans="1:34" x14ac:dyDescent="0.3">
      <c r="A510">
        <v>509</v>
      </c>
      <c r="B510" s="2" t="s">
        <v>578</v>
      </c>
      <c r="C510" s="2" t="s">
        <v>101</v>
      </c>
      <c r="D510" s="2" t="s">
        <v>34</v>
      </c>
      <c r="E510">
        <v>22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4</v>
      </c>
      <c r="N510">
        <v>12</v>
      </c>
      <c r="O510">
        <v>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1.2</v>
      </c>
      <c r="AC510">
        <v>1.2</v>
      </c>
      <c r="AD510">
        <v>1.2</v>
      </c>
      <c r="AF510">
        <v>138</v>
      </c>
      <c r="AH510" t="s">
        <v>35</v>
      </c>
    </row>
    <row r="511" spans="1:34" x14ac:dyDescent="0.3">
      <c r="A511">
        <v>510</v>
      </c>
      <c r="B511" s="2" t="s">
        <v>579</v>
      </c>
      <c r="C511" s="2" t="s">
        <v>70</v>
      </c>
      <c r="D511" s="2" t="s">
        <v>49</v>
      </c>
      <c r="E511">
        <v>32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7</v>
      </c>
      <c r="T511">
        <v>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1.7</v>
      </c>
      <c r="AC511">
        <v>1.7</v>
      </c>
      <c r="AD511">
        <v>1.2</v>
      </c>
      <c r="AF511">
        <v>211</v>
      </c>
      <c r="AH511" t="s">
        <v>35</v>
      </c>
    </row>
    <row r="512" spans="1:34" x14ac:dyDescent="0.3">
      <c r="A512">
        <v>511</v>
      </c>
      <c r="B512" s="2" t="s">
        <v>580</v>
      </c>
      <c r="C512" s="2" t="s">
        <v>130</v>
      </c>
      <c r="D512" s="2" t="s">
        <v>52</v>
      </c>
      <c r="E512">
        <v>23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</v>
      </c>
      <c r="R512">
        <v>1</v>
      </c>
      <c r="S512">
        <v>7</v>
      </c>
      <c r="T512">
        <v>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1.7</v>
      </c>
      <c r="AC512">
        <v>1.7</v>
      </c>
      <c r="AD512">
        <v>1.2</v>
      </c>
      <c r="AF512">
        <v>109</v>
      </c>
      <c r="AH512" t="s">
        <v>35</v>
      </c>
    </row>
    <row r="513" spans="1:34" x14ac:dyDescent="0.3">
      <c r="A513">
        <v>512</v>
      </c>
      <c r="B513" s="2" t="s">
        <v>581</v>
      </c>
      <c r="C513" s="2" t="s">
        <v>40</v>
      </c>
      <c r="D513" s="2" t="s">
        <v>49</v>
      </c>
      <c r="E513">
        <v>26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2</v>
      </c>
      <c r="S513">
        <v>13</v>
      </c>
      <c r="T513">
        <v>6.5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3.3</v>
      </c>
      <c r="AC513">
        <v>3.3</v>
      </c>
      <c r="AD513">
        <v>2.2999999999999998</v>
      </c>
      <c r="AF513">
        <v>205</v>
      </c>
      <c r="AH513" t="s">
        <v>35</v>
      </c>
    </row>
    <row r="514" spans="1:34" x14ac:dyDescent="0.3">
      <c r="A514">
        <v>513</v>
      </c>
      <c r="B514" s="2" t="s">
        <v>582</v>
      </c>
      <c r="C514" s="2" t="s">
        <v>67</v>
      </c>
      <c r="D514" s="2" t="s">
        <v>34</v>
      </c>
      <c r="E514">
        <v>23</v>
      </c>
      <c r="F514">
        <v>16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</v>
      </c>
      <c r="N514">
        <v>10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1</v>
      </c>
      <c r="AD514">
        <v>1</v>
      </c>
      <c r="AF514">
        <v>141</v>
      </c>
      <c r="AH514" t="s">
        <v>35</v>
      </c>
    </row>
    <row r="515" spans="1:34" x14ac:dyDescent="0.3">
      <c r="A515">
        <v>514</v>
      </c>
      <c r="B515" s="2" t="s">
        <v>583</v>
      </c>
      <c r="C515" s="2" t="s">
        <v>101</v>
      </c>
      <c r="D515" s="2" t="s">
        <v>34</v>
      </c>
      <c r="E515">
        <v>25</v>
      </c>
      <c r="F515">
        <v>4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</v>
      </c>
      <c r="R515">
        <v>1</v>
      </c>
      <c r="S515">
        <v>5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1.5</v>
      </c>
      <c r="AC515">
        <v>1.5</v>
      </c>
      <c r="AD515">
        <v>1</v>
      </c>
      <c r="AF515">
        <v>149</v>
      </c>
      <c r="AH515" t="s">
        <v>35</v>
      </c>
    </row>
    <row r="516" spans="1:34" x14ac:dyDescent="0.3">
      <c r="A516">
        <v>515</v>
      </c>
      <c r="B516" s="2" t="s">
        <v>584</v>
      </c>
      <c r="C516" s="2" t="s">
        <v>88</v>
      </c>
      <c r="D516" s="2" t="s">
        <v>52</v>
      </c>
      <c r="E516">
        <v>23</v>
      </c>
      <c r="F516">
        <v>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1</v>
      </c>
      <c r="S516">
        <v>5</v>
      </c>
      <c r="T516">
        <v>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1.5</v>
      </c>
      <c r="AC516">
        <v>1.5</v>
      </c>
      <c r="AD516">
        <v>1</v>
      </c>
      <c r="AF516">
        <v>111</v>
      </c>
      <c r="AH516" t="s">
        <v>35</v>
      </c>
    </row>
    <row r="517" spans="1:34" x14ac:dyDescent="0.3">
      <c r="A517">
        <v>516</v>
      </c>
      <c r="B517" s="2" t="s">
        <v>585</v>
      </c>
      <c r="C517" s="2" t="s">
        <v>80</v>
      </c>
      <c r="D517" s="2" t="s">
        <v>34</v>
      </c>
      <c r="E517">
        <v>23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</v>
      </c>
      <c r="N517">
        <v>9</v>
      </c>
      <c r="O517">
        <v>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0.9</v>
      </c>
      <c r="AC517">
        <v>0.9</v>
      </c>
      <c r="AD517">
        <v>0.9</v>
      </c>
      <c r="AF517">
        <v>143</v>
      </c>
      <c r="AH517" t="s">
        <v>35</v>
      </c>
    </row>
    <row r="518" spans="1:34" x14ac:dyDescent="0.3">
      <c r="A518">
        <v>517</v>
      </c>
      <c r="B518" s="2" t="s">
        <v>586</v>
      </c>
      <c r="C518" s="2" t="s">
        <v>88</v>
      </c>
      <c r="D518" s="2" t="s">
        <v>52</v>
      </c>
      <c r="E518">
        <v>26</v>
      </c>
      <c r="F518">
        <v>11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</v>
      </c>
      <c r="R518">
        <v>1</v>
      </c>
      <c r="S518">
        <v>9</v>
      </c>
      <c r="T518">
        <v>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1.9</v>
      </c>
      <c r="AC518">
        <v>1.9</v>
      </c>
      <c r="AD518">
        <v>1.4</v>
      </c>
      <c r="AF518">
        <v>107</v>
      </c>
      <c r="AH518" t="s">
        <v>35</v>
      </c>
    </row>
    <row r="519" spans="1:34" x14ac:dyDescent="0.3">
      <c r="A519">
        <v>518</v>
      </c>
      <c r="B519" s="2" t="s">
        <v>587</v>
      </c>
      <c r="C519" s="2" t="s">
        <v>33</v>
      </c>
      <c r="D519" s="2" t="s">
        <v>52</v>
      </c>
      <c r="E519">
        <v>27</v>
      </c>
      <c r="F519">
        <v>15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11</v>
      </c>
      <c r="T519">
        <v>11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2.1</v>
      </c>
      <c r="AC519">
        <v>2.1</v>
      </c>
      <c r="AD519">
        <v>1.6</v>
      </c>
      <c r="AF519">
        <v>103</v>
      </c>
      <c r="AH519" t="s">
        <v>35</v>
      </c>
    </row>
    <row r="520" spans="1:34" x14ac:dyDescent="0.3">
      <c r="A520">
        <v>519</v>
      </c>
      <c r="B520" s="2" t="s">
        <v>588</v>
      </c>
      <c r="C520" s="2" t="s">
        <v>76</v>
      </c>
      <c r="D520" s="2" t="s">
        <v>38</v>
      </c>
      <c r="E520">
        <v>40</v>
      </c>
      <c r="F520">
        <v>3</v>
      </c>
      <c r="G520">
        <v>0</v>
      </c>
      <c r="H520">
        <v>3</v>
      </c>
      <c r="I520">
        <v>5</v>
      </c>
      <c r="J520">
        <v>24</v>
      </c>
      <c r="K520">
        <v>0</v>
      </c>
      <c r="L520">
        <v>0</v>
      </c>
      <c r="M520">
        <v>2</v>
      </c>
      <c r="N520">
        <v>-2</v>
      </c>
      <c r="O520">
        <v>-1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0.8</v>
      </c>
      <c r="AC520">
        <v>0.8</v>
      </c>
      <c r="AD520">
        <v>0.8</v>
      </c>
      <c r="AF520">
        <v>61</v>
      </c>
      <c r="AH520" t="s">
        <v>35</v>
      </c>
    </row>
    <row r="521" spans="1:34" x14ac:dyDescent="0.3">
      <c r="A521">
        <v>520</v>
      </c>
      <c r="B521" s="2" t="s">
        <v>589</v>
      </c>
      <c r="C521" s="2" t="s">
        <v>99</v>
      </c>
      <c r="D521" s="2" t="s">
        <v>34</v>
      </c>
      <c r="E521">
        <v>24</v>
      </c>
      <c r="F521">
        <v>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8</v>
      </c>
      <c r="O521">
        <v>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0.8</v>
      </c>
      <c r="AC521">
        <v>0.8</v>
      </c>
      <c r="AD521">
        <v>0.8</v>
      </c>
      <c r="AF521">
        <v>146</v>
      </c>
      <c r="AH521" t="s">
        <v>35</v>
      </c>
    </row>
    <row r="522" spans="1:34" x14ac:dyDescent="0.3">
      <c r="A522">
        <v>521</v>
      </c>
      <c r="B522" s="2" t="s">
        <v>590</v>
      </c>
      <c r="C522" s="2" t="s">
        <v>72</v>
      </c>
      <c r="D522" s="2" t="s">
        <v>52</v>
      </c>
      <c r="E522">
        <v>22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</v>
      </c>
      <c r="R522">
        <v>2</v>
      </c>
      <c r="S522">
        <v>13</v>
      </c>
      <c r="T522">
        <v>6.5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3.3</v>
      </c>
      <c r="AC522">
        <v>3.3</v>
      </c>
      <c r="AD522">
        <v>2.2999999999999998</v>
      </c>
      <c r="AF522">
        <v>101</v>
      </c>
      <c r="AH522" t="s">
        <v>35</v>
      </c>
    </row>
    <row r="523" spans="1:34" x14ac:dyDescent="0.3">
      <c r="A523">
        <v>522</v>
      </c>
      <c r="B523" s="2" t="s">
        <v>591</v>
      </c>
      <c r="C523" s="2" t="s">
        <v>101</v>
      </c>
      <c r="D523" s="2" t="s">
        <v>49</v>
      </c>
      <c r="E523">
        <v>23</v>
      </c>
      <c r="F523">
        <v>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2</v>
      </c>
      <c r="S523">
        <v>34</v>
      </c>
      <c r="T523">
        <v>17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1</v>
      </c>
      <c r="AB523">
        <v>3.4</v>
      </c>
      <c r="AC523">
        <v>4.4000000000000004</v>
      </c>
      <c r="AD523">
        <v>2.4</v>
      </c>
      <c r="AF523">
        <v>203</v>
      </c>
      <c r="AH523" t="s">
        <v>35</v>
      </c>
    </row>
    <row r="524" spans="1:34" x14ac:dyDescent="0.3">
      <c r="A524">
        <v>523</v>
      </c>
      <c r="B524" s="2" t="s">
        <v>592</v>
      </c>
      <c r="C524" s="2" t="s">
        <v>48</v>
      </c>
      <c r="D524" s="2" t="s">
        <v>34</v>
      </c>
      <c r="E524">
        <v>25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8</v>
      </c>
      <c r="T524">
        <v>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1.8</v>
      </c>
      <c r="AC524">
        <v>1.8</v>
      </c>
      <c r="AD524">
        <v>1.3</v>
      </c>
      <c r="AF524">
        <v>145</v>
      </c>
      <c r="AH524" t="s">
        <v>35</v>
      </c>
    </row>
    <row r="525" spans="1:34" x14ac:dyDescent="0.3">
      <c r="A525">
        <v>524</v>
      </c>
      <c r="B525" s="2" t="s">
        <v>593</v>
      </c>
      <c r="C525" s="2" t="s">
        <v>33</v>
      </c>
      <c r="D525" s="2" t="s">
        <v>34</v>
      </c>
      <c r="E525">
        <v>23</v>
      </c>
      <c r="F525">
        <v>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4</v>
      </c>
      <c r="N525">
        <v>9</v>
      </c>
      <c r="O525">
        <v>2.25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0.9</v>
      </c>
      <c r="AC525">
        <v>0.9</v>
      </c>
      <c r="AD525">
        <v>0.9</v>
      </c>
      <c r="AF525">
        <v>142</v>
      </c>
      <c r="AH525" t="s">
        <v>35</v>
      </c>
    </row>
    <row r="526" spans="1:34" x14ac:dyDescent="0.3">
      <c r="A526">
        <v>525</v>
      </c>
      <c r="B526" s="2" t="s">
        <v>594</v>
      </c>
      <c r="C526" s="2" t="s">
        <v>44</v>
      </c>
      <c r="D526" s="2" t="s">
        <v>52</v>
      </c>
      <c r="E526">
        <v>23</v>
      </c>
      <c r="F526">
        <v>16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2</v>
      </c>
      <c r="R526">
        <v>1</v>
      </c>
      <c r="S526">
        <v>6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1.6</v>
      </c>
      <c r="AC526">
        <v>1.6</v>
      </c>
      <c r="AD526">
        <v>1.1000000000000001</v>
      </c>
      <c r="AF526">
        <v>110</v>
      </c>
      <c r="AH526" t="s">
        <v>35</v>
      </c>
    </row>
    <row r="527" spans="1:34" x14ac:dyDescent="0.3">
      <c r="A527">
        <v>526</v>
      </c>
      <c r="B527" s="2" t="s">
        <v>595</v>
      </c>
      <c r="C527" s="2" t="s">
        <v>37</v>
      </c>
      <c r="D527" s="2" t="s">
        <v>49</v>
      </c>
      <c r="E527">
        <v>24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1</v>
      </c>
      <c r="S527">
        <v>6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1.6</v>
      </c>
      <c r="AC527">
        <v>1.6</v>
      </c>
      <c r="AD527">
        <v>1.1000000000000001</v>
      </c>
      <c r="AF527">
        <v>212</v>
      </c>
      <c r="AH527" t="s">
        <v>35</v>
      </c>
    </row>
    <row r="528" spans="1:34" x14ac:dyDescent="0.3">
      <c r="A528">
        <v>527</v>
      </c>
      <c r="B528" s="2" t="s">
        <v>596</v>
      </c>
      <c r="C528" s="2" t="s">
        <v>74</v>
      </c>
      <c r="D528" s="2" t="s">
        <v>52</v>
      </c>
      <c r="E528">
        <v>27</v>
      </c>
      <c r="F528">
        <v>5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</v>
      </c>
      <c r="R528">
        <v>2</v>
      </c>
      <c r="S528">
        <v>11</v>
      </c>
      <c r="T528">
        <v>5.5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3.1</v>
      </c>
      <c r="AC528">
        <v>3.1</v>
      </c>
      <c r="AD528">
        <v>2.1</v>
      </c>
      <c r="AF528">
        <v>105</v>
      </c>
      <c r="AH528" t="s">
        <v>35</v>
      </c>
    </row>
    <row r="529" spans="1:34" x14ac:dyDescent="0.3">
      <c r="A529">
        <v>528</v>
      </c>
      <c r="B529" s="2" t="s">
        <v>597</v>
      </c>
      <c r="C529" s="2" t="s">
        <v>130</v>
      </c>
      <c r="D529" s="2" t="s">
        <v>49</v>
      </c>
      <c r="E529">
        <v>22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</v>
      </c>
      <c r="R529">
        <v>1</v>
      </c>
      <c r="S529">
        <v>12</v>
      </c>
      <c r="T529">
        <v>12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2.2000000000000002</v>
      </c>
      <c r="AC529">
        <v>2.2000000000000002</v>
      </c>
      <c r="AD529">
        <v>1.7</v>
      </c>
      <c r="AF529">
        <v>206</v>
      </c>
      <c r="AH529" t="s">
        <v>35</v>
      </c>
    </row>
    <row r="530" spans="1:34" x14ac:dyDescent="0.3">
      <c r="A530">
        <v>529</v>
      </c>
      <c r="B530" s="2" t="s">
        <v>598</v>
      </c>
      <c r="C530" s="2" t="s">
        <v>61</v>
      </c>
      <c r="D530" s="2" t="s">
        <v>52</v>
      </c>
      <c r="E530">
        <v>25</v>
      </c>
      <c r="F530">
        <v>5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5</v>
      </c>
      <c r="T530">
        <v>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1.5</v>
      </c>
      <c r="AC530">
        <v>1.5</v>
      </c>
      <c r="AD530">
        <v>1</v>
      </c>
      <c r="AF530">
        <v>112</v>
      </c>
      <c r="AH530" t="s">
        <v>35</v>
      </c>
    </row>
    <row r="531" spans="1:34" x14ac:dyDescent="0.3">
      <c r="A531">
        <v>530</v>
      </c>
      <c r="B531" s="2" t="s">
        <v>599</v>
      </c>
      <c r="C531" s="2" t="s">
        <v>111</v>
      </c>
      <c r="D531" s="2" t="s">
        <v>49</v>
      </c>
      <c r="E531">
        <v>26</v>
      </c>
      <c r="F531">
        <v>14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5</v>
      </c>
      <c r="O531">
        <v>2.5</v>
      </c>
      <c r="P531">
        <v>0</v>
      </c>
      <c r="Q531">
        <v>2</v>
      </c>
      <c r="R531">
        <v>1</v>
      </c>
      <c r="S531">
        <v>6</v>
      </c>
      <c r="T531">
        <v>6</v>
      </c>
      <c r="U531">
        <v>0</v>
      </c>
      <c r="V531">
        <v>3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2.1</v>
      </c>
      <c r="AC531">
        <v>2.1</v>
      </c>
      <c r="AD531">
        <v>1.6</v>
      </c>
      <c r="AF531">
        <v>208</v>
      </c>
      <c r="AH531" t="s">
        <v>35</v>
      </c>
    </row>
    <row r="532" spans="1:34" x14ac:dyDescent="0.3">
      <c r="A532">
        <v>531</v>
      </c>
      <c r="B532" s="2" t="s">
        <v>600</v>
      </c>
      <c r="C532" s="2" t="s">
        <v>67</v>
      </c>
      <c r="D532" s="2" t="s">
        <v>52</v>
      </c>
      <c r="E532">
        <v>23</v>
      </c>
      <c r="F532">
        <v>5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3</v>
      </c>
      <c r="R532">
        <v>1</v>
      </c>
      <c r="S532">
        <v>8</v>
      </c>
      <c r="T532">
        <v>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1.8</v>
      </c>
      <c r="AC532">
        <v>1.8</v>
      </c>
      <c r="AD532">
        <v>1.3</v>
      </c>
      <c r="AF532">
        <v>108</v>
      </c>
      <c r="AH532" t="s">
        <v>35</v>
      </c>
    </row>
    <row r="533" spans="1:34" x14ac:dyDescent="0.3">
      <c r="A533">
        <v>532</v>
      </c>
      <c r="B533" s="2" t="s">
        <v>601</v>
      </c>
      <c r="C533" s="2" t="s">
        <v>80</v>
      </c>
      <c r="D533" s="2" t="s">
        <v>49</v>
      </c>
      <c r="E533">
        <v>25</v>
      </c>
      <c r="F533">
        <v>16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</v>
      </c>
      <c r="R533">
        <v>2</v>
      </c>
      <c r="S533">
        <v>14</v>
      </c>
      <c r="T533">
        <v>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3.4</v>
      </c>
      <c r="AC533">
        <v>3.4</v>
      </c>
      <c r="AD533">
        <v>2.4</v>
      </c>
      <c r="AF533">
        <v>202</v>
      </c>
      <c r="AH533" t="s">
        <v>35</v>
      </c>
    </row>
    <row r="534" spans="1:34" x14ac:dyDescent="0.3">
      <c r="A534">
        <v>533</v>
      </c>
      <c r="B534" s="2" t="s">
        <v>602</v>
      </c>
      <c r="C534" s="2" t="s">
        <v>65</v>
      </c>
      <c r="D534" s="2" t="s">
        <v>52</v>
      </c>
      <c r="E534">
        <v>28</v>
      </c>
      <c r="F534">
        <v>13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</v>
      </c>
      <c r="R534">
        <v>2</v>
      </c>
      <c r="S534">
        <v>10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3</v>
      </c>
      <c r="AC534">
        <v>3</v>
      </c>
      <c r="AD534">
        <v>2</v>
      </c>
      <c r="AF534">
        <v>106</v>
      </c>
      <c r="AH534" t="s">
        <v>35</v>
      </c>
    </row>
    <row r="535" spans="1:34" x14ac:dyDescent="0.3">
      <c r="A535">
        <v>534</v>
      </c>
      <c r="B535" s="2" t="s">
        <v>603</v>
      </c>
      <c r="C535" s="2" t="s">
        <v>86</v>
      </c>
      <c r="D535" s="2" t="s">
        <v>34</v>
      </c>
      <c r="E535">
        <v>24</v>
      </c>
      <c r="F535">
        <v>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4</v>
      </c>
      <c r="N535">
        <v>6</v>
      </c>
      <c r="O535">
        <v>1.5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0.6</v>
      </c>
      <c r="AC535">
        <v>0.6</v>
      </c>
      <c r="AD535">
        <v>0.6</v>
      </c>
      <c r="AF535">
        <v>148</v>
      </c>
      <c r="AH535" t="s">
        <v>35</v>
      </c>
    </row>
    <row r="536" spans="1:34" x14ac:dyDescent="0.3">
      <c r="A536">
        <v>535</v>
      </c>
      <c r="B536" s="2" t="s">
        <v>604</v>
      </c>
      <c r="C536" s="2" t="s">
        <v>61</v>
      </c>
      <c r="D536" s="2" t="s">
        <v>49</v>
      </c>
      <c r="E536">
        <v>25</v>
      </c>
      <c r="F536">
        <v>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11</v>
      </c>
      <c r="T536">
        <v>11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2.1</v>
      </c>
      <c r="AC536">
        <v>2.1</v>
      </c>
      <c r="AD536">
        <v>1.6</v>
      </c>
      <c r="AF536">
        <v>209</v>
      </c>
      <c r="AH536" t="s">
        <v>35</v>
      </c>
    </row>
    <row r="537" spans="1:34" x14ac:dyDescent="0.3">
      <c r="A537">
        <v>536</v>
      </c>
      <c r="B537" s="2" t="s">
        <v>605</v>
      </c>
      <c r="C537" s="2" t="s">
        <v>42</v>
      </c>
      <c r="D537" s="2" t="s">
        <v>34</v>
      </c>
      <c r="E537">
        <v>22</v>
      </c>
      <c r="F537">
        <v>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</v>
      </c>
      <c r="N537">
        <v>11</v>
      </c>
      <c r="O537">
        <v>2.2000000000000002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1.1000000000000001</v>
      </c>
      <c r="AC537">
        <v>1.1000000000000001</v>
      </c>
      <c r="AD537">
        <v>1.1000000000000001</v>
      </c>
      <c r="AF537">
        <v>140</v>
      </c>
      <c r="AH537" t="s">
        <v>35</v>
      </c>
    </row>
    <row r="538" spans="1:34" x14ac:dyDescent="0.3">
      <c r="A538">
        <v>537</v>
      </c>
      <c r="B538" s="2" t="s">
        <v>606</v>
      </c>
      <c r="C538" s="2" t="s">
        <v>67</v>
      </c>
      <c r="D538" s="2"/>
      <c r="E538">
        <v>27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F538">
        <v>125</v>
      </c>
      <c r="AH538" t="s">
        <v>35</v>
      </c>
    </row>
    <row r="539" spans="1:34" x14ac:dyDescent="0.3">
      <c r="A539">
        <v>538</v>
      </c>
      <c r="B539" s="2" t="s">
        <v>607</v>
      </c>
      <c r="C539" s="2" t="s">
        <v>56</v>
      </c>
      <c r="D539" s="2"/>
      <c r="E539">
        <v>26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F539">
        <v>120</v>
      </c>
      <c r="AH539" t="s">
        <v>35</v>
      </c>
    </row>
    <row r="540" spans="1:34" x14ac:dyDescent="0.3">
      <c r="A540">
        <v>539</v>
      </c>
      <c r="B540" s="2" t="s">
        <v>608</v>
      </c>
      <c r="C540" s="2" t="s">
        <v>42</v>
      </c>
      <c r="D540" s="2"/>
      <c r="E540">
        <v>26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F540">
        <v>130</v>
      </c>
      <c r="AH540" t="s">
        <v>35</v>
      </c>
    </row>
    <row r="541" spans="1:34" x14ac:dyDescent="0.3">
      <c r="A541">
        <v>540</v>
      </c>
      <c r="B541" s="2" t="s">
        <v>609</v>
      </c>
      <c r="C541" s="2" t="s">
        <v>80</v>
      </c>
      <c r="D541" s="2"/>
      <c r="E541">
        <v>24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F541">
        <v>117</v>
      </c>
      <c r="AH541" t="s">
        <v>35</v>
      </c>
    </row>
    <row r="542" spans="1:34" x14ac:dyDescent="0.3">
      <c r="A542">
        <v>541</v>
      </c>
      <c r="B542" s="2" t="s">
        <v>610</v>
      </c>
      <c r="C542" s="2" t="s">
        <v>42</v>
      </c>
      <c r="D542" s="2" t="s">
        <v>38</v>
      </c>
      <c r="E542">
        <v>25</v>
      </c>
      <c r="F542">
        <v>3</v>
      </c>
      <c r="G542">
        <v>0</v>
      </c>
      <c r="H542">
        <v>3</v>
      </c>
      <c r="I542">
        <v>4</v>
      </c>
      <c r="J542">
        <v>15</v>
      </c>
      <c r="K542">
        <v>0</v>
      </c>
      <c r="L542">
        <v>0</v>
      </c>
      <c r="M542">
        <v>5</v>
      </c>
      <c r="N542">
        <v>-7</v>
      </c>
      <c r="O542">
        <v>-1.4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B542">
        <v>-0.1</v>
      </c>
      <c r="AC542">
        <v>-0.1</v>
      </c>
      <c r="AD542">
        <v>-0.1</v>
      </c>
      <c r="AF542">
        <v>68</v>
      </c>
      <c r="AH542" t="s">
        <v>35</v>
      </c>
    </row>
    <row r="543" spans="1:34" x14ac:dyDescent="0.3">
      <c r="A543">
        <v>542</v>
      </c>
      <c r="B543" s="2" t="s">
        <v>611</v>
      </c>
      <c r="C543" s="2" t="s">
        <v>44</v>
      </c>
      <c r="D543" s="2"/>
      <c r="E543">
        <v>25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F543">
        <v>224</v>
      </c>
      <c r="AH543" t="s">
        <v>35</v>
      </c>
    </row>
    <row r="544" spans="1:34" x14ac:dyDescent="0.3">
      <c r="A544">
        <v>543</v>
      </c>
      <c r="B544" s="2" t="s">
        <v>612</v>
      </c>
      <c r="C544" s="2" t="s">
        <v>130</v>
      </c>
      <c r="D544" s="2"/>
      <c r="E544">
        <v>25</v>
      </c>
      <c r="F544">
        <v>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F544">
        <v>156</v>
      </c>
      <c r="AH544" t="s">
        <v>35</v>
      </c>
    </row>
    <row r="545" spans="1:34" x14ac:dyDescent="0.3">
      <c r="A545">
        <v>544</v>
      </c>
      <c r="B545" s="2" t="s">
        <v>613</v>
      </c>
      <c r="C545" s="2" t="s">
        <v>65</v>
      </c>
      <c r="D545" s="2"/>
      <c r="E545">
        <v>31</v>
      </c>
      <c r="F545">
        <v>5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F545">
        <v>121</v>
      </c>
      <c r="AH545" t="s">
        <v>35</v>
      </c>
    </row>
    <row r="546" spans="1:34" x14ac:dyDescent="0.3">
      <c r="A546">
        <v>545</v>
      </c>
      <c r="B546" s="2" t="s">
        <v>614</v>
      </c>
      <c r="C546" s="2" t="s">
        <v>44</v>
      </c>
      <c r="D546" s="2"/>
      <c r="E546">
        <v>24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F546">
        <v>163</v>
      </c>
      <c r="AH546" t="s">
        <v>35</v>
      </c>
    </row>
    <row r="547" spans="1:34" x14ac:dyDescent="0.3">
      <c r="A547">
        <v>546</v>
      </c>
      <c r="B547" s="2" t="s">
        <v>615</v>
      </c>
      <c r="C547" s="2" t="s">
        <v>86</v>
      </c>
      <c r="D547" s="2"/>
      <c r="E547">
        <v>23</v>
      </c>
      <c r="F547">
        <v>13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F547">
        <v>164</v>
      </c>
      <c r="AH547" t="s">
        <v>35</v>
      </c>
    </row>
    <row r="548" spans="1:34" x14ac:dyDescent="0.3">
      <c r="A548">
        <v>547</v>
      </c>
      <c r="B548" s="2" t="s">
        <v>616</v>
      </c>
      <c r="C548" s="2" t="s">
        <v>114</v>
      </c>
      <c r="D548" s="2"/>
      <c r="E548">
        <v>25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F548">
        <v>234</v>
      </c>
      <c r="AH548" t="s">
        <v>35</v>
      </c>
    </row>
    <row r="549" spans="1:34" x14ac:dyDescent="0.3">
      <c r="A549">
        <v>548</v>
      </c>
      <c r="B549" s="2" t="s">
        <v>617</v>
      </c>
      <c r="C549" s="2" t="s">
        <v>135</v>
      </c>
      <c r="D549" s="2"/>
      <c r="E549">
        <v>28</v>
      </c>
      <c r="F549">
        <v>2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F549">
        <v>119</v>
      </c>
      <c r="AH549" t="s">
        <v>35</v>
      </c>
    </row>
    <row r="550" spans="1:34" x14ac:dyDescent="0.3">
      <c r="A550">
        <v>549</v>
      </c>
      <c r="B550" s="2" t="s">
        <v>618</v>
      </c>
      <c r="C550" s="2" t="s">
        <v>116</v>
      </c>
      <c r="D550" s="2" t="s">
        <v>52</v>
      </c>
      <c r="E550">
        <v>25</v>
      </c>
      <c r="F550">
        <v>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1</v>
      </c>
      <c r="S550">
        <v>4</v>
      </c>
      <c r="T550">
        <v>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B550">
        <v>1.4</v>
      </c>
      <c r="AC550">
        <v>1.4</v>
      </c>
      <c r="AD550">
        <v>0.9</v>
      </c>
      <c r="AF550">
        <v>113</v>
      </c>
      <c r="AH550" t="s">
        <v>35</v>
      </c>
    </row>
    <row r="551" spans="1:34" x14ac:dyDescent="0.3">
      <c r="A551">
        <v>550</v>
      </c>
      <c r="B551" s="2" t="s">
        <v>619</v>
      </c>
      <c r="C551" s="2" t="s">
        <v>46</v>
      </c>
      <c r="D551" s="2"/>
      <c r="E551">
        <v>23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F551">
        <v>238</v>
      </c>
      <c r="AH551" t="s">
        <v>35</v>
      </c>
    </row>
    <row r="552" spans="1:34" x14ac:dyDescent="0.3">
      <c r="A552">
        <v>551</v>
      </c>
      <c r="B552" s="2" t="s">
        <v>620</v>
      </c>
      <c r="C552" s="2" t="s">
        <v>101</v>
      </c>
      <c r="D552" s="2" t="s">
        <v>34</v>
      </c>
      <c r="E552">
        <v>31</v>
      </c>
      <c r="F552">
        <v>2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3</v>
      </c>
      <c r="O552">
        <v>1.5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B552">
        <v>0.3</v>
      </c>
      <c r="AC552">
        <v>0.3</v>
      </c>
      <c r="AD552">
        <v>0.3</v>
      </c>
      <c r="AF552">
        <v>153</v>
      </c>
      <c r="AH552" t="s">
        <v>35</v>
      </c>
    </row>
    <row r="553" spans="1:34" x14ac:dyDescent="0.3">
      <c r="A553">
        <v>552</v>
      </c>
      <c r="B553" s="2" t="s">
        <v>621</v>
      </c>
      <c r="C553" s="2" t="s">
        <v>74</v>
      </c>
      <c r="D553" s="2"/>
      <c r="E553">
        <v>24</v>
      </c>
      <c r="F553">
        <v>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F553">
        <v>134</v>
      </c>
      <c r="AH553" t="s">
        <v>35</v>
      </c>
    </row>
    <row r="554" spans="1:34" x14ac:dyDescent="0.3">
      <c r="A554">
        <v>553</v>
      </c>
      <c r="B554" s="2" t="s">
        <v>622</v>
      </c>
      <c r="C554" s="2" t="s">
        <v>51</v>
      </c>
      <c r="D554" s="2"/>
      <c r="E554">
        <v>26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F554">
        <v>231</v>
      </c>
      <c r="AH554" t="s">
        <v>35</v>
      </c>
    </row>
    <row r="555" spans="1:34" x14ac:dyDescent="0.3">
      <c r="A555">
        <v>554</v>
      </c>
      <c r="B555" s="2" t="s">
        <v>623</v>
      </c>
      <c r="C555" s="2" t="s">
        <v>46</v>
      </c>
      <c r="D555" s="2"/>
      <c r="E555">
        <v>22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F555">
        <v>122</v>
      </c>
      <c r="AH555" t="s">
        <v>35</v>
      </c>
    </row>
    <row r="556" spans="1:34" x14ac:dyDescent="0.3">
      <c r="A556">
        <v>555</v>
      </c>
      <c r="B556" s="2" t="s">
        <v>624</v>
      </c>
      <c r="C556" s="2" t="s">
        <v>46</v>
      </c>
      <c r="D556" s="2"/>
      <c r="E556">
        <v>27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F556">
        <v>221</v>
      </c>
      <c r="AH556" t="s">
        <v>35</v>
      </c>
    </row>
    <row r="557" spans="1:34" x14ac:dyDescent="0.3">
      <c r="A557">
        <v>556</v>
      </c>
      <c r="B557" s="2" t="s">
        <v>625</v>
      </c>
      <c r="C557" s="2" t="s">
        <v>135</v>
      </c>
      <c r="D557" s="2"/>
      <c r="E557">
        <v>27</v>
      </c>
      <c r="F557">
        <v>11</v>
      </c>
      <c r="G557">
        <v>11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F557">
        <v>222</v>
      </c>
      <c r="AH557" t="s">
        <v>35</v>
      </c>
    </row>
    <row r="558" spans="1:34" x14ac:dyDescent="0.3">
      <c r="A558">
        <v>557</v>
      </c>
      <c r="B558" s="2" t="s">
        <v>626</v>
      </c>
      <c r="C558" s="2" t="s">
        <v>76</v>
      </c>
      <c r="D558" s="2"/>
      <c r="E558">
        <v>26</v>
      </c>
      <c r="F558">
        <v>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F558">
        <v>118</v>
      </c>
      <c r="AH558" t="s">
        <v>35</v>
      </c>
    </row>
    <row r="559" spans="1:34" x14ac:dyDescent="0.3">
      <c r="A559">
        <v>558</v>
      </c>
      <c r="B559" s="2" t="s">
        <v>627</v>
      </c>
      <c r="C559" s="2" t="s">
        <v>130</v>
      </c>
      <c r="D559" s="2"/>
      <c r="E559">
        <v>29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F559">
        <v>67</v>
      </c>
      <c r="AH559" t="s">
        <v>35</v>
      </c>
    </row>
    <row r="560" spans="1:34" x14ac:dyDescent="0.3">
      <c r="A560">
        <v>559</v>
      </c>
      <c r="B560" s="2" t="s">
        <v>628</v>
      </c>
      <c r="C560" s="2" t="s">
        <v>40</v>
      </c>
      <c r="D560" s="2"/>
      <c r="E560">
        <v>27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F560">
        <v>160</v>
      </c>
      <c r="AH560" t="s">
        <v>35</v>
      </c>
    </row>
    <row r="561" spans="1:34" x14ac:dyDescent="0.3">
      <c r="A561">
        <v>560</v>
      </c>
      <c r="B561" s="2" t="s">
        <v>629</v>
      </c>
      <c r="C561" s="2" t="s">
        <v>116</v>
      </c>
      <c r="D561" s="2"/>
      <c r="E561">
        <v>26</v>
      </c>
      <c r="F561">
        <v>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F561">
        <v>162</v>
      </c>
      <c r="AH561" t="s">
        <v>35</v>
      </c>
    </row>
    <row r="562" spans="1:34" x14ac:dyDescent="0.3">
      <c r="A562">
        <v>561</v>
      </c>
      <c r="B562" s="2" t="s">
        <v>630</v>
      </c>
      <c r="C562" s="2" t="s">
        <v>72</v>
      </c>
      <c r="D562" s="2"/>
      <c r="E562">
        <v>24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F562">
        <v>226</v>
      </c>
      <c r="AH562" t="s">
        <v>35</v>
      </c>
    </row>
    <row r="563" spans="1:34" x14ac:dyDescent="0.3">
      <c r="A563">
        <v>562</v>
      </c>
      <c r="B563" s="2" t="s">
        <v>631</v>
      </c>
      <c r="C563" s="2" t="s">
        <v>180</v>
      </c>
      <c r="D563" s="2" t="s">
        <v>52</v>
      </c>
      <c r="E563">
        <v>23</v>
      </c>
      <c r="F563">
        <v>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4</v>
      </c>
      <c r="T563">
        <v>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B563">
        <v>1.4</v>
      </c>
      <c r="AC563">
        <v>1.4</v>
      </c>
      <c r="AD563">
        <v>0.9</v>
      </c>
      <c r="AF563">
        <v>114</v>
      </c>
      <c r="AH563" t="s">
        <v>35</v>
      </c>
    </row>
    <row r="564" spans="1:34" x14ac:dyDescent="0.3">
      <c r="A564">
        <v>563</v>
      </c>
      <c r="B564" s="2" t="s">
        <v>632</v>
      </c>
      <c r="C564" s="2" t="s">
        <v>54</v>
      </c>
      <c r="D564" s="2" t="s">
        <v>38</v>
      </c>
      <c r="E564">
        <v>28</v>
      </c>
      <c r="F564">
        <v>5</v>
      </c>
      <c r="G564">
        <v>0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3</v>
      </c>
      <c r="N564">
        <v>-3</v>
      </c>
      <c r="O564">
        <v>-1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B564">
        <v>-0.3</v>
      </c>
      <c r="AC564">
        <v>-0.3</v>
      </c>
      <c r="AD564">
        <v>-0.3</v>
      </c>
      <c r="AF564">
        <v>70</v>
      </c>
      <c r="AH564" t="s">
        <v>35</v>
      </c>
    </row>
    <row r="565" spans="1:34" x14ac:dyDescent="0.3">
      <c r="A565">
        <v>564</v>
      </c>
      <c r="B565" s="2" t="s">
        <v>633</v>
      </c>
      <c r="C565" s="2" t="s">
        <v>67</v>
      </c>
      <c r="D565" s="2"/>
      <c r="E565">
        <v>24</v>
      </c>
      <c r="F565">
        <v>16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F565">
        <v>161</v>
      </c>
      <c r="AH565" t="s">
        <v>35</v>
      </c>
    </row>
    <row r="566" spans="1:34" x14ac:dyDescent="0.3">
      <c r="A566">
        <v>565</v>
      </c>
      <c r="B566" s="2" t="s">
        <v>634</v>
      </c>
      <c r="C566" s="2" t="s">
        <v>44</v>
      </c>
      <c r="D566" s="2"/>
      <c r="E566">
        <v>29</v>
      </c>
      <c r="F566">
        <v>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F566">
        <v>237</v>
      </c>
      <c r="AH566" t="s">
        <v>35</v>
      </c>
    </row>
    <row r="567" spans="1:34" x14ac:dyDescent="0.3">
      <c r="A567">
        <v>566</v>
      </c>
      <c r="B567" s="2" t="s">
        <v>635</v>
      </c>
      <c r="C567" s="2" t="s">
        <v>63</v>
      </c>
      <c r="D567" s="2" t="s">
        <v>49</v>
      </c>
      <c r="E567">
        <v>26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3</v>
      </c>
      <c r="T567">
        <v>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B567">
        <v>1.3</v>
      </c>
      <c r="AC567">
        <v>1.3</v>
      </c>
      <c r="AD567">
        <v>0.8</v>
      </c>
      <c r="AF567">
        <v>214</v>
      </c>
      <c r="AH567" t="s">
        <v>35</v>
      </c>
    </row>
    <row r="568" spans="1:34" x14ac:dyDescent="0.3">
      <c r="A568">
        <v>567</v>
      </c>
      <c r="B568" s="2" t="s">
        <v>636</v>
      </c>
      <c r="C568" s="2" t="s">
        <v>180</v>
      </c>
      <c r="D568" s="2" t="s">
        <v>52</v>
      </c>
      <c r="E568">
        <v>27</v>
      </c>
      <c r="F568">
        <v>3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</v>
      </c>
      <c r="R568">
        <v>1</v>
      </c>
      <c r="S568">
        <v>3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B568">
        <v>1.3</v>
      </c>
      <c r="AC568">
        <v>1.3</v>
      </c>
      <c r="AD568">
        <v>0.8</v>
      </c>
      <c r="AF568">
        <v>115</v>
      </c>
      <c r="AH568" t="s">
        <v>35</v>
      </c>
    </row>
    <row r="569" spans="1:34" x14ac:dyDescent="0.3">
      <c r="A569">
        <v>568</v>
      </c>
      <c r="B569" s="2" t="s">
        <v>637</v>
      </c>
      <c r="C569" s="2" t="s">
        <v>56</v>
      </c>
      <c r="D569" s="2"/>
      <c r="E569">
        <v>22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F569">
        <v>218</v>
      </c>
      <c r="AH569" t="s">
        <v>35</v>
      </c>
    </row>
    <row r="570" spans="1:34" x14ac:dyDescent="0.3">
      <c r="A570">
        <v>569</v>
      </c>
      <c r="B570" s="2" t="s">
        <v>638</v>
      </c>
      <c r="C570" s="2" t="s">
        <v>48</v>
      </c>
      <c r="D570" s="2"/>
      <c r="E570">
        <v>25</v>
      </c>
      <c r="F570">
        <v>16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F570">
        <v>233</v>
      </c>
      <c r="AH570" t="s">
        <v>35</v>
      </c>
    </row>
    <row r="571" spans="1:34" x14ac:dyDescent="0.3">
      <c r="A571">
        <v>570</v>
      </c>
      <c r="B571" s="2" t="s">
        <v>639</v>
      </c>
      <c r="C571" s="2" t="s">
        <v>78</v>
      </c>
      <c r="D571" s="2"/>
      <c r="E571">
        <v>35</v>
      </c>
      <c r="F571">
        <v>16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F571">
        <v>127</v>
      </c>
      <c r="AH571" t="s">
        <v>35</v>
      </c>
    </row>
    <row r="572" spans="1:34" x14ac:dyDescent="0.3">
      <c r="A572">
        <v>571</v>
      </c>
      <c r="B572" s="2" t="s">
        <v>640</v>
      </c>
      <c r="C572" s="2" t="s">
        <v>48</v>
      </c>
      <c r="D572" s="2" t="s">
        <v>49</v>
      </c>
      <c r="E572">
        <v>24</v>
      </c>
      <c r="F572">
        <v>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4</v>
      </c>
      <c r="T572">
        <v>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B572">
        <v>1.4</v>
      </c>
      <c r="AC572">
        <v>1.4</v>
      </c>
      <c r="AD572">
        <v>0.9</v>
      </c>
      <c r="AF572">
        <v>213</v>
      </c>
      <c r="AH572" t="s">
        <v>35</v>
      </c>
    </row>
    <row r="573" spans="1:34" x14ac:dyDescent="0.3">
      <c r="A573">
        <v>572</v>
      </c>
      <c r="B573" s="2" t="s">
        <v>641</v>
      </c>
      <c r="C573" s="2" t="s">
        <v>48</v>
      </c>
      <c r="D573" s="2"/>
      <c r="E573">
        <v>21</v>
      </c>
      <c r="F573">
        <v>5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F573">
        <v>227</v>
      </c>
      <c r="AH573" t="s">
        <v>35</v>
      </c>
    </row>
    <row r="574" spans="1:34" x14ac:dyDescent="0.3">
      <c r="A574">
        <v>573</v>
      </c>
      <c r="B574" s="2" t="s">
        <v>642</v>
      </c>
      <c r="C574" s="2" t="s">
        <v>78</v>
      </c>
      <c r="D574" s="2"/>
      <c r="E574">
        <v>24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F574">
        <v>219</v>
      </c>
      <c r="AH574" t="s">
        <v>35</v>
      </c>
    </row>
    <row r="575" spans="1:34" x14ac:dyDescent="0.3">
      <c r="A575">
        <v>574</v>
      </c>
      <c r="B575" s="2" t="s">
        <v>643</v>
      </c>
      <c r="C575" s="2" t="s">
        <v>86</v>
      </c>
      <c r="D575" s="2"/>
      <c r="E575">
        <v>22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F575">
        <v>229</v>
      </c>
      <c r="AH575" t="s">
        <v>35</v>
      </c>
    </row>
    <row r="576" spans="1:34" x14ac:dyDescent="0.3">
      <c r="A576">
        <v>575</v>
      </c>
      <c r="B576" s="2" t="s">
        <v>644</v>
      </c>
      <c r="C576" s="2" t="s">
        <v>72</v>
      </c>
      <c r="D576" s="2"/>
      <c r="E576">
        <v>23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F576">
        <v>230</v>
      </c>
      <c r="AH576" t="s">
        <v>35</v>
      </c>
    </row>
    <row r="577" spans="1:34" x14ac:dyDescent="0.3">
      <c r="A577">
        <v>576</v>
      </c>
      <c r="B577" s="2" t="s">
        <v>645</v>
      </c>
      <c r="C577" s="2" t="s">
        <v>135</v>
      </c>
      <c r="D577" s="2"/>
      <c r="E577">
        <v>24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F577">
        <v>228</v>
      </c>
      <c r="AH577" t="s">
        <v>35</v>
      </c>
    </row>
    <row r="578" spans="1:34" x14ac:dyDescent="0.3">
      <c r="A578">
        <v>577</v>
      </c>
      <c r="B578" s="2" t="s">
        <v>646</v>
      </c>
      <c r="C578" s="2" t="s">
        <v>48</v>
      </c>
      <c r="D578" s="2"/>
      <c r="E578">
        <v>26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F578">
        <v>220</v>
      </c>
      <c r="AH578" t="s">
        <v>35</v>
      </c>
    </row>
    <row r="579" spans="1:34" x14ac:dyDescent="0.3">
      <c r="A579">
        <v>578</v>
      </c>
      <c r="B579" s="2" t="s">
        <v>647</v>
      </c>
      <c r="C579" s="2" t="s">
        <v>104</v>
      </c>
      <c r="D579" s="2"/>
      <c r="E579">
        <v>29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F579">
        <v>124</v>
      </c>
      <c r="AH579" t="s">
        <v>35</v>
      </c>
    </row>
    <row r="580" spans="1:34" x14ac:dyDescent="0.3">
      <c r="A580">
        <v>579</v>
      </c>
      <c r="B580" s="2" t="s">
        <v>648</v>
      </c>
      <c r="C580" s="2" t="s">
        <v>130</v>
      </c>
      <c r="D580" s="2"/>
      <c r="E580">
        <v>23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F580">
        <v>235</v>
      </c>
      <c r="AH580" t="s">
        <v>35</v>
      </c>
    </row>
    <row r="581" spans="1:34" x14ac:dyDescent="0.3">
      <c r="A581">
        <v>580</v>
      </c>
      <c r="B581" s="2" t="s">
        <v>649</v>
      </c>
      <c r="C581" s="2" t="s">
        <v>88</v>
      </c>
      <c r="D581" s="2"/>
      <c r="E581">
        <v>24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F581">
        <v>165</v>
      </c>
      <c r="AH581" t="s">
        <v>35</v>
      </c>
    </row>
    <row r="582" spans="1:34" x14ac:dyDescent="0.3">
      <c r="A582">
        <v>581</v>
      </c>
      <c r="B582" s="2" t="s">
        <v>650</v>
      </c>
      <c r="C582" s="2" t="s">
        <v>37</v>
      </c>
      <c r="D582" s="2" t="s">
        <v>38</v>
      </c>
      <c r="E582">
        <v>24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B582">
        <v>0.1</v>
      </c>
      <c r="AC582">
        <v>0.1</v>
      </c>
      <c r="AD582">
        <v>0.1</v>
      </c>
      <c r="AF582">
        <v>64</v>
      </c>
      <c r="AH582" t="s">
        <v>35</v>
      </c>
    </row>
    <row r="583" spans="1:34" x14ac:dyDescent="0.3">
      <c r="A583">
        <v>582</v>
      </c>
      <c r="B583" s="2" t="s">
        <v>651</v>
      </c>
      <c r="C583" s="2" t="s">
        <v>84</v>
      </c>
      <c r="D583" s="2"/>
      <c r="E583">
        <v>24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F583">
        <v>131</v>
      </c>
      <c r="AH583" t="s">
        <v>35</v>
      </c>
    </row>
    <row r="584" spans="1:34" x14ac:dyDescent="0.3">
      <c r="A584">
        <v>583</v>
      </c>
      <c r="B584" s="2" t="s">
        <v>652</v>
      </c>
      <c r="C584" s="2" t="s">
        <v>63</v>
      </c>
      <c r="D584" s="2"/>
      <c r="E584">
        <v>25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F584">
        <v>240</v>
      </c>
      <c r="AH584" t="s">
        <v>35</v>
      </c>
    </row>
    <row r="585" spans="1:34" x14ac:dyDescent="0.3">
      <c r="A585">
        <v>584</v>
      </c>
      <c r="B585" s="2" t="s">
        <v>653</v>
      </c>
      <c r="C585" s="2" t="s">
        <v>116</v>
      </c>
      <c r="D585" s="2" t="s">
        <v>34</v>
      </c>
      <c r="E585">
        <v>31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4</v>
      </c>
      <c r="O585">
        <v>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B585">
        <v>0.4</v>
      </c>
      <c r="AC585">
        <v>0.4</v>
      </c>
      <c r="AD585">
        <v>0.4</v>
      </c>
      <c r="AF585">
        <v>152</v>
      </c>
      <c r="AH585" t="s">
        <v>35</v>
      </c>
    </row>
    <row r="586" spans="1:34" x14ac:dyDescent="0.3">
      <c r="A586">
        <v>585</v>
      </c>
      <c r="B586" s="2" t="s">
        <v>654</v>
      </c>
      <c r="C586" s="2" t="s">
        <v>65</v>
      </c>
      <c r="D586" s="2" t="s">
        <v>38</v>
      </c>
      <c r="E586">
        <v>24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</v>
      </c>
      <c r="N586">
        <v>-3</v>
      </c>
      <c r="O586">
        <v>-1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B586">
        <v>-0.3</v>
      </c>
      <c r="AC586">
        <v>-0.3</v>
      </c>
      <c r="AD586">
        <v>-0.3</v>
      </c>
      <c r="AF586">
        <v>69</v>
      </c>
      <c r="AH586" t="s">
        <v>35</v>
      </c>
    </row>
    <row r="587" spans="1:34" x14ac:dyDescent="0.3">
      <c r="A587">
        <v>586</v>
      </c>
      <c r="B587" s="2" t="s">
        <v>655</v>
      </c>
      <c r="C587" s="2" t="s">
        <v>80</v>
      </c>
      <c r="D587" s="2"/>
      <c r="E587">
        <v>25</v>
      </c>
      <c r="F587">
        <v>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F587">
        <v>236</v>
      </c>
      <c r="AH587" t="s">
        <v>35</v>
      </c>
    </row>
    <row r="588" spans="1:34" x14ac:dyDescent="0.3">
      <c r="A588">
        <v>587</v>
      </c>
      <c r="B588" s="2" t="s">
        <v>656</v>
      </c>
      <c r="C588" s="2" t="s">
        <v>180</v>
      </c>
      <c r="D588" s="2" t="s">
        <v>34</v>
      </c>
      <c r="E588">
        <v>27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</v>
      </c>
      <c r="R588">
        <v>2</v>
      </c>
      <c r="S588">
        <v>4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B588">
        <v>2.4</v>
      </c>
      <c r="AC588">
        <v>2.4</v>
      </c>
      <c r="AD588">
        <v>1.4</v>
      </c>
      <c r="AF588">
        <v>150</v>
      </c>
      <c r="AH588" t="s">
        <v>35</v>
      </c>
    </row>
    <row r="589" spans="1:34" x14ac:dyDescent="0.3">
      <c r="A589">
        <v>588</v>
      </c>
      <c r="B589" s="2" t="s">
        <v>657</v>
      </c>
      <c r="C589" s="2" t="s">
        <v>44</v>
      </c>
      <c r="D589" s="2"/>
      <c r="E589">
        <v>30</v>
      </c>
      <c r="F589">
        <v>16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F589">
        <v>2</v>
      </c>
      <c r="AH589" t="s">
        <v>35</v>
      </c>
    </row>
    <row r="590" spans="1:34" x14ac:dyDescent="0.3">
      <c r="A590">
        <v>589</v>
      </c>
      <c r="B590" s="2" t="s">
        <v>658</v>
      </c>
      <c r="C590" s="2" t="s">
        <v>88</v>
      </c>
      <c r="D590" s="2"/>
      <c r="E590">
        <v>24</v>
      </c>
      <c r="F590">
        <v>16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F590">
        <v>128</v>
      </c>
      <c r="AH590" t="s">
        <v>35</v>
      </c>
    </row>
    <row r="591" spans="1:34" x14ac:dyDescent="0.3">
      <c r="A591">
        <v>590</v>
      </c>
      <c r="B591" s="2" t="s">
        <v>659</v>
      </c>
      <c r="C591" s="2" t="s">
        <v>107</v>
      </c>
      <c r="D591" s="2" t="s">
        <v>34</v>
      </c>
      <c r="E591">
        <v>28</v>
      </c>
      <c r="F591">
        <v>11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</v>
      </c>
      <c r="N591">
        <v>3</v>
      </c>
      <c r="O591">
        <v>1</v>
      </c>
      <c r="P591">
        <v>0</v>
      </c>
      <c r="Q591">
        <v>1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B591">
        <v>1.4</v>
      </c>
      <c r="AC591">
        <v>1.4</v>
      </c>
      <c r="AD591">
        <v>0.9</v>
      </c>
      <c r="AF591">
        <v>151</v>
      </c>
      <c r="AH591" t="s">
        <v>35</v>
      </c>
    </row>
    <row r="592" spans="1:34" x14ac:dyDescent="0.3">
      <c r="A592">
        <v>591</v>
      </c>
      <c r="B592" s="2" t="s">
        <v>660</v>
      </c>
      <c r="C592" s="2" t="s">
        <v>135</v>
      </c>
      <c r="D592" s="2"/>
      <c r="E592">
        <v>23</v>
      </c>
      <c r="F592">
        <v>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F592">
        <v>157</v>
      </c>
      <c r="AH592" t="s">
        <v>35</v>
      </c>
    </row>
    <row r="593" spans="1:34" x14ac:dyDescent="0.3">
      <c r="A593">
        <v>592</v>
      </c>
      <c r="B593" s="2" t="s">
        <v>661</v>
      </c>
      <c r="C593" s="2" t="s">
        <v>76</v>
      </c>
      <c r="D593" s="2"/>
      <c r="E593">
        <v>27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F593">
        <v>132</v>
      </c>
      <c r="AH593" t="s">
        <v>35</v>
      </c>
    </row>
    <row r="594" spans="1:34" x14ac:dyDescent="0.3">
      <c r="A594">
        <v>593</v>
      </c>
      <c r="B594" s="2" t="s">
        <v>662</v>
      </c>
      <c r="C594" s="2" t="s">
        <v>44</v>
      </c>
      <c r="D594" s="2"/>
      <c r="E594">
        <v>26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F594">
        <v>66</v>
      </c>
      <c r="AH594" t="s">
        <v>35</v>
      </c>
    </row>
    <row r="595" spans="1:34" x14ac:dyDescent="0.3">
      <c r="A595">
        <v>594</v>
      </c>
      <c r="B595" s="2" t="s">
        <v>663</v>
      </c>
      <c r="C595" s="2" t="s">
        <v>63</v>
      </c>
      <c r="D595" s="2"/>
      <c r="E595">
        <v>25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F595">
        <v>215</v>
      </c>
      <c r="AH595" t="s">
        <v>35</v>
      </c>
    </row>
    <row r="596" spans="1:34" x14ac:dyDescent="0.3">
      <c r="A596">
        <v>595</v>
      </c>
      <c r="B596" s="2" t="s">
        <v>664</v>
      </c>
      <c r="C596" s="2" t="s">
        <v>78</v>
      </c>
      <c r="D596" s="2"/>
      <c r="E596">
        <v>26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F596">
        <v>129</v>
      </c>
      <c r="AH596" t="s">
        <v>35</v>
      </c>
    </row>
    <row r="597" spans="1:34" x14ac:dyDescent="0.3">
      <c r="A597">
        <v>596</v>
      </c>
      <c r="B597" s="2" t="s">
        <v>665</v>
      </c>
      <c r="C597" s="2" t="s">
        <v>130</v>
      </c>
      <c r="D597" s="2" t="s">
        <v>38</v>
      </c>
      <c r="E597">
        <v>28</v>
      </c>
      <c r="F597">
        <v>1</v>
      </c>
      <c r="G597">
        <v>1</v>
      </c>
      <c r="H597">
        <v>3</v>
      </c>
      <c r="I597">
        <v>6</v>
      </c>
      <c r="J597">
        <v>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B597">
        <v>0.1</v>
      </c>
      <c r="AC597">
        <v>0.1</v>
      </c>
      <c r="AD597">
        <v>0.1</v>
      </c>
      <c r="AF597">
        <v>63</v>
      </c>
      <c r="AH597" t="s">
        <v>35</v>
      </c>
    </row>
    <row r="598" spans="1:34" x14ac:dyDescent="0.3">
      <c r="A598">
        <v>597</v>
      </c>
      <c r="B598" s="2" t="s">
        <v>666</v>
      </c>
      <c r="C598" s="2" t="s">
        <v>101</v>
      </c>
      <c r="D598" s="2"/>
      <c r="E598">
        <v>34</v>
      </c>
      <c r="F598">
        <v>16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F598">
        <v>217</v>
      </c>
      <c r="AH598" t="s">
        <v>35</v>
      </c>
    </row>
    <row r="599" spans="1:34" x14ac:dyDescent="0.3">
      <c r="A599">
        <v>598</v>
      </c>
      <c r="B599" s="2" t="s">
        <v>667</v>
      </c>
      <c r="C599" s="2" t="s">
        <v>111</v>
      </c>
      <c r="D599" s="2"/>
      <c r="E599">
        <v>27</v>
      </c>
      <c r="F599">
        <v>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F599">
        <v>159</v>
      </c>
      <c r="AH599" t="s">
        <v>35</v>
      </c>
    </row>
    <row r="600" spans="1:34" x14ac:dyDescent="0.3">
      <c r="A600">
        <v>599</v>
      </c>
      <c r="B600" s="2" t="s">
        <v>668</v>
      </c>
      <c r="C600" s="2" t="s">
        <v>74</v>
      </c>
      <c r="D600" s="2"/>
      <c r="E600">
        <v>31</v>
      </c>
      <c r="F600">
        <v>16</v>
      </c>
      <c r="G600">
        <v>16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F600">
        <v>133</v>
      </c>
      <c r="AH600" t="s">
        <v>35</v>
      </c>
    </row>
    <row r="601" spans="1:34" x14ac:dyDescent="0.3">
      <c r="A601">
        <v>600</v>
      </c>
      <c r="B601" s="2" t="s">
        <v>669</v>
      </c>
      <c r="C601" s="2" t="s">
        <v>42</v>
      </c>
      <c r="D601" s="2"/>
      <c r="E601">
        <v>23</v>
      </c>
      <c r="F601">
        <v>6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F601">
        <v>123</v>
      </c>
      <c r="AH601" t="s">
        <v>35</v>
      </c>
    </row>
    <row r="602" spans="1:34" x14ac:dyDescent="0.3">
      <c r="A602">
        <v>601</v>
      </c>
      <c r="B602" s="2" t="s">
        <v>670</v>
      </c>
      <c r="C602" s="2" t="s">
        <v>74</v>
      </c>
      <c r="D602" s="2" t="s">
        <v>38</v>
      </c>
      <c r="E602">
        <v>32</v>
      </c>
      <c r="F602">
        <v>1</v>
      </c>
      <c r="G602">
        <v>0</v>
      </c>
      <c r="H602">
        <v>1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F602">
        <v>65</v>
      </c>
      <c r="AH602" t="s">
        <v>35</v>
      </c>
    </row>
    <row r="603" spans="1:34" x14ac:dyDescent="0.3">
      <c r="A603">
        <v>602</v>
      </c>
      <c r="B603" s="2" t="s">
        <v>671</v>
      </c>
      <c r="C603" s="2" t="s">
        <v>54</v>
      </c>
      <c r="D603" s="2"/>
      <c r="E603">
        <v>24</v>
      </c>
      <c r="F603">
        <v>3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F603">
        <v>232</v>
      </c>
      <c r="AH603" t="s">
        <v>35</v>
      </c>
    </row>
    <row r="604" spans="1:34" x14ac:dyDescent="0.3">
      <c r="A604">
        <v>603</v>
      </c>
      <c r="B604" s="2" t="s">
        <v>672</v>
      </c>
      <c r="C604" s="2" t="s">
        <v>403</v>
      </c>
      <c r="D604" s="2" t="s">
        <v>52</v>
      </c>
      <c r="E604">
        <v>27</v>
      </c>
      <c r="F604">
        <v>8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B604">
        <v>1.1000000000000001</v>
      </c>
      <c r="AC604">
        <v>1.1000000000000001</v>
      </c>
      <c r="AD604">
        <v>0.6</v>
      </c>
      <c r="AF604">
        <v>116</v>
      </c>
      <c r="AH604" t="s">
        <v>35</v>
      </c>
    </row>
    <row r="605" spans="1:34" x14ac:dyDescent="0.3">
      <c r="A605">
        <v>604</v>
      </c>
      <c r="B605" s="2" t="s">
        <v>673</v>
      </c>
      <c r="C605" s="2" t="s">
        <v>61</v>
      </c>
      <c r="D605" s="2"/>
      <c r="E605">
        <v>30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F605">
        <v>158</v>
      </c>
      <c r="AH605" t="s">
        <v>35</v>
      </c>
    </row>
    <row r="606" spans="1:34" x14ac:dyDescent="0.3">
      <c r="A606">
        <v>605</v>
      </c>
      <c r="B606" s="2" t="s">
        <v>674</v>
      </c>
      <c r="C606" s="2" t="s">
        <v>48</v>
      </c>
      <c r="D606" s="2"/>
      <c r="E606">
        <v>27</v>
      </c>
      <c r="F606">
        <v>2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F606">
        <v>126</v>
      </c>
      <c r="AH606" t="s">
        <v>35</v>
      </c>
    </row>
    <row r="607" spans="1:34" x14ac:dyDescent="0.3">
      <c r="A607">
        <v>606</v>
      </c>
      <c r="B607" s="2" t="s">
        <v>675</v>
      </c>
      <c r="C607" s="2" t="s">
        <v>74</v>
      </c>
      <c r="D607" s="2"/>
      <c r="E607">
        <v>23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F607">
        <v>154</v>
      </c>
      <c r="AH607" t="s">
        <v>35</v>
      </c>
    </row>
    <row r="608" spans="1:34" x14ac:dyDescent="0.3">
      <c r="A608">
        <v>607</v>
      </c>
      <c r="B608" s="2" t="s">
        <v>676</v>
      </c>
      <c r="C608" s="2" t="s">
        <v>135</v>
      </c>
      <c r="D608" s="2"/>
      <c r="E608">
        <v>24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F608">
        <v>239</v>
      </c>
      <c r="AH608" t="s">
        <v>35</v>
      </c>
    </row>
    <row r="609" spans="1:34" x14ac:dyDescent="0.3">
      <c r="A609">
        <v>608</v>
      </c>
      <c r="B609" s="2" t="s">
        <v>677</v>
      </c>
      <c r="C609" s="2" t="s">
        <v>80</v>
      </c>
      <c r="D609" s="2"/>
      <c r="E609">
        <v>23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F609">
        <v>216</v>
      </c>
      <c r="AH609" t="s">
        <v>35</v>
      </c>
    </row>
    <row r="610" spans="1:34" x14ac:dyDescent="0.3">
      <c r="A610">
        <v>609</v>
      </c>
      <c r="B610" s="2" t="s">
        <v>678</v>
      </c>
      <c r="C610" s="2" t="s">
        <v>104</v>
      </c>
      <c r="D610" s="2"/>
      <c r="E610">
        <v>25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F610">
        <v>225</v>
      </c>
      <c r="AH610" t="s">
        <v>35</v>
      </c>
    </row>
    <row r="611" spans="1:34" x14ac:dyDescent="0.3">
      <c r="A611">
        <v>610</v>
      </c>
      <c r="B611" s="2" t="s">
        <v>679</v>
      </c>
      <c r="C611" s="2" t="s">
        <v>78</v>
      </c>
      <c r="D611" s="2"/>
      <c r="E611">
        <v>22</v>
      </c>
      <c r="F611">
        <v>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F611">
        <v>155</v>
      </c>
      <c r="AH611" t="s">
        <v>35</v>
      </c>
    </row>
    <row r="612" spans="1:34" x14ac:dyDescent="0.3">
      <c r="A612">
        <v>611</v>
      </c>
      <c r="B612" s="2" t="s">
        <v>680</v>
      </c>
      <c r="C612" s="2" t="s">
        <v>114</v>
      </c>
      <c r="D612" s="2"/>
      <c r="E612">
        <v>23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F612">
        <v>223</v>
      </c>
      <c r="AH612" t="s">
        <v>35</v>
      </c>
    </row>
    <row r="613" spans="1:34" x14ac:dyDescent="0.3">
      <c r="A613">
        <v>612</v>
      </c>
      <c r="B613" s="2" t="s">
        <v>681</v>
      </c>
      <c r="C613" s="2" t="s">
        <v>80</v>
      </c>
      <c r="D613" s="2" t="s">
        <v>38</v>
      </c>
      <c r="E613">
        <v>27</v>
      </c>
      <c r="F613">
        <v>3</v>
      </c>
      <c r="G613">
        <v>0</v>
      </c>
      <c r="H613">
        <v>1</v>
      </c>
      <c r="I613">
        <v>2</v>
      </c>
      <c r="J613">
        <v>3</v>
      </c>
      <c r="K613">
        <v>0</v>
      </c>
      <c r="L613">
        <v>0</v>
      </c>
      <c r="M613">
        <v>2</v>
      </c>
      <c r="N613">
        <v>-9</v>
      </c>
      <c r="O613">
        <v>-4.5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-1</v>
      </c>
      <c r="AB613">
        <v>-0.8</v>
      </c>
      <c r="AC613">
        <v>-0.8</v>
      </c>
      <c r="AD613">
        <v>-0.8</v>
      </c>
      <c r="AF613">
        <v>71</v>
      </c>
      <c r="AH613" t="s">
        <v>35</v>
      </c>
    </row>
    <row r="614" spans="1:34" x14ac:dyDescent="0.3">
      <c r="A614">
        <v>613</v>
      </c>
      <c r="B614" s="2" t="s">
        <v>682</v>
      </c>
      <c r="C614" s="2" t="s">
        <v>46</v>
      </c>
      <c r="D614" s="2" t="s">
        <v>38</v>
      </c>
      <c r="E614">
        <v>27</v>
      </c>
      <c r="F614">
        <v>3</v>
      </c>
      <c r="G614">
        <v>1</v>
      </c>
      <c r="H614">
        <v>12</v>
      </c>
      <c r="I614">
        <v>21</v>
      </c>
      <c r="J614">
        <v>126</v>
      </c>
      <c r="K614">
        <v>0</v>
      </c>
      <c r="L614">
        <v>2</v>
      </c>
      <c r="M614">
        <v>6</v>
      </c>
      <c r="N614">
        <v>-5</v>
      </c>
      <c r="O614">
        <v>-0.83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-1</v>
      </c>
      <c r="AB614">
        <v>-1.5</v>
      </c>
      <c r="AC614">
        <v>1.5</v>
      </c>
      <c r="AD614">
        <v>0.5</v>
      </c>
      <c r="AF614">
        <v>72</v>
      </c>
      <c r="AH614" t="s">
        <v>35</v>
      </c>
    </row>
    <row r="615" spans="1:34" x14ac:dyDescent="0.3">
      <c r="A615">
        <v>614</v>
      </c>
      <c r="B615" s="2" t="s">
        <v>683</v>
      </c>
      <c r="C615" s="2" t="s">
        <v>33</v>
      </c>
      <c r="D615" s="2"/>
      <c r="E615">
        <v>21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-2</v>
      </c>
      <c r="AB615">
        <v>-2</v>
      </c>
      <c r="AC615">
        <v>-1</v>
      </c>
      <c r="AD615">
        <v>-2</v>
      </c>
      <c r="AF615">
        <v>243</v>
      </c>
      <c r="AH615" t="s">
        <v>35</v>
      </c>
    </row>
    <row r="616" spans="1:34" x14ac:dyDescent="0.3">
      <c r="A616">
        <v>615</v>
      </c>
      <c r="B616" s="2" t="s">
        <v>684</v>
      </c>
      <c r="C616" s="2" t="s">
        <v>130</v>
      </c>
      <c r="D616" s="2" t="s">
        <v>49</v>
      </c>
      <c r="E616">
        <v>27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1</v>
      </c>
      <c r="S616">
        <v>-4</v>
      </c>
      <c r="T616">
        <v>-4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-2</v>
      </c>
      <c r="AB616">
        <v>-1.4</v>
      </c>
      <c r="AC616">
        <v>-0.4</v>
      </c>
      <c r="AD616">
        <v>-1.9</v>
      </c>
      <c r="AF616">
        <v>244</v>
      </c>
      <c r="AH616" t="s">
        <v>35</v>
      </c>
    </row>
    <row r="617" spans="1:34" x14ac:dyDescent="0.3">
      <c r="A617">
        <v>616</v>
      </c>
      <c r="B617" s="2" t="s">
        <v>685</v>
      </c>
      <c r="C617" s="2" t="s">
        <v>33</v>
      </c>
      <c r="D617" s="2"/>
      <c r="E617">
        <v>23</v>
      </c>
      <c r="F617">
        <v>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1</v>
      </c>
      <c r="X617">
        <v>0</v>
      </c>
      <c r="Y617">
        <v>0</v>
      </c>
      <c r="Z617">
        <v>0</v>
      </c>
      <c r="AA617">
        <v>-2</v>
      </c>
      <c r="AB617">
        <v>-2</v>
      </c>
      <c r="AC617">
        <v>-1</v>
      </c>
      <c r="AD617">
        <v>-2</v>
      </c>
      <c r="AF617">
        <v>242</v>
      </c>
      <c r="AH617" t="s">
        <v>35</v>
      </c>
    </row>
    <row r="618" spans="1:34" x14ac:dyDescent="0.3">
      <c r="A618">
        <v>617</v>
      </c>
      <c r="B618" s="2" t="s">
        <v>686</v>
      </c>
      <c r="C618" s="2" t="s">
        <v>42</v>
      </c>
      <c r="D618" s="2" t="s">
        <v>49</v>
      </c>
      <c r="E618">
        <v>24</v>
      </c>
      <c r="F618">
        <v>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2</v>
      </c>
      <c r="R618">
        <v>1</v>
      </c>
      <c r="S618">
        <v>1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-2</v>
      </c>
      <c r="AB618">
        <v>-0.9</v>
      </c>
      <c r="AC618">
        <v>0.1</v>
      </c>
      <c r="AD618">
        <v>-1.4</v>
      </c>
      <c r="AF618">
        <v>241</v>
      </c>
      <c r="AH618" t="s">
        <v>35</v>
      </c>
    </row>
    <row r="619" spans="1:34" x14ac:dyDescent="0.3">
      <c r="A619">
        <v>618</v>
      </c>
      <c r="B619" s="2" t="s">
        <v>687</v>
      </c>
      <c r="C619" s="2" t="s">
        <v>101</v>
      </c>
      <c r="D619" s="2" t="s">
        <v>38</v>
      </c>
      <c r="E619">
        <v>23</v>
      </c>
      <c r="F619">
        <v>3</v>
      </c>
      <c r="G619">
        <v>0</v>
      </c>
      <c r="H619">
        <v>2</v>
      </c>
      <c r="I619">
        <v>4</v>
      </c>
      <c r="J619">
        <v>14</v>
      </c>
      <c r="K619">
        <v>0</v>
      </c>
      <c r="L619">
        <v>1</v>
      </c>
      <c r="M619">
        <v>2</v>
      </c>
      <c r="N619">
        <v>-2</v>
      </c>
      <c r="O619">
        <v>-1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-2</v>
      </c>
      <c r="AB619">
        <v>-1.6</v>
      </c>
      <c r="AC619">
        <v>-0.6</v>
      </c>
      <c r="AD619">
        <v>-0.6</v>
      </c>
      <c r="AF619">
        <v>73</v>
      </c>
      <c r="AH619" t="s">
        <v>35</v>
      </c>
    </row>
    <row r="620" spans="1:34" x14ac:dyDescent="0.3">
      <c r="A620">
        <v>619</v>
      </c>
      <c r="B620" s="2" t="s">
        <v>688</v>
      </c>
      <c r="C620" s="2" t="s">
        <v>88</v>
      </c>
      <c r="D620" s="2" t="s">
        <v>49</v>
      </c>
      <c r="E620">
        <v>23</v>
      </c>
      <c r="F620">
        <v>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3</v>
      </c>
      <c r="R620">
        <v>2</v>
      </c>
      <c r="S620">
        <v>15</v>
      </c>
      <c r="T620">
        <v>7.5</v>
      </c>
      <c r="U620">
        <v>0</v>
      </c>
      <c r="V620">
        <v>2</v>
      </c>
      <c r="W620">
        <v>2</v>
      </c>
      <c r="X620">
        <v>0</v>
      </c>
      <c r="Y620">
        <v>0</v>
      </c>
      <c r="Z620">
        <v>0</v>
      </c>
      <c r="AA620">
        <v>-3</v>
      </c>
      <c r="AB620">
        <v>-0.5</v>
      </c>
      <c r="AC620">
        <v>1.5</v>
      </c>
      <c r="AD620">
        <v>-1.5</v>
      </c>
      <c r="AF620">
        <v>245</v>
      </c>
      <c r="AH620" t="s">
        <v>35</v>
      </c>
    </row>
    <row r="621" spans="1:34" x14ac:dyDescent="0.3">
      <c r="A621">
        <v>620</v>
      </c>
      <c r="B621" s="2" t="s">
        <v>689</v>
      </c>
      <c r="C621" s="2" t="s">
        <v>76</v>
      </c>
      <c r="D621" s="2"/>
      <c r="E621">
        <v>25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</v>
      </c>
      <c r="W621">
        <v>2</v>
      </c>
      <c r="X621">
        <v>0</v>
      </c>
      <c r="Y621">
        <v>0</v>
      </c>
      <c r="Z621">
        <v>0</v>
      </c>
      <c r="AA621">
        <v>-4</v>
      </c>
      <c r="AB621">
        <v>-4</v>
      </c>
      <c r="AC621">
        <v>-2</v>
      </c>
      <c r="AD621">
        <v>-4</v>
      </c>
      <c r="AF621">
        <v>166</v>
      </c>
      <c r="AH621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C751-E5A7-4DE0-A37D-28A0B44A3D05}">
  <sheetPr codeName="Sheet4">
    <tabColor rgb="FFFFC000"/>
  </sheetPr>
  <dimension ref="A1:BF723"/>
  <sheetViews>
    <sheetView tabSelected="1" zoomScale="80" zoomScaleNormal="80" workbookViewId="0">
      <pane xSplit="11" ySplit="3" topLeftCell="AU4" activePane="bottomRight" state="frozen"/>
      <selection pane="topRight" activeCell="L1" sqref="L1"/>
      <selection pane="bottomLeft" activeCell="A4" sqref="A4"/>
      <selection pane="bottomRight" activeCell="D13" sqref="D13"/>
    </sheetView>
  </sheetViews>
  <sheetFormatPr defaultRowHeight="14.4" x14ac:dyDescent="0.3"/>
  <cols>
    <col min="1" max="1" width="17.6640625" bestFit="1" customWidth="1"/>
    <col min="4" max="4" width="24.5546875" bestFit="1" customWidth="1"/>
    <col min="15" max="15" width="18" customWidth="1"/>
    <col min="16" max="16" width="16.77734375" customWidth="1"/>
    <col min="17" max="19" width="15.44140625" customWidth="1"/>
    <col min="20" max="26" width="14.33203125" customWidth="1"/>
    <col min="27" max="27" width="15.88671875" customWidth="1"/>
    <col min="28" max="54" width="14.33203125" customWidth="1"/>
    <col min="55" max="55" width="10.109375" style="21" customWidth="1"/>
  </cols>
  <sheetData>
    <row r="1" spans="1:58" s="4" customFormat="1" ht="43.2" x14ac:dyDescent="0.3">
      <c r="AJ1" s="4" t="s">
        <v>1151</v>
      </c>
      <c r="AK1" s="4" t="s">
        <v>1152</v>
      </c>
      <c r="AL1" s="4" t="s">
        <v>1153</v>
      </c>
      <c r="AN1" s="4" t="s">
        <v>1001</v>
      </c>
      <c r="AQ1" s="4" t="s">
        <v>4439</v>
      </c>
      <c r="AR1" s="4" t="s">
        <v>4425</v>
      </c>
      <c r="AU1" s="4" t="s">
        <v>1002</v>
      </c>
      <c r="AZ1" s="4" t="s">
        <v>1002</v>
      </c>
      <c r="BC1" s="23"/>
    </row>
    <row r="2" spans="1:58" x14ac:dyDescent="0.3">
      <c r="A2" t="s">
        <v>3892</v>
      </c>
      <c r="O2" s="42" t="s">
        <v>1006</v>
      </c>
      <c r="P2" s="42"/>
      <c r="Q2" s="3"/>
      <c r="R2" s="3"/>
      <c r="S2" s="3"/>
      <c r="T2" s="42" t="s">
        <v>4420</v>
      </c>
      <c r="U2" s="42"/>
      <c r="V2" s="42"/>
      <c r="W2" s="42"/>
      <c r="X2" s="3"/>
      <c r="Y2" s="42" t="s">
        <v>4421</v>
      </c>
      <c r="Z2" s="42"/>
      <c r="AA2" s="42"/>
      <c r="AB2" s="42"/>
      <c r="AC2" s="42"/>
      <c r="AD2" s="42" t="s">
        <v>4422</v>
      </c>
      <c r="AE2" s="42"/>
      <c r="AF2" s="42"/>
      <c r="AG2" s="42"/>
      <c r="AJ2" s="4"/>
      <c r="AK2" s="31"/>
      <c r="AL2" s="31"/>
      <c r="AM2" s="31"/>
      <c r="AN2" s="31"/>
      <c r="AO2" s="31" t="s">
        <v>4419</v>
      </c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24"/>
    </row>
    <row r="3" spans="1:58" s="4" customFormat="1" ht="43.2" x14ac:dyDescent="0.3">
      <c r="A3" s="6" t="s">
        <v>1878</v>
      </c>
      <c r="B3" s="6" t="s">
        <v>1015</v>
      </c>
      <c r="C3" s="6" t="s">
        <v>1016</v>
      </c>
      <c r="D3" s="6" t="s">
        <v>1879</v>
      </c>
      <c r="E3" s="6" t="s">
        <v>1017</v>
      </c>
      <c r="F3" s="6" t="s">
        <v>1018</v>
      </c>
      <c r="G3" s="6" t="s">
        <v>1019</v>
      </c>
      <c r="H3" s="6" t="s">
        <v>1020</v>
      </c>
      <c r="I3" s="6" t="s">
        <v>1021</v>
      </c>
      <c r="J3" s="6" t="s">
        <v>1022</v>
      </c>
      <c r="K3" s="6" t="s">
        <v>1023</v>
      </c>
      <c r="L3" s="6" t="s">
        <v>1024</v>
      </c>
      <c r="M3" s="6" t="s">
        <v>1025</v>
      </c>
      <c r="N3" s="6" t="s">
        <v>1880</v>
      </c>
      <c r="O3" s="4" t="s">
        <v>1004</v>
      </c>
      <c r="P3" s="4" t="s">
        <v>1005</v>
      </c>
      <c r="Q3" s="5" t="s">
        <v>4426</v>
      </c>
      <c r="R3" s="5" t="s">
        <v>4427</v>
      </c>
      <c r="S3" s="5" t="s">
        <v>4428</v>
      </c>
      <c r="T3" s="7" t="s">
        <v>4417</v>
      </c>
      <c r="U3" s="7" t="s">
        <v>4418</v>
      </c>
      <c r="V3" s="7" t="s">
        <v>1007</v>
      </c>
      <c r="W3" s="7" t="s">
        <v>8</v>
      </c>
      <c r="X3" s="8" t="s">
        <v>4423</v>
      </c>
      <c r="Y3" s="8" t="s">
        <v>4409</v>
      </c>
      <c r="Z3" s="8" t="s">
        <v>4410</v>
      </c>
      <c r="AA3" s="8" t="s">
        <v>1009</v>
      </c>
      <c r="AB3" s="8" t="s">
        <v>1010</v>
      </c>
      <c r="AC3" s="8" t="s">
        <v>1011</v>
      </c>
      <c r="AD3" s="9" t="s">
        <v>997</v>
      </c>
      <c r="AE3" s="9" t="s">
        <v>1012</v>
      </c>
      <c r="AF3" s="9" t="s">
        <v>1154</v>
      </c>
      <c r="AG3" s="9" t="s">
        <v>1014</v>
      </c>
      <c r="AH3" s="18" t="s">
        <v>1149</v>
      </c>
      <c r="AI3" s="18" t="s">
        <v>1148</v>
      </c>
      <c r="AJ3" s="19" t="s">
        <v>1150</v>
      </c>
      <c r="AK3" s="30" t="s">
        <v>993</v>
      </c>
      <c r="AL3" s="30" t="s">
        <v>1147</v>
      </c>
      <c r="AM3" s="30" t="s">
        <v>4429</v>
      </c>
      <c r="AN3" s="30" t="s">
        <v>994</v>
      </c>
      <c r="AO3" s="28" t="s">
        <v>4408</v>
      </c>
      <c r="AP3" s="28" t="s">
        <v>1156</v>
      </c>
      <c r="AQ3" s="28" t="s">
        <v>1155</v>
      </c>
      <c r="AR3" s="35" t="s">
        <v>995</v>
      </c>
      <c r="AS3" s="35" t="s">
        <v>1146</v>
      </c>
      <c r="AT3" s="35" t="s">
        <v>1110</v>
      </c>
      <c r="AU3" s="35" t="s">
        <v>996</v>
      </c>
      <c r="AV3" s="29" t="s">
        <v>997</v>
      </c>
      <c r="AW3" s="29" t="s">
        <v>4440</v>
      </c>
      <c r="AX3" s="29" t="s">
        <v>1145</v>
      </c>
      <c r="AY3" s="29" t="s">
        <v>998</v>
      </c>
      <c r="AZ3" s="29" t="s">
        <v>999</v>
      </c>
      <c r="BA3" s="27" t="s">
        <v>1000</v>
      </c>
      <c r="BB3" s="27" t="s">
        <v>1003</v>
      </c>
      <c r="BC3" s="23" t="s">
        <v>4411</v>
      </c>
      <c r="BD3" s="4" t="s">
        <v>1029</v>
      </c>
      <c r="BE3" s="4" t="s">
        <v>1020</v>
      </c>
      <c r="BF3" s="4" t="s">
        <v>1015</v>
      </c>
    </row>
    <row r="4" spans="1:58" x14ac:dyDescent="0.3">
      <c r="A4" t="s">
        <v>1881</v>
      </c>
      <c r="B4" t="s">
        <v>34</v>
      </c>
      <c r="C4" t="s">
        <v>1882</v>
      </c>
      <c r="D4" t="s">
        <v>32</v>
      </c>
      <c r="E4" t="s">
        <v>1883</v>
      </c>
      <c r="F4">
        <v>25.8250007629394</v>
      </c>
      <c r="G4">
        <v>16</v>
      </c>
      <c r="H4">
        <v>10000</v>
      </c>
      <c r="I4" t="s">
        <v>1884</v>
      </c>
      <c r="J4" t="s">
        <v>33</v>
      </c>
      <c r="K4" t="s">
        <v>1138</v>
      </c>
      <c r="O4" t="str">
        <f>D4</f>
        <v>Christian McCaffrey</v>
      </c>
      <c r="P4" t="str">
        <f>IFERROR(VLOOKUP(O:O,'Name Bridge'!A:B,2,FALSE),O:O)</f>
        <v>Christian McCaffrey</v>
      </c>
      <c r="Q4" s="12">
        <f>VLOOKUP($K4,'Defensive Stats'!$AC:$AH,2,FALSE)</f>
        <v>7.8079847908745244</v>
      </c>
      <c r="R4" s="12">
        <f>VLOOKUP($K4,'Defensive Stats'!$AC:$AH,4,FALSE)</f>
        <v>3.8765432098765431</v>
      </c>
      <c r="S4" s="12">
        <f>VLOOKUP($K4,'Defensive Stats'!$AC:$AH,6,FALSE)</f>
        <v>12.186943620178042</v>
      </c>
      <c r="T4" s="12">
        <f>IFERROR(VLOOKUP($P4,Passing!$C:$AF,9,FALSE)/VLOOKUP($P4,Passing!$C:$AF,5,FALSE),0)</f>
        <v>0.125</v>
      </c>
      <c r="U4" s="12">
        <f>IFERROR(VLOOKUP($P4,Passing!$C:$AF,11,FALSE)/VLOOKUP($P4,Passing!$C:$AF,5,FALSE),0)</f>
        <v>0</v>
      </c>
      <c r="V4" s="12" t="str">
        <f>IFERROR(VLOOKUP($P4,Passing!$C:$AF,18,FALSE),0)</f>
        <v>0.0</v>
      </c>
      <c r="W4" s="12">
        <f>IFERROR(VLOOKUP($P4,Passing!$C:$AF,12,FALSE)/VLOOKUP($P4,Passing!$C:$AF,5,FALSE),0)</f>
        <v>0</v>
      </c>
      <c r="X4" s="12">
        <f>IFERROR(IF(OR($B4="D",$B4="K"),0,VLOOKUP($P4,Receiving!$C:$T,7,FALSE)/VLOOKUP($P4,Receiving!$C:$T,5,FALSE)),0)*$AJ4</f>
        <v>8.875</v>
      </c>
      <c r="Y4" s="21">
        <f>IFERROR(VLOOKUP($P4,Receiving!$C:$T,8,FALSE)/VLOOKUP($P4,Receiving!$C:$T,5,FALSE),0)</f>
        <v>7.25</v>
      </c>
      <c r="Z4" s="21">
        <f>IFERROR(VLOOKUP($P4,Receiving!$C:$T,10,FALSE)/VLOOKUP($P4,Receiving!$C:$T,5,FALSE),0)</f>
        <v>62.8125</v>
      </c>
      <c r="AA4" s="21">
        <f>IFERROR(VLOOKUP($P4,Receiving!$C:$T,11,FALSE),0)</f>
        <v>8.6999999999999993</v>
      </c>
      <c r="AB4" s="21">
        <f>IFERROR(VLOOKUP($P4,Receiving!$C:$T,14,FALSE),0)</f>
        <v>28</v>
      </c>
      <c r="AC4" s="21">
        <f>IFERROR(VLOOKUP($P4,Receiving!$C:$T,11,FALSE)/VLOOKUP($P4,Receiving!$C:$T,5,FALSE),0)</f>
        <v>0.54374999999999996</v>
      </c>
      <c r="AD4" s="12">
        <f>IFERROR(VLOOKUP($P4,Rushing!$C:$P,7,FALSE)/VLOOKUP($P4,Rushing!$C:$P,5,FALSE),0)</f>
        <v>17.9375</v>
      </c>
      <c r="AE4" s="12">
        <f>IFERROR(VLOOKUP($P4,Rushing!$C:$P,8,FALSE)/VLOOKUP($P4,Rushing!$C:$P,5,FALSE),0)</f>
        <v>86.6875</v>
      </c>
      <c r="AF4" s="12" t="str">
        <f>IFERROR(VLOOKUP($P4,Rushing!$C:$P,12,FALSE),0)</f>
        <v>4.8</v>
      </c>
      <c r="AG4" s="12">
        <f>IFERROR(VLOOKUP($P4,Rushing!$C:$P,9,FALSE)/VLOOKUP($P4,Rushing!$C:$P,5,FALSE),0)</f>
        <v>0.9375</v>
      </c>
      <c r="AH4" s="12">
        <f>VLOOKUP($J4,'Vegas Odds'!$B:$S,18,FALSE)</f>
        <v>42.975624629062651</v>
      </c>
      <c r="AI4" s="12">
        <f>VLOOKUP($J4,'Vegas Odds'!$B:$S,17,FALSE)</f>
        <v>20.224375370937352</v>
      </c>
      <c r="AJ4">
        <v>1</v>
      </c>
      <c r="AK4" s="12">
        <f t="shared" ref="AK4:AK67" si="0">T4*AJ4</f>
        <v>0.125</v>
      </c>
      <c r="AL4" s="12">
        <f t="shared" ref="AL4:AL67" si="1">IF(AND(AJ4=1,B4="QB"),AH4,0)</f>
        <v>0</v>
      </c>
      <c r="AM4" s="12">
        <f>V4/Team_Defense_Table[[#Totals],[Passing yds/att]]*'Fanduel Export'!Q4</f>
        <v>0</v>
      </c>
      <c r="AN4" s="12">
        <f t="shared" ref="AN4:AN10" si="2">AM4*AK4</f>
        <v>0</v>
      </c>
      <c r="AO4" s="12">
        <f>IFERROR(IF(OR($B4="D",$B4="K"),0,VLOOKUP($P4,Receiving!$C:$T,7,FALSE)/VLOOKUP($P4,Receiving!$C:$T,5,FALSE)),0)*$AJ4</f>
        <v>8.875</v>
      </c>
      <c r="AP4" s="21">
        <f>SUMIF($J:$J,$J4,AO:AO)</f>
        <v>35.359294871794873</v>
      </c>
      <c r="AQ4" s="21">
        <f>AO4/AP4*AH4</f>
        <v>10.786659348435428</v>
      </c>
      <c r="AR4" s="22">
        <f t="shared" ref="AR4:AR67" si="3">Y4*AJ4</f>
        <v>7.25</v>
      </c>
      <c r="AS4" s="22">
        <f>IFERROR(AR4/AO4*AQ4,0)</f>
        <v>8.8116372142148567</v>
      </c>
      <c r="AT4" s="22">
        <f>AA4/Team_Defense_Table[[#Totals],[Yards per completion]]*'Fanduel Export'!S4</f>
        <v>9.9850473029178559</v>
      </c>
      <c r="AU4" s="12">
        <f>AR4*AT4</f>
        <v>72.391592946154461</v>
      </c>
      <c r="AV4" s="12">
        <f t="shared" ref="AV4:AV67" si="4">AD4*AJ4</f>
        <v>17.9375</v>
      </c>
      <c r="AW4" s="21">
        <f>SUMIF($J:$J,$J4,AV:AV)</f>
        <v>28.778311965811962</v>
      </c>
      <c r="AX4" s="12">
        <f>IFERROR(AV4/AW4*AI4,0)</f>
        <v>12.605837814502728</v>
      </c>
      <c r="AY4" s="12">
        <f>AF4/Team_Defense_Table[[#Totals],[Rushing Y/A]]*R4</f>
        <v>4.3147611379495441</v>
      </c>
      <c r="AZ4" s="12">
        <f>AY4*AV4</f>
        <v>77.396027911969952</v>
      </c>
      <c r="BA4" s="22">
        <f>AN4/25+AU4/10+AZ4/10+AR4*0.5</f>
        <v>18.603762085812441</v>
      </c>
      <c r="BB4" s="22">
        <f t="shared" ref="BB4:BB67" si="5">BA4/(H4/1000)</f>
        <v>1.8603762085812441</v>
      </c>
      <c r="BC4" s="21">
        <f t="shared" ref="BC4:BC67" si="6">AO4/(H4/1000)</f>
        <v>0.88749999999999996</v>
      </c>
      <c r="BD4" t="s">
        <v>4462</v>
      </c>
      <c r="BE4">
        <f>H4</f>
        <v>10000</v>
      </c>
      <c r="BF4" t="str">
        <f>B4</f>
        <v>RB</v>
      </c>
    </row>
    <row r="5" spans="1:58" x14ac:dyDescent="0.3">
      <c r="A5" t="s">
        <v>1885</v>
      </c>
      <c r="B5" t="s">
        <v>38</v>
      </c>
      <c r="C5" t="s">
        <v>1886</v>
      </c>
      <c r="D5" t="s">
        <v>36</v>
      </c>
      <c r="E5" t="s">
        <v>1887</v>
      </c>
      <c r="F5">
        <v>28.1119995117187</v>
      </c>
      <c r="G5">
        <v>15</v>
      </c>
      <c r="H5">
        <v>9400</v>
      </c>
      <c r="I5" t="s">
        <v>1888</v>
      </c>
      <c r="J5" t="s">
        <v>37</v>
      </c>
      <c r="K5" t="s">
        <v>54</v>
      </c>
      <c r="O5" t="str">
        <f t="shared" ref="O5:O68" si="7">D5</f>
        <v>Lamar Jackson</v>
      </c>
      <c r="P5" t="str">
        <f>IFERROR(VLOOKUP(O:O,'Name Bridge'!A:B,2,FALSE),O:O)</f>
        <v>Lamar Jackson</v>
      </c>
      <c r="Q5" s="12">
        <f>VLOOKUP($K5,'Defensive Stats'!$AC:$AH,2,FALSE)</f>
        <v>6.7641325536062382</v>
      </c>
      <c r="R5" s="12">
        <f>VLOOKUP($K5,'Defensive Stats'!$AC:$AH,4,FALSE)</f>
        <v>5</v>
      </c>
      <c r="S5" s="12">
        <f>VLOOKUP($K5,'Defensive Stats'!$AC:$AH,6,FALSE)</f>
        <v>10.911949685534591</v>
      </c>
      <c r="T5" s="12">
        <f>IFERROR(VLOOKUP($P5,Passing!$C:$AF,9,FALSE)/VLOOKUP($P5,Passing!$C:$AF,5,FALSE),0)</f>
        <v>26.733333333333334</v>
      </c>
      <c r="U5" s="12">
        <f>IFERROR(VLOOKUP($P5,Passing!$C:$AF,11,FALSE)/VLOOKUP($P5,Passing!$C:$AF,5,FALSE),0)</f>
        <v>208.46666666666667</v>
      </c>
      <c r="V5" s="12" t="str">
        <f>IFERROR(VLOOKUP($P5,Passing!$C:$AF,18,FALSE),0)</f>
        <v>7.8</v>
      </c>
      <c r="W5" s="12">
        <f>IFERROR(VLOOKUP($P5,Passing!$C:$AF,12,FALSE)/VLOOKUP($P5,Passing!$C:$AF,5,FALSE),0)</f>
        <v>2.4</v>
      </c>
      <c r="X5" s="12">
        <f>IFERROR(IF(OR($B5="D",$B5="K"),0,VLOOKUP($P5,Receiving!$C:$T,7,FALSE)/VLOOKUP($P5,Receiving!$C:$T,5,FALSE)),0)*$AJ5</f>
        <v>0</v>
      </c>
      <c r="Y5" s="21">
        <f>IFERROR(VLOOKUP($P5,Receiving!$C:$T,8,FALSE)/VLOOKUP($P5,Receiving!$C:$T,5,FALSE),0)</f>
        <v>0</v>
      </c>
      <c r="Z5" s="21">
        <f>IFERROR(VLOOKUP($P5,Receiving!$C:$T,10,FALSE)/VLOOKUP($P5,Receiving!$C:$T,5,FALSE),0)</f>
        <v>0</v>
      </c>
      <c r="AA5" s="21">
        <f>IFERROR(VLOOKUP($P5,Receiving!$C:$T,11,FALSE),0)</f>
        <v>0</v>
      </c>
      <c r="AB5" s="21">
        <f>IFERROR(VLOOKUP($P5,Receiving!$C:$T,14,FALSE),0)</f>
        <v>0</v>
      </c>
      <c r="AC5" s="21">
        <f>IFERROR(VLOOKUP($P5,Receiving!$C:$T,11,FALSE)/VLOOKUP($P5,Receiving!$C:$T,5,FALSE),0)</f>
        <v>0</v>
      </c>
      <c r="AD5" s="12">
        <f>IFERROR(VLOOKUP($P5,Rushing!$C:$P,7,FALSE)/VLOOKUP($P5,Rushing!$C:$P,5,FALSE),0)</f>
        <v>11.733333333333333</v>
      </c>
      <c r="AE5" s="12">
        <f>IFERROR(VLOOKUP($P5,Rushing!$C:$P,8,FALSE)/VLOOKUP($P5,Rushing!$C:$P,5,FALSE),0)</f>
        <v>80.400000000000006</v>
      </c>
      <c r="AF5" s="12" t="str">
        <f>IFERROR(VLOOKUP($P5,Rushing!$C:$P,12,FALSE),0)</f>
        <v>6.9</v>
      </c>
      <c r="AG5" s="12">
        <f>IFERROR(VLOOKUP($P5,Rushing!$C:$P,9,FALSE)/VLOOKUP($P5,Rushing!$C:$P,5,FALSE),0)</f>
        <v>0.46666666666666667</v>
      </c>
      <c r="AH5" s="12">
        <f>VLOOKUP($J5,'Vegas Odds'!$B:$S,18,FALSE)</f>
        <v>12.779863682432442</v>
      </c>
      <c r="AI5" s="12">
        <f>VLOOKUP($J5,'Vegas Odds'!$B:$S,17,FALSE)</f>
        <v>50.520136317567555</v>
      </c>
      <c r="AJ5">
        <v>1</v>
      </c>
      <c r="AK5" s="12">
        <f t="shared" si="0"/>
        <v>26.733333333333334</v>
      </c>
      <c r="AL5" s="12">
        <f t="shared" si="1"/>
        <v>12.779863682432442</v>
      </c>
      <c r="AM5" s="12">
        <f>V5/Team_Defense_Table[[#Totals],[Passing yds/att]]*'Fanduel Export'!Q5</f>
        <v>7.8275824540017664</v>
      </c>
      <c r="AN5" s="12">
        <f t="shared" si="2"/>
        <v>209.25737093698055</v>
      </c>
      <c r="AO5" s="12">
        <f>IFERROR(IF(OR($B5="D",$B5="K"),0,VLOOKUP($P5,Receiving!$C:$T,7,FALSE)/VLOOKUP($P5,Receiving!$C:$T,5,FALSE)),0)*$AJ5</f>
        <v>0</v>
      </c>
      <c r="AP5" s="21">
        <f t="shared" ref="AP5:AP68" si="8">SUMIF($J:$J,$J5,AO:AO)</f>
        <v>19.229761904761904</v>
      </c>
      <c r="AQ5" s="21">
        <f t="shared" ref="AQ5:AQ68" si="9">AO5/AP5*AH5</f>
        <v>0</v>
      </c>
      <c r="AR5" s="22">
        <f t="shared" si="3"/>
        <v>0</v>
      </c>
      <c r="AS5" s="22">
        <f t="shared" ref="AS5:AS68" si="10">IFERROR(AR5/AO5*AQ5,0)</f>
        <v>0</v>
      </c>
      <c r="AT5" s="22">
        <f>AA5/Team_Defense_Table[[#Totals],[Yards per completion]]*'Fanduel Export'!S5</f>
        <v>0</v>
      </c>
      <c r="AU5" s="12">
        <f t="shared" ref="AU5:AU10" si="11">AR5*AT5</f>
        <v>0</v>
      </c>
      <c r="AV5" s="12">
        <f t="shared" si="4"/>
        <v>11.733333333333333</v>
      </c>
      <c r="AW5" s="21">
        <f t="shared" ref="AW5:AW68" si="12">SUMIF($J:$J,$J5,AV:AV)</f>
        <v>27.742261904761904</v>
      </c>
      <c r="AX5" s="12">
        <f t="shared" ref="AX5:AX68" si="13">IFERROR(AV5/AW5*AI5,0)</f>
        <v>21.367024848024794</v>
      </c>
      <c r="AY5" s="12">
        <f>AF5/Team_Defense_Table[[#Totals],[Rushing Y/A]]*R5</f>
        <v>8</v>
      </c>
      <c r="AZ5" s="12">
        <f t="shared" ref="AZ5:AZ10" si="14">AY5*AV5</f>
        <v>93.86666666666666</v>
      </c>
      <c r="BA5" s="22">
        <f t="shared" ref="BA5:BA67" si="15">AN5/25+AU5/10+AZ5/10+AR5*0.5</f>
        <v>17.756961504145888</v>
      </c>
      <c r="BB5" s="22">
        <f t="shared" si="5"/>
        <v>1.8890384578878603</v>
      </c>
      <c r="BC5" s="21">
        <f t="shared" si="6"/>
        <v>0</v>
      </c>
      <c r="BD5" t="str">
        <f t="shared" ref="BD5:BD68" si="16">D5</f>
        <v>Lamar Jackson</v>
      </c>
      <c r="BE5">
        <f t="shared" ref="BE5:BE68" si="17">H5</f>
        <v>9400</v>
      </c>
      <c r="BF5" t="str">
        <f t="shared" ref="BF5:BF68" si="18">B5</f>
        <v>QB</v>
      </c>
    </row>
    <row r="6" spans="1:58" x14ac:dyDescent="0.3">
      <c r="A6" t="s">
        <v>1889</v>
      </c>
      <c r="B6" t="s">
        <v>49</v>
      </c>
      <c r="C6" t="s">
        <v>1890</v>
      </c>
      <c r="D6" t="s">
        <v>47</v>
      </c>
      <c r="E6" t="s">
        <v>1891</v>
      </c>
      <c r="F6">
        <v>18.756250381469702</v>
      </c>
      <c r="G6">
        <v>16</v>
      </c>
      <c r="H6">
        <v>8800</v>
      </c>
      <c r="I6" t="s">
        <v>1892</v>
      </c>
      <c r="J6" t="s">
        <v>1095</v>
      </c>
      <c r="K6" t="s">
        <v>1096</v>
      </c>
      <c r="O6" t="str">
        <f t="shared" si="7"/>
        <v>Michael Thomas</v>
      </c>
      <c r="P6" t="str">
        <f>IFERROR(VLOOKUP(O:O,'Name Bridge'!A:B,2,FALSE),O:O)</f>
        <v>Michael Thomas</v>
      </c>
      <c r="Q6" s="12">
        <f>VLOOKUP($K6,'Defensive Stats'!$AC:$AH,2,FALSE)</f>
        <v>6.5090361445783129</v>
      </c>
      <c r="R6" s="12">
        <f>VLOOKUP($K6,'Defensive Stats'!$AC:$AH,4,FALSE)</f>
        <v>3.2624309392265194</v>
      </c>
      <c r="S6" s="12">
        <f>VLOOKUP($K6,'Defensive Stats'!$AC:$AH,6,FALSE)</f>
        <v>10.593137254901961</v>
      </c>
      <c r="T6" s="12">
        <f>IFERROR(VLOOKUP($P6,Passing!$C:$AF,9,FALSE)/VLOOKUP($P6,Passing!$C:$AF,5,FALSE),0)</f>
        <v>0</v>
      </c>
      <c r="U6" s="12">
        <f>IFERROR(VLOOKUP($P6,Passing!$C:$AF,11,FALSE)/VLOOKUP($P6,Passing!$C:$AF,5,FALSE),0)</f>
        <v>0</v>
      </c>
      <c r="V6" s="12">
        <f>IFERROR(VLOOKUP($P6,Passing!$C:$AF,18,FALSE),0)</f>
        <v>0</v>
      </c>
      <c r="W6" s="12">
        <f>IFERROR(VLOOKUP($P6,Passing!$C:$AF,12,FALSE)/VLOOKUP($P6,Passing!$C:$AF,5,FALSE),0)</f>
        <v>0</v>
      </c>
      <c r="X6" s="12">
        <f>IFERROR(IF(OR($B6="D",$B6="K"),0,VLOOKUP($P6,Receiving!$C:$T,7,FALSE)/VLOOKUP($P6,Receiving!$C:$T,5,FALSE)),0)*$AJ6</f>
        <v>11.5625</v>
      </c>
      <c r="Y6" s="21">
        <f>IFERROR(VLOOKUP($P6,Receiving!$C:$T,8,FALSE)/VLOOKUP($P6,Receiving!$C:$T,5,FALSE),0)</f>
        <v>9.3125</v>
      </c>
      <c r="Z6" s="21">
        <f>IFERROR(VLOOKUP($P6,Receiving!$C:$T,10,FALSE)/VLOOKUP($P6,Receiving!$C:$T,5,FALSE),0)</f>
        <v>107.8125</v>
      </c>
      <c r="AA6" s="21">
        <f>IFERROR(VLOOKUP($P6,Receiving!$C:$T,11,FALSE),0)</f>
        <v>11.6</v>
      </c>
      <c r="AB6" s="21">
        <f>IFERROR(VLOOKUP($P6,Receiving!$C:$T,14,FALSE),0)</f>
        <v>49</v>
      </c>
      <c r="AC6" s="21">
        <f>IFERROR(VLOOKUP($P6,Receiving!$C:$T,11,FALSE)/VLOOKUP($P6,Receiving!$C:$T,5,FALSE),0)</f>
        <v>0.72499999999999998</v>
      </c>
      <c r="AD6" s="12">
        <f>IFERROR(VLOOKUP($P6,Rushing!$C:$P,7,FALSE)/VLOOKUP($P6,Rushing!$C:$P,5,FALSE),0)</f>
        <v>6.25E-2</v>
      </c>
      <c r="AE6" s="12">
        <f>IFERROR(VLOOKUP($P6,Rushing!$C:$P,8,FALSE)/VLOOKUP($P6,Rushing!$C:$P,5,FALSE),0)</f>
        <v>-0.5625</v>
      </c>
      <c r="AF6" s="12" t="str">
        <f>IFERROR(VLOOKUP($P6,Rushing!$C:$P,12,FALSE),0)</f>
        <v>-9.0</v>
      </c>
      <c r="AG6" s="12">
        <f>IFERROR(VLOOKUP($P6,Rushing!$C:$P,9,FALSE)/VLOOKUP($P6,Rushing!$C:$P,5,FALSE),0)</f>
        <v>0</v>
      </c>
      <c r="AH6" s="12">
        <f>VLOOKUP($J6,'Vegas Odds'!$B:$S,18,FALSE)</f>
        <v>41.698085765579364</v>
      </c>
      <c r="AI6" s="12">
        <f>VLOOKUP($J6,'Vegas Odds'!$B:$S,17,FALSE)</f>
        <v>21.901914234420641</v>
      </c>
      <c r="AJ6">
        <v>1</v>
      </c>
      <c r="AK6" s="12">
        <f t="shared" si="0"/>
        <v>0</v>
      </c>
      <c r="AL6" s="12">
        <f t="shared" si="1"/>
        <v>0</v>
      </c>
      <c r="AM6" s="12">
        <f>V6/Team_Defense_Table[[#Totals],[Passing yds/att]]*'Fanduel Export'!Q6</f>
        <v>0</v>
      </c>
      <c r="AN6" s="12">
        <f t="shared" si="2"/>
        <v>0</v>
      </c>
      <c r="AO6" s="12">
        <f>IFERROR(IF(OR($B6="D",$B6="K"),0,VLOOKUP($P6,Receiving!$C:$T,7,FALSE)/VLOOKUP($P6,Receiving!$C:$T,5,FALSE)),0)*$AJ6</f>
        <v>11.5625</v>
      </c>
      <c r="AP6" s="21">
        <f t="shared" si="8"/>
        <v>40.582776292335119</v>
      </c>
      <c r="AQ6" s="21">
        <f t="shared" si="9"/>
        <v>11.88026450412098</v>
      </c>
      <c r="AR6" s="22">
        <f t="shared" si="3"/>
        <v>9.3125</v>
      </c>
      <c r="AS6" s="22">
        <f t="shared" si="10"/>
        <v>9.5684292492650052</v>
      </c>
      <c r="AT6" s="22">
        <f>AA6/Team_Defense_Table[[#Totals],[Yards per completion]]*'Fanduel Export'!S6</f>
        <v>11.572272739641152</v>
      </c>
      <c r="AU6" s="12">
        <f t="shared" si="11"/>
        <v>107.76678988790823</v>
      </c>
      <c r="AV6" s="12">
        <f t="shared" si="4"/>
        <v>6.25E-2</v>
      </c>
      <c r="AW6" s="21">
        <f t="shared" si="12"/>
        <v>30.380681818181817</v>
      </c>
      <c r="AX6" s="12">
        <f t="shared" si="13"/>
        <v>4.5057238933724902E-2</v>
      </c>
      <c r="AY6" s="12">
        <f>AF6/Team_Defense_Table[[#Totals],[Rushing Y/A]]*R6</f>
        <v>-6.8085515253423008</v>
      </c>
      <c r="AZ6" s="12">
        <f t="shared" si="14"/>
        <v>-0.4255344703338938</v>
      </c>
      <c r="BA6" s="22">
        <f t="shared" si="15"/>
        <v>15.390375541757434</v>
      </c>
      <c r="BB6" s="22">
        <f t="shared" si="5"/>
        <v>1.7489063115633448</v>
      </c>
      <c r="BC6" s="21">
        <f t="shared" si="6"/>
        <v>1.3139204545454544</v>
      </c>
      <c r="BD6" t="str">
        <f t="shared" si="16"/>
        <v>Michael Thomas</v>
      </c>
      <c r="BE6">
        <f t="shared" si="17"/>
        <v>8800</v>
      </c>
      <c r="BF6" t="str">
        <f t="shared" si="18"/>
        <v>WR</v>
      </c>
    </row>
    <row r="7" spans="1:58" x14ac:dyDescent="0.3">
      <c r="A7" t="s">
        <v>1893</v>
      </c>
      <c r="B7" t="s">
        <v>34</v>
      </c>
      <c r="C7" t="s">
        <v>1894</v>
      </c>
      <c r="D7" t="s">
        <v>45</v>
      </c>
      <c r="E7" t="s">
        <v>1895</v>
      </c>
      <c r="F7">
        <v>18.9928567068917</v>
      </c>
      <c r="G7">
        <v>14</v>
      </c>
      <c r="H7">
        <v>8700</v>
      </c>
      <c r="I7" t="s">
        <v>1896</v>
      </c>
      <c r="J7" t="s">
        <v>46</v>
      </c>
      <c r="K7" t="s">
        <v>1094</v>
      </c>
      <c r="O7" t="str">
        <f t="shared" si="7"/>
        <v>Dalvin Cook</v>
      </c>
      <c r="P7" t="str">
        <f>IFERROR(VLOOKUP(O:O,'Name Bridge'!A:B,2,FALSE),O:O)</f>
        <v>Dalvin Cook</v>
      </c>
      <c r="Q7" s="12">
        <f>VLOOKUP($K7,'Defensive Stats'!$AC:$AH,2,FALSE)</f>
        <v>6.8150183150183148</v>
      </c>
      <c r="R7" s="12">
        <f>VLOOKUP($K7,'Defensive Stats'!$AC:$AH,4,FALSE)</f>
        <v>4.6739659367396591</v>
      </c>
      <c r="S7" s="12">
        <f>VLOOKUP($K7,'Defensive Stats'!$AC:$AH,6,FALSE)</f>
        <v>11.414110429447852</v>
      </c>
      <c r="T7" s="12">
        <f>IFERROR(VLOOKUP($P7,Passing!$C:$AF,9,FALSE)/VLOOKUP($P7,Passing!$C:$AF,5,FALSE),0)</f>
        <v>0</v>
      </c>
      <c r="U7" s="12">
        <f>IFERROR(VLOOKUP($P7,Passing!$C:$AF,11,FALSE)/VLOOKUP($P7,Passing!$C:$AF,5,FALSE),0)</f>
        <v>0</v>
      </c>
      <c r="V7" s="12">
        <f>IFERROR(VLOOKUP($P7,Passing!$C:$AF,18,FALSE),0)</f>
        <v>0</v>
      </c>
      <c r="W7" s="12">
        <f>IFERROR(VLOOKUP($P7,Passing!$C:$AF,12,FALSE)/VLOOKUP($P7,Passing!$C:$AF,5,FALSE),0)</f>
        <v>0</v>
      </c>
      <c r="X7" s="12">
        <f>IFERROR(IF(OR($B7="D",$B7="K"),0,VLOOKUP($P7,Receiving!$C:$T,7,FALSE)/VLOOKUP($P7,Receiving!$C:$T,5,FALSE)),0)*$AJ7</f>
        <v>4.5</v>
      </c>
      <c r="Y7" s="21">
        <f>IFERROR(VLOOKUP($P7,Receiving!$C:$T,8,FALSE)/VLOOKUP($P7,Receiving!$C:$T,5,FALSE),0)</f>
        <v>3.7857142857142856</v>
      </c>
      <c r="Z7" s="21">
        <f>IFERROR(VLOOKUP($P7,Receiving!$C:$T,10,FALSE)/VLOOKUP($P7,Receiving!$C:$T,5,FALSE),0)</f>
        <v>37.071428571428569</v>
      </c>
      <c r="AA7" s="21">
        <f>IFERROR(VLOOKUP($P7,Receiving!$C:$T,11,FALSE),0)</f>
        <v>9.8000000000000007</v>
      </c>
      <c r="AB7" s="21">
        <f>IFERROR(VLOOKUP($P7,Receiving!$C:$T,14,FALSE),0)</f>
        <v>31</v>
      </c>
      <c r="AC7" s="21">
        <f>IFERROR(VLOOKUP($P7,Receiving!$C:$T,11,FALSE)/VLOOKUP($P7,Receiving!$C:$T,5,FALSE),0)</f>
        <v>0.70000000000000007</v>
      </c>
      <c r="AD7" s="12">
        <f>IFERROR(VLOOKUP($P7,Rushing!$C:$P,7,FALSE)/VLOOKUP($P7,Rushing!$C:$P,5,FALSE),0)</f>
        <v>17.857142857142858</v>
      </c>
      <c r="AE7" s="12">
        <f>IFERROR(VLOOKUP($P7,Rushing!$C:$P,8,FALSE)/VLOOKUP($P7,Rushing!$C:$P,5,FALSE),0)</f>
        <v>81.071428571428569</v>
      </c>
      <c r="AF7" s="12" t="str">
        <f>IFERROR(VLOOKUP($P7,Rushing!$C:$P,12,FALSE),0)</f>
        <v>4.5</v>
      </c>
      <c r="AG7" s="12">
        <f>IFERROR(VLOOKUP($P7,Rushing!$C:$P,9,FALSE)/VLOOKUP($P7,Rushing!$C:$P,5,FALSE),0)</f>
        <v>0.9285714285714286</v>
      </c>
      <c r="AH7" s="12">
        <f>VLOOKUP($J7,'Vegas Odds'!$B:$S,18,FALSE)</f>
        <v>24.965896593176794</v>
      </c>
      <c r="AI7" s="12">
        <f>VLOOKUP($J7,'Vegas Odds'!$B:$S,17,FALSE)</f>
        <v>34.134103406823208</v>
      </c>
      <c r="AJ7">
        <v>1</v>
      </c>
      <c r="AK7" s="12">
        <f t="shared" si="0"/>
        <v>0</v>
      </c>
      <c r="AL7" s="12">
        <f t="shared" si="1"/>
        <v>0</v>
      </c>
      <c r="AM7" s="12">
        <f>V7/Team_Defense_Table[[#Totals],[Passing yds/att]]*'Fanduel Export'!Q7</f>
        <v>0</v>
      </c>
      <c r="AN7" s="12">
        <f t="shared" si="2"/>
        <v>0</v>
      </c>
      <c r="AO7" s="12">
        <f>IFERROR(IF(OR($B7="D",$B7="K"),0,VLOOKUP($P7,Receiving!$C:$T,7,FALSE)/VLOOKUP($P7,Receiving!$C:$T,5,FALSE)),0)*$AJ7</f>
        <v>4.5</v>
      </c>
      <c r="AP7" s="21">
        <f t="shared" si="8"/>
        <v>26.827243589743592</v>
      </c>
      <c r="AQ7" s="21">
        <f t="shared" si="9"/>
        <v>4.1877777824422902</v>
      </c>
      <c r="AR7" s="22">
        <f t="shared" si="3"/>
        <v>3.7857142857142856</v>
      </c>
      <c r="AS7" s="22">
        <f t="shared" si="10"/>
        <v>3.5230511503085933</v>
      </c>
      <c r="AT7" s="22">
        <f>AA7/Team_Defense_Table[[#Totals],[Yards per completion]]*'Fanduel Export'!S7</f>
        <v>10.534264476085877</v>
      </c>
      <c r="AU7" s="12">
        <f t="shared" si="11"/>
        <v>39.879715516610815</v>
      </c>
      <c r="AV7" s="12">
        <f t="shared" si="4"/>
        <v>17.857142857142858</v>
      </c>
      <c r="AW7" s="21">
        <f t="shared" si="12"/>
        <v>37.68278388278388</v>
      </c>
      <c r="AX7" s="12">
        <f t="shared" si="13"/>
        <v>16.175491777150995</v>
      </c>
      <c r="AY7" s="12">
        <f>AF7/Team_Defense_Table[[#Totals],[Rushing Y/A]]*R7</f>
        <v>4.8771818470326878</v>
      </c>
      <c r="AZ7" s="12">
        <f t="shared" si="14"/>
        <v>87.092532982726567</v>
      </c>
      <c r="BA7" s="22">
        <f t="shared" si="15"/>
        <v>14.59008199279088</v>
      </c>
      <c r="BB7" s="22">
        <f t="shared" si="5"/>
        <v>1.6770209187115956</v>
      </c>
      <c r="BC7" s="21">
        <f t="shared" si="6"/>
        <v>0.51724137931034486</v>
      </c>
      <c r="BD7" t="str">
        <f t="shared" si="16"/>
        <v>Dalvin Cook</v>
      </c>
      <c r="BE7">
        <f t="shared" si="17"/>
        <v>8700</v>
      </c>
      <c r="BF7" t="str">
        <f t="shared" si="18"/>
        <v>RB</v>
      </c>
    </row>
    <row r="8" spans="1:58" x14ac:dyDescent="0.3">
      <c r="A8" t="s">
        <v>1897</v>
      </c>
      <c r="B8" t="s">
        <v>38</v>
      </c>
      <c r="C8" t="s">
        <v>1898</v>
      </c>
      <c r="D8" t="s">
        <v>60</v>
      </c>
      <c r="E8" t="s">
        <v>1899</v>
      </c>
      <c r="F8">
        <v>20.850000381469702</v>
      </c>
      <c r="G8">
        <v>16</v>
      </c>
      <c r="H8">
        <v>8400</v>
      </c>
      <c r="I8" t="s">
        <v>1900</v>
      </c>
      <c r="J8" t="s">
        <v>61</v>
      </c>
      <c r="K8" t="s">
        <v>84</v>
      </c>
      <c r="O8" t="str">
        <f t="shared" si="7"/>
        <v>Russell Wilson</v>
      </c>
      <c r="P8" t="str">
        <f>IFERROR(VLOOKUP(O:O,'Name Bridge'!A:B,2,FALSE),O:O)</f>
        <v>Russell Wilson</v>
      </c>
      <c r="Q8" s="12">
        <f>VLOOKUP($K8,'Defensive Stats'!$AC:$AH,2,FALSE)</f>
        <v>7.3097014925373136</v>
      </c>
      <c r="R8" s="12">
        <f>VLOOKUP($K8,'Defensive Stats'!$AC:$AH,4,FALSE)</f>
        <v>4.2161520190023749</v>
      </c>
      <c r="S8" s="12">
        <f>VLOOKUP($K8,'Defensive Stats'!$AC:$AH,6,FALSE)</f>
        <v>11.162393162393162</v>
      </c>
      <c r="T8" s="12">
        <f>IFERROR(VLOOKUP($P8,Passing!$C:$AF,9,FALSE)/VLOOKUP($P8,Passing!$C:$AF,5,FALSE),0)</f>
        <v>32.25</v>
      </c>
      <c r="U8" s="12">
        <f>IFERROR(VLOOKUP($P8,Passing!$C:$AF,11,FALSE)/VLOOKUP($P8,Passing!$C:$AF,5,FALSE),0)</f>
        <v>256.875</v>
      </c>
      <c r="V8" s="12" t="str">
        <f>IFERROR(VLOOKUP($P8,Passing!$C:$AF,18,FALSE),0)</f>
        <v>8.0</v>
      </c>
      <c r="W8" s="12">
        <f>IFERROR(VLOOKUP($P8,Passing!$C:$AF,12,FALSE)/VLOOKUP($P8,Passing!$C:$AF,5,FALSE),0)</f>
        <v>1.9375</v>
      </c>
      <c r="X8" s="12">
        <f>IFERROR(IF(OR($B8="D",$B8="K"),0,VLOOKUP($P8,Receiving!$C:$T,7,FALSE)/VLOOKUP($P8,Receiving!$C:$T,5,FALSE)),0)*$AJ8</f>
        <v>0</v>
      </c>
      <c r="Y8" s="21">
        <f>IFERROR(VLOOKUP($P8,Receiving!$C:$T,8,FALSE)/VLOOKUP($P8,Receiving!$C:$T,5,FALSE),0)</f>
        <v>0</v>
      </c>
      <c r="Z8" s="21">
        <f>IFERROR(VLOOKUP($P8,Receiving!$C:$T,10,FALSE)/VLOOKUP($P8,Receiving!$C:$T,5,FALSE),0)</f>
        <v>0</v>
      </c>
      <c r="AA8" s="21">
        <f>IFERROR(VLOOKUP($P8,Receiving!$C:$T,11,FALSE),0)</f>
        <v>0</v>
      </c>
      <c r="AB8" s="21">
        <f>IFERROR(VLOOKUP($P8,Receiving!$C:$T,14,FALSE),0)</f>
        <v>0</v>
      </c>
      <c r="AC8" s="21">
        <f>IFERROR(VLOOKUP($P8,Receiving!$C:$T,11,FALSE)/VLOOKUP($P8,Receiving!$C:$T,5,FALSE),0)</f>
        <v>0</v>
      </c>
      <c r="AD8" s="12">
        <f>IFERROR(VLOOKUP($P8,Rushing!$C:$P,7,FALSE)/VLOOKUP($P8,Rushing!$C:$P,5,FALSE),0)</f>
        <v>4.6875</v>
      </c>
      <c r="AE8" s="12">
        <f>IFERROR(VLOOKUP($P8,Rushing!$C:$P,8,FALSE)/VLOOKUP($P8,Rushing!$C:$P,5,FALSE),0)</f>
        <v>21.375</v>
      </c>
      <c r="AF8" s="12" t="str">
        <f>IFERROR(VLOOKUP($P8,Rushing!$C:$P,12,FALSE),0)</f>
        <v>4.6</v>
      </c>
      <c r="AG8" s="12">
        <f>IFERROR(VLOOKUP($P8,Rushing!$C:$P,9,FALSE)/VLOOKUP($P8,Rushing!$C:$P,5,FALSE),0)</f>
        <v>0.1875</v>
      </c>
      <c r="AH8" s="12">
        <f>VLOOKUP($J8,'Vegas Odds'!$B:$S,18,FALSE)</f>
        <v>34.284943948412703</v>
      </c>
      <c r="AI8" s="12">
        <f>VLOOKUP($J8,'Vegas Odds'!$B:$S,17,FALSE)</f>
        <v>30.315056051587295</v>
      </c>
      <c r="AJ8">
        <v>1</v>
      </c>
      <c r="AK8" s="12">
        <f t="shared" si="0"/>
        <v>32.25</v>
      </c>
      <c r="AL8" s="12">
        <f t="shared" si="1"/>
        <v>34.284943948412703</v>
      </c>
      <c r="AM8" s="12">
        <f>V8/Team_Defense_Table[[#Totals],[Passing yds/att]]*'Fanduel Export'!Q8</f>
        <v>8.6758206926471537</v>
      </c>
      <c r="AN8" s="12">
        <f t="shared" si="2"/>
        <v>279.79521733787072</v>
      </c>
      <c r="AO8" s="12">
        <f>IFERROR(IF(OR($B8="D",$B8="K"),0,VLOOKUP($P8,Receiving!$C:$T,7,FALSE)/VLOOKUP($P8,Receiving!$C:$T,5,FALSE)),0)*$AJ8</f>
        <v>0</v>
      </c>
      <c r="AP8" s="21">
        <f t="shared" si="8"/>
        <v>34.263041125541122</v>
      </c>
      <c r="AQ8" s="21">
        <f t="shared" si="9"/>
        <v>0</v>
      </c>
      <c r="AR8" s="22">
        <f t="shared" si="3"/>
        <v>0</v>
      </c>
      <c r="AS8" s="22">
        <f t="shared" si="10"/>
        <v>0</v>
      </c>
      <c r="AT8" s="22">
        <f>AA8/Team_Defense_Table[[#Totals],[Yards per completion]]*'Fanduel Export'!S8</f>
        <v>0</v>
      </c>
      <c r="AU8" s="12">
        <f t="shared" si="11"/>
        <v>0</v>
      </c>
      <c r="AV8" s="12">
        <f t="shared" si="4"/>
        <v>4.6875</v>
      </c>
      <c r="AW8" s="21">
        <f t="shared" si="12"/>
        <v>46.789285714285711</v>
      </c>
      <c r="AX8" s="12">
        <f t="shared" si="13"/>
        <v>3.0370590846277632</v>
      </c>
      <c r="AY8" s="12">
        <f>AF8/Team_Defense_Table[[#Totals],[Rushing Y/A]]*R8</f>
        <v>4.4972288202691999</v>
      </c>
      <c r="AZ8" s="12">
        <f t="shared" si="14"/>
        <v>21.080760095011875</v>
      </c>
      <c r="BA8" s="22">
        <f t="shared" si="15"/>
        <v>13.299884703016017</v>
      </c>
      <c r="BB8" s="22">
        <f t="shared" si="5"/>
        <v>1.5833196075019067</v>
      </c>
      <c r="BC8" s="21">
        <f t="shared" si="6"/>
        <v>0</v>
      </c>
      <c r="BD8" t="str">
        <f t="shared" si="16"/>
        <v>Russell Wilson</v>
      </c>
      <c r="BE8">
        <f t="shared" si="17"/>
        <v>8400</v>
      </c>
      <c r="BF8" t="str">
        <f t="shared" si="18"/>
        <v>QB</v>
      </c>
    </row>
    <row r="9" spans="1:58" x14ac:dyDescent="0.3">
      <c r="A9" t="s">
        <v>1901</v>
      </c>
      <c r="B9" t="s">
        <v>34</v>
      </c>
      <c r="C9" t="s">
        <v>1902</v>
      </c>
      <c r="D9" t="s">
        <v>102</v>
      </c>
      <c r="E9" t="s">
        <v>1903</v>
      </c>
      <c r="F9">
        <v>14.858571733747199</v>
      </c>
      <c r="G9">
        <v>14</v>
      </c>
      <c r="H9">
        <v>8300</v>
      </c>
      <c r="I9" t="s">
        <v>1892</v>
      </c>
      <c r="J9" t="s">
        <v>1095</v>
      </c>
      <c r="K9" t="s">
        <v>1096</v>
      </c>
      <c r="O9" t="str">
        <f t="shared" si="7"/>
        <v>Alvin Kamara</v>
      </c>
      <c r="P9" t="str">
        <f>IFERROR(VLOOKUP(O:O,'Name Bridge'!A:B,2,FALSE),O:O)</f>
        <v>Alvin Kamara</v>
      </c>
      <c r="Q9" s="12">
        <f>VLOOKUP($K9,'Defensive Stats'!$AC:$AH,2,FALSE)</f>
        <v>6.5090361445783129</v>
      </c>
      <c r="R9" s="12">
        <f>VLOOKUP($K9,'Defensive Stats'!$AC:$AH,4,FALSE)</f>
        <v>3.2624309392265194</v>
      </c>
      <c r="S9" s="12">
        <f>VLOOKUP($K9,'Defensive Stats'!$AC:$AH,6,FALSE)</f>
        <v>10.593137254901961</v>
      </c>
      <c r="T9" s="12">
        <f>IFERROR(VLOOKUP($P9,Passing!$C:$AF,9,FALSE)/VLOOKUP($P9,Passing!$C:$AF,5,FALSE),0)</f>
        <v>7.1428571428571425E-2</v>
      </c>
      <c r="U9" s="12">
        <f>IFERROR(VLOOKUP($P9,Passing!$C:$AF,11,FALSE)/VLOOKUP($P9,Passing!$C:$AF,5,FALSE),0)</f>
        <v>0.9285714285714286</v>
      </c>
      <c r="V9" s="12" t="str">
        <f>IFERROR(VLOOKUP($P9,Passing!$C:$AF,18,FALSE),0)</f>
        <v>13.0</v>
      </c>
      <c r="W9" s="12">
        <f>IFERROR(VLOOKUP($P9,Passing!$C:$AF,12,FALSE)/VLOOKUP($P9,Passing!$C:$AF,5,FALSE),0)</f>
        <v>0</v>
      </c>
      <c r="X9" s="12">
        <f>IFERROR(IF(OR($B9="D",$B9="K"),0,VLOOKUP($P9,Receiving!$C:$T,7,FALSE)/VLOOKUP($P9,Receiving!$C:$T,5,FALSE)),0)*$AJ9</f>
        <v>6.9285714285714288</v>
      </c>
      <c r="Y9" s="21">
        <f>IFERROR(VLOOKUP($P9,Receiving!$C:$T,8,FALSE)/VLOOKUP($P9,Receiving!$C:$T,5,FALSE),0)</f>
        <v>5.7857142857142856</v>
      </c>
      <c r="Z9" s="21">
        <f>IFERROR(VLOOKUP($P9,Receiving!$C:$T,10,FALSE)/VLOOKUP($P9,Receiving!$C:$T,5,FALSE),0)</f>
        <v>38.071428571428569</v>
      </c>
      <c r="AA9" s="21">
        <f>IFERROR(VLOOKUP($P9,Receiving!$C:$T,11,FALSE),0)</f>
        <v>6.6</v>
      </c>
      <c r="AB9" s="21">
        <f>IFERROR(VLOOKUP($P9,Receiving!$C:$T,14,FALSE),0)</f>
        <v>41</v>
      </c>
      <c r="AC9" s="21">
        <f>IFERROR(VLOOKUP($P9,Receiving!$C:$T,11,FALSE)/VLOOKUP($P9,Receiving!$C:$T,5,FALSE),0)</f>
        <v>0.47142857142857142</v>
      </c>
      <c r="AD9" s="12">
        <f>IFERROR(VLOOKUP($P9,Rushing!$C:$P,7,FALSE)/VLOOKUP($P9,Rushing!$C:$P,5,FALSE),0)</f>
        <v>12.214285714285714</v>
      </c>
      <c r="AE9" s="12">
        <f>IFERROR(VLOOKUP($P9,Rushing!$C:$P,8,FALSE)/VLOOKUP($P9,Rushing!$C:$P,5,FALSE),0)</f>
        <v>56.928571428571431</v>
      </c>
      <c r="AF9" s="12" t="str">
        <f>IFERROR(VLOOKUP($P9,Rushing!$C:$P,12,FALSE),0)</f>
        <v>4.7</v>
      </c>
      <c r="AG9" s="12">
        <f>IFERROR(VLOOKUP($P9,Rushing!$C:$P,9,FALSE)/VLOOKUP($P9,Rushing!$C:$P,5,FALSE),0)</f>
        <v>0.35714285714285715</v>
      </c>
      <c r="AH9" s="12">
        <f>VLOOKUP($J9,'Vegas Odds'!$B:$S,18,FALSE)</f>
        <v>41.698085765579364</v>
      </c>
      <c r="AI9" s="12">
        <f>VLOOKUP($J9,'Vegas Odds'!$B:$S,17,FALSE)</f>
        <v>21.901914234420641</v>
      </c>
      <c r="AJ9">
        <v>1</v>
      </c>
      <c r="AK9" s="12">
        <f t="shared" si="0"/>
        <v>7.1428571428571425E-2</v>
      </c>
      <c r="AL9" s="12">
        <f t="shared" si="1"/>
        <v>0</v>
      </c>
      <c r="AM9" s="12">
        <f>V9/Team_Defense_Table[[#Totals],[Passing yds/att]]*'Fanduel Export'!Q9</f>
        <v>12.553966753800765</v>
      </c>
      <c r="AN9" s="12">
        <f t="shared" si="2"/>
        <v>0.89671191098576886</v>
      </c>
      <c r="AO9" s="12">
        <f>IFERROR(IF(OR($B9="D",$B9="K"),0,VLOOKUP($P9,Receiving!$C:$T,7,FALSE)/VLOOKUP($P9,Receiving!$C:$T,5,FALSE)),0)*$AJ9</f>
        <v>6.9285714285714288</v>
      </c>
      <c r="AP9" s="21">
        <f t="shared" si="8"/>
        <v>40.582776292335119</v>
      </c>
      <c r="AQ9" s="21">
        <f t="shared" si="9"/>
        <v>7.118984753048557</v>
      </c>
      <c r="AR9" s="22">
        <f t="shared" si="3"/>
        <v>5.7857142857142856</v>
      </c>
      <c r="AS9" s="22">
        <f t="shared" si="10"/>
        <v>5.9447192267725057</v>
      </c>
      <c r="AT9" s="22">
        <f>AA9/Team_Defense_Table[[#Totals],[Yards per completion]]*'Fanduel Export'!S9</f>
        <v>6.5842241449682417</v>
      </c>
      <c r="AU9" s="12">
        <f t="shared" si="11"/>
        <v>38.094439695887687</v>
      </c>
      <c r="AV9" s="12">
        <f t="shared" si="4"/>
        <v>12.214285714285714</v>
      </c>
      <c r="AW9" s="21">
        <f t="shared" si="12"/>
        <v>30.380681818181817</v>
      </c>
      <c r="AX9" s="12">
        <f t="shared" si="13"/>
        <v>8.8054718373336662</v>
      </c>
      <c r="AY9" s="12">
        <f>AF9/Team_Defense_Table[[#Totals],[Rushing Y/A]]*R9</f>
        <v>3.5555769076787573</v>
      </c>
      <c r="AZ9" s="12">
        <f t="shared" si="14"/>
        <v>43.42883222950482</v>
      </c>
      <c r="BA9" s="22">
        <f t="shared" si="15"/>
        <v>11.081052811835823</v>
      </c>
      <c r="BB9" s="22">
        <f t="shared" si="5"/>
        <v>1.3350666038356411</v>
      </c>
      <c r="BC9" s="21">
        <f t="shared" si="6"/>
        <v>0.83476764199655762</v>
      </c>
      <c r="BD9" t="str">
        <f t="shared" si="16"/>
        <v>Alvin Kamara</v>
      </c>
      <c r="BE9">
        <f t="shared" si="17"/>
        <v>8300</v>
      </c>
      <c r="BF9" t="str">
        <f t="shared" si="18"/>
        <v>RB</v>
      </c>
    </row>
    <row r="10" spans="1:58" x14ac:dyDescent="0.3">
      <c r="A10" t="s">
        <v>1904</v>
      </c>
      <c r="B10" t="s">
        <v>34</v>
      </c>
      <c r="C10" t="s">
        <v>1905</v>
      </c>
      <c r="D10" t="s">
        <v>95</v>
      </c>
      <c r="E10" t="s">
        <v>1906</v>
      </c>
      <c r="F10">
        <v>13.969231238731901</v>
      </c>
      <c r="G10">
        <v>13</v>
      </c>
      <c r="H10">
        <v>8200</v>
      </c>
      <c r="I10" t="s">
        <v>1884</v>
      </c>
      <c r="J10" t="s">
        <v>1138</v>
      </c>
      <c r="K10" t="s">
        <v>33</v>
      </c>
      <c r="O10" t="str">
        <f t="shared" si="7"/>
        <v>Josh Jacobs</v>
      </c>
      <c r="P10" t="str">
        <f>IFERROR(VLOOKUP(O:O,'Name Bridge'!A:B,2,FALSE),O:O)</f>
        <v>Josh Jacobs</v>
      </c>
      <c r="Q10" s="12">
        <f>VLOOKUP($K10,'Defensive Stats'!$AC:$AH,2,FALSE)</f>
        <v>6.7941176470588234</v>
      </c>
      <c r="R10" s="12">
        <f>VLOOKUP($K10,'Defensive Stats'!$AC:$AH,4,FALSE)</f>
        <v>5.1595505617977526</v>
      </c>
      <c r="S10" s="12">
        <f>VLOOKUP($K10,'Defensive Stats'!$AC:$AH,6,FALSE)</f>
        <v>10.651296829971182</v>
      </c>
      <c r="T10" s="12">
        <f>IFERROR(VLOOKUP($P10,Passing!$C:$AF,9,FALSE)/VLOOKUP($P10,Passing!$C:$AF,5,FALSE),0)</f>
        <v>0</v>
      </c>
      <c r="U10" s="12">
        <f>IFERROR(VLOOKUP($P10,Passing!$C:$AF,11,FALSE)/VLOOKUP($P10,Passing!$C:$AF,5,FALSE),0)</f>
        <v>0</v>
      </c>
      <c r="V10" s="12">
        <f>IFERROR(VLOOKUP($P10,Passing!$C:$AF,18,FALSE),0)</f>
        <v>0</v>
      </c>
      <c r="W10" s="12">
        <f>IFERROR(VLOOKUP($P10,Passing!$C:$AF,12,FALSE)/VLOOKUP($P10,Passing!$C:$AF,5,FALSE),0)</f>
        <v>0</v>
      </c>
      <c r="X10" s="12">
        <f>IFERROR(IF(OR($B10="D",$B10="K"),0,VLOOKUP($P10,Receiving!$C:$T,7,FALSE)/VLOOKUP($P10,Receiving!$C:$T,5,FALSE)),0)*$AJ10</f>
        <v>2.0769230769230771</v>
      </c>
      <c r="Y10" s="21">
        <f>IFERROR(VLOOKUP($P10,Receiving!$C:$T,8,FALSE)/VLOOKUP($P10,Receiving!$C:$T,5,FALSE),0)</f>
        <v>1.5384615384615385</v>
      </c>
      <c r="Z10" s="21">
        <f>IFERROR(VLOOKUP($P10,Receiving!$C:$T,10,FALSE)/VLOOKUP($P10,Receiving!$C:$T,5,FALSE),0)</f>
        <v>12.76923076923077</v>
      </c>
      <c r="AA10" s="21">
        <f>IFERROR(VLOOKUP($P10,Receiving!$C:$T,11,FALSE),0)</f>
        <v>8.3000000000000007</v>
      </c>
      <c r="AB10" s="21">
        <f>IFERROR(VLOOKUP($P10,Receiving!$C:$T,14,FALSE),0)</f>
        <v>28</v>
      </c>
      <c r="AC10" s="21">
        <f>IFERROR(VLOOKUP($P10,Receiving!$C:$T,11,FALSE)/VLOOKUP($P10,Receiving!$C:$T,5,FALSE),0)</f>
        <v>0.63846153846153852</v>
      </c>
      <c r="AD10" s="12">
        <f>IFERROR(VLOOKUP($P10,Rushing!$C:$P,7,FALSE)/VLOOKUP($P10,Rushing!$C:$P,5,FALSE),0)</f>
        <v>18.615384615384617</v>
      </c>
      <c r="AE10" s="12">
        <f>IFERROR(VLOOKUP($P10,Rushing!$C:$P,8,FALSE)/VLOOKUP($P10,Rushing!$C:$P,5,FALSE),0)</f>
        <v>88.461538461538467</v>
      </c>
      <c r="AF10" s="12" t="str">
        <f>IFERROR(VLOOKUP($P10,Rushing!$C:$P,12,FALSE),0)</f>
        <v>4.8</v>
      </c>
      <c r="AG10" s="12">
        <f>IFERROR(VLOOKUP($P10,Rushing!$C:$P,9,FALSE)/VLOOKUP($P10,Rushing!$C:$P,5,FALSE),0)</f>
        <v>0.53846153846153844</v>
      </c>
      <c r="AH10" s="12">
        <f>VLOOKUP($J10,'Vegas Odds'!$B:$S,18,FALSE)</f>
        <v>29.094443537499998</v>
      </c>
      <c r="AI10" s="12">
        <f>VLOOKUP($J10,'Vegas Odds'!$B:$S,17,FALSE)</f>
        <v>32.205556462499999</v>
      </c>
      <c r="AJ10">
        <v>1</v>
      </c>
      <c r="AK10" s="12">
        <f t="shared" si="0"/>
        <v>0</v>
      </c>
      <c r="AL10" s="12">
        <f t="shared" si="1"/>
        <v>0</v>
      </c>
      <c r="AM10" s="12">
        <f>V10/Team_Defense_Table[[#Totals],[Passing yds/att]]*'Fanduel Export'!Q10</f>
        <v>0</v>
      </c>
      <c r="AN10" s="12">
        <f t="shared" si="2"/>
        <v>0</v>
      </c>
      <c r="AO10" s="12">
        <f>IFERROR(IF(OR($B10="D",$B10="K"),0,VLOOKUP($P10,Receiving!$C:$T,7,FALSE)/VLOOKUP($P10,Receiving!$C:$T,5,FALSE)),0)*$AJ10</f>
        <v>2.0769230769230771</v>
      </c>
      <c r="AP10" s="21">
        <f t="shared" si="8"/>
        <v>44.777285214785209</v>
      </c>
      <c r="AQ10" s="21">
        <f t="shared" si="9"/>
        <v>1.3494994371234592</v>
      </c>
      <c r="AR10" s="22">
        <f t="shared" si="3"/>
        <v>1.5384615384615385</v>
      </c>
      <c r="AS10" s="22">
        <f t="shared" si="10"/>
        <v>0.99962921268404381</v>
      </c>
      <c r="AT10" s="22">
        <f>AA10/Team_Defense_Table[[#Totals],[Yards per completion]]*'Fanduel Export'!S10</f>
        <v>8.3256212907965388</v>
      </c>
      <c r="AU10" s="12">
        <f t="shared" si="11"/>
        <v>12.808648139686984</v>
      </c>
      <c r="AV10" s="12">
        <f t="shared" si="4"/>
        <v>18.615384615384617</v>
      </c>
      <c r="AW10" s="21">
        <f t="shared" si="12"/>
        <v>27.354940892440894</v>
      </c>
      <c r="AX10" s="12">
        <f t="shared" si="13"/>
        <v>21.916290101273464</v>
      </c>
      <c r="AY10" s="12">
        <f>AF10/Team_Defense_Table[[#Totals],[Rushing Y/A]]*R10</f>
        <v>5.7428041035661943</v>
      </c>
      <c r="AZ10" s="12">
        <f t="shared" si="14"/>
        <v>106.90450715869378</v>
      </c>
      <c r="BA10" s="22">
        <f t="shared" si="15"/>
        <v>12.740546299068846</v>
      </c>
      <c r="BB10" s="22">
        <f t="shared" si="5"/>
        <v>1.5537251584230303</v>
      </c>
      <c r="BC10" s="21">
        <f t="shared" si="6"/>
        <v>0.25328330206378991</v>
      </c>
      <c r="BD10" t="str">
        <f t="shared" si="16"/>
        <v>Josh Jacobs</v>
      </c>
      <c r="BE10">
        <f t="shared" si="17"/>
        <v>8200</v>
      </c>
      <c r="BF10" t="str">
        <f t="shared" si="18"/>
        <v>RB</v>
      </c>
    </row>
    <row r="11" spans="1:58" x14ac:dyDescent="0.3">
      <c r="A11" t="s">
        <v>1907</v>
      </c>
      <c r="B11" t="s">
        <v>49</v>
      </c>
      <c r="C11" t="s">
        <v>1908</v>
      </c>
      <c r="D11" t="s">
        <v>83</v>
      </c>
      <c r="E11" t="s">
        <v>1909</v>
      </c>
      <c r="F11">
        <v>14.973333740234301</v>
      </c>
      <c r="G11">
        <v>15</v>
      </c>
      <c r="H11">
        <v>8200</v>
      </c>
      <c r="I11" t="s">
        <v>1900</v>
      </c>
      <c r="J11" t="s">
        <v>84</v>
      </c>
      <c r="K11" t="s">
        <v>61</v>
      </c>
      <c r="O11" t="str">
        <f t="shared" si="7"/>
        <v>Julio Jones</v>
      </c>
      <c r="P11" t="str">
        <f>IFERROR(VLOOKUP(O:O,'Name Bridge'!A:B,2,FALSE),O:O)</f>
        <v>Julio Jones</v>
      </c>
      <c r="Q11" s="12">
        <f>VLOOKUP($K11,'Defensive Stats'!$AC:$AH,2,FALSE)</f>
        <v>7.0618729096989963</v>
      </c>
      <c r="R11" s="12">
        <f>VLOOKUP($K11,'Defensive Stats'!$AC:$AH,4,FALSE)</f>
        <v>4.8530927835051543</v>
      </c>
      <c r="S11" s="12">
        <f>VLOOKUP($K11,'Defensive Stats'!$AC:$AH,6,FALSE)</f>
        <v>11.026109660574413</v>
      </c>
      <c r="T11" s="12">
        <f>IFERROR(VLOOKUP($P11,Passing!$C:$AF,9,FALSE)/VLOOKUP($P11,Passing!$C:$AF,5,FALSE),0)</f>
        <v>0</v>
      </c>
      <c r="U11" s="12">
        <f>IFERROR(VLOOKUP($P11,Passing!$C:$AF,11,FALSE)/VLOOKUP($P11,Passing!$C:$AF,5,FALSE),0)</f>
        <v>0</v>
      </c>
      <c r="V11" s="12">
        <f>IFERROR(VLOOKUP($P11,Passing!$C:$AF,18,FALSE),0)</f>
        <v>0</v>
      </c>
      <c r="W11" s="12">
        <f>IFERROR(VLOOKUP($P11,Passing!$C:$AF,12,FALSE)/VLOOKUP($P11,Passing!$C:$AF,5,FALSE),0)</f>
        <v>0</v>
      </c>
      <c r="X11" s="12">
        <f>IFERROR(IF(OR($B11="D",$B11="K"),0,VLOOKUP($P11,Receiving!$C:$T,7,FALSE)/VLOOKUP($P11,Receiving!$C:$T,5,FALSE)),0)*$AJ11</f>
        <v>10.466666666666667</v>
      </c>
      <c r="Y11" s="21">
        <f>IFERROR(VLOOKUP($P11,Receiving!$C:$T,8,FALSE)/VLOOKUP($P11,Receiving!$C:$T,5,FALSE),0)</f>
        <v>6.6</v>
      </c>
      <c r="Z11" s="21">
        <f>IFERROR(VLOOKUP($P11,Receiving!$C:$T,10,FALSE)/VLOOKUP($P11,Receiving!$C:$T,5,FALSE),0)</f>
        <v>92.933333333333337</v>
      </c>
      <c r="AA11" s="21">
        <f>IFERROR(VLOOKUP($P11,Receiving!$C:$T,11,FALSE),0)</f>
        <v>14.1</v>
      </c>
      <c r="AB11" s="21">
        <f>IFERROR(VLOOKUP($P11,Receiving!$C:$T,14,FALSE),0)</f>
        <v>54</v>
      </c>
      <c r="AC11" s="21">
        <f>IFERROR(VLOOKUP($P11,Receiving!$C:$T,11,FALSE)/VLOOKUP($P11,Receiving!$C:$T,5,FALSE),0)</f>
        <v>0.94</v>
      </c>
      <c r="AD11" s="12">
        <f>IFERROR(VLOOKUP($P11,Rushing!$C:$P,7,FALSE)/VLOOKUP($P11,Rushing!$C:$P,5,FALSE),0)</f>
        <v>0.13333333333333333</v>
      </c>
      <c r="AE11" s="12">
        <f>IFERROR(VLOOKUP($P11,Rushing!$C:$P,8,FALSE)/VLOOKUP($P11,Rushing!$C:$P,5,FALSE),0)</f>
        <v>-0.2</v>
      </c>
      <c r="AF11" s="12" t="str">
        <f>IFERROR(VLOOKUP($P11,Rushing!$C:$P,12,FALSE),0)</f>
        <v>-1.5</v>
      </c>
      <c r="AG11" s="12">
        <f>IFERROR(VLOOKUP($P11,Rushing!$C:$P,9,FALSE)/VLOOKUP($P11,Rushing!$C:$P,5,FALSE),0)</f>
        <v>0</v>
      </c>
      <c r="AH11" s="12">
        <f>VLOOKUP($J11,'Vegas Odds'!$B:$S,18,FALSE)</f>
        <v>44.774070299355685</v>
      </c>
      <c r="AI11" s="12">
        <f>VLOOKUP($J11,'Vegas Odds'!$B:$S,17,FALSE)</f>
        <v>21.325929700644309</v>
      </c>
      <c r="AJ11">
        <v>1</v>
      </c>
      <c r="AK11" s="12">
        <f t="shared" si="0"/>
        <v>0</v>
      </c>
      <c r="AL11" s="12">
        <f t="shared" si="1"/>
        <v>0</v>
      </c>
      <c r="AM11" s="12">
        <f>V11/Team_Defense_Table[[#Totals],[Passing yds/att]]*'Fanduel Export'!Q11</f>
        <v>0</v>
      </c>
      <c r="AN11" s="12">
        <f>AM11*AL11</f>
        <v>0</v>
      </c>
      <c r="AO11" s="12">
        <f>IFERROR(IF(OR($B11="D",$B11="K"),0,VLOOKUP($P11,Receiving!$C:$T,7,FALSE)/VLOOKUP($P11,Receiving!$C:$T,5,FALSE)),0)*$AJ11</f>
        <v>10.466666666666667</v>
      </c>
      <c r="AP11" s="21">
        <f t="shared" si="8"/>
        <v>36.57628205128205</v>
      </c>
      <c r="AQ11" s="21">
        <f t="shared" si="9"/>
        <v>12.812545257503281</v>
      </c>
      <c r="AR11" s="22">
        <f t="shared" si="3"/>
        <v>6.6</v>
      </c>
      <c r="AS11" s="22">
        <f t="shared" si="10"/>
        <v>8.0792482833937882</v>
      </c>
      <c r="AT11" s="22">
        <f>AA11/Team_Defense_Table[[#Totals],[Yards per completion]]*'Fanduel Export'!S11</f>
        <v>14.641227609522128</v>
      </c>
      <c r="AU11" s="12">
        <f>AS11*AT11</f>
        <v>118.29011303100938</v>
      </c>
      <c r="AV11" s="12">
        <f t="shared" si="4"/>
        <v>0.13333333333333333</v>
      </c>
      <c r="AW11" s="21">
        <f t="shared" si="12"/>
        <v>30.875869963369961</v>
      </c>
      <c r="AX11" s="12">
        <f t="shared" si="13"/>
        <v>9.2093187877543795E-2</v>
      </c>
      <c r="AY11" s="12">
        <f>AF11/Team_Defense_Table[[#Totals],[Rushing Y/A]]*R11</f>
        <v>-1.6880322725235319</v>
      </c>
      <c r="AZ11" s="12">
        <f>AY11*AX11</f>
        <v>-0.15545627321686684</v>
      </c>
      <c r="BA11" s="22">
        <f t="shared" si="15"/>
        <v>15.113465675779249</v>
      </c>
      <c r="BB11" s="22">
        <f t="shared" si="5"/>
        <v>1.8431055702169818</v>
      </c>
      <c r="BC11" s="21">
        <f t="shared" si="6"/>
        <v>1.2764227642276424</v>
      </c>
      <c r="BD11" t="str">
        <f t="shared" si="16"/>
        <v>Julio Jones</v>
      </c>
      <c r="BE11">
        <f t="shared" si="17"/>
        <v>8200</v>
      </c>
      <c r="BF11" t="str">
        <f t="shared" si="18"/>
        <v>WR</v>
      </c>
    </row>
    <row r="12" spans="1:58" x14ac:dyDescent="0.3">
      <c r="A12" t="s">
        <v>1910</v>
      </c>
      <c r="B12" t="s">
        <v>38</v>
      </c>
      <c r="C12" t="s">
        <v>1911</v>
      </c>
      <c r="D12" t="s">
        <v>155</v>
      </c>
      <c r="E12" t="s">
        <v>1912</v>
      </c>
      <c r="F12">
        <v>20.796363136985001</v>
      </c>
      <c r="G12">
        <v>11</v>
      </c>
      <c r="H12">
        <v>8100</v>
      </c>
      <c r="I12" t="s">
        <v>1892</v>
      </c>
      <c r="J12" t="s">
        <v>1095</v>
      </c>
      <c r="K12" t="s">
        <v>1096</v>
      </c>
      <c r="O12" t="str">
        <f t="shared" si="7"/>
        <v>Drew Brees</v>
      </c>
      <c r="P12" t="str">
        <f>IFERROR(VLOOKUP(O:O,'Name Bridge'!A:B,2,FALSE),O:O)</f>
        <v>Drew Brees</v>
      </c>
      <c r="Q12" s="12">
        <f>VLOOKUP($K12,'Defensive Stats'!$AC:$AH,2,FALSE)</f>
        <v>6.5090361445783129</v>
      </c>
      <c r="R12" s="12">
        <f>VLOOKUP($K12,'Defensive Stats'!$AC:$AH,4,FALSE)</f>
        <v>3.2624309392265194</v>
      </c>
      <c r="S12" s="12">
        <f>VLOOKUP($K12,'Defensive Stats'!$AC:$AH,6,FALSE)</f>
        <v>10.593137254901961</v>
      </c>
      <c r="T12" s="12">
        <f>IFERROR(VLOOKUP($P12,Passing!$C:$AF,9,FALSE)/VLOOKUP($P12,Passing!$C:$AF,5,FALSE),0)</f>
        <v>34.363636363636367</v>
      </c>
      <c r="U12" s="12">
        <f>IFERROR(VLOOKUP($P12,Passing!$C:$AF,11,FALSE)/VLOOKUP($P12,Passing!$C:$AF,5,FALSE),0)</f>
        <v>270.81818181818181</v>
      </c>
      <c r="V12" s="12" t="str">
        <f>IFERROR(VLOOKUP($P12,Passing!$C:$AF,18,FALSE),0)</f>
        <v>7.9</v>
      </c>
      <c r="W12" s="12">
        <f>IFERROR(VLOOKUP($P12,Passing!$C:$AF,12,FALSE)/VLOOKUP($P12,Passing!$C:$AF,5,FALSE),0)</f>
        <v>2.4545454545454546</v>
      </c>
      <c r="X12" s="12">
        <f>IFERROR(IF(OR($B12="D",$B12="K"),0,VLOOKUP($P12,Receiving!$C:$T,7,FALSE)/VLOOKUP($P12,Receiving!$C:$T,5,FALSE)),0)*$AJ12</f>
        <v>0</v>
      </c>
      <c r="Y12" s="21">
        <f>IFERROR(VLOOKUP($P12,Receiving!$C:$T,8,FALSE)/VLOOKUP($P12,Receiving!$C:$T,5,FALSE),0)</f>
        <v>0</v>
      </c>
      <c r="Z12" s="21">
        <f>IFERROR(VLOOKUP($P12,Receiving!$C:$T,10,FALSE)/VLOOKUP($P12,Receiving!$C:$T,5,FALSE),0)</f>
        <v>0</v>
      </c>
      <c r="AA12" s="21">
        <f>IFERROR(VLOOKUP($P12,Receiving!$C:$T,11,FALSE),0)</f>
        <v>0</v>
      </c>
      <c r="AB12" s="21">
        <f>IFERROR(VLOOKUP($P12,Receiving!$C:$T,14,FALSE),0)</f>
        <v>0</v>
      </c>
      <c r="AC12" s="21">
        <f>IFERROR(VLOOKUP($P12,Receiving!$C:$T,11,FALSE)/VLOOKUP($P12,Receiving!$C:$T,5,FALSE),0)</f>
        <v>0</v>
      </c>
      <c r="AD12" s="12">
        <f>IFERROR(VLOOKUP($P12,Rushing!$C:$P,7,FALSE)/VLOOKUP($P12,Rushing!$C:$P,5,FALSE),0)</f>
        <v>0.81818181818181823</v>
      </c>
      <c r="AE12" s="12">
        <f>IFERROR(VLOOKUP($P12,Rushing!$C:$P,8,FALSE)/VLOOKUP($P12,Rushing!$C:$P,5,FALSE),0)</f>
        <v>-0.36363636363636365</v>
      </c>
      <c r="AF12" s="12" t="str">
        <f>IFERROR(VLOOKUP($P12,Rushing!$C:$P,12,FALSE),0)</f>
        <v>-0.4</v>
      </c>
      <c r="AG12" s="12">
        <f>IFERROR(VLOOKUP($P12,Rushing!$C:$P,9,FALSE)/VLOOKUP($P12,Rushing!$C:$P,5,FALSE),0)</f>
        <v>9.0909090909090912E-2</v>
      </c>
      <c r="AH12" s="12">
        <f>VLOOKUP($J12,'Vegas Odds'!$B:$S,18,FALSE)</f>
        <v>41.698085765579364</v>
      </c>
      <c r="AI12" s="12">
        <f>VLOOKUP($J12,'Vegas Odds'!$B:$S,17,FALSE)</f>
        <v>21.901914234420641</v>
      </c>
      <c r="AJ12">
        <v>1</v>
      </c>
      <c r="AK12" s="12">
        <f t="shared" si="0"/>
        <v>34.363636363636367</v>
      </c>
      <c r="AL12" s="12">
        <f t="shared" si="1"/>
        <v>41.698085765579364</v>
      </c>
      <c r="AM12" s="12">
        <f>V12/Team_Defense_Table[[#Totals],[Passing yds/att]]*'Fanduel Export'!Q12</f>
        <v>7.6289490273096954</v>
      </c>
      <c r="AN12" s="12">
        <f t="shared" ref="AN12:AN75" si="19">AM12*AL12</f>
        <v>318.11257084199292</v>
      </c>
      <c r="AO12" s="12">
        <f>IFERROR(IF(OR($B12="D",$B12="K"),0,VLOOKUP($P12,Receiving!$C:$T,7,FALSE)/VLOOKUP($P12,Receiving!$C:$T,5,FALSE)),0)*$AJ12</f>
        <v>0</v>
      </c>
      <c r="AP12" s="21">
        <f t="shared" si="8"/>
        <v>40.582776292335119</v>
      </c>
      <c r="AQ12" s="21">
        <f t="shared" si="9"/>
        <v>0</v>
      </c>
      <c r="AR12" s="22">
        <f t="shared" si="3"/>
        <v>0</v>
      </c>
      <c r="AS12" s="22">
        <f t="shared" si="10"/>
        <v>0</v>
      </c>
      <c r="AT12" s="22">
        <f>AA12/Team_Defense_Table[[#Totals],[Yards per completion]]*'Fanduel Export'!S12</f>
        <v>0</v>
      </c>
      <c r="AU12" s="12">
        <f t="shared" ref="AU12:AU75" si="20">AS12*AT12</f>
        <v>0</v>
      </c>
      <c r="AV12" s="12">
        <f t="shared" si="4"/>
        <v>0.81818181818181823</v>
      </c>
      <c r="AW12" s="21">
        <f t="shared" si="12"/>
        <v>30.380681818181817</v>
      </c>
      <c r="AX12" s="12">
        <f t="shared" si="13"/>
        <v>0.58984021876876236</v>
      </c>
      <c r="AY12" s="12">
        <f>AF12/Team_Defense_Table[[#Totals],[Rushing Y/A]]*R12</f>
        <v>-0.30260229001521338</v>
      </c>
      <c r="AZ12" s="12">
        <f t="shared" ref="AZ12:AZ75" si="21">AY12*AX12</f>
        <v>-0.17848700094250194</v>
      </c>
      <c r="BA12" s="22">
        <f t="shared" si="15"/>
        <v>12.706654133585467</v>
      </c>
      <c r="BB12" s="22">
        <f t="shared" si="5"/>
        <v>1.5687227325414157</v>
      </c>
      <c r="BC12" s="21">
        <f t="shared" si="6"/>
        <v>0</v>
      </c>
      <c r="BD12" t="str">
        <f t="shared" si="16"/>
        <v>Drew Brees</v>
      </c>
      <c r="BE12">
        <f t="shared" si="17"/>
        <v>8100</v>
      </c>
      <c r="BF12" t="str">
        <f t="shared" si="18"/>
        <v>QB</v>
      </c>
    </row>
    <row r="13" spans="1:58" x14ac:dyDescent="0.3">
      <c r="A13" t="s">
        <v>1913</v>
      </c>
      <c r="B13" t="s">
        <v>49</v>
      </c>
      <c r="C13" t="s">
        <v>1914</v>
      </c>
      <c r="D13" t="s">
        <v>142</v>
      </c>
      <c r="E13" t="s">
        <v>1915</v>
      </c>
      <c r="F13">
        <v>14.2666664123535</v>
      </c>
      <c r="G13">
        <v>12</v>
      </c>
      <c r="H13">
        <v>8000</v>
      </c>
      <c r="I13" t="s">
        <v>1896</v>
      </c>
      <c r="J13" t="s">
        <v>1094</v>
      </c>
      <c r="K13" t="s">
        <v>46</v>
      </c>
      <c r="O13" t="str">
        <f t="shared" si="7"/>
        <v>Davante Adams</v>
      </c>
      <c r="P13" t="str">
        <f>IFERROR(VLOOKUP(O:O,'Name Bridge'!A:B,2,FALSE),O:O)</f>
        <v>Davante Adams</v>
      </c>
      <c r="Q13" s="12">
        <f>VLOOKUP($K13,'Defensive Stats'!$AC:$AH,2,FALSE)</f>
        <v>6.2179700499168051</v>
      </c>
      <c r="R13" s="12">
        <f>VLOOKUP($K13,'Defensive Stats'!$AC:$AH,4,FALSE)</f>
        <v>4.2772277227722775</v>
      </c>
      <c r="S13" s="12">
        <f>VLOOKUP($K13,'Defensive Stats'!$AC:$AH,6,FALSE)</f>
        <v>9.4847715736040605</v>
      </c>
      <c r="T13" s="12">
        <f>IFERROR(VLOOKUP($P13,Passing!$C:$AF,9,FALSE)/VLOOKUP($P13,Passing!$C:$AF,5,FALSE),0)</f>
        <v>0</v>
      </c>
      <c r="U13" s="12">
        <f>IFERROR(VLOOKUP($P13,Passing!$C:$AF,11,FALSE)/VLOOKUP($P13,Passing!$C:$AF,5,FALSE),0)</f>
        <v>0</v>
      </c>
      <c r="V13" s="12">
        <f>IFERROR(VLOOKUP($P13,Passing!$C:$AF,18,FALSE),0)</f>
        <v>0</v>
      </c>
      <c r="W13" s="12">
        <f>IFERROR(VLOOKUP($P13,Passing!$C:$AF,12,FALSE)/VLOOKUP($P13,Passing!$C:$AF,5,FALSE),0)</f>
        <v>0</v>
      </c>
      <c r="X13" s="12">
        <f>IFERROR(IF(OR($B13="D",$B13="K"),0,VLOOKUP($P13,Receiving!$C:$T,7,FALSE)/VLOOKUP($P13,Receiving!$C:$T,5,FALSE)),0)*$AJ13</f>
        <v>10.583333333333334</v>
      </c>
      <c r="Y13" s="21">
        <f>IFERROR(VLOOKUP($P13,Receiving!$C:$T,8,FALSE)/VLOOKUP($P13,Receiving!$C:$T,5,FALSE),0)</f>
        <v>6.916666666666667</v>
      </c>
      <c r="Z13" s="21">
        <f>IFERROR(VLOOKUP($P13,Receiving!$C:$T,10,FALSE)/VLOOKUP($P13,Receiving!$C:$T,5,FALSE),0)</f>
        <v>83.083333333333329</v>
      </c>
      <c r="AA13" s="21">
        <f>IFERROR(VLOOKUP($P13,Receiving!$C:$T,11,FALSE),0)</f>
        <v>12</v>
      </c>
      <c r="AB13" s="21">
        <f>IFERROR(VLOOKUP($P13,Receiving!$C:$T,14,FALSE),0)</f>
        <v>58</v>
      </c>
      <c r="AC13" s="21">
        <f>IFERROR(VLOOKUP($P13,Receiving!$C:$T,11,FALSE)/VLOOKUP($P13,Receiving!$C:$T,5,FALSE),0)</f>
        <v>1</v>
      </c>
      <c r="AD13" s="12">
        <f>IFERROR(VLOOKUP($P13,Rushing!$C:$P,7,FALSE)/VLOOKUP($P13,Rushing!$C:$P,5,FALSE),0)</f>
        <v>0</v>
      </c>
      <c r="AE13" s="12">
        <f>IFERROR(VLOOKUP($P13,Rushing!$C:$P,8,FALSE)/VLOOKUP($P13,Rushing!$C:$P,5,FALSE),0)</f>
        <v>0</v>
      </c>
      <c r="AF13" s="12">
        <f>IFERROR(VLOOKUP($P13,Rushing!$C:$P,12,FALSE),0)</f>
        <v>0</v>
      </c>
      <c r="AG13" s="12">
        <f>IFERROR(VLOOKUP($P13,Rushing!$C:$P,9,FALSE)/VLOOKUP($P13,Rushing!$C:$P,5,FALSE),0)</f>
        <v>0</v>
      </c>
      <c r="AH13" s="12">
        <f>VLOOKUP($J13,'Vegas Odds'!$B:$S,18,FALSE)</f>
        <v>37.252589426829275</v>
      </c>
      <c r="AI13" s="12">
        <f>VLOOKUP($J13,'Vegas Odds'!$B:$S,17,FALSE)</f>
        <v>23.147410573170728</v>
      </c>
      <c r="AJ13">
        <v>1</v>
      </c>
      <c r="AK13" s="12">
        <f t="shared" si="0"/>
        <v>0</v>
      </c>
      <c r="AL13" s="12">
        <f t="shared" si="1"/>
        <v>0</v>
      </c>
      <c r="AM13" s="12">
        <f>V13/Team_Defense_Table[[#Totals],[Passing yds/att]]*'Fanduel Export'!Q13</f>
        <v>0</v>
      </c>
      <c r="AN13" s="12">
        <f t="shared" si="19"/>
        <v>0</v>
      </c>
      <c r="AO13" s="12">
        <f>IFERROR(IF(OR($B13="D",$B13="K"),0,VLOOKUP($P13,Receiving!$C:$T,7,FALSE)/VLOOKUP($P13,Receiving!$C:$T,5,FALSE)),0)*$AJ13</f>
        <v>10.583333333333334</v>
      </c>
      <c r="AP13" s="21">
        <f t="shared" si="8"/>
        <v>34.582088744588752</v>
      </c>
      <c r="AQ13" s="21">
        <f t="shared" si="9"/>
        <v>11.400600303405174</v>
      </c>
      <c r="AR13" s="22">
        <f t="shared" si="3"/>
        <v>6.916666666666667</v>
      </c>
      <c r="AS13" s="22">
        <f t="shared" si="10"/>
        <v>7.4507860250600739</v>
      </c>
      <c r="AT13" s="22">
        <f>AA13/Team_Defense_Table[[#Totals],[Yards per completion]]*'Fanduel Export'!S13</f>
        <v>10.718751292671058</v>
      </c>
      <c r="AU13" s="12">
        <f t="shared" si="20"/>
        <v>79.863122337528125</v>
      </c>
      <c r="AV13" s="12">
        <f t="shared" si="4"/>
        <v>0</v>
      </c>
      <c r="AW13" s="21">
        <f t="shared" si="12"/>
        <v>28.472023809523812</v>
      </c>
      <c r="AX13" s="12">
        <f t="shared" si="13"/>
        <v>0</v>
      </c>
      <c r="AY13" s="12">
        <f>AF13/Team_Defense_Table[[#Totals],[Rushing Y/A]]*R13</f>
        <v>0</v>
      </c>
      <c r="AZ13" s="12">
        <f t="shared" si="21"/>
        <v>0</v>
      </c>
      <c r="BA13" s="22">
        <f t="shared" si="15"/>
        <v>11.444645567086146</v>
      </c>
      <c r="BB13" s="22">
        <f t="shared" si="5"/>
        <v>1.4305806958857683</v>
      </c>
      <c r="BC13" s="21">
        <f t="shared" si="6"/>
        <v>1.3229166666666667</v>
      </c>
      <c r="BD13" t="str">
        <f t="shared" si="16"/>
        <v>Davante Adams</v>
      </c>
      <c r="BE13">
        <f t="shared" si="17"/>
        <v>8000</v>
      </c>
      <c r="BF13" t="str">
        <f t="shared" si="18"/>
        <v>WR</v>
      </c>
    </row>
    <row r="14" spans="1:58" x14ac:dyDescent="0.3">
      <c r="A14" t="s">
        <v>1916</v>
      </c>
      <c r="B14" t="s">
        <v>52</v>
      </c>
      <c r="C14" t="s">
        <v>1917</v>
      </c>
      <c r="D14" t="s">
        <v>64</v>
      </c>
      <c r="E14" t="s">
        <v>1918</v>
      </c>
      <c r="F14">
        <v>12.857142857142801</v>
      </c>
      <c r="G14">
        <v>14</v>
      </c>
      <c r="H14">
        <v>8000</v>
      </c>
      <c r="I14" t="s">
        <v>1919</v>
      </c>
      <c r="J14" t="s">
        <v>1090</v>
      </c>
      <c r="K14" t="s">
        <v>116</v>
      </c>
      <c r="O14" t="str">
        <f t="shared" si="7"/>
        <v>George Kittle</v>
      </c>
      <c r="P14" t="str">
        <f>IFERROR(VLOOKUP(O:O,'Name Bridge'!A:B,2,FALSE),O:O)</f>
        <v>George Kittle</v>
      </c>
      <c r="Q14" s="12">
        <f>VLOOKUP($K14,'Defensive Stats'!$AC:$AH,2,FALSE)</f>
        <v>7.5041597337770387</v>
      </c>
      <c r="R14" s="12">
        <f>VLOOKUP($K14,'Defensive Stats'!$AC:$AH,4,FALSE)</f>
        <v>4.3781321184510249</v>
      </c>
      <c r="S14" s="12">
        <f>VLOOKUP($K14,'Defensive Stats'!$AC:$AH,6,FALSE)</f>
        <v>10.712589073634204</v>
      </c>
      <c r="T14" s="12">
        <f>IFERROR(VLOOKUP($P14,Passing!$C:$AF,9,FALSE)/VLOOKUP($P14,Passing!$C:$AF,5,FALSE),0)</f>
        <v>0</v>
      </c>
      <c r="U14" s="12">
        <f>IFERROR(VLOOKUP($P14,Passing!$C:$AF,11,FALSE)/VLOOKUP($P14,Passing!$C:$AF,5,FALSE),0)</f>
        <v>0</v>
      </c>
      <c r="V14" s="12">
        <f>IFERROR(VLOOKUP($P14,Passing!$C:$AF,18,FALSE),0)</f>
        <v>0</v>
      </c>
      <c r="W14" s="12">
        <f>IFERROR(VLOOKUP($P14,Passing!$C:$AF,12,FALSE)/VLOOKUP($P14,Passing!$C:$AF,5,FALSE),0)</f>
        <v>0</v>
      </c>
      <c r="X14" s="12">
        <f>IFERROR(IF(OR($B14="D",$B14="K"),0,VLOOKUP($P14,Receiving!$C:$T,7,FALSE)/VLOOKUP($P14,Receiving!$C:$T,5,FALSE)),0)*$AJ14</f>
        <v>7.6428571428571432</v>
      </c>
      <c r="Y14" s="21">
        <f>IFERROR(VLOOKUP($P14,Receiving!$C:$T,8,FALSE)/VLOOKUP($P14,Receiving!$C:$T,5,FALSE),0)</f>
        <v>6.0714285714285712</v>
      </c>
      <c r="Z14" s="21">
        <f>IFERROR(VLOOKUP($P14,Receiving!$C:$T,10,FALSE)/VLOOKUP($P14,Receiving!$C:$T,5,FALSE),0)</f>
        <v>75.214285714285708</v>
      </c>
      <c r="AA14" s="21">
        <f>IFERROR(VLOOKUP($P14,Receiving!$C:$T,11,FALSE),0)</f>
        <v>12.4</v>
      </c>
      <c r="AB14" s="21">
        <f>IFERROR(VLOOKUP($P14,Receiving!$C:$T,14,FALSE),0)</f>
        <v>61</v>
      </c>
      <c r="AC14" s="21">
        <f>IFERROR(VLOOKUP($P14,Receiving!$C:$T,11,FALSE)/VLOOKUP($P14,Receiving!$C:$T,5,FALSE),0)</f>
        <v>0.88571428571428579</v>
      </c>
      <c r="AD14" s="12">
        <f>IFERROR(VLOOKUP($P14,Rushing!$C:$P,7,FALSE)/VLOOKUP($P14,Rushing!$C:$P,5,FALSE),0)</f>
        <v>0.35714285714285715</v>
      </c>
      <c r="AE14" s="12">
        <f>IFERROR(VLOOKUP($P14,Rushing!$C:$P,8,FALSE)/VLOOKUP($P14,Rushing!$C:$P,5,FALSE),0)</f>
        <v>1.5714285714285714</v>
      </c>
      <c r="AF14" s="12" t="str">
        <f>IFERROR(VLOOKUP($P14,Rushing!$C:$P,12,FALSE),0)</f>
        <v>4.4</v>
      </c>
      <c r="AG14" s="12">
        <f>IFERROR(VLOOKUP($P14,Rushing!$C:$P,9,FALSE)/VLOOKUP($P14,Rushing!$C:$P,5,FALSE),0)</f>
        <v>0</v>
      </c>
      <c r="AH14" s="12">
        <f>VLOOKUP($J14,'Vegas Odds'!$B:$S,18,FALSE)</f>
        <v>26.807585091071147</v>
      </c>
      <c r="AI14" s="12">
        <f>VLOOKUP($J14,'Vegas Odds'!$B:$S,17,FALSE)</f>
        <v>33.392414908928856</v>
      </c>
      <c r="AJ14">
        <v>1</v>
      </c>
      <c r="AK14" s="12">
        <f t="shared" si="0"/>
        <v>0</v>
      </c>
      <c r="AL14" s="12">
        <f t="shared" si="1"/>
        <v>0</v>
      </c>
      <c r="AM14" s="12">
        <f>V14/Team_Defense_Table[[#Totals],[Passing yds/att]]*'Fanduel Export'!Q14</f>
        <v>0</v>
      </c>
      <c r="AN14" s="12">
        <f t="shared" si="19"/>
        <v>0</v>
      </c>
      <c r="AO14" s="12">
        <f>IFERROR(IF(OR($B14="D",$B14="K"),0,VLOOKUP($P14,Receiving!$C:$T,7,FALSE)/VLOOKUP($P14,Receiving!$C:$T,5,FALSE)),0)*$AJ14</f>
        <v>7.6428571428571432</v>
      </c>
      <c r="AP14" s="21">
        <f t="shared" si="8"/>
        <v>33.340259740259739</v>
      </c>
      <c r="AQ14" s="21">
        <f t="shared" si="9"/>
        <v>6.1453193464067351</v>
      </c>
      <c r="AR14" s="22">
        <f t="shared" si="3"/>
        <v>6.0714285714285712</v>
      </c>
      <c r="AS14" s="22">
        <f t="shared" si="10"/>
        <v>4.8817957424726401</v>
      </c>
      <c r="AT14" s="22">
        <f>AA14/Team_Defense_Table[[#Totals],[Yards per completion]]*'Fanduel Export'!S14</f>
        <v>12.509852907486859</v>
      </c>
      <c r="AU14" s="12">
        <f t="shared" si="20"/>
        <v>61.070546662728326</v>
      </c>
      <c r="AV14" s="12">
        <f t="shared" si="4"/>
        <v>0.35714285714285715</v>
      </c>
      <c r="AW14" s="21">
        <f t="shared" si="12"/>
        <v>29.127326839826839</v>
      </c>
      <c r="AX14" s="12">
        <f t="shared" si="13"/>
        <v>0.40943896201171243</v>
      </c>
      <c r="AY14" s="12">
        <f>AF14/Team_Defense_Table[[#Totals],[Rushing Y/A]]*R14</f>
        <v>4.4669637846224957</v>
      </c>
      <c r="AZ14" s="12">
        <f t="shared" si="21"/>
        <v>1.8289490153197452</v>
      </c>
      <c r="BA14" s="22">
        <f t="shared" si="15"/>
        <v>9.3256638535190923</v>
      </c>
      <c r="BB14" s="22">
        <f t="shared" si="5"/>
        <v>1.1657079816898865</v>
      </c>
      <c r="BC14" s="21">
        <f t="shared" si="6"/>
        <v>0.9553571428571429</v>
      </c>
      <c r="BD14" t="str">
        <f t="shared" si="16"/>
        <v>George Kittle</v>
      </c>
      <c r="BE14">
        <f t="shared" si="17"/>
        <v>8000</v>
      </c>
      <c r="BF14" t="str">
        <f t="shared" si="18"/>
        <v>TE</v>
      </c>
    </row>
    <row r="15" spans="1:58" x14ac:dyDescent="0.3">
      <c r="A15" t="s">
        <v>1920</v>
      </c>
      <c r="B15" t="s">
        <v>38</v>
      </c>
      <c r="C15" t="s">
        <v>1905</v>
      </c>
      <c r="D15" t="s">
        <v>106</v>
      </c>
      <c r="E15" t="s">
        <v>1921</v>
      </c>
      <c r="F15">
        <v>18.597499847412099</v>
      </c>
      <c r="G15">
        <v>16</v>
      </c>
      <c r="H15">
        <v>7900</v>
      </c>
      <c r="I15" t="s">
        <v>1922</v>
      </c>
      <c r="J15" t="s">
        <v>107</v>
      </c>
      <c r="K15" t="s">
        <v>130</v>
      </c>
      <c r="O15" t="str">
        <f t="shared" si="7"/>
        <v>Josh Allen</v>
      </c>
      <c r="P15" t="str">
        <f>IFERROR(VLOOKUP(O:O,'Name Bridge'!A:B,2,FALSE),O:O)</f>
        <v>Josh Allen</v>
      </c>
      <c r="Q15" s="12">
        <f>VLOOKUP($K15,'Defensive Stats'!$AC:$AH,2,FALSE)</f>
        <v>6.45982905982906</v>
      </c>
      <c r="R15" s="12">
        <f>VLOOKUP($K15,'Defensive Stats'!$AC:$AH,4,FALSE)</f>
        <v>3.3357314148681056</v>
      </c>
      <c r="S15" s="12">
        <f>VLOOKUP($K15,'Defensive Stats'!$AC:$AH,6,FALSE)</f>
        <v>10.410468319559229</v>
      </c>
      <c r="T15" s="12">
        <f>IFERROR(VLOOKUP($P15,Passing!$C:$AF,9,FALSE)/VLOOKUP($P15,Passing!$C:$AF,5,FALSE),0)</f>
        <v>28.8125</v>
      </c>
      <c r="U15" s="12">
        <f>IFERROR(VLOOKUP($P15,Passing!$C:$AF,11,FALSE)/VLOOKUP($P15,Passing!$C:$AF,5,FALSE),0)</f>
        <v>193.0625</v>
      </c>
      <c r="V15" s="12" t="str">
        <f>IFERROR(VLOOKUP($P15,Passing!$C:$AF,18,FALSE),0)</f>
        <v>6.7</v>
      </c>
      <c r="W15" s="12">
        <f>IFERROR(VLOOKUP($P15,Passing!$C:$AF,12,FALSE)/VLOOKUP($P15,Passing!$C:$AF,5,FALSE),0)</f>
        <v>1.25</v>
      </c>
      <c r="X15" s="12">
        <f>IFERROR(IF(OR($B15="D",$B15="K"),0,VLOOKUP($P15,Receiving!$C:$T,7,FALSE)/VLOOKUP($P15,Receiving!$C:$T,5,FALSE)),0)*$AJ15</f>
        <v>0</v>
      </c>
      <c r="Y15" s="21">
        <f>IFERROR(VLOOKUP($P15,Receiving!$C:$T,8,FALSE)/VLOOKUP($P15,Receiving!$C:$T,5,FALSE),0)</f>
        <v>0</v>
      </c>
      <c r="Z15" s="21">
        <f>IFERROR(VLOOKUP($P15,Receiving!$C:$T,10,FALSE)/VLOOKUP($P15,Receiving!$C:$T,5,FALSE),0)</f>
        <v>0</v>
      </c>
      <c r="AA15" s="21">
        <f>IFERROR(VLOOKUP($P15,Receiving!$C:$T,11,FALSE),0)</f>
        <v>0</v>
      </c>
      <c r="AB15" s="21">
        <f>IFERROR(VLOOKUP($P15,Receiving!$C:$T,14,FALSE),0)</f>
        <v>0</v>
      </c>
      <c r="AC15" s="21">
        <f>IFERROR(VLOOKUP($P15,Receiving!$C:$T,11,FALSE)/VLOOKUP($P15,Receiving!$C:$T,5,FALSE),0)</f>
        <v>0</v>
      </c>
      <c r="AD15" s="12">
        <f>IFERROR(VLOOKUP($P15,Rushing!$C:$P,7,FALSE)/VLOOKUP($P15,Rushing!$C:$P,5,FALSE),0)</f>
        <v>6.8125</v>
      </c>
      <c r="AE15" s="12">
        <f>IFERROR(VLOOKUP($P15,Rushing!$C:$P,8,FALSE)/VLOOKUP($P15,Rushing!$C:$P,5,FALSE),0)</f>
        <v>31.875</v>
      </c>
      <c r="AF15" s="12" t="str">
        <f>IFERROR(VLOOKUP($P15,Rushing!$C:$P,12,FALSE),0)</f>
        <v>4.7</v>
      </c>
      <c r="AG15" s="12">
        <f>IFERROR(VLOOKUP($P15,Rushing!$C:$P,9,FALSE)/VLOOKUP($P15,Rushing!$C:$P,5,FALSE),0)</f>
        <v>0.5625</v>
      </c>
      <c r="AH15" s="12">
        <f>VLOOKUP($J15,'Vegas Odds'!$B:$S,18,FALSE)</f>
        <v>31.210567449280106</v>
      </c>
      <c r="AI15" s="12">
        <f>VLOOKUP($J15,'Vegas Odds'!$B:$S,17,FALSE)</f>
        <v>27.689432550719893</v>
      </c>
      <c r="AJ15">
        <v>1</v>
      </c>
      <c r="AK15" s="12">
        <f t="shared" si="0"/>
        <v>28.8125</v>
      </c>
      <c r="AL15" s="12">
        <f t="shared" si="1"/>
        <v>31.210567449280106</v>
      </c>
      <c r="AM15" s="12">
        <f>V15/Team_Defense_Table[[#Totals],[Passing yds/att]]*'Fanduel Export'!Q15</f>
        <v>6.4212084308860931</v>
      </c>
      <c r="AN15" s="12">
        <f t="shared" si="19"/>
        <v>200.40955883805648</v>
      </c>
      <c r="AO15" s="12">
        <f>IFERROR(IF(OR($B15="D",$B15="K"),0,VLOOKUP($P15,Receiving!$C:$T,7,FALSE)/VLOOKUP($P15,Receiving!$C:$T,5,FALSE)),0)*$AJ15</f>
        <v>0</v>
      </c>
      <c r="AP15" s="21">
        <f t="shared" si="8"/>
        <v>43.803379953379959</v>
      </c>
      <c r="AQ15" s="21">
        <f t="shared" si="9"/>
        <v>0</v>
      </c>
      <c r="AR15" s="22">
        <f t="shared" si="3"/>
        <v>0</v>
      </c>
      <c r="AS15" s="22">
        <f t="shared" si="10"/>
        <v>0</v>
      </c>
      <c r="AT15" s="22">
        <f>AA15/Team_Defense_Table[[#Totals],[Yards per completion]]*'Fanduel Export'!S15</f>
        <v>0</v>
      </c>
      <c r="AU15" s="12">
        <f t="shared" si="20"/>
        <v>0</v>
      </c>
      <c r="AV15" s="12">
        <f t="shared" si="4"/>
        <v>6.8125</v>
      </c>
      <c r="AW15" s="21">
        <f t="shared" si="12"/>
        <v>25.532284382284381</v>
      </c>
      <c r="AX15" s="12">
        <f t="shared" si="13"/>
        <v>7.3880682365681105</v>
      </c>
      <c r="AY15" s="12">
        <f>AF15/Team_Defense_Table[[#Totals],[Rushing Y/A]]*R15</f>
        <v>3.6354638028707469</v>
      </c>
      <c r="AZ15" s="12">
        <f t="shared" si="21"/>
        <v>26.859054647182475</v>
      </c>
      <c r="BA15" s="22">
        <f t="shared" si="15"/>
        <v>10.702287818240507</v>
      </c>
      <c r="BB15" s="22">
        <f t="shared" si="5"/>
        <v>1.3547199769924692</v>
      </c>
      <c r="BC15" s="21">
        <f t="shared" si="6"/>
        <v>0</v>
      </c>
      <c r="BD15" t="str">
        <f t="shared" si="16"/>
        <v>Josh Allen</v>
      </c>
      <c r="BE15">
        <f t="shared" si="17"/>
        <v>7900</v>
      </c>
      <c r="BF15" t="str">
        <f t="shared" si="18"/>
        <v>QB</v>
      </c>
    </row>
    <row r="16" spans="1:58" x14ac:dyDescent="0.3">
      <c r="A16" t="s">
        <v>1923</v>
      </c>
      <c r="B16" t="s">
        <v>49</v>
      </c>
      <c r="C16" t="s">
        <v>1924</v>
      </c>
      <c r="D16" t="s">
        <v>94</v>
      </c>
      <c r="E16" t="s">
        <v>1925</v>
      </c>
      <c r="F16">
        <v>14.5026662190755</v>
      </c>
      <c r="G16">
        <v>15</v>
      </c>
      <c r="H16">
        <v>7800</v>
      </c>
      <c r="I16" t="s">
        <v>1919</v>
      </c>
      <c r="J16" t="s">
        <v>116</v>
      </c>
      <c r="K16" t="s">
        <v>1090</v>
      </c>
      <c r="O16" t="str">
        <f t="shared" si="7"/>
        <v>DeAndre Hopkins</v>
      </c>
      <c r="P16" t="str">
        <f>IFERROR(VLOOKUP(O:O,'Name Bridge'!A:B,2,FALSE),O:O)</f>
        <v>DeAndre Hopkins</v>
      </c>
      <c r="Q16" s="12">
        <f>VLOOKUP($K16,'Defensive Stats'!$AC:$AH,2,FALSE)</f>
        <v>5.2157996146435455</v>
      </c>
      <c r="R16" s="12">
        <f>VLOOKUP($K16,'Defensive Stats'!$AC:$AH,4,FALSE)</f>
        <v>4.4937655860349128</v>
      </c>
      <c r="S16" s="12">
        <f>VLOOKUP($K16,'Defensive Stats'!$AC:$AH,6,FALSE)</f>
        <v>8.5125786163522008</v>
      </c>
      <c r="T16" s="12">
        <f>IFERROR(VLOOKUP($P16,Passing!$C:$AF,9,FALSE)/VLOOKUP($P16,Passing!$C:$AF,5,FALSE),0)</f>
        <v>0.13333333333333333</v>
      </c>
      <c r="U16" s="12">
        <f>IFERROR(VLOOKUP($P16,Passing!$C:$AF,11,FALSE)/VLOOKUP($P16,Passing!$C:$AF,5,FALSE),0)</f>
        <v>0.4</v>
      </c>
      <c r="V16" s="12" t="str">
        <f>IFERROR(VLOOKUP($P16,Passing!$C:$AF,18,FALSE),0)</f>
        <v>3.0</v>
      </c>
      <c r="W16" s="12">
        <f>IFERROR(VLOOKUP($P16,Passing!$C:$AF,12,FALSE)/VLOOKUP($P16,Passing!$C:$AF,5,FALSE),0)</f>
        <v>6.6666666666666666E-2</v>
      </c>
      <c r="X16" s="12">
        <f>IFERROR(IF(OR($B16="D",$B16="K"),0,VLOOKUP($P16,Receiving!$C:$T,7,FALSE)/VLOOKUP($P16,Receiving!$C:$T,5,FALSE)),0)*$AJ16</f>
        <v>10</v>
      </c>
      <c r="Y16" s="21">
        <f>IFERROR(VLOOKUP($P16,Receiving!$C:$T,8,FALSE)/VLOOKUP($P16,Receiving!$C:$T,5,FALSE),0)</f>
        <v>6.9333333333333336</v>
      </c>
      <c r="Z16" s="21">
        <f>IFERROR(VLOOKUP($P16,Receiving!$C:$T,10,FALSE)/VLOOKUP($P16,Receiving!$C:$T,5,FALSE),0)</f>
        <v>77.666666666666671</v>
      </c>
      <c r="AA16" s="21">
        <f>IFERROR(VLOOKUP($P16,Receiving!$C:$T,11,FALSE),0)</f>
        <v>11.2</v>
      </c>
      <c r="AB16" s="21">
        <f>IFERROR(VLOOKUP($P16,Receiving!$C:$T,14,FALSE),0)</f>
        <v>43</v>
      </c>
      <c r="AC16" s="21">
        <f>IFERROR(VLOOKUP($P16,Receiving!$C:$T,11,FALSE)/VLOOKUP($P16,Receiving!$C:$T,5,FALSE),0)</f>
        <v>0.74666666666666659</v>
      </c>
      <c r="AD16" s="12">
        <f>IFERROR(VLOOKUP($P16,Rushing!$C:$P,7,FALSE)/VLOOKUP($P16,Rushing!$C:$P,5,FALSE),0)</f>
        <v>0.13333333333333333</v>
      </c>
      <c r="AE16" s="12">
        <f>IFERROR(VLOOKUP($P16,Rushing!$C:$P,8,FALSE)/VLOOKUP($P16,Rushing!$C:$P,5,FALSE),0)</f>
        <v>1.2</v>
      </c>
      <c r="AF16" s="12" t="str">
        <f>IFERROR(VLOOKUP($P16,Rushing!$C:$P,12,FALSE),0)</f>
        <v>9.0</v>
      </c>
      <c r="AG16" s="12">
        <f>IFERROR(VLOOKUP($P16,Rushing!$C:$P,9,FALSE)/VLOOKUP($P16,Rushing!$C:$P,5,FALSE),0)</f>
        <v>0</v>
      </c>
      <c r="AH16" s="12">
        <f>VLOOKUP($J16,'Vegas Odds'!$B:$S,18,FALSE)</f>
        <v>35.724841066015493</v>
      </c>
      <c r="AI16" s="12">
        <f>VLOOKUP($J16,'Vegas Odds'!$B:$S,17,FALSE)</f>
        <v>23.675158933984505</v>
      </c>
      <c r="AJ16">
        <v>1</v>
      </c>
      <c r="AK16" s="12">
        <f t="shared" si="0"/>
        <v>0.13333333333333333</v>
      </c>
      <c r="AL16" s="12">
        <f t="shared" si="1"/>
        <v>0</v>
      </c>
      <c r="AM16" s="12">
        <f>V16/Team_Defense_Table[[#Totals],[Passing yds/att]]*'Fanduel Export'!Q16</f>
        <v>2.3214700835402065</v>
      </c>
      <c r="AN16" s="12">
        <f t="shared" si="19"/>
        <v>0</v>
      </c>
      <c r="AO16" s="12">
        <f>IFERROR(IF(OR($B16="D",$B16="K"),0,VLOOKUP($P16,Receiving!$C:$T,7,FALSE)/VLOOKUP($P16,Receiving!$C:$T,5,FALSE)),0)*$AJ16</f>
        <v>10</v>
      </c>
      <c r="AP16" s="21">
        <f t="shared" si="8"/>
        <v>43.039806027306028</v>
      </c>
      <c r="AQ16" s="21">
        <f t="shared" si="9"/>
        <v>8.3004186969035931</v>
      </c>
      <c r="AR16" s="22">
        <f t="shared" si="3"/>
        <v>6.9333333333333336</v>
      </c>
      <c r="AS16" s="22">
        <f t="shared" si="10"/>
        <v>5.7549569631864914</v>
      </c>
      <c r="AT16" s="22">
        <f>AA16/Team_Defense_Table[[#Totals],[Yards per completion]]*'Fanduel Export'!S16</f>
        <v>8.9787365832255475</v>
      </c>
      <c r="AU16" s="12">
        <f t="shared" si="20"/>
        <v>51.672242620251147</v>
      </c>
      <c r="AV16" s="12">
        <f t="shared" si="4"/>
        <v>0.13333333333333333</v>
      </c>
      <c r="AW16" s="21">
        <f t="shared" si="12"/>
        <v>26.173305860805861</v>
      </c>
      <c r="AX16" s="12">
        <f t="shared" si="13"/>
        <v>0.12060715121935338</v>
      </c>
      <c r="AY16" s="12">
        <f>AF16/Team_Defense_Table[[#Totals],[Rushing Y/A]]*R16</f>
        <v>9.3782933969424267</v>
      </c>
      <c r="AZ16" s="12">
        <f t="shared" si="21"/>
        <v>1.1310892499044984</v>
      </c>
      <c r="BA16" s="22">
        <f t="shared" si="15"/>
        <v>8.7469998536822313</v>
      </c>
      <c r="BB16" s="22">
        <f t="shared" si="5"/>
        <v>1.1214102376515682</v>
      </c>
      <c r="BC16" s="21">
        <f t="shared" si="6"/>
        <v>1.2820512820512822</v>
      </c>
      <c r="BD16" t="str">
        <f t="shared" si="16"/>
        <v>DeAndre Hopkins</v>
      </c>
      <c r="BE16">
        <f t="shared" si="17"/>
        <v>7800</v>
      </c>
      <c r="BF16" t="str">
        <f t="shared" si="18"/>
        <v>WR</v>
      </c>
    </row>
    <row r="17" spans="1:58" x14ac:dyDescent="0.3">
      <c r="A17" t="s">
        <v>1926</v>
      </c>
      <c r="B17" t="s">
        <v>38</v>
      </c>
      <c r="C17" t="s">
        <v>1927</v>
      </c>
      <c r="D17" t="s">
        <v>137</v>
      </c>
      <c r="E17" t="s">
        <v>1928</v>
      </c>
      <c r="F17">
        <v>18.7559997558593</v>
      </c>
      <c r="G17">
        <v>15</v>
      </c>
      <c r="H17">
        <v>7800</v>
      </c>
      <c r="I17" t="s">
        <v>1900</v>
      </c>
      <c r="J17" t="s">
        <v>84</v>
      </c>
      <c r="K17" t="s">
        <v>61</v>
      </c>
      <c r="O17" t="str">
        <f t="shared" si="7"/>
        <v>Matt Ryan</v>
      </c>
      <c r="P17" t="str">
        <f>IFERROR(VLOOKUP(O:O,'Name Bridge'!A:B,2,FALSE),O:O)</f>
        <v>Matt Ryan</v>
      </c>
      <c r="Q17" s="12">
        <f>VLOOKUP($K17,'Defensive Stats'!$AC:$AH,2,FALSE)</f>
        <v>7.0618729096989963</v>
      </c>
      <c r="R17" s="12">
        <f>VLOOKUP($K17,'Defensive Stats'!$AC:$AH,4,FALSE)</f>
        <v>4.8530927835051543</v>
      </c>
      <c r="S17" s="12">
        <f>VLOOKUP($K17,'Defensive Stats'!$AC:$AH,6,FALSE)</f>
        <v>11.026109660574413</v>
      </c>
      <c r="T17" s="12">
        <f>IFERROR(VLOOKUP($P17,Passing!$C:$AF,9,FALSE)/VLOOKUP($P17,Passing!$C:$AF,5,FALSE),0)</f>
        <v>41.06666666666667</v>
      </c>
      <c r="U17" s="12">
        <f>IFERROR(VLOOKUP($P17,Passing!$C:$AF,11,FALSE)/VLOOKUP($P17,Passing!$C:$AF,5,FALSE),0)</f>
        <v>297.73333333333335</v>
      </c>
      <c r="V17" s="12" t="str">
        <f>IFERROR(VLOOKUP($P17,Passing!$C:$AF,18,FALSE),0)</f>
        <v>7.3</v>
      </c>
      <c r="W17" s="12">
        <f>IFERROR(VLOOKUP($P17,Passing!$C:$AF,12,FALSE)/VLOOKUP($P17,Passing!$C:$AF,5,FALSE),0)</f>
        <v>1.7333333333333334</v>
      </c>
      <c r="X17" s="12">
        <f>IFERROR(IF(OR($B17="D",$B17="K"),0,VLOOKUP($P17,Receiving!$C:$T,7,FALSE)/VLOOKUP($P17,Receiving!$C:$T,5,FALSE)),0)*$AJ17</f>
        <v>0</v>
      </c>
      <c r="Y17" s="21">
        <f>IFERROR(VLOOKUP($P17,Receiving!$C:$T,8,FALSE)/VLOOKUP($P17,Receiving!$C:$T,5,FALSE),0)</f>
        <v>0</v>
      </c>
      <c r="Z17" s="21">
        <f>IFERROR(VLOOKUP($P17,Receiving!$C:$T,10,FALSE)/VLOOKUP($P17,Receiving!$C:$T,5,FALSE),0)</f>
        <v>0</v>
      </c>
      <c r="AA17" s="21">
        <f>IFERROR(VLOOKUP($P17,Receiving!$C:$T,11,FALSE),0)</f>
        <v>0</v>
      </c>
      <c r="AB17" s="21">
        <f>IFERROR(VLOOKUP($P17,Receiving!$C:$T,14,FALSE),0)</f>
        <v>0</v>
      </c>
      <c r="AC17" s="21">
        <f>IFERROR(VLOOKUP($P17,Receiving!$C:$T,11,FALSE)/VLOOKUP($P17,Receiving!$C:$T,5,FALSE),0)</f>
        <v>0</v>
      </c>
      <c r="AD17" s="12">
        <f>IFERROR(VLOOKUP($P17,Rushing!$C:$P,7,FALSE)/VLOOKUP($P17,Rushing!$C:$P,5,FALSE),0)</f>
        <v>2.2666666666666666</v>
      </c>
      <c r="AE17" s="12">
        <f>IFERROR(VLOOKUP($P17,Rushing!$C:$P,8,FALSE)/VLOOKUP($P17,Rushing!$C:$P,5,FALSE),0)</f>
        <v>9.8000000000000007</v>
      </c>
      <c r="AF17" s="12" t="str">
        <f>IFERROR(VLOOKUP($P17,Rushing!$C:$P,12,FALSE),0)</f>
        <v>4.3</v>
      </c>
      <c r="AG17" s="12">
        <f>IFERROR(VLOOKUP($P17,Rushing!$C:$P,9,FALSE)/VLOOKUP($P17,Rushing!$C:$P,5,FALSE),0)</f>
        <v>6.6666666666666666E-2</v>
      </c>
      <c r="AH17" s="12">
        <f>VLOOKUP($J17,'Vegas Odds'!$B:$S,18,FALSE)</f>
        <v>44.774070299355685</v>
      </c>
      <c r="AI17" s="12">
        <f>VLOOKUP($J17,'Vegas Odds'!$B:$S,17,FALSE)</f>
        <v>21.325929700644309</v>
      </c>
      <c r="AJ17">
        <v>1</v>
      </c>
      <c r="AK17" s="12">
        <f t="shared" si="0"/>
        <v>41.06666666666667</v>
      </c>
      <c r="AL17" s="12">
        <f t="shared" si="1"/>
        <v>44.774070299355685</v>
      </c>
      <c r="AM17" s="12">
        <f>V17/Team_Defense_Table[[#Totals],[Passing yds/att]]*'Fanduel Export'!Q17</f>
        <v>7.6482785450256294</v>
      </c>
      <c r="AN17" s="12">
        <f t="shared" si="19"/>
        <v>342.44456124403132</v>
      </c>
      <c r="AO17" s="12">
        <f>IFERROR(IF(OR($B17="D",$B17="K"),0,VLOOKUP($P17,Receiving!$C:$T,7,FALSE)/VLOOKUP($P17,Receiving!$C:$T,5,FALSE)),0)*$AJ17</f>
        <v>0</v>
      </c>
      <c r="AP17" s="21">
        <f t="shared" si="8"/>
        <v>36.57628205128205</v>
      </c>
      <c r="AQ17" s="21">
        <f t="shared" si="9"/>
        <v>0</v>
      </c>
      <c r="AR17" s="22">
        <f t="shared" si="3"/>
        <v>0</v>
      </c>
      <c r="AS17" s="22">
        <f t="shared" si="10"/>
        <v>0</v>
      </c>
      <c r="AT17" s="22">
        <f>AA17/Team_Defense_Table[[#Totals],[Yards per completion]]*'Fanduel Export'!S17</f>
        <v>0</v>
      </c>
      <c r="AU17" s="12">
        <f t="shared" si="20"/>
        <v>0</v>
      </c>
      <c r="AV17" s="12">
        <f t="shared" si="4"/>
        <v>2.2666666666666666</v>
      </c>
      <c r="AW17" s="21">
        <f t="shared" si="12"/>
        <v>30.875869963369961</v>
      </c>
      <c r="AX17" s="12">
        <f t="shared" si="13"/>
        <v>1.5655841939182444</v>
      </c>
      <c r="AY17" s="12">
        <f>AF17/Team_Defense_Table[[#Totals],[Rushing Y/A]]*R17</f>
        <v>4.8390258479007908</v>
      </c>
      <c r="AZ17" s="12">
        <f t="shared" si="21"/>
        <v>7.5759023814353093</v>
      </c>
      <c r="BA17" s="22">
        <f t="shared" si="15"/>
        <v>14.455372687904783</v>
      </c>
      <c r="BB17" s="22">
        <f t="shared" si="5"/>
        <v>1.8532529087057414</v>
      </c>
      <c r="BC17" s="21">
        <f t="shared" si="6"/>
        <v>0</v>
      </c>
      <c r="BD17" t="str">
        <f t="shared" si="16"/>
        <v>Matt Ryan</v>
      </c>
      <c r="BE17">
        <f t="shared" si="17"/>
        <v>7800</v>
      </c>
      <c r="BF17" t="str">
        <f t="shared" si="18"/>
        <v>QB</v>
      </c>
    </row>
    <row r="18" spans="1:58" x14ac:dyDescent="0.3">
      <c r="A18" t="s">
        <v>1929</v>
      </c>
      <c r="B18" t="s">
        <v>34</v>
      </c>
      <c r="C18" t="s">
        <v>1930</v>
      </c>
      <c r="D18" t="s">
        <v>41</v>
      </c>
      <c r="E18" t="s">
        <v>1909</v>
      </c>
      <c r="F18">
        <v>18.143749237060501</v>
      </c>
      <c r="G18">
        <v>16</v>
      </c>
      <c r="H18">
        <v>7800</v>
      </c>
      <c r="I18" t="s">
        <v>1896</v>
      </c>
      <c r="J18" t="s">
        <v>1094</v>
      </c>
      <c r="K18" t="s">
        <v>46</v>
      </c>
      <c r="O18" t="str">
        <f t="shared" si="7"/>
        <v>Aaron Jones</v>
      </c>
      <c r="P18" t="str">
        <f>IFERROR(VLOOKUP(O:O,'Name Bridge'!A:B,2,FALSE),O:O)</f>
        <v>Aaron Jones</v>
      </c>
      <c r="Q18" s="12">
        <f>VLOOKUP($K18,'Defensive Stats'!$AC:$AH,2,FALSE)</f>
        <v>6.2179700499168051</v>
      </c>
      <c r="R18" s="12">
        <f>VLOOKUP($K18,'Defensive Stats'!$AC:$AH,4,FALSE)</f>
        <v>4.2772277227722775</v>
      </c>
      <c r="S18" s="12">
        <f>VLOOKUP($K18,'Defensive Stats'!$AC:$AH,6,FALSE)</f>
        <v>9.4847715736040605</v>
      </c>
      <c r="T18" s="12">
        <f>IFERROR(VLOOKUP($P18,Passing!$C:$AF,9,FALSE)/VLOOKUP($P18,Passing!$C:$AF,5,FALSE),0)</f>
        <v>0</v>
      </c>
      <c r="U18" s="12">
        <f>IFERROR(VLOOKUP($P18,Passing!$C:$AF,11,FALSE)/VLOOKUP($P18,Passing!$C:$AF,5,FALSE),0)</f>
        <v>0</v>
      </c>
      <c r="V18" s="12">
        <f>IFERROR(VLOOKUP($P18,Passing!$C:$AF,18,FALSE),0)</f>
        <v>0</v>
      </c>
      <c r="W18" s="12">
        <f>IFERROR(VLOOKUP($P18,Passing!$C:$AF,12,FALSE)/VLOOKUP($P18,Passing!$C:$AF,5,FALSE),0)</f>
        <v>0</v>
      </c>
      <c r="X18" s="12">
        <f>IFERROR(IF(OR($B18="D",$B18="K"),0,VLOOKUP($P18,Receiving!$C:$T,7,FALSE)/VLOOKUP($P18,Receiving!$C:$T,5,FALSE)),0)*$AJ18</f>
        <v>4.25</v>
      </c>
      <c r="Y18" s="21">
        <f>IFERROR(VLOOKUP($P18,Receiving!$C:$T,8,FALSE)/VLOOKUP($P18,Receiving!$C:$T,5,FALSE),0)</f>
        <v>3.0625</v>
      </c>
      <c r="Z18" s="21">
        <f>IFERROR(VLOOKUP($P18,Receiving!$C:$T,10,FALSE)/VLOOKUP($P18,Receiving!$C:$T,5,FALSE),0)</f>
        <v>29.625</v>
      </c>
      <c r="AA18" s="21">
        <f>IFERROR(VLOOKUP($P18,Receiving!$C:$T,11,FALSE),0)</f>
        <v>9.6999999999999993</v>
      </c>
      <c r="AB18" s="21">
        <f>IFERROR(VLOOKUP($P18,Receiving!$C:$T,14,FALSE),0)</f>
        <v>67</v>
      </c>
      <c r="AC18" s="21">
        <f>IFERROR(VLOOKUP($P18,Receiving!$C:$T,11,FALSE)/VLOOKUP($P18,Receiving!$C:$T,5,FALSE),0)</f>
        <v>0.60624999999999996</v>
      </c>
      <c r="AD18" s="12">
        <f>IFERROR(VLOOKUP($P18,Rushing!$C:$P,7,FALSE)/VLOOKUP($P18,Rushing!$C:$P,5,FALSE),0)</f>
        <v>14.75</v>
      </c>
      <c r="AE18" s="12">
        <f>IFERROR(VLOOKUP($P18,Rushing!$C:$P,8,FALSE)/VLOOKUP($P18,Rushing!$C:$P,5,FALSE),0)</f>
        <v>67.75</v>
      </c>
      <c r="AF18" s="12" t="str">
        <f>IFERROR(VLOOKUP($P18,Rushing!$C:$P,12,FALSE),0)</f>
        <v>4.6</v>
      </c>
      <c r="AG18" s="12">
        <f>IFERROR(VLOOKUP($P18,Rushing!$C:$P,9,FALSE)/VLOOKUP($P18,Rushing!$C:$P,5,FALSE),0)</f>
        <v>1</v>
      </c>
      <c r="AH18" s="12">
        <f>VLOOKUP($J18,'Vegas Odds'!$B:$S,18,FALSE)</f>
        <v>37.252589426829275</v>
      </c>
      <c r="AI18" s="12">
        <f>VLOOKUP($J18,'Vegas Odds'!$B:$S,17,FALSE)</f>
        <v>23.147410573170728</v>
      </c>
      <c r="AJ18">
        <v>1</v>
      </c>
      <c r="AK18" s="12">
        <f t="shared" si="0"/>
        <v>0</v>
      </c>
      <c r="AL18" s="12">
        <f t="shared" si="1"/>
        <v>0</v>
      </c>
      <c r="AM18" s="12">
        <f>V18/Team_Defense_Table[[#Totals],[Passing yds/att]]*'Fanduel Export'!Q18</f>
        <v>0</v>
      </c>
      <c r="AN18" s="12">
        <f t="shared" si="19"/>
        <v>0</v>
      </c>
      <c r="AO18" s="12">
        <f>IFERROR(IF(OR($B18="D",$B18="K"),0,VLOOKUP($P18,Receiving!$C:$T,7,FALSE)/VLOOKUP($P18,Receiving!$C:$T,5,FALSE)),0)*$AJ18</f>
        <v>4.25</v>
      </c>
      <c r="AP18" s="21">
        <f t="shared" si="8"/>
        <v>34.582088744588752</v>
      </c>
      <c r="AQ18" s="21">
        <f t="shared" si="9"/>
        <v>4.5781938226272745</v>
      </c>
      <c r="AR18" s="22">
        <f t="shared" si="3"/>
        <v>3.0625</v>
      </c>
      <c r="AS18" s="22">
        <f t="shared" si="10"/>
        <v>3.2989926074814182</v>
      </c>
      <c r="AT18" s="22">
        <f>AA18/Team_Defense_Table[[#Totals],[Yards per completion]]*'Fanduel Export'!S18</f>
        <v>8.6643239615757697</v>
      </c>
      <c r="AU18" s="12">
        <f t="shared" si="20"/>
        <v>28.583540698062581</v>
      </c>
      <c r="AV18" s="12">
        <f t="shared" si="4"/>
        <v>14.75</v>
      </c>
      <c r="AW18" s="21">
        <f t="shared" si="12"/>
        <v>28.472023809523812</v>
      </c>
      <c r="AX18" s="12">
        <f t="shared" si="13"/>
        <v>11.991571383838995</v>
      </c>
      <c r="AY18" s="12">
        <f>AF18/Team_Defense_Table[[#Totals],[Rushing Y/A]]*R18</f>
        <v>4.5623762376237629</v>
      </c>
      <c r="AZ18" s="12">
        <f t="shared" si="21"/>
        <v>54.710060333396136</v>
      </c>
      <c r="BA18" s="22">
        <f t="shared" si="15"/>
        <v>9.8606101031458717</v>
      </c>
      <c r="BB18" s="22">
        <f t="shared" si="5"/>
        <v>1.264180782454599</v>
      </c>
      <c r="BC18" s="21">
        <f t="shared" si="6"/>
        <v>0.54487179487179493</v>
      </c>
      <c r="BD18" t="str">
        <f t="shared" si="16"/>
        <v>Aaron Jones</v>
      </c>
      <c r="BE18">
        <f t="shared" si="17"/>
        <v>7800</v>
      </c>
      <c r="BF18" t="str">
        <f t="shared" si="18"/>
        <v>RB</v>
      </c>
    </row>
    <row r="19" spans="1:58" x14ac:dyDescent="0.3">
      <c r="A19" t="s">
        <v>1931</v>
      </c>
      <c r="B19" t="s">
        <v>34</v>
      </c>
      <c r="C19" t="s">
        <v>1932</v>
      </c>
      <c r="D19" t="s">
        <v>55</v>
      </c>
      <c r="E19" t="s">
        <v>1933</v>
      </c>
      <c r="F19">
        <v>16.4375</v>
      </c>
      <c r="G19">
        <v>16</v>
      </c>
      <c r="H19">
        <v>7700</v>
      </c>
      <c r="I19" t="s">
        <v>1934</v>
      </c>
      <c r="J19" t="s">
        <v>56</v>
      </c>
      <c r="K19" t="s">
        <v>78</v>
      </c>
      <c r="O19" t="str">
        <f t="shared" si="7"/>
        <v>Austin Ekeler</v>
      </c>
      <c r="P19" t="str">
        <f>IFERROR(VLOOKUP(O:O,'Name Bridge'!A:B,2,FALSE),O:O)</f>
        <v>Austin Ekeler</v>
      </c>
      <c r="Q19" s="12">
        <f>VLOOKUP($K19,'Defensive Stats'!$AC:$AH,2,FALSE)</f>
        <v>7.8496993987975952</v>
      </c>
      <c r="R19" s="12">
        <f>VLOOKUP($K19,'Defensive Stats'!$AC:$AH,4,FALSE)</f>
        <v>4.7261904761904763</v>
      </c>
      <c r="S19" s="12">
        <f>VLOOKUP($K19,'Defensive Stats'!$AC:$AH,6,FALSE)</f>
        <v>12.717532467532468</v>
      </c>
      <c r="T19" s="12">
        <f>IFERROR(VLOOKUP($P19,Passing!$C:$AF,9,FALSE)/VLOOKUP($P19,Passing!$C:$AF,5,FALSE),0)</f>
        <v>0</v>
      </c>
      <c r="U19" s="12">
        <f>IFERROR(VLOOKUP($P19,Passing!$C:$AF,11,FALSE)/VLOOKUP($P19,Passing!$C:$AF,5,FALSE),0)</f>
        <v>0</v>
      </c>
      <c r="V19" s="12">
        <f>IFERROR(VLOOKUP($P19,Passing!$C:$AF,18,FALSE),0)</f>
        <v>0</v>
      </c>
      <c r="W19" s="12">
        <f>IFERROR(VLOOKUP($P19,Passing!$C:$AF,12,FALSE)/VLOOKUP($P19,Passing!$C:$AF,5,FALSE),0)</f>
        <v>0</v>
      </c>
      <c r="X19" s="12">
        <f>IFERROR(IF(OR($B19="D",$B19="K"),0,VLOOKUP($P19,Receiving!$C:$T,7,FALSE)/VLOOKUP($P19,Receiving!$C:$T,5,FALSE)),0)*$AJ19</f>
        <v>6.75</v>
      </c>
      <c r="Y19" s="21">
        <f>IFERROR(VLOOKUP($P19,Receiving!$C:$T,8,FALSE)/VLOOKUP($P19,Receiving!$C:$T,5,FALSE),0)</f>
        <v>5.75</v>
      </c>
      <c r="Z19" s="21">
        <f>IFERROR(VLOOKUP($P19,Receiving!$C:$T,10,FALSE)/VLOOKUP($P19,Receiving!$C:$T,5,FALSE),0)</f>
        <v>62.0625</v>
      </c>
      <c r="AA19" s="21">
        <f>IFERROR(VLOOKUP($P19,Receiving!$C:$T,11,FALSE),0)</f>
        <v>10.8</v>
      </c>
      <c r="AB19" s="21">
        <f>IFERROR(VLOOKUP($P19,Receiving!$C:$T,14,FALSE),0)</f>
        <v>84</v>
      </c>
      <c r="AC19" s="21">
        <f>IFERROR(VLOOKUP($P19,Receiving!$C:$T,11,FALSE)/VLOOKUP($P19,Receiving!$C:$T,5,FALSE),0)</f>
        <v>0.67500000000000004</v>
      </c>
      <c r="AD19" s="12">
        <f>IFERROR(VLOOKUP($P19,Rushing!$C:$P,7,FALSE)/VLOOKUP($P19,Rushing!$C:$P,5,FALSE),0)</f>
        <v>8.25</v>
      </c>
      <c r="AE19" s="12">
        <f>IFERROR(VLOOKUP($P19,Rushing!$C:$P,8,FALSE)/VLOOKUP($P19,Rushing!$C:$P,5,FALSE),0)</f>
        <v>34.8125</v>
      </c>
      <c r="AF19" s="12" t="str">
        <f>IFERROR(VLOOKUP($P19,Rushing!$C:$P,12,FALSE),0)</f>
        <v>4.2</v>
      </c>
      <c r="AG19" s="12">
        <f>IFERROR(VLOOKUP($P19,Rushing!$C:$P,9,FALSE)/VLOOKUP($P19,Rushing!$C:$P,5,FALSE),0)</f>
        <v>0.1875</v>
      </c>
      <c r="AH19" s="12">
        <f>VLOOKUP($J19,'Vegas Odds'!$B:$S,18,FALSE)</f>
        <v>34.151746652267818</v>
      </c>
      <c r="AI19" s="12">
        <f>VLOOKUP($J19,'Vegas Odds'!$B:$S,17,FALSE)</f>
        <v>26.748253347732181</v>
      </c>
      <c r="AJ19">
        <v>1</v>
      </c>
      <c r="AK19" s="12">
        <f t="shared" si="0"/>
        <v>0</v>
      </c>
      <c r="AL19" s="12">
        <f t="shared" si="1"/>
        <v>0</v>
      </c>
      <c r="AM19" s="12">
        <f>V19/Team_Defense_Table[[#Totals],[Passing yds/att]]*'Fanduel Export'!Q19</f>
        <v>0</v>
      </c>
      <c r="AN19" s="12">
        <f t="shared" si="19"/>
        <v>0</v>
      </c>
      <c r="AO19" s="12">
        <f>IFERROR(IF(OR($B19="D",$B19="K"),0,VLOOKUP($P19,Receiving!$C:$T,7,FALSE)/VLOOKUP($P19,Receiving!$C:$T,5,FALSE)),0)*$AJ19</f>
        <v>6.75</v>
      </c>
      <c r="AP19" s="21">
        <f t="shared" si="8"/>
        <v>32.673214285714288</v>
      </c>
      <c r="AQ19" s="21">
        <f t="shared" si="9"/>
        <v>7.0554518415900063</v>
      </c>
      <c r="AR19" s="22">
        <f t="shared" si="3"/>
        <v>5.75</v>
      </c>
      <c r="AS19" s="22">
        <f t="shared" si="10"/>
        <v>6.0101997169100052</v>
      </c>
      <c r="AT19" s="22">
        <f>AA19/Team_Defense_Table[[#Totals],[Yards per completion]]*'Fanduel Export'!S19</f>
        <v>12.93488829607487</v>
      </c>
      <c r="AU19" s="12">
        <f t="shared" si="20"/>
        <v>77.741261975331724</v>
      </c>
      <c r="AV19" s="12">
        <f t="shared" si="4"/>
        <v>8.25</v>
      </c>
      <c r="AW19" s="21">
        <f t="shared" si="12"/>
        <v>14.611309523809522</v>
      </c>
      <c r="AX19" s="12">
        <f t="shared" si="13"/>
        <v>15.102896133929525</v>
      </c>
      <c r="AY19" s="12">
        <f>AF19/Team_Defense_Table[[#Totals],[Rushing Y/A]]*R19</f>
        <v>4.602898550724638</v>
      </c>
      <c r="AZ19" s="12">
        <f t="shared" si="21"/>
        <v>69.51709872660895</v>
      </c>
      <c r="BA19" s="22">
        <f t="shared" si="15"/>
        <v>17.600836070194067</v>
      </c>
      <c r="BB19" s="22">
        <f t="shared" si="5"/>
        <v>2.2858228662589695</v>
      </c>
      <c r="BC19" s="21">
        <f t="shared" si="6"/>
        <v>0.87662337662337664</v>
      </c>
      <c r="BD19" t="str">
        <f t="shared" si="16"/>
        <v>Austin Ekeler</v>
      </c>
      <c r="BE19">
        <f t="shared" si="17"/>
        <v>7700</v>
      </c>
      <c r="BF19" t="str">
        <f t="shared" si="18"/>
        <v>RB</v>
      </c>
    </row>
    <row r="20" spans="1:58" x14ac:dyDescent="0.3">
      <c r="A20" t="s">
        <v>1935</v>
      </c>
      <c r="B20" t="s">
        <v>49</v>
      </c>
      <c r="C20" t="s">
        <v>1936</v>
      </c>
      <c r="D20" t="s">
        <v>62</v>
      </c>
      <c r="E20" t="s">
        <v>1937</v>
      </c>
      <c r="F20">
        <v>16.650000435965399</v>
      </c>
      <c r="G20">
        <v>14</v>
      </c>
      <c r="H20">
        <v>7700</v>
      </c>
      <c r="I20" t="s">
        <v>1892</v>
      </c>
      <c r="J20" t="s">
        <v>1096</v>
      </c>
      <c r="K20" t="s">
        <v>1095</v>
      </c>
      <c r="O20" t="str">
        <f t="shared" si="7"/>
        <v>Chris Godwin</v>
      </c>
      <c r="P20" t="str">
        <f>IFERROR(VLOOKUP(O:O,'Name Bridge'!A:B,2,FALSE),O:O)</f>
        <v>Chris Godwin</v>
      </c>
      <c r="Q20" s="12">
        <f>VLOOKUP($K20,'Defensive Stats'!$AC:$AH,2,FALSE)</f>
        <v>6.4145936981757874</v>
      </c>
      <c r="R20" s="12">
        <f>VLOOKUP($K20,'Defensive Stats'!$AC:$AH,4,FALSE)</f>
        <v>4.2347826086956522</v>
      </c>
      <c r="S20" s="12">
        <f>VLOOKUP($K20,'Defensive Stats'!$AC:$AH,6,FALSE)</f>
        <v>10.425876010781671</v>
      </c>
      <c r="T20" s="12">
        <f>IFERROR(VLOOKUP($P20,Passing!$C:$AF,9,FALSE)/VLOOKUP($P20,Passing!$C:$AF,5,FALSE),0)</f>
        <v>0</v>
      </c>
      <c r="U20" s="12">
        <f>IFERROR(VLOOKUP($P20,Passing!$C:$AF,11,FALSE)/VLOOKUP($P20,Passing!$C:$AF,5,FALSE),0)</f>
        <v>0</v>
      </c>
      <c r="V20" s="12">
        <f>IFERROR(VLOOKUP($P20,Passing!$C:$AF,18,FALSE),0)</f>
        <v>0</v>
      </c>
      <c r="W20" s="12">
        <f>IFERROR(VLOOKUP($P20,Passing!$C:$AF,12,FALSE)/VLOOKUP($P20,Passing!$C:$AF,5,FALSE),0)</f>
        <v>0</v>
      </c>
      <c r="X20" s="12">
        <f>IFERROR(IF(OR($B20="D",$B20="K"),0,VLOOKUP($P20,Receiving!$C:$T,7,FALSE)/VLOOKUP($P20,Receiving!$C:$T,5,FALSE)),0)*$AJ20</f>
        <v>8.6428571428571423</v>
      </c>
      <c r="Y20" s="21">
        <f>IFERROR(VLOOKUP($P20,Receiving!$C:$T,8,FALSE)/VLOOKUP($P20,Receiving!$C:$T,5,FALSE),0)</f>
        <v>6.1428571428571432</v>
      </c>
      <c r="Z20" s="21">
        <f>IFERROR(VLOOKUP($P20,Receiving!$C:$T,10,FALSE)/VLOOKUP($P20,Receiving!$C:$T,5,FALSE),0)</f>
        <v>95.214285714285708</v>
      </c>
      <c r="AA20" s="21">
        <f>IFERROR(VLOOKUP($P20,Receiving!$C:$T,11,FALSE),0)</f>
        <v>15.5</v>
      </c>
      <c r="AB20" s="21">
        <f>IFERROR(VLOOKUP($P20,Receiving!$C:$T,14,FALSE),0)</f>
        <v>71</v>
      </c>
      <c r="AC20" s="21">
        <f>IFERROR(VLOOKUP($P20,Receiving!$C:$T,11,FALSE)/VLOOKUP($P20,Receiving!$C:$T,5,FALSE),0)</f>
        <v>1.1071428571428572</v>
      </c>
      <c r="AD20" s="12">
        <f>IFERROR(VLOOKUP($P20,Rushing!$C:$P,7,FALSE)/VLOOKUP($P20,Rushing!$C:$P,5,FALSE),0)</f>
        <v>7.1428571428571425E-2</v>
      </c>
      <c r="AE20" s="12">
        <f>IFERROR(VLOOKUP($P20,Rushing!$C:$P,8,FALSE)/VLOOKUP($P20,Rushing!$C:$P,5,FALSE),0)</f>
        <v>0.5714285714285714</v>
      </c>
      <c r="AF20" s="12" t="str">
        <f>IFERROR(VLOOKUP($P20,Rushing!$C:$P,12,FALSE),0)</f>
        <v>8.0</v>
      </c>
      <c r="AG20" s="12">
        <f>IFERROR(VLOOKUP($P20,Rushing!$C:$P,9,FALSE)/VLOOKUP($P20,Rushing!$C:$P,5,FALSE),0)</f>
        <v>0</v>
      </c>
      <c r="AH20" s="12">
        <f>VLOOKUP($J20,'Vegas Odds'!$B:$S,18,FALSE)</f>
        <v>44.70009236218047</v>
      </c>
      <c r="AI20" s="12">
        <f>VLOOKUP($J20,'Vegas Odds'!$B:$S,17,FALSE)</f>
        <v>20.599907637819527</v>
      </c>
      <c r="AJ20">
        <v>1</v>
      </c>
      <c r="AK20" s="12">
        <f t="shared" si="0"/>
        <v>0</v>
      </c>
      <c r="AL20" s="12">
        <f t="shared" si="1"/>
        <v>0</v>
      </c>
      <c r="AM20" s="12">
        <f>V20/Team_Defense_Table[[#Totals],[Passing yds/att]]*'Fanduel Export'!Q20</f>
        <v>0</v>
      </c>
      <c r="AN20" s="12">
        <f t="shared" si="19"/>
        <v>0</v>
      </c>
      <c r="AO20" s="12">
        <f>IFERROR(IF(OR($B20="D",$B20="K"),0,VLOOKUP($P20,Receiving!$C:$T,7,FALSE)/VLOOKUP($P20,Receiving!$C:$T,5,FALSE)),0)*$AJ20</f>
        <v>8.6428571428571423</v>
      </c>
      <c r="AP20" s="21">
        <f t="shared" si="8"/>
        <v>39.892780830280827</v>
      </c>
      <c r="AQ20" s="21">
        <f t="shared" si="9"/>
        <v>9.6843715709483629</v>
      </c>
      <c r="AR20" s="22">
        <f t="shared" si="3"/>
        <v>6.1428571428571432</v>
      </c>
      <c r="AS20" s="22">
        <f t="shared" si="10"/>
        <v>6.8831070669550352</v>
      </c>
      <c r="AT20" s="22">
        <f>AA20/Team_Defense_Table[[#Totals],[Yards per completion]]*'Fanduel Export'!S20</f>
        <v>15.218797065545429</v>
      </c>
      <c r="AU20" s="12">
        <f t="shared" si="20"/>
        <v>104.7526096324103</v>
      </c>
      <c r="AV20" s="12">
        <f t="shared" si="4"/>
        <v>7.1428571428571425E-2</v>
      </c>
      <c r="AW20" s="21">
        <f t="shared" si="12"/>
        <v>23.153159340659339</v>
      </c>
      <c r="AX20" s="12">
        <f t="shared" si="13"/>
        <v>6.3551671393112949E-2</v>
      </c>
      <c r="AY20" s="12">
        <f>AF20/Team_Defense_Table[[#Totals],[Rushing Y/A]]*R20</f>
        <v>7.8558286074354129</v>
      </c>
      <c r="AZ20" s="12">
        <f t="shared" si="21"/>
        <v>0.49925103818035149</v>
      </c>
      <c r="BA20" s="22">
        <f t="shared" si="15"/>
        <v>13.596614638487637</v>
      </c>
      <c r="BB20" s="22">
        <f t="shared" si="5"/>
        <v>1.7657941088944982</v>
      </c>
      <c r="BC20" s="21">
        <f t="shared" si="6"/>
        <v>1.1224489795918366</v>
      </c>
      <c r="BD20" t="str">
        <f t="shared" si="16"/>
        <v>Chris Godwin</v>
      </c>
      <c r="BE20">
        <f t="shared" si="17"/>
        <v>7700</v>
      </c>
      <c r="BF20" t="str">
        <f t="shared" si="18"/>
        <v>WR</v>
      </c>
    </row>
    <row r="21" spans="1:58" x14ac:dyDescent="0.3">
      <c r="A21" t="s">
        <v>1938</v>
      </c>
      <c r="B21" t="s">
        <v>38</v>
      </c>
      <c r="C21" t="s">
        <v>1939</v>
      </c>
      <c r="D21" t="s">
        <v>126</v>
      </c>
      <c r="E21" t="s">
        <v>1940</v>
      </c>
      <c r="F21">
        <v>17.678749084472599</v>
      </c>
      <c r="G21">
        <v>16</v>
      </c>
      <c r="H21">
        <v>7700</v>
      </c>
      <c r="I21" t="s">
        <v>1941</v>
      </c>
      <c r="J21" t="s">
        <v>76</v>
      </c>
      <c r="K21" t="s">
        <v>135</v>
      </c>
      <c r="O21" t="str">
        <f t="shared" si="7"/>
        <v>Carson Wentz</v>
      </c>
      <c r="P21" t="str">
        <f>IFERROR(VLOOKUP(O:O,'Name Bridge'!A:B,2,FALSE),O:O)</f>
        <v>Carson Wentz</v>
      </c>
      <c r="Q21" s="12">
        <f>VLOOKUP($K21,'Defensive Stats'!$AC:$AH,2,FALSE)</f>
        <v>7.0796296296296299</v>
      </c>
      <c r="R21" s="12">
        <f>VLOOKUP($K21,'Defensive Stats'!$AC:$AH,4,FALSE)</f>
        <v>4.7444219066937121</v>
      </c>
      <c r="S21" s="12">
        <f>VLOOKUP($K21,'Defensive Stats'!$AC:$AH,6,FALSE)</f>
        <v>10.304582210242588</v>
      </c>
      <c r="T21" s="12">
        <f>IFERROR(VLOOKUP($P21,Passing!$C:$AF,9,FALSE)/VLOOKUP($P21,Passing!$C:$AF,5,FALSE),0)</f>
        <v>37.9375</v>
      </c>
      <c r="U21" s="12">
        <f>IFERROR(VLOOKUP($P21,Passing!$C:$AF,11,FALSE)/VLOOKUP($P21,Passing!$C:$AF,5,FALSE),0)</f>
        <v>252.4375</v>
      </c>
      <c r="V21" s="12" t="str">
        <f>IFERROR(VLOOKUP($P21,Passing!$C:$AF,18,FALSE),0)</f>
        <v>6.7</v>
      </c>
      <c r="W21" s="12">
        <f>IFERROR(VLOOKUP($P21,Passing!$C:$AF,12,FALSE)/VLOOKUP($P21,Passing!$C:$AF,5,FALSE),0)</f>
        <v>1.6875</v>
      </c>
      <c r="X21" s="12">
        <f>IFERROR(IF(OR($B21="D",$B21="K"),0,VLOOKUP($P21,Receiving!$C:$T,7,FALSE)/VLOOKUP($P21,Receiving!$C:$T,5,FALSE)),0)*$AJ21</f>
        <v>0</v>
      </c>
      <c r="Y21" s="21">
        <f>IFERROR(VLOOKUP($P21,Receiving!$C:$T,8,FALSE)/VLOOKUP($P21,Receiving!$C:$T,5,FALSE),0)</f>
        <v>0</v>
      </c>
      <c r="Z21" s="21">
        <f>IFERROR(VLOOKUP($P21,Receiving!$C:$T,10,FALSE)/VLOOKUP($P21,Receiving!$C:$T,5,FALSE),0)</f>
        <v>0</v>
      </c>
      <c r="AA21" s="21">
        <f>IFERROR(VLOOKUP($P21,Receiving!$C:$T,11,FALSE),0)</f>
        <v>0</v>
      </c>
      <c r="AB21" s="21">
        <f>IFERROR(VLOOKUP($P21,Receiving!$C:$T,14,FALSE),0)</f>
        <v>0</v>
      </c>
      <c r="AC21" s="21">
        <f>IFERROR(VLOOKUP($P21,Receiving!$C:$T,11,FALSE)/VLOOKUP($P21,Receiving!$C:$T,5,FALSE),0)</f>
        <v>0</v>
      </c>
      <c r="AD21" s="12">
        <f>IFERROR(VLOOKUP($P21,Rushing!$C:$P,7,FALSE)/VLOOKUP($P21,Rushing!$C:$P,5,FALSE),0)</f>
        <v>3.875</v>
      </c>
      <c r="AE21" s="12">
        <f>IFERROR(VLOOKUP($P21,Rushing!$C:$P,8,FALSE)/VLOOKUP($P21,Rushing!$C:$P,5,FALSE),0)</f>
        <v>15.1875</v>
      </c>
      <c r="AF21" s="12" t="str">
        <f>IFERROR(VLOOKUP($P21,Rushing!$C:$P,12,FALSE),0)</f>
        <v>3.9</v>
      </c>
      <c r="AG21" s="12">
        <f>IFERROR(VLOOKUP($P21,Rushing!$C:$P,9,FALSE)/VLOOKUP($P21,Rushing!$C:$P,5,FALSE),0)</f>
        <v>6.25E-2</v>
      </c>
      <c r="AH21" s="12">
        <f>VLOOKUP($J21,'Vegas Odds'!$B:$S,18,FALSE)</f>
        <v>29.284970403171386</v>
      </c>
      <c r="AI21" s="12">
        <f>VLOOKUP($J21,'Vegas Odds'!$B:$S,17,FALSE)</f>
        <v>32.615029596828613</v>
      </c>
      <c r="AJ21">
        <v>1</v>
      </c>
      <c r="AK21" s="12">
        <f t="shared" si="0"/>
        <v>37.9375</v>
      </c>
      <c r="AL21" s="12">
        <f t="shared" si="1"/>
        <v>29.284970403171386</v>
      </c>
      <c r="AM21" s="12">
        <f>V21/Team_Defense_Table[[#Totals],[Passing yds/att]]*'Fanduel Export'!Q21</f>
        <v>7.0373034710815903</v>
      </c>
      <c r="AN21" s="12">
        <f t="shared" si="19"/>
        <v>206.08722386875962</v>
      </c>
      <c r="AO21" s="12">
        <f>IFERROR(IF(OR($B21="D",$B21="K"),0,VLOOKUP($P21,Receiving!$C:$T,7,FALSE)/VLOOKUP($P21,Receiving!$C:$T,5,FALSE)),0)*$AJ21</f>
        <v>0</v>
      </c>
      <c r="AP21" s="21">
        <f t="shared" si="8"/>
        <v>48.590422077922085</v>
      </c>
      <c r="AQ21" s="21">
        <f t="shared" si="9"/>
        <v>0</v>
      </c>
      <c r="AR21" s="22">
        <f t="shared" si="3"/>
        <v>0</v>
      </c>
      <c r="AS21" s="22">
        <f t="shared" si="10"/>
        <v>0</v>
      </c>
      <c r="AT21" s="22">
        <f>AA21/Team_Defense_Table[[#Totals],[Yards per completion]]*'Fanduel Export'!S21</f>
        <v>0</v>
      </c>
      <c r="AU21" s="12">
        <f t="shared" si="20"/>
        <v>0</v>
      </c>
      <c r="AV21" s="12">
        <f t="shared" si="4"/>
        <v>3.875</v>
      </c>
      <c r="AW21" s="21">
        <f t="shared" si="12"/>
        <v>20.961922799422798</v>
      </c>
      <c r="AX21" s="12">
        <f t="shared" si="13"/>
        <v>6.0291816212199256</v>
      </c>
      <c r="AY21" s="12">
        <f>AF21/Team_Defense_Table[[#Totals],[Rushing Y/A]]*R21</f>
        <v>4.2906076373577919</v>
      </c>
      <c r="AZ21" s="12">
        <f t="shared" si="21"/>
        <v>25.868852711023447</v>
      </c>
      <c r="BA21" s="22">
        <f t="shared" si="15"/>
        <v>10.830374225852729</v>
      </c>
      <c r="BB21" s="22">
        <f t="shared" si="5"/>
        <v>1.4065421072536013</v>
      </c>
      <c r="BC21" s="21">
        <f t="shared" si="6"/>
        <v>0</v>
      </c>
      <c r="BD21" t="str">
        <f t="shared" si="16"/>
        <v>Carson Wentz</v>
      </c>
      <c r="BE21">
        <f t="shared" si="17"/>
        <v>7700</v>
      </c>
      <c r="BF21" t="str">
        <f t="shared" si="18"/>
        <v>QB</v>
      </c>
    </row>
    <row r="22" spans="1:58" x14ac:dyDescent="0.3">
      <c r="A22" t="s">
        <v>1942</v>
      </c>
      <c r="B22" t="s">
        <v>38</v>
      </c>
      <c r="C22" t="s">
        <v>1943</v>
      </c>
      <c r="D22" t="s">
        <v>115</v>
      </c>
      <c r="E22" t="s">
        <v>1944</v>
      </c>
      <c r="F22">
        <v>18.579999923706001</v>
      </c>
      <c r="G22">
        <v>16</v>
      </c>
      <c r="H22">
        <v>7700</v>
      </c>
      <c r="I22" t="s">
        <v>1919</v>
      </c>
      <c r="J22" t="s">
        <v>116</v>
      </c>
      <c r="K22" t="s">
        <v>1090</v>
      </c>
      <c r="O22" t="str">
        <f t="shared" si="7"/>
        <v>Kyler Murray</v>
      </c>
      <c r="P22" t="str">
        <f>IFERROR(VLOOKUP(O:O,'Name Bridge'!A:B,2,FALSE),O:O)</f>
        <v>Kyler Murray</v>
      </c>
      <c r="Q22" s="12">
        <f>VLOOKUP($K22,'Defensive Stats'!$AC:$AH,2,FALSE)</f>
        <v>5.2157996146435455</v>
      </c>
      <c r="R22" s="12">
        <f>VLOOKUP($K22,'Defensive Stats'!$AC:$AH,4,FALSE)</f>
        <v>4.4937655860349128</v>
      </c>
      <c r="S22" s="12">
        <f>VLOOKUP($K22,'Defensive Stats'!$AC:$AH,6,FALSE)</f>
        <v>8.5125786163522008</v>
      </c>
      <c r="T22" s="12">
        <f>IFERROR(VLOOKUP($P22,Passing!$C:$AF,9,FALSE)/VLOOKUP($P22,Passing!$C:$AF,5,FALSE),0)</f>
        <v>33.875</v>
      </c>
      <c r="U22" s="12">
        <f>IFERROR(VLOOKUP($P22,Passing!$C:$AF,11,FALSE)/VLOOKUP($P22,Passing!$C:$AF,5,FALSE),0)</f>
        <v>232.625</v>
      </c>
      <c r="V22" s="12" t="str">
        <f>IFERROR(VLOOKUP($P22,Passing!$C:$AF,18,FALSE),0)</f>
        <v>6.9</v>
      </c>
      <c r="W22" s="12">
        <f>IFERROR(VLOOKUP($P22,Passing!$C:$AF,12,FALSE)/VLOOKUP($P22,Passing!$C:$AF,5,FALSE),0)</f>
        <v>1.25</v>
      </c>
      <c r="X22" s="12">
        <f>IFERROR(IF(OR($B22="D",$B22="K"),0,VLOOKUP($P22,Receiving!$C:$T,7,FALSE)/VLOOKUP($P22,Receiving!$C:$T,5,FALSE)),0)*$AJ22</f>
        <v>0</v>
      </c>
      <c r="Y22" s="21">
        <f>IFERROR(VLOOKUP($P22,Receiving!$C:$T,8,FALSE)/VLOOKUP($P22,Receiving!$C:$T,5,FALSE),0)</f>
        <v>0</v>
      </c>
      <c r="Z22" s="21">
        <f>IFERROR(VLOOKUP($P22,Receiving!$C:$T,10,FALSE)/VLOOKUP($P22,Receiving!$C:$T,5,FALSE),0)</f>
        <v>0</v>
      </c>
      <c r="AA22" s="21">
        <f>IFERROR(VLOOKUP($P22,Receiving!$C:$T,11,FALSE),0)</f>
        <v>0</v>
      </c>
      <c r="AB22" s="21">
        <f>IFERROR(VLOOKUP($P22,Receiving!$C:$T,14,FALSE),0)</f>
        <v>0</v>
      </c>
      <c r="AC22" s="21">
        <f>IFERROR(VLOOKUP($P22,Receiving!$C:$T,11,FALSE)/VLOOKUP($P22,Receiving!$C:$T,5,FALSE),0)</f>
        <v>0</v>
      </c>
      <c r="AD22" s="12">
        <f>IFERROR(VLOOKUP($P22,Rushing!$C:$P,7,FALSE)/VLOOKUP($P22,Rushing!$C:$P,5,FALSE),0)</f>
        <v>5.8125</v>
      </c>
      <c r="AE22" s="12">
        <f>IFERROR(VLOOKUP($P22,Rushing!$C:$P,8,FALSE)/VLOOKUP($P22,Rushing!$C:$P,5,FALSE),0)</f>
        <v>34</v>
      </c>
      <c r="AF22" s="12" t="str">
        <f>IFERROR(VLOOKUP($P22,Rushing!$C:$P,12,FALSE),0)</f>
        <v>5.8</v>
      </c>
      <c r="AG22" s="12">
        <f>IFERROR(VLOOKUP($P22,Rushing!$C:$P,9,FALSE)/VLOOKUP($P22,Rushing!$C:$P,5,FALSE),0)</f>
        <v>0.25</v>
      </c>
      <c r="AH22" s="12">
        <f>VLOOKUP($J22,'Vegas Odds'!$B:$S,18,FALSE)</f>
        <v>35.724841066015493</v>
      </c>
      <c r="AI22" s="12">
        <f>VLOOKUP($J22,'Vegas Odds'!$B:$S,17,FALSE)</f>
        <v>23.675158933984505</v>
      </c>
      <c r="AJ22">
        <v>1</v>
      </c>
      <c r="AK22" s="12">
        <f t="shared" si="0"/>
        <v>33.875</v>
      </c>
      <c r="AL22" s="12">
        <f t="shared" si="1"/>
        <v>35.724841066015493</v>
      </c>
      <c r="AM22" s="12">
        <f>V22/Team_Defense_Table[[#Totals],[Passing yds/att]]*'Fanduel Export'!Q22</f>
        <v>5.3393811921424756</v>
      </c>
      <c r="AN22" s="12">
        <f t="shared" si="19"/>
        <v>190.74854448016228</v>
      </c>
      <c r="AO22" s="12">
        <f>IFERROR(IF(OR($B22="D",$B22="K"),0,VLOOKUP($P22,Receiving!$C:$T,7,FALSE)/VLOOKUP($P22,Receiving!$C:$T,5,FALSE)),0)*$AJ22</f>
        <v>0</v>
      </c>
      <c r="AP22" s="21">
        <f t="shared" si="8"/>
        <v>43.039806027306028</v>
      </c>
      <c r="AQ22" s="21">
        <f t="shared" si="9"/>
        <v>0</v>
      </c>
      <c r="AR22" s="22">
        <f t="shared" si="3"/>
        <v>0</v>
      </c>
      <c r="AS22" s="22">
        <f t="shared" si="10"/>
        <v>0</v>
      </c>
      <c r="AT22" s="22">
        <f>AA22/Team_Defense_Table[[#Totals],[Yards per completion]]*'Fanduel Export'!S22</f>
        <v>0</v>
      </c>
      <c r="AU22" s="12">
        <f t="shared" si="20"/>
        <v>0</v>
      </c>
      <c r="AV22" s="12">
        <f t="shared" si="4"/>
        <v>5.8125</v>
      </c>
      <c r="AW22" s="21">
        <f t="shared" si="12"/>
        <v>26.173305860805861</v>
      </c>
      <c r="AX22" s="12">
        <f t="shared" si="13"/>
        <v>5.2577179984686859</v>
      </c>
      <c r="AY22" s="12">
        <f>AF22/Team_Defense_Table[[#Totals],[Rushing Y/A]]*R22</f>
        <v>6.0437890780295636</v>
      </c>
      <c r="AZ22" s="12">
        <f t="shared" si="21"/>
        <v>31.776538614504503</v>
      </c>
      <c r="BA22" s="22">
        <f t="shared" si="15"/>
        <v>10.807595640656942</v>
      </c>
      <c r="BB22" s="22">
        <f t="shared" si="5"/>
        <v>1.4035838494359665</v>
      </c>
      <c r="BC22" s="21">
        <f t="shared" si="6"/>
        <v>0</v>
      </c>
      <c r="BD22" t="str">
        <f t="shared" si="16"/>
        <v>Kyler Murray</v>
      </c>
      <c r="BE22">
        <f t="shared" si="17"/>
        <v>7700</v>
      </c>
      <c r="BF22" t="str">
        <f t="shared" si="18"/>
        <v>QB</v>
      </c>
    </row>
    <row r="23" spans="1:58" x14ac:dyDescent="0.3">
      <c r="A23" t="s">
        <v>1945</v>
      </c>
      <c r="B23" t="s">
        <v>38</v>
      </c>
      <c r="C23" t="s">
        <v>1946</v>
      </c>
      <c r="D23" t="s">
        <v>144</v>
      </c>
      <c r="E23" t="s">
        <v>1947</v>
      </c>
      <c r="F23">
        <v>16.9799995422363</v>
      </c>
      <c r="G23">
        <v>16</v>
      </c>
      <c r="H23">
        <v>7600</v>
      </c>
      <c r="I23" t="s">
        <v>1892</v>
      </c>
      <c r="J23" t="s">
        <v>1096</v>
      </c>
      <c r="K23" t="s">
        <v>1095</v>
      </c>
      <c r="O23" t="str">
        <f t="shared" si="7"/>
        <v>Tom Brady</v>
      </c>
      <c r="P23" t="str">
        <f>IFERROR(VLOOKUP(O:O,'Name Bridge'!A:B,2,FALSE),O:O)</f>
        <v>Tom Brady</v>
      </c>
      <c r="Q23" s="12">
        <f>VLOOKUP($K23,'Defensive Stats'!$AC:$AH,2,FALSE)</f>
        <v>6.4145936981757874</v>
      </c>
      <c r="R23" s="12">
        <f>VLOOKUP($K23,'Defensive Stats'!$AC:$AH,4,FALSE)</f>
        <v>4.2347826086956522</v>
      </c>
      <c r="S23" s="12">
        <f>VLOOKUP($K23,'Defensive Stats'!$AC:$AH,6,FALSE)</f>
        <v>10.425876010781671</v>
      </c>
      <c r="T23" s="12">
        <f>IFERROR(VLOOKUP($P23,Passing!$C:$AF,9,FALSE)/VLOOKUP($P23,Passing!$C:$AF,5,FALSE),0)</f>
        <v>38.3125</v>
      </c>
      <c r="U23" s="12">
        <f>IFERROR(VLOOKUP($P23,Passing!$C:$AF,11,FALSE)/VLOOKUP($P23,Passing!$C:$AF,5,FALSE),0)</f>
        <v>253.5625</v>
      </c>
      <c r="V23" s="12" t="str">
        <f>IFERROR(VLOOKUP($P23,Passing!$C:$AF,18,FALSE),0)</f>
        <v>6.6</v>
      </c>
      <c r="W23" s="12">
        <f>IFERROR(VLOOKUP($P23,Passing!$C:$AF,12,FALSE)/VLOOKUP($P23,Passing!$C:$AF,5,FALSE),0)</f>
        <v>1.5</v>
      </c>
      <c r="X23" s="12">
        <f>IFERROR(IF(OR($B23="D",$B23="K"),0,VLOOKUP($P23,Receiving!$C:$T,7,FALSE)/VLOOKUP($P23,Receiving!$C:$T,5,FALSE)),0)*$AJ23</f>
        <v>0</v>
      </c>
      <c r="Y23" s="21">
        <f>IFERROR(VLOOKUP($P23,Receiving!$C:$T,8,FALSE)/VLOOKUP($P23,Receiving!$C:$T,5,FALSE),0)</f>
        <v>0</v>
      </c>
      <c r="Z23" s="21">
        <f>IFERROR(VLOOKUP($P23,Receiving!$C:$T,10,FALSE)/VLOOKUP($P23,Receiving!$C:$T,5,FALSE),0)</f>
        <v>0</v>
      </c>
      <c r="AA23" s="21">
        <f>IFERROR(VLOOKUP($P23,Receiving!$C:$T,11,FALSE),0)</f>
        <v>0</v>
      </c>
      <c r="AB23" s="21">
        <f>IFERROR(VLOOKUP($P23,Receiving!$C:$T,14,FALSE),0)</f>
        <v>0</v>
      </c>
      <c r="AC23" s="21">
        <f>IFERROR(VLOOKUP($P23,Receiving!$C:$T,11,FALSE)/VLOOKUP($P23,Receiving!$C:$T,5,FALSE),0)</f>
        <v>0</v>
      </c>
      <c r="AD23" s="12">
        <f>IFERROR(VLOOKUP($P23,Rushing!$C:$P,7,FALSE)/VLOOKUP($P23,Rushing!$C:$P,5,FALSE),0)</f>
        <v>1.625</v>
      </c>
      <c r="AE23" s="12">
        <f>IFERROR(VLOOKUP($P23,Rushing!$C:$P,8,FALSE)/VLOOKUP($P23,Rushing!$C:$P,5,FALSE),0)</f>
        <v>2.125</v>
      </c>
      <c r="AF23" s="12" t="str">
        <f>IFERROR(VLOOKUP($P23,Rushing!$C:$P,12,FALSE),0)</f>
        <v>1.3</v>
      </c>
      <c r="AG23" s="12">
        <f>IFERROR(VLOOKUP($P23,Rushing!$C:$P,9,FALSE)/VLOOKUP($P23,Rushing!$C:$P,5,FALSE),0)</f>
        <v>0.1875</v>
      </c>
      <c r="AH23" s="12">
        <f>VLOOKUP($J23,'Vegas Odds'!$B:$S,18,FALSE)</f>
        <v>44.70009236218047</v>
      </c>
      <c r="AI23" s="12">
        <f>VLOOKUP($J23,'Vegas Odds'!$B:$S,17,FALSE)</f>
        <v>20.599907637819527</v>
      </c>
      <c r="AJ23">
        <v>1</v>
      </c>
      <c r="AK23" s="12">
        <f t="shared" si="0"/>
        <v>38.3125</v>
      </c>
      <c r="AL23" s="12">
        <f t="shared" si="1"/>
        <v>44.70009236218047</v>
      </c>
      <c r="AM23" s="12">
        <f>V23/Team_Defense_Table[[#Totals],[Passing yds/att]]*'Fanduel Export'!Q23</f>
        <v>6.2810756990088654</v>
      </c>
      <c r="AN23" s="12">
        <f t="shared" si="19"/>
        <v>280.76466387954355</v>
      </c>
      <c r="AO23" s="12">
        <f>IFERROR(IF(OR($B23="D",$B23="K"),0,VLOOKUP($P23,Receiving!$C:$T,7,FALSE)/VLOOKUP($P23,Receiving!$C:$T,5,FALSE)),0)*$AJ23</f>
        <v>0</v>
      </c>
      <c r="AP23" s="21">
        <f t="shared" si="8"/>
        <v>39.892780830280827</v>
      </c>
      <c r="AQ23" s="21">
        <f t="shared" si="9"/>
        <v>0</v>
      </c>
      <c r="AR23" s="22">
        <f t="shared" si="3"/>
        <v>0</v>
      </c>
      <c r="AS23" s="22">
        <f t="shared" si="10"/>
        <v>0</v>
      </c>
      <c r="AT23" s="22">
        <f>AA23/Team_Defense_Table[[#Totals],[Yards per completion]]*'Fanduel Export'!S23</f>
        <v>0</v>
      </c>
      <c r="AU23" s="12">
        <f t="shared" si="20"/>
        <v>0</v>
      </c>
      <c r="AV23" s="12">
        <f t="shared" si="4"/>
        <v>1.625</v>
      </c>
      <c r="AW23" s="21">
        <f t="shared" si="12"/>
        <v>23.153159340659339</v>
      </c>
      <c r="AX23" s="12">
        <f t="shared" si="13"/>
        <v>1.4458005241933198</v>
      </c>
      <c r="AY23" s="12">
        <f>AF23/Team_Defense_Table[[#Totals],[Rushing Y/A]]*R23</f>
        <v>1.2765721487082546</v>
      </c>
      <c r="AZ23" s="12">
        <f t="shared" si="21"/>
        <v>1.8456686817729873</v>
      </c>
      <c r="BA23" s="22">
        <f t="shared" si="15"/>
        <v>11.41515342335904</v>
      </c>
      <c r="BB23" s="22">
        <f t="shared" si="5"/>
        <v>1.5019938714946106</v>
      </c>
      <c r="BC23" s="21">
        <f t="shared" si="6"/>
        <v>0</v>
      </c>
      <c r="BD23" t="str">
        <f t="shared" si="16"/>
        <v>Tom Brady</v>
      </c>
      <c r="BE23">
        <f t="shared" si="17"/>
        <v>7600</v>
      </c>
      <c r="BF23" t="str">
        <f t="shared" si="18"/>
        <v>QB</v>
      </c>
    </row>
    <row r="24" spans="1:58" x14ac:dyDescent="0.3">
      <c r="A24" t="s">
        <v>1948</v>
      </c>
      <c r="B24" t="s">
        <v>34</v>
      </c>
      <c r="C24" t="s">
        <v>1949</v>
      </c>
      <c r="D24" t="s">
        <v>53</v>
      </c>
      <c r="E24" t="s">
        <v>1950</v>
      </c>
      <c r="F24">
        <v>14.824999809265099</v>
      </c>
      <c r="G24">
        <v>16</v>
      </c>
      <c r="H24">
        <v>7500</v>
      </c>
      <c r="I24" t="s">
        <v>1888</v>
      </c>
      <c r="J24" t="s">
        <v>54</v>
      </c>
      <c r="K24" t="s">
        <v>37</v>
      </c>
      <c r="O24" t="str">
        <f t="shared" si="7"/>
        <v>Nick Chubb</v>
      </c>
      <c r="P24" t="str">
        <f>IFERROR(VLOOKUP(O:O,'Name Bridge'!A:B,2,FALSE),O:O)</f>
        <v>Nick Chubb</v>
      </c>
      <c r="Q24" s="12">
        <f>VLOOKUP($K24,'Defensive Stats'!$AC:$AH,2,FALSE)</f>
        <v>6.09375</v>
      </c>
      <c r="R24" s="12">
        <f>VLOOKUP($K24,'Defensive Stats'!$AC:$AH,4,FALSE)</f>
        <v>4.3941176470588239</v>
      </c>
      <c r="S24" s="12">
        <f>VLOOKUP($K24,'Defensive Stats'!$AC:$AH,6,FALSE)</f>
        <v>10.424528301886792</v>
      </c>
      <c r="T24" s="12">
        <f>IFERROR(VLOOKUP($P24,Passing!$C:$AF,9,FALSE)/VLOOKUP($P24,Passing!$C:$AF,5,FALSE),0)</f>
        <v>0</v>
      </c>
      <c r="U24" s="12">
        <f>IFERROR(VLOOKUP($P24,Passing!$C:$AF,11,FALSE)/VLOOKUP($P24,Passing!$C:$AF,5,FALSE),0)</f>
        <v>0</v>
      </c>
      <c r="V24" s="12">
        <f>IFERROR(VLOOKUP($P24,Passing!$C:$AF,18,FALSE),0)</f>
        <v>0</v>
      </c>
      <c r="W24" s="12">
        <f>IFERROR(VLOOKUP($P24,Passing!$C:$AF,12,FALSE)/VLOOKUP($P24,Passing!$C:$AF,5,FALSE),0)</f>
        <v>0</v>
      </c>
      <c r="X24" s="12">
        <f>IFERROR(IF(OR($B24="D",$B24="K"),0,VLOOKUP($P24,Receiving!$C:$T,7,FALSE)/VLOOKUP($P24,Receiving!$C:$T,5,FALSE)),0)*$AJ24</f>
        <v>3.0625</v>
      </c>
      <c r="Y24" s="21">
        <f>IFERROR(VLOOKUP($P24,Receiving!$C:$T,8,FALSE)/VLOOKUP($P24,Receiving!$C:$T,5,FALSE),0)</f>
        <v>2.25</v>
      </c>
      <c r="Z24" s="21">
        <f>IFERROR(VLOOKUP($P24,Receiving!$C:$T,10,FALSE)/VLOOKUP($P24,Receiving!$C:$T,5,FALSE),0)</f>
        <v>17.375</v>
      </c>
      <c r="AA24" s="21">
        <f>IFERROR(VLOOKUP($P24,Receiving!$C:$T,11,FALSE),0)</f>
        <v>7.7</v>
      </c>
      <c r="AB24" s="21">
        <f>IFERROR(VLOOKUP($P24,Receiving!$C:$T,14,FALSE),0)</f>
        <v>32</v>
      </c>
      <c r="AC24" s="21">
        <f>IFERROR(VLOOKUP($P24,Receiving!$C:$T,11,FALSE)/VLOOKUP($P24,Receiving!$C:$T,5,FALSE),0)</f>
        <v>0.48125000000000001</v>
      </c>
      <c r="AD24" s="12">
        <f>IFERROR(VLOOKUP($P24,Rushing!$C:$P,7,FALSE)/VLOOKUP($P24,Rushing!$C:$P,5,FALSE),0)</f>
        <v>18.625</v>
      </c>
      <c r="AE24" s="12">
        <f>IFERROR(VLOOKUP($P24,Rushing!$C:$P,8,FALSE)/VLOOKUP($P24,Rushing!$C:$P,5,FALSE),0)</f>
        <v>93.375</v>
      </c>
      <c r="AF24" s="12" t="str">
        <f>IFERROR(VLOOKUP($P24,Rushing!$C:$P,12,FALSE),0)</f>
        <v>5.0</v>
      </c>
      <c r="AG24" s="12">
        <f>IFERROR(VLOOKUP($P24,Rushing!$C:$P,9,FALSE)/VLOOKUP($P24,Rushing!$C:$P,5,FALSE),0)</f>
        <v>0.5</v>
      </c>
      <c r="AH24" s="12">
        <f>VLOOKUP($J24,'Vegas Odds'!$B:$S,18,FALSE)</f>
        <v>39.317423175965665</v>
      </c>
      <c r="AI24" s="12">
        <f>VLOOKUP($J24,'Vegas Odds'!$B:$S,17,FALSE)</f>
        <v>20.682576824034335</v>
      </c>
      <c r="AJ24">
        <v>1</v>
      </c>
      <c r="AK24" s="12">
        <f t="shared" si="0"/>
        <v>0</v>
      </c>
      <c r="AL24" s="12">
        <f t="shared" si="1"/>
        <v>0</v>
      </c>
      <c r="AM24" s="12">
        <f>V24/Team_Defense_Table[[#Totals],[Passing yds/att]]*'Fanduel Export'!Q24</f>
        <v>0</v>
      </c>
      <c r="AN24" s="12">
        <f t="shared" si="19"/>
        <v>0</v>
      </c>
      <c r="AO24" s="12">
        <f>IFERROR(IF(OR($B24="D",$B24="K"),0,VLOOKUP($P24,Receiving!$C:$T,7,FALSE)/VLOOKUP($P24,Receiving!$C:$T,5,FALSE)),0)*$AJ24</f>
        <v>3.0625</v>
      </c>
      <c r="AP24" s="21">
        <f t="shared" si="8"/>
        <v>34.054517704517707</v>
      </c>
      <c r="AQ24" s="21">
        <f t="shared" si="9"/>
        <v>3.5357895689834185</v>
      </c>
      <c r="AR24" s="22">
        <f t="shared" si="3"/>
        <v>2.25</v>
      </c>
      <c r="AS24" s="22">
        <f t="shared" si="10"/>
        <v>2.5977229486408788</v>
      </c>
      <c r="AT24" s="22">
        <f>AA24/Team_Defense_Table[[#Totals],[Yards per completion]]*'Fanduel Export'!S24</f>
        <v>7.559328350279821</v>
      </c>
      <c r="AU24" s="12">
        <f t="shared" si="20"/>
        <v>19.637040731833487</v>
      </c>
      <c r="AV24" s="12">
        <f t="shared" si="4"/>
        <v>18.625</v>
      </c>
      <c r="AW24" s="21">
        <f t="shared" si="12"/>
        <v>28.633928571428569</v>
      </c>
      <c r="AX24" s="12">
        <f t="shared" si="13"/>
        <v>13.453026272196952</v>
      </c>
      <c r="AY24" s="12">
        <f>AF24/Team_Defense_Table[[#Totals],[Rushing Y/A]]*R24</f>
        <v>5.0946291560102308</v>
      </c>
      <c r="AZ24" s="12">
        <f t="shared" si="21"/>
        <v>68.538179882906221</v>
      </c>
      <c r="BA24" s="22">
        <f t="shared" si="15"/>
        <v>9.9425220614739711</v>
      </c>
      <c r="BB24" s="22">
        <f t="shared" si="5"/>
        <v>1.3256696081965296</v>
      </c>
      <c r="BC24" s="21">
        <f t="shared" si="6"/>
        <v>0.40833333333333333</v>
      </c>
      <c r="BD24" t="str">
        <f t="shared" si="16"/>
        <v>Nick Chubb</v>
      </c>
      <c r="BE24">
        <f t="shared" si="17"/>
        <v>7500</v>
      </c>
      <c r="BF24" t="str">
        <f t="shared" si="18"/>
        <v>RB</v>
      </c>
    </row>
    <row r="25" spans="1:58" x14ac:dyDescent="0.3">
      <c r="A25" t="s">
        <v>1951</v>
      </c>
      <c r="B25" t="s">
        <v>49</v>
      </c>
      <c r="C25" t="s">
        <v>1952</v>
      </c>
      <c r="D25" t="s">
        <v>92</v>
      </c>
      <c r="E25" t="s">
        <v>1953</v>
      </c>
      <c r="F25">
        <v>15.323076688326299</v>
      </c>
      <c r="G25">
        <v>13</v>
      </c>
      <c r="H25">
        <v>7500</v>
      </c>
      <c r="I25" t="s">
        <v>1892</v>
      </c>
      <c r="J25" t="s">
        <v>1096</v>
      </c>
      <c r="K25" t="s">
        <v>1095</v>
      </c>
      <c r="O25" t="str">
        <f t="shared" si="7"/>
        <v>Mike Evans</v>
      </c>
      <c r="P25" t="str">
        <f>IFERROR(VLOOKUP(O:O,'Name Bridge'!A:B,2,FALSE),O:O)</f>
        <v>Mike Evans</v>
      </c>
      <c r="Q25" s="12">
        <f>VLOOKUP($K25,'Defensive Stats'!$AC:$AH,2,FALSE)</f>
        <v>6.4145936981757874</v>
      </c>
      <c r="R25" s="12">
        <f>VLOOKUP($K25,'Defensive Stats'!$AC:$AH,4,FALSE)</f>
        <v>4.2347826086956522</v>
      </c>
      <c r="S25" s="12">
        <f>VLOOKUP($K25,'Defensive Stats'!$AC:$AH,6,FALSE)</f>
        <v>10.425876010781671</v>
      </c>
      <c r="T25" s="12">
        <f>IFERROR(VLOOKUP($P25,Passing!$C:$AF,9,FALSE)/VLOOKUP($P25,Passing!$C:$AF,5,FALSE),0)</f>
        <v>0</v>
      </c>
      <c r="U25" s="12">
        <f>IFERROR(VLOOKUP($P25,Passing!$C:$AF,11,FALSE)/VLOOKUP($P25,Passing!$C:$AF,5,FALSE),0)</f>
        <v>0</v>
      </c>
      <c r="V25" s="12">
        <f>IFERROR(VLOOKUP($P25,Passing!$C:$AF,18,FALSE),0)</f>
        <v>0</v>
      </c>
      <c r="W25" s="12">
        <f>IFERROR(VLOOKUP($P25,Passing!$C:$AF,12,FALSE)/VLOOKUP($P25,Passing!$C:$AF,5,FALSE),0)</f>
        <v>0</v>
      </c>
      <c r="X25" s="12">
        <f>IFERROR(IF(OR($B25="D",$B25="K"),0,VLOOKUP($P25,Receiving!$C:$T,7,FALSE)/VLOOKUP($P25,Receiving!$C:$T,5,FALSE)),0)*$AJ25</f>
        <v>9.0769230769230766</v>
      </c>
      <c r="Y25" s="21">
        <f>IFERROR(VLOOKUP($P25,Receiving!$C:$T,8,FALSE)/VLOOKUP($P25,Receiving!$C:$T,5,FALSE),0)</f>
        <v>5.1538461538461542</v>
      </c>
      <c r="Z25" s="21">
        <f>IFERROR(VLOOKUP($P25,Receiving!$C:$T,10,FALSE)/VLOOKUP($P25,Receiving!$C:$T,5,FALSE),0)</f>
        <v>89</v>
      </c>
      <c r="AA25" s="21">
        <f>IFERROR(VLOOKUP($P25,Receiving!$C:$T,11,FALSE),0)</f>
        <v>17.3</v>
      </c>
      <c r="AB25" s="21">
        <f>IFERROR(VLOOKUP($P25,Receiving!$C:$T,14,FALSE),0)</f>
        <v>67</v>
      </c>
      <c r="AC25" s="21">
        <f>IFERROR(VLOOKUP($P25,Receiving!$C:$T,11,FALSE)/VLOOKUP($P25,Receiving!$C:$T,5,FALSE),0)</f>
        <v>1.3307692307692309</v>
      </c>
      <c r="AD25" s="12">
        <f>IFERROR(VLOOKUP($P25,Rushing!$C:$P,7,FALSE)/VLOOKUP($P25,Rushing!$C:$P,5,FALSE),0)</f>
        <v>0</v>
      </c>
      <c r="AE25" s="12">
        <f>IFERROR(VLOOKUP($P25,Rushing!$C:$P,8,FALSE)/VLOOKUP($P25,Rushing!$C:$P,5,FALSE),0)</f>
        <v>0</v>
      </c>
      <c r="AF25" s="12">
        <f>IFERROR(VLOOKUP($P25,Rushing!$C:$P,12,FALSE),0)</f>
        <v>0</v>
      </c>
      <c r="AG25" s="12">
        <f>IFERROR(VLOOKUP($P25,Rushing!$C:$P,9,FALSE)/VLOOKUP($P25,Rushing!$C:$P,5,FALSE),0)</f>
        <v>0</v>
      </c>
      <c r="AH25" s="12">
        <f>VLOOKUP($J25,'Vegas Odds'!$B:$S,18,FALSE)</f>
        <v>44.70009236218047</v>
      </c>
      <c r="AI25" s="12">
        <f>VLOOKUP($J25,'Vegas Odds'!$B:$S,17,FALSE)</f>
        <v>20.599907637819527</v>
      </c>
      <c r="AJ25">
        <v>1</v>
      </c>
      <c r="AK25" s="12">
        <f t="shared" si="0"/>
        <v>0</v>
      </c>
      <c r="AL25" s="12">
        <f t="shared" si="1"/>
        <v>0</v>
      </c>
      <c r="AM25" s="12">
        <f>V25/Team_Defense_Table[[#Totals],[Passing yds/att]]*'Fanduel Export'!Q25</f>
        <v>0</v>
      </c>
      <c r="AN25" s="12">
        <f t="shared" si="19"/>
        <v>0</v>
      </c>
      <c r="AO25" s="12">
        <f>IFERROR(IF(OR($B25="D",$B25="K"),0,VLOOKUP($P25,Receiving!$C:$T,7,FALSE)/VLOOKUP($P25,Receiving!$C:$T,5,FALSE)),0)*$AJ25</f>
        <v>9.0769230769230766</v>
      </c>
      <c r="AP25" s="21">
        <f t="shared" si="8"/>
        <v>39.892780830280827</v>
      </c>
      <c r="AQ25" s="21">
        <f t="shared" si="9"/>
        <v>10.170744968345007</v>
      </c>
      <c r="AR25" s="22">
        <f t="shared" si="3"/>
        <v>5.1538461538461542</v>
      </c>
      <c r="AS25" s="22">
        <f t="shared" si="10"/>
        <v>5.7749145159247073</v>
      </c>
      <c r="AT25" s="22">
        <f>AA25/Team_Defense_Table[[#Totals],[Yards per completion]]*'Fanduel Export'!S25</f>
        <v>16.986141240899091</v>
      </c>
      <c r="AU25" s="12">
        <f t="shared" si="20"/>
        <v>98.093513621615486</v>
      </c>
      <c r="AV25" s="12">
        <f t="shared" si="4"/>
        <v>0</v>
      </c>
      <c r="AW25" s="21">
        <f t="shared" si="12"/>
        <v>23.153159340659339</v>
      </c>
      <c r="AX25" s="12">
        <f t="shared" si="13"/>
        <v>0</v>
      </c>
      <c r="AY25" s="12">
        <f>AF25/Team_Defense_Table[[#Totals],[Rushing Y/A]]*R25</f>
        <v>0</v>
      </c>
      <c r="AZ25" s="12">
        <f t="shared" si="21"/>
        <v>0</v>
      </c>
      <c r="BA25" s="22">
        <f t="shared" si="15"/>
        <v>12.386274439084625</v>
      </c>
      <c r="BB25" s="22">
        <f t="shared" si="5"/>
        <v>1.6515032585446165</v>
      </c>
      <c r="BC25" s="21">
        <f t="shared" si="6"/>
        <v>1.2102564102564102</v>
      </c>
      <c r="BD25" t="str">
        <f t="shared" si="16"/>
        <v>Mike Evans</v>
      </c>
      <c r="BE25">
        <f t="shared" si="17"/>
        <v>7500</v>
      </c>
      <c r="BF25" t="str">
        <f t="shared" si="18"/>
        <v>WR</v>
      </c>
    </row>
    <row r="26" spans="1:58" x14ac:dyDescent="0.3">
      <c r="A26" t="s">
        <v>1954</v>
      </c>
      <c r="B26" t="s">
        <v>38</v>
      </c>
      <c r="C26" t="s">
        <v>1930</v>
      </c>
      <c r="D26" t="s">
        <v>122</v>
      </c>
      <c r="E26" t="s">
        <v>1955</v>
      </c>
      <c r="F26">
        <v>17.6487503051757</v>
      </c>
      <c r="G26">
        <v>16</v>
      </c>
      <c r="H26">
        <v>7500</v>
      </c>
      <c r="I26" t="s">
        <v>1896</v>
      </c>
      <c r="J26" t="s">
        <v>1094</v>
      </c>
      <c r="K26" t="s">
        <v>46</v>
      </c>
      <c r="O26" t="str">
        <f t="shared" si="7"/>
        <v>Aaron Rodgers</v>
      </c>
      <c r="P26" t="str">
        <f>IFERROR(VLOOKUP(O:O,'Name Bridge'!A:B,2,FALSE),O:O)</f>
        <v>Aaron Rodgers</v>
      </c>
      <c r="Q26" s="12">
        <f>VLOOKUP($K26,'Defensive Stats'!$AC:$AH,2,FALSE)</f>
        <v>6.2179700499168051</v>
      </c>
      <c r="R26" s="12">
        <f>VLOOKUP($K26,'Defensive Stats'!$AC:$AH,4,FALSE)</f>
        <v>4.2772277227722775</v>
      </c>
      <c r="S26" s="12">
        <f>VLOOKUP($K26,'Defensive Stats'!$AC:$AH,6,FALSE)</f>
        <v>9.4847715736040605</v>
      </c>
      <c r="T26" s="12">
        <f>IFERROR(VLOOKUP($P26,Passing!$C:$AF,9,FALSE)/VLOOKUP($P26,Passing!$C:$AF,5,FALSE),0)</f>
        <v>35.5625</v>
      </c>
      <c r="U26" s="12">
        <f>IFERROR(VLOOKUP($P26,Passing!$C:$AF,11,FALSE)/VLOOKUP($P26,Passing!$C:$AF,5,FALSE),0)</f>
        <v>250.125</v>
      </c>
      <c r="V26" s="12" t="str">
        <f>IFERROR(VLOOKUP($P26,Passing!$C:$AF,18,FALSE),0)</f>
        <v>7.0</v>
      </c>
      <c r="W26" s="12">
        <f>IFERROR(VLOOKUP($P26,Passing!$C:$AF,12,FALSE)/VLOOKUP($P26,Passing!$C:$AF,5,FALSE),0)</f>
        <v>1.625</v>
      </c>
      <c r="X26" s="12">
        <f>IFERROR(IF(OR($B26="D",$B26="K"),0,VLOOKUP($P26,Receiving!$C:$T,7,FALSE)/VLOOKUP($P26,Receiving!$C:$T,5,FALSE)),0)*$AJ26</f>
        <v>0</v>
      </c>
      <c r="Y26" s="21">
        <f>IFERROR(VLOOKUP($P26,Receiving!$C:$T,8,FALSE)/VLOOKUP($P26,Receiving!$C:$T,5,FALSE),0)</f>
        <v>0</v>
      </c>
      <c r="Z26" s="21">
        <f>IFERROR(VLOOKUP($P26,Receiving!$C:$T,10,FALSE)/VLOOKUP($P26,Receiving!$C:$T,5,FALSE),0)</f>
        <v>0</v>
      </c>
      <c r="AA26" s="21">
        <f>IFERROR(VLOOKUP($P26,Receiving!$C:$T,11,FALSE),0)</f>
        <v>0</v>
      </c>
      <c r="AB26" s="21">
        <f>IFERROR(VLOOKUP($P26,Receiving!$C:$T,14,FALSE),0)</f>
        <v>0</v>
      </c>
      <c r="AC26" s="21">
        <f>IFERROR(VLOOKUP($P26,Receiving!$C:$T,11,FALSE)/VLOOKUP($P26,Receiving!$C:$T,5,FALSE),0)</f>
        <v>0</v>
      </c>
      <c r="AD26" s="12">
        <f>IFERROR(VLOOKUP($P26,Rushing!$C:$P,7,FALSE)/VLOOKUP($P26,Rushing!$C:$P,5,FALSE),0)</f>
        <v>2.875</v>
      </c>
      <c r="AE26" s="12">
        <f>IFERROR(VLOOKUP($P26,Rushing!$C:$P,8,FALSE)/VLOOKUP($P26,Rushing!$C:$P,5,FALSE),0)</f>
        <v>11.4375</v>
      </c>
      <c r="AF26" s="12" t="str">
        <f>IFERROR(VLOOKUP($P26,Rushing!$C:$P,12,FALSE),0)</f>
        <v>4.0</v>
      </c>
      <c r="AG26" s="12">
        <f>IFERROR(VLOOKUP($P26,Rushing!$C:$P,9,FALSE)/VLOOKUP($P26,Rushing!$C:$P,5,FALSE),0)</f>
        <v>6.25E-2</v>
      </c>
      <c r="AH26" s="12">
        <f>VLOOKUP($J26,'Vegas Odds'!$B:$S,18,FALSE)</f>
        <v>37.252589426829275</v>
      </c>
      <c r="AI26" s="12">
        <f>VLOOKUP($J26,'Vegas Odds'!$B:$S,17,FALSE)</f>
        <v>23.147410573170728</v>
      </c>
      <c r="AJ26">
        <v>1</v>
      </c>
      <c r="AK26" s="12">
        <f t="shared" si="0"/>
        <v>35.5625</v>
      </c>
      <c r="AL26" s="12">
        <f t="shared" si="1"/>
        <v>37.252589426829275</v>
      </c>
      <c r="AM26" s="12">
        <f>V26/Team_Defense_Table[[#Totals],[Passing yds/att]]*'Fanduel Export'!Q26</f>
        <v>6.4575474279425853</v>
      </c>
      <c r="AN26" s="12">
        <f t="shared" si="19"/>
        <v>240.56036303742252</v>
      </c>
      <c r="AO26" s="12">
        <f>IFERROR(IF(OR($B26="D",$B26="K"),0,VLOOKUP($P26,Receiving!$C:$T,7,FALSE)/VLOOKUP($P26,Receiving!$C:$T,5,FALSE)),0)*$AJ26</f>
        <v>0</v>
      </c>
      <c r="AP26" s="21">
        <f t="shared" si="8"/>
        <v>34.582088744588752</v>
      </c>
      <c r="AQ26" s="21">
        <f t="shared" si="9"/>
        <v>0</v>
      </c>
      <c r="AR26" s="22">
        <f t="shared" si="3"/>
        <v>0</v>
      </c>
      <c r="AS26" s="22">
        <f t="shared" si="10"/>
        <v>0</v>
      </c>
      <c r="AT26" s="22">
        <f>AA26/Team_Defense_Table[[#Totals],[Yards per completion]]*'Fanduel Export'!S26</f>
        <v>0</v>
      </c>
      <c r="AU26" s="12">
        <f t="shared" si="20"/>
        <v>0</v>
      </c>
      <c r="AV26" s="12">
        <f t="shared" si="4"/>
        <v>2.875</v>
      </c>
      <c r="AW26" s="21">
        <f t="shared" si="12"/>
        <v>28.472023809523812</v>
      </c>
      <c r="AX26" s="12">
        <f t="shared" si="13"/>
        <v>2.3373401849855666</v>
      </c>
      <c r="AY26" s="12">
        <f>AF26/Team_Defense_Table[[#Totals],[Rushing Y/A]]*R26</f>
        <v>3.9672836848902286</v>
      </c>
      <c r="AZ26" s="12">
        <f t="shared" si="21"/>
        <v>9.2728915819315478</v>
      </c>
      <c r="BA26" s="22">
        <f t="shared" si="15"/>
        <v>10.549703679690055</v>
      </c>
      <c r="BB26" s="22">
        <f t="shared" si="5"/>
        <v>1.4066271572920073</v>
      </c>
      <c r="BC26" s="21">
        <f t="shared" si="6"/>
        <v>0</v>
      </c>
      <c r="BD26" t="str">
        <f t="shared" si="16"/>
        <v>Aaron Rodgers</v>
      </c>
      <c r="BE26">
        <f t="shared" si="17"/>
        <v>7500</v>
      </c>
      <c r="BF26" t="str">
        <f t="shared" si="18"/>
        <v>QB</v>
      </c>
    </row>
    <row r="27" spans="1:58" x14ac:dyDescent="0.3">
      <c r="A27" t="s">
        <v>1956</v>
      </c>
      <c r="B27" t="s">
        <v>52</v>
      </c>
      <c r="C27" t="s">
        <v>1957</v>
      </c>
      <c r="D27" t="s">
        <v>59</v>
      </c>
      <c r="E27" t="s">
        <v>1958</v>
      </c>
      <c r="F27">
        <v>11.679999796549399</v>
      </c>
      <c r="G27">
        <v>15</v>
      </c>
      <c r="H27">
        <v>7400</v>
      </c>
      <c r="I27" t="s">
        <v>1888</v>
      </c>
      <c r="J27" t="s">
        <v>37</v>
      </c>
      <c r="K27" t="s">
        <v>54</v>
      </c>
      <c r="O27" t="str">
        <f t="shared" si="7"/>
        <v>Mark Andrews</v>
      </c>
      <c r="P27" t="str">
        <f>IFERROR(VLOOKUP(O:O,'Name Bridge'!A:B,2,FALSE),O:O)</f>
        <v>Mark Andrews</v>
      </c>
      <c r="Q27" s="12">
        <f>VLOOKUP($K27,'Defensive Stats'!$AC:$AH,2,FALSE)</f>
        <v>6.7641325536062382</v>
      </c>
      <c r="R27" s="12">
        <f>VLOOKUP($K27,'Defensive Stats'!$AC:$AH,4,FALSE)</f>
        <v>5</v>
      </c>
      <c r="S27" s="12">
        <f>VLOOKUP($K27,'Defensive Stats'!$AC:$AH,6,FALSE)</f>
        <v>10.911949685534591</v>
      </c>
      <c r="T27" s="12">
        <f>IFERROR(VLOOKUP($P27,Passing!$C:$AF,9,FALSE)/VLOOKUP($P27,Passing!$C:$AF,5,FALSE),0)</f>
        <v>0</v>
      </c>
      <c r="U27" s="12">
        <f>IFERROR(VLOOKUP($P27,Passing!$C:$AF,11,FALSE)/VLOOKUP($P27,Passing!$C:$AF,5,FALSE),0)</f>
        <v>0</v>
      </c>
      <c r="V27" s="12">
        <f>IFERROR(VLOOKUP($P27,Passing!$C:$AF,18,FALSE),0)</f>
        <v>0</v>
      </c>
      <c r="W27" s="12">
        <f>IFERROR(VLOOKUP($P27,Passing!$C:$AF,12,FALSE)/VLOOKUP($P27,Passing!$C:$AF,5,FALSE),0)</f>
        <v>0</v>
      </c>
      <c r="X27" s="12">
        <f>IFERROR(IF(OR($B27="D",$B27="K"),0,VLOOKUP($P27,Receiving!$C:$T,7,FALSE)/VLOOKUP($P27,Receiving!$C:$T,5,FALSE)),0)*$AJ27</f>
        <v>6.5333333333333332</v>
      </c>
      <c r="Y27" s="21">
        <f>IFERROR(VLOOKUP($P27,Receiving!$C:$T,8,FALSE)/VLOOKUP($P27,Receiving!$C:$T,5,FALSE),0)</f>
        <v>4.2666666666666666</v>
      </c>
      <c r="Z27" s="21">
        <f>IFERROR(VLOOKUP($P27,Receiving!$C:$T,10,FALSE)/VLOOKUP($P27,Receiving!$C:$T,5,FALSE),0)</f>
        <v>56.8</v>
      </c>
      <c r="AA27" s="21">
        <f>IFERROR(VLOOKUP($P27,Receiving!$C:$T,11,FALSE),0)</f>
        <v>13.3</v>
      </c>
      <c r="AB27" s="21">
        <f>IFERROR(VLOOKUP($P27,Receiving!$C:$T,14,FALSE),0)</f>
        <v>51</v>
      </c>
      <c r="AC27" s="21">
        <f>IFERROR(VLOOKUP($P27,Receiving!$C:$T,11,FALSE)/VLOOKUP($P27,Receiving!$C:$T,5,FALSE),0)</f>
        <v>0.88666666666666671</v>
      </c>
      <c r="AD27" s="12">
        <f>IFERROR(VLOOKUP($P27,Rushing!$C:$P,7,FALSE)/VLOOKUP($P27,Rushing!$C:$P,5,FALSE),0)</f>
        <v>0</v>
      </c>
      <c r="AE27" s="12">
        <f>IFERROR(VLOOKUP($P27,Rushing!$C:$P,8,FALSE)/VLOOKUP($P27,Rushing!$C:$P,5,FALSE),0)</f>
        <v>0</v>
      </c>
      <c r="AF27" s="12">
        <f>IFERROR(VLOOKUP($P27,Rushing!$C:$P,12,FALSE),0)</f>
        <v>0</v>
      </c>
      <c r="AG27" s="12">
        <f>IFERROR(VLOOKUP($P27,Rushing!$C:$P,9,FALSE)/VLOOKUP($P27,Rushing!$C:$P,5,FALSE),0)</f>
        <v>0</v>
      </c>
      <c r="AH27" s="12">
        <f>VLOOKUP($J27,'Vegas Odds'!$B:$S,18,FALSE)</f>
        <v>12.779863682432442</v>
      </c>
      <c r="AI27" s="12">
        <f>VLOOKUP($J27,'Vegas Odds'!$B:$S,17,FALSE)</f>
        <v>50.520136317567555</v>
      </c>
      <c r="AJ27">
        <v>1</v>
      </c>
      <c r="AK27" s="12">
        <f t="shared" si="0"/>
        <v>0</v>
      </c>
      <c r="AL27" s="12">
        <f t="shared" si="1"/>
        <v>0</v>
      </c>
      <c r="AM27" s="12">
        <f>V27/Team_Defense_Table[[#Totals],[Passing yds/att]]*'Fanduel Export'!Q27</f>
        <v>0</v>
      </c>
      <c r="AN27" s="12">
        <f t="shared" si="19"/>
        <v>0</v>
      </c>
      <c r="AO27" s="12">
        <f>IFERROR(IF(OR($B27="D",$B27="K"),0,VLOOKUP($P27,Receiving!$C:$T,7,FALSE)/VLOOKUP($P27,Receiving!$C:$T,5,FALSE)),0)*$AJ27</f>
        <v>6.5333333333333332</v>
      </c>
      <c r="AP27" s="21">
        <f t="shared" si="8"/>
        <v>19.229761904761904</v>
      </c>
      <c r="AQ27" s="21">
        <f t="shared" si="9"/>
        <v>4.3419731250658851</v>
      </c>
      <c r="AR27" s="22">
        <f t="shared" si="3"/>
        <v>4.2666666666666666</v>
      </c>
      <c r="AS27" s="22">
        <f t="shared" si="10"/>
        <v>2.8355742857573123</v>
      </c>
      <c r="AT27" s="22">
        <f>AA27/Team_Defense_Table[[#Totals],[Yards per completion]]*'Fanduel Export'!S27</f>
        <v>13.667531006004351</v>
      </c>
      <c r="AU27" s="12">
        <f t="shared" si="20"/>
        <v>38.755299470416709</v>
      </c>
      <c r="AV27" s="12">
        <f t="shared" si="4"/>
        <v>0</v>
      </c>
      <c r="AW27" s="21">
        <f t="shared" si="12"/>
        <v>27.742261904761904</v>
      </c>
      <c r="AX27" s="12">
        <f t="shared" si="13"/>
        <v>0</v>
      </c>
      <c r="AY27" s="12">
        <f>AF27/Team_Defense_Table[[#Totals],[Rushing Y/A]]*R27</f>
        <v>0</v>
      </c>
      <c r="AZ27" s="12">
        <f t="shared" si="21"/>
        <v>0</v>
      </c>
      <c r="BA27" s="22">
        <f t="shared" si="15"/>
        <v>6.0088632803750048</v>
      </c>
      <c r="BB27" s="22">
        <f t="shared" si="5"/>
        <v>0.81200855140202766</v>
      </c>
      <c r="BC27" s="21">
        <f t="shared" si="6"/>
        <v>0.88288288288288286</v>
      </c>
      <c r="BD27" t="str">
        <f t="shared" si="16"/>
        <v>Mark Andrews</v>
      </c>
      <c r="BE27">
        <f t="shared" si="17"/>
        <v>7400</v>
      </c>
      <c r="BF27" t="str">
        <f t="shared" si="18"/>
        <v>TE</v>
      </c>
    </row>
    <row r="28" spans="1:58" x14ac:dyDescent="0.3">
      <c r="A28" t="s">
        <v>1959</v>
      </c>
      <c r="B28" t="s">
        <v>38</v>
      </c>
      <c r="C28" t="s">
        <v>1960</v>
      </c>
      <c r="D28" t="s">
        <v>148</v>
      </c>
      <c r="E28" t="s">
        <v>1961</v>
      </c>
      <c r="F28">
        <v>16.270000457763601</v>
      </c>
      <c r="G28">
        <v>16</v>
      </c>
      <c r="H28">
        <v>7400</v>
      </c>
      <c r="I28" t="s">
        <v>1919</v>
      </c>
      <c r="J28" t="s">
        <v>1090</v>
      </c>
      <c r="K28" t="s">
        <v>116</v>
      </c>
      <c r="O28" t="str">
        <f t="shared" si="7"/>
        <v>Jimmy Garoppolo</v>
      </c>
      <c r="P28" t="str">
        <f>IFERROR(VLOOKUP(O:O,'Name Bridge'!A:B,2,FALSE),O:O)</f>
        <v>Jimmy Garoppolo</v>
      </c>
      <c r="Q28" s="12">
        <f>VLOOKUP($K28,'Defensive Stats'!$AC:$AH,2,FALSE)</f>
        <v>7.5041597337770387</v>
      </c>
      <c r="R28" s="12">
        <f>VLOOKUP($K28,'Defensive Stats'!$AC:$AH,4,FALSE)</f>
        <v>4.3781321184510249</v>
      </c>
      <c r="S28" s="12">
        <f>VLOOKUP($K28,'Defensive Stats'!$AC:$AH,6,FALSE)</f>
        <v>10.712589073634204</v>
      </c>
      <c r="T28" s="12">
        <f>IFERROR(VLOOKUP($P28,Passing!$C:$AF,9,FALSE)/VLOOKUP($P28,Passing!$C:$AF,5,FALSE),0)</f>
        <v>29.75</v>
      </c>
      <c r="U28" s="12">
        <f>IFERROR(VLOOKUP($P28,Passing!$C:$AF,11,FALSE)/VLOOKUP($P28,Passing!$C:$AF,5,FALSE),0)</f>
        <v>248.625</v>
      </c>
      <c r="V28" s="12" t="str">
        <f>IFERROR(VLOOKUP($P28,Passing!$C:$AF,18,FALSE),0)</f>
        <v>8.4</v>
      </c>
      <c r="W28" s="12">
        <f>IFERROR(VLOOKUP($P28,Passing!$C:$AF,12,FALSE)/VLOOKUP($P28,Passing!$C:$AF,5,FALSE),0)</f>
        <v>1.6875</v>
      </c>
      <c r="X28" s="12">
        <f>IFERROR(IF(OR($B28="D",$B28="K"),0,VLOOKUP($P28,Receiving!$C:$T,7,FALSE)/VLOOKUP($P28,Receiving!$C:$T,5,FALSE)),0)*$AJ28</f>
        <v>0</v>
      </c>
      <c r="Y28" s="21">
        <f>IFERROR(VLOOKUP($P28,Receiving!$C:$T,8,FALSE)/VLOOKUP($P28,Receiving!$C:$T,5,FALSE),0)</f>
        <v>0</v>
      </c>
      <c r="Z28" s="21">
        <f>IFERROR(VLOOKUP($P28,Receiving!$C:$T,10,FALSE)/VLOOKUP($P28,Receiving!$C:$T,5,FALSE),0)</f>
        <v>0</v>
      </c>
      <c r="AA28" s="21">
        <f>IFERROR(VLOOKUP($P28,Receiving!$C:$T,11,FALSE),0)</f>
        <v>0</v>
      </c>
      <c r="AB28" s="21">
        <f>IFERROR(VLOOKUP($P28,Receiving!$C:$T,14,FALSE),0)</f>
        <v>0</v>
      </c>
      <c r="AC28" s="21">
        <f>IFERROR(VLOOKUP($P28,Receiving!$C:$T,11,FALSE)/VLOOKUP($P28,Receiving!$C:$T,5,FALSE),0)</f>
        <v>0</v>
      </c>
      <c r="AD28" s="12">
        <f>IFERROR(VLOOKUP($P28,Rushing!$C:$P,7,FALSE)/VLOOKUP($P28,Rushing!$C:$P,5,FALSE),0)</f>
        <v>2.875</v>
      </c>
      <c r="AE28" s="12">
        <f>IFERROR(VLOOKUP($P28,Rushing!$C:$P,8,FALSE)/VLOOKUP($P28,Rushing!$C:$P,5,FALSE),0)</f>
        <v>3.875</v>
      </c>
      <c r="AF28" s="12" t="str">
        <f>IFERROR(VLOOKUP($P28,Rushing!$C:$P,12,FALSE),0)</f>
        <v>1.3</v>
      </c>
      <c r="AG28" s="12">
        <f>IFERROR(VLOOKUP($P28,Rushing!$C:$P,9,FALSE)/VLOOKUP($P28,Rushing!$C:$P,5,FALSE),0)</f>
        <v>6.25E-2</v>
      </c>
      <c r="AH28" s="12">
        <f>VLOOKUP($J28,'Vegas Odds'!$B:$S,18,FALSE)</f>
        <v>26.807585091071147</v>
      </c>
      <c r="AI28" s="12">
        <f>VLOOKUP($J28,'Vegas Odds'!$B:$S,17,FALSE)</f>
        <v>33.392414908928856</v>
      </c>
      <c r="AJ28">
        <v>1</v>
      </c>
      <c r="AK28" s="12">
        <f t="shared" si="0"/>
        <v>29.75</v>
      </c>
      <c r="AL28" s="12">
        <f t="shared" si="1"/>
        <v>26.807585091071147</v>
      </c>
      <c r="AM28" s="12">
        <f>V28/Team_Defense_Table[[#Totals],[Passing yds/att]]*'Fanduel Export'!Q28</f>
        <v>9.3519525501807017</v>
      </c>
      <c r="AN28" s="12">
        <f t="shared" si="19"/>
        <v>250.70326375662896</v>
      </c>
      <c r="AO28" s="12">
        <f>IFERROR(IF(OR($B28="D",$B28="K"),0,VLOOKUP($P28,Receiving!$C:$T,7,FALSE)/VLOOKUP($P28,Receiving!$C:$T,5,FALSE)),0)*$AJ28</f>
        <v>0</v>
      </c>
      <c r="AP28" s="21">
        <f t="shared" si="8"/>
        <v>33.340259740259739</v>
      </c>
      <c r="AQ28" s="21">
        <f t="shared" si="9"/>
        <v>0</v>
      </c>
      <c r="AR28" s="22">
        <f t="shared" si="3"/>
        <v>0</v>
      </c>
      <c r="AS28" s="22">
        <f t="shared" si="10"/>
        <v>0</v>
      </c>
      <c r="AT28" s="22">
        <f>AA28/Team_Defense_Table[[#Totals],[Yards per completion]]*'Fanduel Export'!S28</f>
        <v>0</v>
      </c>
      <c r="AU28" s="12">
        <f t="shared" si="20"/>
        <v>0</v>
      </c>
      <c r="AV28" s="12">
        <f t="shared" si="4"/>
        <v>2.875</v>
      </c>
      <c r="AW28" s="21">
        <f t="shared" si="12"/>
        <v>29.127326839826839</v>
      </c>
      <c r="AX28" s="12">
        <f t="shared" si="13"/>
        <v>3.2959836441942847</v>
      </c>
      <c r="AY28" s="12">
        <f>AF28/Team_Defense_Table[[#Totals],[Rushing Y/A]]*R28</f>
        <v>1.3197847545475554</v>
      </c>
      <c r="AZ28" s="12">
        <f t="shared" si="21"/>
        <v>4.3499889648457115</v>
      </c>
      <c r="BA28" s="22">
        <f t="shared" si="15"/>
        <v>10.463129446749729</v>
      </c>
      <c r="BB28" s="22">
        <f t="shared" si="5"/>
        <v>1.4139364117229363</v>
      </c>
      <c r="BC28" s="21">
        <f t="shared" si="6"/>
        <v>0</v>
      </c>
      <c r="BD28" t="str">
        <f t="shared" si="16"/>
        <v>Jimmy Garoppolo</v>
      </c>
      <c r="BE28">
        <f t="shared" si="17"/>
        <v>7400</v>
      </c>
      <c r="BF28" t="str">
        <f t="shared" si="18"/>
        <v>QB</v>
      </c>
    </row>
    <row r="29" spans="1:58" x14ac:dyDescent="0.3">
      <c r="A29" t="s">
        <v>1962</v>
      </c>
      <c r="B29" t="s">
        <v>34</v>
      </c>
      <c r="C29" t="s">
        <v>1963</v>
      </c>
      <c r="D29" t="s">
        <v>77</v>
      </c>
      <c r="E29" t="s">
        <v>1964</v>
      </c>
      <c r="F29">
        <v>12.993749618530201</v>
      </c>
      <c r="G29">
        <v>16</v>
      </c>
      <c r="H29">
        <v>7300</v>
      </c>
      <c r="I29" t="s">
        <v>1934</v>
      </c>
      <c r="J29" t="s">
        <v>78</v>
      </c>
      <c r="K29" t="s">
        <v>56</v>
      </c>
      <c r="O29" t="str">
        <f t="shared" si="7"/>
        <v>Joe Mixon</v>
      </c>
      <c r="P29" t="str">
        <f>IFERROR(VLOOKUP(O:O,'Name Bridge'!A:B,2,FALSE),O:O)</f>
        <v>Joe Mixon</v>
      </c>
      <c r="Q29" s="12">
        <f>VLOOKUP($K29,'Defensive Stats'!$AC:$AH,2,FALSE)</f>
        <v>6.9051724137931032</v>
      </c>
      <c r="R29" s="12">
        <f>VLOOKUP($K29,'Defensive Stats'!$AC:$AH,4,FALSE)</f>
        <v>4.2074592074592072</v>
      </c>
      <c r="S29" s="12">
        <f>VLOOKUP($K29,'Defensive Stats'!$AC:$AH,6,FALSE)</f>
        <v>9.7682926829268286</v>
      </c>
      <c r="T29" s="12">
        <f>IFERROR(VLOOKUP($P29,Passing!$C:$AF,9,FALSE)/VLOOKUP($P29,Passing!$C:$AF,5,FALSE),0)</f>
        <v>0</v>
      </c>
      <c r="U29" s="12">
        <f>IFERROR(VLOOKUP($P29,Passing!$C:$AF,11,FALSE)/VLOOKUP($P29,Passing!$C:$AF,5,FALSE),0)</f>
        <v>0</v>
      </c>
      <c r="V29" s="12">
        <f>IFERROR(VLOOKUP($P29,Passing!$C:$AF,18,FALSE),0)</f>
        <v>0</v>
      </c>
      <c r="W29" s="12">
        <f>IFERROR(VLOOKUP($P29,Passing!$C:$AF,12,FALSE)/VLOOKUP($P29,Passing!$C:$AF,5,FALSE),0)</f>
        <v>0</v>
      </c>
      <c r="X29" s="12">
        <f>IFERROR(IF(OR($B29="D",$B29="K"),0,VLOOKUP($P29,Receiving!$C:$T,7,FALSE)/VLOOKUP($P29,Receiving!$C:$T,5,FALSE)),0)*$AJ29</f>
        <v>2.8125</v>
      </c>
      <c r="Y29" s="21">
        <f>IFERROR(VLOOKUP($P29,Receiving!$C:$T,8,FALSE)/VLOOKUP($P29,Receiving!$C:$T,5,FALSE),0)</f>
        <v>2.1875</v>
      </c>
      <c r="Z29" s="21">
        <f>IFERROR(VLOOKUP($P29,Receiving!$C:$T,10,FALSE)/VLOOKUP($P29,Receiving!$C:$T,5,FALSE),0)</f>
        <v>17.9375</v>
      </c>
      <c r="AA29" s="21">
        <f>IFERROR(VLOOKUP($P29,Receiving!$C:$T,11,FALSE),0)</f>
        <v>8.1999999999999993</v>
      </c>
      <c r="AB29" s="21">
        <f>IFERROR(VLOOKUP($P29,Receiving!$C:$T,14,FALSE),0)</f>
        <v>33</v>
      </c>
      <c r="AC29" s="21">
        <f>IFERROR(VLOOKUP($P29,Receiving!$C:$T,11,FALSE)/VLOOKUP($P29,Receiving!$C:$T,5,FALSE),0)</f>
        <v>0.51249999999999996</v>
      </c>
      <c r="AD29" s="12">
        <f>IFERROR(VLOOKUP($P29,Rushing!$C:$P,7,FALSE)/VLOOKUP($P29,Rushing!$C:$P,5,FALSE),0)</f>
        <v>17.375</v>
      </c>
      <c r="AE29" s="12">
        <f>IFERROR(VLOOKUP($P29,Rushing!$C:$P,8,FALSE)/VLOOKUP($P29,Rushing!$C:$P,5,FALSE),0)</f>
        <v>71.0625</v>
      </c>
      <c r="AF29" s="12" t="str">
        <f>IFERROR(VLOOKUP($P29,Rushing!$C:$P,12,FALSE),0)</f>
        <v>4.1</v>
      </c>
      <c r="AG29" s="12">
        <f>IFERROR(VLOOKUP($P29,Rushing!$C:$P,9,FALSE)/VLOOKUP($P29,Rushing!$C:$P,5,FALSE),0)</f>
        <v>0.3125</v>
      </c>
      <c r="AH29" s="12">
        <f>VLOOKUP($J29,'Vegas Odds'!$B:$S,18,FALSE)</f>
        <v>37.475043336397064</v>
      </c>
      <c r="AI29" s="12">
        <f>VLOOKUP($J29,'Vegas Odds'!$B:$S,17,FALSE)</f>
        <v>24.624956663602941</v>
      </c>
      <c r="AJ29">
        <v>1</v>
      </c>
      <c r="AK29" s="12">
        <f t="shared" si="0"/>
        <v>0</v>
      </c>
      <c r="AL29" s="12">
        <f t="shared" si="1"/>
        <v>0</v>
      </c>
      <c r="AM29" s="12">
        <f>V29/Team_Defense_Table[[#Totals],[Passing yds/att]]*'Fanduel Export'!Q29</f>
        <v>0</v>
      </c>
      <c r="AN29" s="12">
        <f t="shared" si="19"/>
        <v>0</v>
      </c>
      <c r="AO29" s="12">
        <f>IFERROR(IF(OR($B29="D",$B29="K"),0,VLOOKUP($P29,Receiving!$C:$T,7,FALSE)/VLOOKUP($P29,Receiving!$C:$T,5,FALSE)),0)*$AJ29</f>
        <v>2.8125</v>
      </c>
      <c r="AP29" s="21">
        <f t="shared" si="8"/>
        <v>31.570833333333336</v>
      </c>
      <c r="AQ29" s="21">
        <f t="shared" si="9"/>
        <v>3.3384788507414567</v>
      </c>
      <c r="AR29" s="22">
        <f t="shared" si="3"/>
        <v>2.1875</v>
      </c>
      <c r="AS29" s="22">
        <f t="shared" si="10"/>
        <v>2.5965946616877997</v>
      </c>
      <c r="AT29" s="22">
        <f>AA29/Team_Defense_Table[[#Totals],[Yards per completion]]*'Fanduel Export'!S29</f>
        <v>7.5434251972598991</v>
      </c>
      <c r="AU29" s="12">
        <f t="shared" si="20"/>
        <v>19.587217598046291</v>
      </c>
      <c r="AV29" s="12">
        <f t="shared" si="4"/>
        <v>17.375</v>
      </c>
      <c r="AW29" s="21">
        <f t="shared" si="12"/>
        <v>28.63095238095238</v>
      </c>
      <c r="AX29" s="12">
        <f t="shared" si="13"/>
        <v>14.943918607288357</v>
      </c>
      <c r="AY29" s="12">
        <f>AF29/Team_Defense_Table[[#Totals],[Rushing Y/A]]*R29</f>
        <v>4.0001351305699124</v>
      </c>
      <c r="AZ29" s="12">
        <f t="shared" si="21"/>
        <v>59.777693809391558</v>
      </c>
      <c r="BA29" s="22">
        <f t="shared" si="15"/>
        <v>9.0302411407437848</v>
      </c>
      <c r="BB29" s="22">
        <f t="shared" si="5"/>
        <v>1.2370193343484637</v>
      </c>
      <c r="BC29" s="21">
        <f t="shared" si="6"/>
        <v>0.38527397260273971</v>
      </c>
      <c r="BD29" t="str">
        <f t="shared" si="16"/>
        <v>Joe Mixon</v>
      </c>
      <c r="BE29">
        <f t="shared" si="17"/>
        <v>7300</v>
      </c>
      <c r="BF29" t="str">
        <f t="shared" si="18"/>
        <v>RB</v>
      </c>
    </row>
    <row r="30" spans="1:58" x14ac:dyDescent="0.3">
      <c r="A30" t="s">
        <v>1965</v>
      </c>
      <c r="B30" t="s">
        <v>38</v>
      </c>
      <c r="C30" t="s">
        <v>1966</v>
      </c>
      <c r="D30" t="s">
        <v>163</v>
      </c>
      <c r="E30" t="s">
        <v>1967</v>
      </c>
      <c r="F30">
        <v>21.444999694824201</v>
      </c>
      <c r="G30">
        <v>8</v>
      </c>
      <c r="H30">
        <v>7300</v>
      </c>
      <c r="I30" t="s">
        <v>1968</v>
      </c>
      <c r="J30" t="s">
        <v>72</v>
      </c>
      <c r="K30" t="s">
        <v>99</v>
      </c>
      <c r="O30" t="str">
        <f t="shared" si="7"/>
        <v>Matthew Stafford</v>
      </c>
      <c r="P30" t="str">
        <f>IFERROR(VLOOKUP(O:O,'Name Bridge'!A:B,2,FALSE),O:O)</f>
        <v>Matthew Stafford</v>
      </c>
      <c r="Q30" s="12">
        <f>VLOOKUP($K30,'Defensive Stats'!$AC:$AH,2,FALSE)</f>
        <v>6.2241681260945709</v>
      </c>
      <c r="R30" s="12">
        <f>VLOOKUP($K30,'Defensive Stats'!$AC:$AH,4,FALSE)</f>
        <v>3.9420289855072466</v>
      </c>
      <c r="S30" s="12">
        <f>VLOOKUP($K30,'Defensive Stats'!$AC:$AH,6,FALSE)</f>
        <v>9.817679558011049</v>
      </c>
      <c r="T30" s="12">
        <f>IFERROR(VLOOKUP($P30,Passing!$C:$AF,9,FALSE)/VLOOKUP($P30,Passing!$C:$AF,5,FALSE),0)</f>
        <v>36.375</v>
      </c>
      <c r="U30" s="12">
        <f>IFERROR(VLOOKUP($P30,Passing!$C:$AF,11,FALSE)/VLOOKUP($P30,Passing!$C:$AF,5,FALSE),0)</f>
        <v>312.375</v>
      </c>
      <c r="V30" s="12" t="str">
        <f>IFERROR(VLOOKUP($P30,Passing!$C:$AF,18,FALSE),0)</f>
        <v>8.6</v>
      </c>
      <c r="W30" s="12">
        <f>IFERROR(VLOOKUP($P30,Passing!$C:$AF,12,FALSE)/VLOOKUP($P30,Passing!$C:$AF,5,FALSE),0)</f>
        <v>2.375</v>
      </c>
      <c r="X30" s="12">
        <f>IFERROR(IF(OR($B30="D",$B30="K"),0,VLOOKUP($P30,Receiving!$C:$T,7,FALSE)/VLOOKUP($P30,Receiving!$C:$T,5,FALSE)),0)*$AJ30</f>
        <v>0</v>
      </c>
      <c r="Y30" s="21">
        <f>IFERROR(VLOOKUP($P30,Receiving!$C:$T,8,FALSE)/VLOOKUP($P30,Receiving!$C:$T,5,FALSE),0)</f>
        <v>0</v>
      </c>
      <c r="Z30" s="21">
        <f>IFERROR(VLOOKUP($P30,Receiving!$C:$T,10,FALSE)/VLOOKUP($P30,Receiving!$C:$T,5,FALSE),0)</f>
        <v>0</v>
      </c>
      <c r="AA30" s="21">
        <f>IFERROR(VLOOKUP($P30,Receiving!$C:$T,11,FALSE),0)</f>
        <v>0</v>
      </c>
      <c r="AB30" s="21">
        <f>IFERROR(VLOOKUP($P30,Receiving!$C:$T,14,FALSE),0)</f>
        <v>0</v>
      </c>
      <c r="AC30" s="21">
        <f>IFERROR(VLOOKUP($P30,Receiving!$C:$T,11,FALSE)/VLOOKUP($P30,Receiving!$C:$T,5,FALSE),0)</f>
        <v>0</v>
      </c>
      <c r="AD30" s="12">
        <f>IFERROR(VLOOKUP($P30,Rushing!$C:$P,7,FALSE)/VLOOKUP($P30,Rushing!$C:$P,5,FALSE),0)</f>
        <v>2.5</v>
      </c>
      <c r="AE30" s="12">
        <f>IFERROR(VLOOKUP($P30,Rushing!$C:$P,8,FALSE)/VLOOKUP($P30,Rushing!$C:$P,5,FALSE),0)</f>
        <v>8.25</v>
      </c>
      <c r="AF30" s="12" t="str">
        <f>IFERROR(VLOOKUP($P30,Rushing!$C:$P,12,FALSE),0)</f>
        <v>3.3</v>
      </c>
      <c r="AG30" s="12">
        <f>IFERROR(VLOOKUP($P30,Rushing!$C:$P,9,FALSE)/VLOOKUP($P30,Rushing!$C:$P,5,FALSE),0)</f>
        <v>0</v>
      </c>
      <c r="AH30" s="12">
        <f>VLOOKUP($J30,'Vegas Odds'!$B:$S,18,FALSE)</f>
        <v>34.909659414362835</v>
      </c>
      <c r="AI30" s="12">
        <f>VLOOKUP($J30,'Vegas Odds'!$B:$S,17,FALSE)</f>
        <v>26.19034058563717</v>
      </c>
      <c r="AJ30">
        <v>1</v>
      </c>
      <c r="AK30" s="12">
        <f t="shared" si="0"/>
        <v>36.375</v>
      </c>
      <c r="AL30" s="12">
        <f t="shared" si="1"/>
        <v>34.909659414362835</v>
      </c>
      <c r="AM30" s="12">
        <f>V30/Team_Defense_Table[[#Totals],[Passing yds/att]]*'Fanduel Export'!Q30</f>
        <v>7.9414664441314411</v>
      </c>
      <c r="AN30" s="12">
        <f t="shared" si="19"/>
        <v>277.2338888152197</v>
      </c>
      <c r="AO30" s="12">
        <f>IFERROR(IF(OR($B30="D",$B30="K"),0,VLOOKUP($P30,Receiving!$C:$T,7,FALSE)/VLOOKUP($P30,Receiving!$C:$T,5,FALSE)),0)*$AJ30</f>
        <v>0</v>
      </c>
      <c r="AP30" s="21">
        <f t="shared" si="8"/>
        <v>35.950198412698413</v>
      </c>
      <c r="AQ30" s="21">
        <f t="shared" si="9"/>
        <v>0</v>
      </c>
      <c r="AR30" s="22">
        <f t="shared" si="3"/>
        <v>0</v>
      </c>
      <c r="AS30" s="22">
        <f t="shared" si="10"/>
        <v>0</v>
      </c>
      <c r="AT30" s="22">
        <f>AA30/Team_Defense_Table[[#Totals],[Yards per completion]]*'Fanduel Export'!S30</f>
        <v>0</v>
      </c>
      <c r="AU30" s="12">
        <f t="shared" si="20"/>
        <v>0</v>
      </c>
      <c r="AV30" s="12">
        <f t="shared" si="4"/>
        <v>2.5</v>
      </c>
      <c r="AW30" s="21">
        <f t="shared" si="12"/>
        <v>55.169444444444444</v>
      </c>
      <c r="AX30" s="12">
        <f t="shared" si="13"/>
        <v>1.1868136814396784</v>
      </c>
      <c r="AY30" s="12">
        <f>AF30/Team_Defense_Table[[#Totals],[Rushing Y/A]]*R30</f>
        <v>3.0165091367359795</v>
      </c>
      <c r="AZ30" s="12">
        <f t="shared" si="21"/>
        <v>3.580034313666054</v>
      </c>
      <c r="BA30" s="22">
        <f t="shared" si="15"/>
        <v>11.447358983975393</v>
      </c>
      <c r="BB30" s="22">
        <f t="shared" si="5"/>
        <v>1.5681313676678621</v>
      </c>
      <c r="BC30" s="21">
        <f t="shared" si="6"/>
        <v>0</v>
      </c>
      <c r="BD30" t="str">
        <f t="shared" si="16"/>
        <v>Matthew Stafford</v>
      </c>
      <c r="BE30">
        <f t="shared" si="17"/>
        <v>7300</v>
      </c>
      <c r="BF30" t="str">
        <f t="shared" si="18"/>
        <v>QB</v>
      </c>
    </row>
    <row r="31" spans="1:58" x14ac:dyDescent="0.3">
      <c r="A31" t="s">
        <v>1969</v>
      </c>
      <c r="B31" t="s">
        <v>38</v>
      </c>
      <c r="C31" t="s">
        <v>1970</v>
      </c>
      <c r="D31" t="s">
        <v>418</v>
      </c>
      <c r="E31" t="s">
        <v>1971</v>
      </c>
      <c r="F31">
        <v>8.8400001525878906</v>
      </c>
      <c r="G31">
        <v>2</v>
      </c>
      <c r="H31">
        <v>7300</v>
      </c>
      <c r="I31" t="s">
        <v>1972</v>
      </c>
      <c r="J31" t="s">
        <v>1093</v>
      </c>
      <c r="K31" t="s">
        <v>86</v>
      </c>
      <c r="O31" t="str">
        <f t="shared" si="7"/>
        <v>Cam Newton</v>
      </c>
      <c r="P31" t="str">
        <f>IFERROR(VLOOKUP(O:O,'Name Bridge'!A:B,2,FALSE),O:O)</f>
        <v>Cam Newton</v>
      </c>
      <c r="Q31" s="12">
        <f>VLOOKUP($K31,'Defensive Stats'!$AC:$AH,2,FALSE)</f>
        <v>7.7027522935779817</v>
      </c>
      <c r="R31" s="12">
        <f>VLOOKUP($K31,'Defensive Stats'!$AC:$AH,4,FALSE)</f>
        <v>4.4659793814432991</v>
      </c>
      <c r="S31" s="12">
        <f>VLOOKUP($K31,'Defensive Stats'!$AC:$AH,6,FALSE)</f>
        <v>12.203488372093023</v>
      </c>
      <c r="T31" s="12">
        <f>IFERROR(VLOOKUP($P31,Passing!$C:$AF,9,FALSE)/VLOOKUP($P31,Passing!$C:$AF,5,FALSE),0)</f>
        <v>44.5</v>
      </c>
      <c r="U31" s="12">
        <f>IFERROR(VLOOKUP($P31,Passing!$C:$AF,11,FALSE)/VLOOKUP($P31,Passing!$C:$AF,5,FALSE),0)</f>
        <v>286</v>
      </c>
      <c r="V31" s="12" t="str">
        <f>IFERROR(VLOOKUP($P31,Passing!$C:$AF,18,FALSE),0)</f>
        <v>6.4</v>
      </c>
      <c r="W31" s="12">
        <f>IFERROR(VLOOKUP($P31,Passing!$C:$AF,12,FALSE)/VLOOKUP($P31,Passing!$C:$AF,5,FALSE),0)</f>
        <v>0</v>
      </c>
      <c r="X31" s="12">
        <f>IFERROR(IF(OR($B31="D",$B31="K"),0,VLOOKUP($P31,Receiving!$C:$T,7,FALSE)/VLOOKUP($P31,Receiving!$C:$T,5,FALSE)),0)*$AJ31</f>
        <v>0</v>
      </c>
      <c r="Y31" s="21">
        <f>IFERROR(VLOOKUP($P31,Receiving!$C:$T,8,FALSE)/VLOOKUP($P31,Receiving!$C:$T,5,FALSE),0)</f>
        <v>0</v>
      </c>
      <c r="Z31" s="21">
        <f>IFERROR(VLOOKUP($P31,Receiving!$C:$T,10,FALSE)/VLOOKUP($P31,Receiving!$C:$T,5,FALSE),0)</f>
        <v>0</v>
      </c>
      <c r="AA31" s="21">
        <f>IFERROR(VLOOKUP($P31,Receiving!$C:$T,11,FALSE),0)</f>
        <v>0</v>
      </c>
      <c r="AB31" s="21">
        <f>IFERROR(VLOOKUP($P31,Receiving!$C:$T,14,FALSE),0)</f>
        <v>0</v>
      </c>
      <c r="AC31" s="21">
        <f>IFERROR(VLOOKUP($P31,Receiving!$C:$T,11,FALSE)/VLOOKUP($P31,Receiving!$C:$T,5,FALSE),0)</f>
        <v>0</v>
      </c>
      <c r="AD31" s="12">
        <f>IFERROR(VLOOKUP($P31,Rushing!$C:$P,7,FALSE)/VLOOKUP($P31,Rushing!$C:$P,5,FALSE),0)</f>
        <v>2.5</v>
      </c>
      <c r="AE31" s="12">
        <f>IFERROR(VLOOKUP($P31,Rushing!$C:$P,8,FALSE)/VLOOKUP($P31,Rushing!$C:$P,5,FALSE),0)</f>
        <v>-1</v>
      </c>
      <c r="AF31" s="12" t="str">
        <f>IFERROR(VLOOKUP($P31,Rushing!$C:$P,12,FALSE),0)</f>
        <v>-0.4</v>
      </c>
      <c r="AG31" s="12">
        <f>IFERROR(VLOOKUP($P31,Rushing!$C:$P,9,FALSE)/VLOOKUP($P31,Rushing!$C:$P,5,FALSE),0)</f>
        <v>0</v>
      </c>
      <c r="AH31" s="12">
        <f>VLOOKUP($J31,'Vegas Odds'!$B:$S,18,FALSE)</f>
        <v>34.723204605263149</v>
      </c>
      <c r="AI31" s="12">
        <f>VLOOKUP($J31,'Vegas Odds'!$B:$S,17,FALSE)</f>
        <v>31.576795394736852</v>
      </c>
      <c r="AJ31">
        <v>1</v>
      </c>
      <c r="AK31" s="12">
        <f t="shared" si="0"/>
        <v>44.5</v>
      </c>
      <c r="AL31" s="12">
        <f t="shared" si="1"/>
        <v>34.723204605263149</v>
      </c>
      <c r="AM31" s="12">
        <f>V31/Team_Defense_Table[[#Totals],[Passing yds/att]]*'Fanduel Export'!Q31</f>
        <v>7.3138633972602589</v>
      </c>
      <c r="AN31" s="12">
        <f t="shared" si="19"/>
        <v>253.96077519801301</v>
      </c>
      <c r="AO31" s="12">
        <f>IFERROR(IF(OR($B31="D",$B31="K"),0,VLOOKUP($P31,Receiving!$C:$T,7,FALSE)/VLOOKUP($P31,Receiving!$C:$T,5,FALSE)),0)*$AJ31</f>
        <v>0</v>
      </c>
      <c r="AP31" s="21">
        <f t="shared" si="8"/>
        <v>42.773239260739253</v>
      </c>
      <c r="AQ31" s="21">
        <f t="shared" si="9"/>
        <v>0</v>
      </c>
      <c r="AR31" s="22">
        <f t="shared" si="3"/>
        <v>0</v>
      </c>
      <c r="AS31" s="22">
        <f t="shared" si="10"/>
        <v>0</v>
      </c>
      <c r="AT31" s="22">
        <f>AA31/Team_Defense_Table[[#Totals],[Yards per completion]]*'Fanduel Export'!S31</f>
        <v>0</v>
      </c>
      <c r="AU31" s="12">
        <f t="shared" si="20"/>
        <v>0</v>
      </c>
      <c r="AV31" s="12">
        <f t="shared" si="4"/>
        <v>2.5</v>
      </c>
      <c r="AW31" s="21">
        <f t="shared" si="12"/>
        <v>34.718452380952385</v>
      </c>
      <c r="AX31" s="12">
        <f t="shared" si="13"/>
        <v>2.2737761355443404</v>
      </c>
      <c r="AY31" s="12">
        <f>AF31/Team_Defense_Table[[#Totals],[Rushing Y/A]]*R31</f>
        <v>-0.41423576871358136</v>
      </c>
      <c r="AZ31" s="12">
        <f t="shared" si="21"/>
        <v>-0.94187940538980619</v>
      </c>
      <c r="BA31" s="22">
        <f t="shared" si="15"/>
        <v>10.06424306738154</v>
      </c>
      <c r="BB31" s="22">
        <f t="shared" si="5"/>
        <v>1.3786634338878823</v>
      </c>
      <c r="BC31" s="21">
        <f t="shared" si="6"/>
        <v>0</v>
      </c>
      <c r="BD31" t="str">
        <f t="shared" si="16"/>
        <v>Cam Newton</v>
      </c>
      <c r="BE31">
        <f t="shared" si="17"/>
        <v>7300</v>
      </c>
      <c r="BF31" t="str">
        <f t="shared" si="18"/>
        <v>QB</v>
      </c>
    </row>
    <row r="32" spans="1:58" x14ac:dyDescent="0.3">
      <c r="A32" t="s">
        <v>1973</v>
      </c>
      <c r="B32" t="s">
        <v>49</v>
      </c>
      <c r="C32" t="s">
        <v>1974</v>
      </c>
      <c r="D32" t="s">
        <v>71</v>
      </c>
      <c r="E32" t="s">
        <v>1975</v>
      </c>
      <c r="F32">
        <v>13.46875</v>
      </c>
      <c r="G32">
        <v>16</v>
      </c>
      <c r="H32">
        <v>7300</v>
      </c>
      <c r="I32" t="s">
        <v>1968</v>
      </c>
      <c r="J32" t="s">
        <v>72</v>
      </c>
      <c r="K32" t="s">
        <v>99</v>
      </c>
      <c r="O32" t="str">
        <f t="shared" si="7"/>
        <v>Kenny Golladay</v>
      </c>
      <c r="P32" t="str">
        <f>IFERROR(VLOOKUP(O:O,'Name Bridge'!A:B,2,FALSE),O:O)</f>
        <v>Kenny Golladay</v>
      </c>
      <c r="Q32" s="12">
        <f>VLOOKUP($K32,'Defensive Stats'!$AC:$AH,2,FALSE)</f>
        <v>6.2241681260945709</v>
      </c>
      <c r="R32" s="12">
        <f>VLOOKUP($K32,'Defensive Stats'!$AC:$AH,4,FALSE)</f>
        <v>3.9420289855072466</v>
      </c>
      <c r="S32" s="12">
        <f>VLOOKUP($K32,'Defensive Stats'!$AC:$AH,6,FALSE)</f>
        <v>9.817679558011049</v>
      </c>
      <c r="T32" s="12">
        <f>IFERROR(VLOOKUP($P32,Passing!$C:$AF,9,FALSE)/VLOOKUP($P32,Passing!$C:$AF,5,FALSE),0)</f>
        <v>0</v>
      </c>
      <c r="U32" s="12">
        <f>IFERROR(VLOOKUP($P32,Passing!$C:$AF,11,FALSE)/VLOOKUP($P32,Passing!$C:$AF,5,FALSE),0)</f>
        <v>0</v>
      </c>
      <c r="V32" s="12">
        <f>IFERROR(VLOOKUP($P32,Passing!$C:$AF,18,FALSE),0)</f>
        <v>0</v>
      </c>
      <c r="W32" s="12">
        <f>IFERROR(VLOOKUP($P32,Passing!$C:$AF,12,FALSE)/VLOOKUP($P32,Passing!$C:$AF,5,FALSE),0)</f>
        <v>0</v>
      </c>
      <c r="X32" s="12">
        <f>IFERROR(IF(OR($B32="D",$B32="K"),0,VLOOKUP($P32,Receiving!$C:$T,7,FALSE)/VLOOKUP($P32,Receiving!$C:$T,5,FALSE)),0)*$AJ32</f>
        <v>7.25</v>
      </c>
      <c r="Y32" s="21">
        <f>IFERROR(VLOOKUP($P32,Receiving!$C:$T,8,FALSE)/VLOOKUP($P32,Receiving!$C:$T,5,FALSE),0)</f>
        <v>4.0625</v>
      </c>
      <c r="Z32" s="21">
        <f>IFERROR(VLOOKUP($P32,Receiving!$C:$T,10,FALSE)/VLOOKUP($P32,Receiving!$C:$T,5,FALSE),0)</f>
        <v>74.375</v>
      </c>
      <c r="AA32" s="21">
        <f>IFERROR(VLOOKUP($P32,Receiving!$C:$T,11,FALSE),0)</f>
        <v>18.3</v>
      </c>
      <c r="AB32" s="21">
        <f>IFERROR(VLOOKUP($P32,Receiving!$C:$T,14,FALSE),0)</f>
        <v>75</v>
      </c>
      <c r="AC32" s="21">
        <f>IFERROR(VLOOKUP($P32,Receiving!$C:$T,11,FALSE)/VLOOKUP($P32,Receiving!$C:$T,5,FALSE),0)</f>
        <v>1.14375</v>
      </c>
      <c r="AD32" s="12">
        <f>IFERROR(VLOOKUP($P32,Rushing!$C:$P,7,FALSE)/VLOOKUP($P32,Rushing!$C:$P,5,FALSE),0)</f>
        <v>0</v>
      </c>
      <c r="AE32" s="12">
        <f>IFERROR(VLOOKUP($P32,Rushing!$C:$P,8,FALSE)/VLOOKUP($P32,Rushing!$C:$P,5,FALSE),0)</f>
        <v>0</v>
      </c>
      <c r="AF32" s="12">
        <f>IFERROR(VLOOKUP($P32,Rushing!$C:$P,12,FALSE),0)</f>
        <v>0</v>
      </c>
      <c r="AG32" s="12">
        <f>IFERROR(VLOOKUP($P32,Rushing!$C:$P,9,FALSE)/VLOOKUP($P32,Rushing!$C:$P,5,FALSE),0)</f>
        <v>0</v>
      </c>
      <c r="AH32" s="12">
        <f>VLOOKUP($J32,'Vegas Odds'!$B:$S,18,FALSE)</f>
        <v>34.909659414362835</v>
      </c>
      <c r="AI32" s="12">
        <f>VLOOKUP($J32,'Vegas Odds'!$B:$S,17,FALSE)</f>
        <v>26.19034058563717</v>
      </c>
      <c r="AJ32">
        <v>1</v>
      </c>
      <c r="AK32" s="12">
        <f t="shared" si="0"/>
        <v>0</v>
      </c>
      <c r="AL32" s="12">
        <f t="shared" si="1"/>
        <v>0</v>
      </c>
      <c r="AM32" s="12">
        <f>V32/Team_Defense_Table[[#Totals],[Passing yds/att]]*'Fanduel Export'!Q32</f>
        <v>0</v>
      </c>
      <c r="AN32" s="12">
        <f t="shared" si="19"/>
        <v>0</v>
      </c>
      <c r="AO32" s="12">
        <f>IFERROR(IF(OR($B32="D",$B32="K"),0,VLOOKUP($P32,Receiving!$C:$T,7,FALSE)/VLOOKUP($P32,Receiving!$C:$T,5,FALSE)),0)*$AJ32</f>
        <v>7.25</v>
      </c>
      <c r="AP32" s="21">
        <f t="shared" si="8"/>
        <v>35.950198412698413</v>
      </c>
      <c r="AQ32" s="21">
        <f t="shared" si="9"/>
        <v>7.0401567148161197</v>
      </c>
      <c r="AR32" s="22">
        <f t="shared" si="3"/>
        <v>4.0625</v>
      </c>
      <c r="AS32" s="22">
        <f t="shared" si="10"/>
        <v>3.9449154005435152</v>
      </c>
      <c r="AT32" s="22">
        <f>AA32/Team_Defense_Table[[#Totals],[Yards per completion]]*'Fanduel Export'!S32</f>
        <v>16.919830759355669</v>
      </c>
      <c r="AU32" s="12">
        <f t="shared" si="20"/>
        <v>66.747300937172056</v>
      </c>
      <c r="AV32" s="12">
        <f t="shared" si="4"/>
        <v>0</v>
      </c>
      <c r="AW32" s="21">
        <f t="shared" si="12"/>
        <v>55.169444444444444</v>
      </c>
      <c r="AX32" s="12">
        <f t="shared" si="13"/>
        <v>0</v>
      </c>
      <c r="AY32" s="12">
        <f>AF32/Team_Defense_Table[[#Totals],[Rushing Y/A]]*R32</f>
        <v>0</v>
      </c>
      <c r="AZ32" s="12">
        <f t="shared" si="21"/>
        <v>0</v>
      </c>
      <c r="BA32" s="22">
        <f t="shared" si="15"/>
        <v>8.7059800937172049</v>
      </c>
      <c r="BB32" s="22">
        <f t="shared" si="5"/>
        <v>1.1926000128379732</v>
      </c>
      <c r="BC32" s="21">
        <f t="shared" si="6"/>
        <v>0.99315068493150682</v>
      </c>
      <c r="BD32" t="str">
        <f t="shared" si="16"/>
        <v>Kenny Golladay</v>
      </c>
      <c r="BE32">
        <f t="shared" si="17"/>
        <v>7300</v>
      </c>
      <c r="BF32" t="str">
        <f t="shared" si="18"/>
        <v>WR</v>
      </c>
    </row>
    <row r="33" spans="1:58" x14ac:dyDescent="0.3">
      <c r="A33" t="s">
        <v>1976</v>
      </c>
      <c r="B33" t="s">
        <v>38</v>
      </c>
      <c r="C33" t="s">
        <v>1977</v>
      </c>
      <c r="D33" t="s">
        <v>150</v>
      </c>
      <c r="E33" t="s">
        <v>1978</v>
      </c>
      <c r="F33">
        <v>16.694666544596299</v>
      </c>
      <c r="G33">
        <v>15</v>
      </c>
      <c r="H33">
        <v>7200</v>
      </c>
      <c r="I33" t="s">
        <v>1896</v>
      </c>
      <c r="J33" t="s">
        <v>46</v>
      </c>
      <c r="K33" t="s">
        <v>1094</v>
      </c>
      <c r="O33" t="str">
        <f t="shared" si="7"/>
        <v>Kirk Cousins</v>
      </c>
      <c r="P33" t="str">
        <f>IFERROR(VLOOKUP(O:O,'Name Bridge'!A:B,2,FALSE),O:O)</f>
        <v>Kirk Cousins</v>
      </c>
      <c r="Q33" s="12">
        <f>VLOOKUP($K33,'Defensive Stats'!$AC:$AH,2,FALSE)</f>
        <v>6.8150183150183148</v>
      </c>
      <c r="R33" s="12">
        <f>VLOOKUP($K33,'Defensive Stats'!$AC:$AH,4,FALSE)</f>
        <v>4.6739659367396591</v>
      </c>
      <c r="S33" s="12">
        <f>VLOOKUP($K33,'Defensive Stats'!$AC:$AH,6,FALSE)</f>
        <v>11.414110429447852</v>
      </c>
      <c r="T33" s="12">
        <f>IFERROR(VLOOKUP($P33,Passing!$C:$AF,9,FALSE)/VLOOKUP($P33,Passing!$C:$AF,5,FALSE),0)</f>
        <v>29.6</v>
      </c>
      <c r="U33" s="12">
        <f>IFERROR(VLOOKUP($P33,Passing!$C:$AF,11,FALSE)/VLOOKUP($P33,Passing!$C:$AF,5,FALSE),0)</f>
        <v>240.2</v>
      </c>
      <c r="V33" s="12" t="str">
        <f>IFERROR(VLOOKUP($P33,Passing!$C:$AF,18,FALSE),0)</f>
        <v>8.1</v>
      </c>
      <c r="W33" s="12">
        <f>IFERROR(VLOOKUP($P33,Passing!$C:$AF,12,FALSE)/VLOOKUP($P33,Passing!$C:$AF,5,FALSE),0)</f>
        <v>1.7333333333333334</v>
      </c>
      <c r="X33" s="12">
        <f>IFERROR(IF(OR($B33="D",$B33="K"),0,VLOOKUP($P33,Receiving!$C:$T,7,FALSE)/VLOOKUP($P33,Receiving!$C:$T,5,FALSE)),0)*$AJ33</f>
        <v>0</v>
      </c>
      <c r="Y33" s="21">
        <f>IFERROR(VLOOKUP($P33,Receiving!$C:$T,8,FALSE)/VLOOKUP($P33,Receiving!$C:$T,5,FALSE),0)</f>
        <v>0</v>
      </c>
      <c r="Z33" s="21">
        <f>IFERROR(VLOOKUP($P33,Receiving!$C:$T,10,FALSE)/VLOOKUP($P33,Receiving!$C:$T,5,FALSE),0)</f>
        <v>0</v>
      </c>
      <c r="AA33" s="21">
        <f>IFERROR(VLOOKUP($P33,Receiving!$C:$T,11,FALSE),0)</f>
        <v>0</v>
      </c>
      <c r="AB33" s="21">
        <f>IFERROR(VLOOKUP($P33,Receiving!$C:$T,14,FALSE),0)</f>
        <v>0</v>
      </c>
      <c r="AC33" s="21">
        <f>IFERROR(VLOOKUP($P33,Receiving!$C:$T,11,FALSE)/VLOOKUP($P33,Receiving!$C:$T,5,FALSE),0)</f>
        <v>0</v>
      </c>
      <c r="AD33" s="12">
        <f>IFERROR(VLOOKUP($P33,Rushing!$C:$P,7,FALSE)/VLOOKUP($P33,Rushing!$C:$P,5,FALSE),0)</f>
        <v>2.0666666666666669</v>
      </c>
      <c r="AE33" s="12">
        <f>IFERROR(VLOOKUP($P33,Rushing!$C:$P,8,FALSE)/VLOOKUP($P33,Rushing!$C:$P,5,FALSE),0)</f>
        <v>4.2</v>
      </c>
      <c r="AF33" s="12" t="str">
        <f>IFERROR(VLOOKUP($P33,Rushing!$C:$P,12,FALSE),0)</f>
        <v>2.0</v>
      </c>
      <c r="AG33" s="12">
        <f>IFERROR(VLOOKUP($P33,Rushing!$C:$P,9,FALSE)/VLOOKUP($P33,Rushing!$C:$P,5,FALSE),0)</f>
        <v>6.6666666666666666E-2</v>
      </c>
      <c r="AH33" s="12">
        <f>VLOOKUP($J33,'Vegas Odds'!$B:$S,18,FALSE)</f>
        <v>24.965896593176794</v>
      </c>
      <c r="AI33" s="12">
        <f>VLOOKUP($J33,'Vegas Odds'!$B:$S,17,FALSE)</f>
        <v>34.134103406823208</v>
      </c>
      <c r="AJ33">
        <v>1</v>
      </c>
      <c r="AK33" s="12">
        <f t="shared" si="0"/>
        <v>29.6</v>
      </c>
      <c r="AL33" s="12">
        <f t="shared" si="1"/>
        <v>24.965896593176794</v>
      </c>
      <c r="AM33" s="12">
        <f>V33/Team_Defense_Table[[#Totals],[Passing yds/att]]*'Fanduel Export'!Q33</f>
        <v>8.1897941305538478</v>
      </c>
      <c r="AN33" s="12">
        <f t="shared" si="19"/>
        <v>204.4655533828136</v>
      </c>
      <c r="AO33" s="12">
        <f>IFERROR(IF(OR($B33="D",$B33="K"),0,VLOOKUP($P33,Receiving!$C:$T,7,FALSE)/VLOOKUP($P33,Receiving!$C:$T,5,FALSE)),0)*$AJ33</f>
        <v>0</v>
      </c>
      <c r="AP33" s="21">
        <f t="shared" si="8"/>
        <v>26.827243589743592</v>
      </c>
      <c r="AQ33" s="21">
        <f t="shared" si="9"/>
        <v>0</v>
      </c>
      <c r="AR33" s="22">
        <f t="shared" si="3"/>
        <v>0</v>
      </c>
      <c r="AS33" s="22">
        <f t="shared" si="10"/>
        <v>0</v>
      </c>
      <c r="AT33" s="22">
        <f>AA33/Team_Defense_Table[[#Totals],[Yards per completion]]*'Fanduel Export'!S33</f>
        <v>0</v>
      </c>
      <c r="AU33" s="12">
        <f t="shared" si="20"/>
        <v>0</v>
      </c>
      <c r="AV33" s="12">
        <f t="shared" si="4"/>
        <v>2.0666666666666669</v>
      </c>
      <c r="AW33" s="21">
        <f t="shared" si="12"/>
        <v>37.68278388278388</v>
      </c>
      <c r="AX33" s="12">
        <f t="shared" si="13"/>
        <v>1.8720435816756087</v>
      </c>
      <c r="AY33" s="12">
        <f>AF33/Team_Defense_Table[[#Totals],[Rushing Y/A]]*R33</f>
        <v>2.1676363764589723</v>
      </c>
      <c r="AZ33" s="12">
        <f t="shared" si="21"/>
        <v>4.0579097659565928</v>
      </c>
      <c r="BA33" s="22">
        <f t="shared" si="15"/>
        <v>8.5844131119082032</v>
      </c>
      <c r="BB33" s="22">
        <f t="shared" si="5"/>
        <v>1.1922795988761392</v>
      </c>
      <c r="BC33" s="21">
        <f t="shared" si="6"/>
        <v>0</v>
      </c>
      <c r="BD33" t="str">
        <f t="shared" si="16"/>
        <v>Kirk Cousins</v>
      </c>
      <c r="BE33">
        <f t="shared" si="17"/>
        <v>7200</v>
      </c>
      <c r="BF33" t="str">
        <f t="shared" si="18"/>
        <v>QB</v>
      </c>
    </row>
    <row r="34" spans="1:58" x14ac:dyDescent="0.3">
      <c r="A34" t="s">
        <v>1979</v>
      </c>
      <c r="B34" t="s">
        <v>34</v>
      </c>
      <c r="C34" t="s">
        <v>1936</v>
      </c>
      <c r="D34" t="s">
        <v>68</v>
      </c>
      <c r="E34" t="s">
        <v>1939</v>
      </c>
      <c r="F34">
        <v>14.2733337402343</v>
      </c>
      <c r="G34">
        <v>15</v>
      </c>
      <c r="H34">
        <v>7200</v>
      </c>
      <c r="I34" t="s">
        <v>1900</v>
      </c>
      <c r="J34" t="s">
        <v>61</v>
      </c>
      <c r="K34" t="s">
        <v>84</v>
      </c>
      <c r="L34" t="s">
        <v>1980</v>
      </c>
      <c r="M34" t="s">
        <v>1981</v>
      </c>
      <c r="O34" t="str">
        <f t="shared" si="7"/>
        <v>Chris Carson</v>
      </c>
      <c r="P34" t="str">
        <f>IFERROR(VLOOKUP(O:O,'Name Bridge'!A:B,2,FALSE),O:O)</f>
        <v>Chris Carson</v>
      </c>
      <c r="Q34" s="12">
        <f>VLOOKUP($K34,'Defensive Stats'!$AC:$AH,2,FALSE)</f>
        <v>7.3097014925373136</v>
      </c>
      <c r="R34" s="12">
        <f>VLOOKUP($K34,'Defensive Stats'!$AC:$AH,4,FALSE)</f>
        <v>4.2161520190023749</v>
      </c>
      <c r="S34" s="12">
        <f>VLOOKUP($K34,'Defensive Stats'!$AC:$AH,6,FALSE)</f>
        <v>11.162393162393162</v>
      </c>
      <c r="T34" s="12">
        <f>IFERROR(VLOOKUP($P34,Passing!$C:$AF,9,FALSE)/VLOOKUP($P34,Passing!$C:$AF,5,FALSE),0)</f>
        <v>0</v>
      </c>
      <c r="U34" s="12">
        <f>IFERROR(VLOOKUP($P34,Passing!$C:$AF,11,FALSE)/VLOOKUP($P34,Passing!$C:$AF,5,FALSE),0)</f>
        <v>0</v>
      </c>
      <c r="V34" s="12">
        <f>IFERROR(VLOOKUP($P34,Passing!$C:$AF,18,FALSE),0)</f>
        <v>0</v>
      </c>
      <c r="W34" s="12">
        <f>IFERROR(VLOOKUP($P34,Passing!$C:$AF,12,FALSE)/VLOOKUP($P34,Passing!$C:$AF,5,FALSE),0)</f>
        <v>0</v>
      </c>
      <c r="X34" s="12">
        <f>IFERROR(IF(OR($B34="D",$B34="K"),0,VLOOKUP($P34,Receiving!$C:$T,7,FALSE)/VLOOKUP($P34,Receiving!$C:$T,5,FALSE)),0)*$AJ34</f>
        <v>3.1333333333333333</v>
      </c>
      <c r="Y34" s="21">
        <f>IFERROR(VLOOKUP($P34,Receiving!$C:$T,8,FALSE)/VLOOKUP($P34,Receiving!$C:$T,5,FALSE),0)</f>
        <v>2.4666666666666668</v>
      </c>
      <c r="Z34" s="21">
        <f>IFERROR(VLOOKUP($P34,Receiving!$C:$T,10,FALSE)/VLOOKUP($P34,Receiving!$C:$T,5,FALSE),0)</f>
        <v>17.733333333333334</v>
      </c>
      <c r="AA34" s="21">
        <f>IFERROR(VLOOKUP($P34,Receiving!$C:$T,11,FALSE),0)</f>
        <v>7.2</v>
      </c>
      <c r="AB34" s="21">
        <f>IFERROR(VLOOKUP($P34,Receiving!$C:$T,14,FALSE),0)</f>
        <v>21</v>
      </c>
      <c r="AC34" s="21">
        <f>IFERROR(VLOOKUP($P34,Receiving!$C:$T,11,FALSE)/VLOOKUP($P34,Receiving!$C:$T,5,FALSE),0)</f>
        <v>0.48000000000000004</v>
      </c>
      <c r="AD34" s="12">
        <f>IFERROR(VLOOKUP($P34,Rushing!$C:$P,7,FALSE)/VLOOKUP($P34,Rushing!$C:$P,5,FALSE),0)</f>
        <v>18.533333333333335</v>
      </c>
      <c r="AE34" s="12">
        <f>IFERROR(VLOOKUP($P34,Rushing!$C:$P,8,FALSE)/VLOOKUP($P34,Rushing!$C:$P,5,FALSE),0)</f>
        <v>82</v>
      </c>
      <c r="AF34" s="12" t="str">
        <f>IFERROR(VLOOKUP($P34,Rushing!$C:$P,12,FALSE),0)</f>
        <v>4.4</v>
      </c>
      <c r="AG34" s="12">
        <f>IFERROR(VLOOKUP($P34,Rushing!$C:$P,9,FALSE)/VLOOKUP($P34,Rushing!$C:$P,5,FALSE),0)</f>
        <v>0.46666666666666667</v>
      </c>
      <c r="AH34" s="12">
        <f>VLOOKUP($J34,'Vegas Odds'!$B:$S,18,FALSE)</f>
        <v>34.284943948412703</v>
      </c>
      <c r="AI34" s="12">
        <f>VLOOKUP($J34,'Vegas Odds'!$B:$S,17,FALSE)</f>
        <v>30.315056051587295</v>
      </c>
      <c r="AJ34">
        <v>1</v>
      </c>
      <c r="AK34" s="12">
        <f t="shared" si="0"/>
        <v>0</v>
      </c>
      <c r="AL34" s="12">
        <f t="shared" si="1"/>
        <v>0</v>
      </c>
      <c r="AM34" s="12">
        <f>V34/Team_Defense_Table[[#Totals],[Passing yds/att]]*'Fanduel Export'!Q34</f>
        <v>0</v>
      </c>
      <c r="AN34" s="12">
        <f t="shared" si="19"/>
        <v>0</v>
      </c>
      <c r="AO34" s="12">
        <f>IFERROR(IF(OR($B34="D",$B34="K"),0,VLOOKUP($P34,Receiving!$C:$T,7,FALSE)/VLOOKUP($P34,Receiving!$C:$T,5,FALSE)),0)*$AJ34</f>
        <v>3.1333333333333333</v>
      </c>
      <c r="AP34" s="21">
        <f t="shared" si="8"/>
        <v>34.263041125541122</v>
      </c>
      <c r="AQ34" s="21">
        <f t="shared" si="9"/>
        <v>3.1353363325634995</v>
      </c>
      <c r="AR34" s="22">
        <f t="shared" si="3"/>
        <v>2.4666666666666668</v>
      </c>
      <c r="AS34" s="22">
        <f t="shared" si="10"/>
        <v>2.4682434958478616</v>
      </c>
      <c r="AT34" s="22">
        <f>AA34/Team_Defense_Table[[#Totals],[Yards per completion]]*'Fanduel Export'!S34</f>
        <v>7.568780030824108</v>
      </c>
      <c r="AU34" s="12">
        <f t="shared" si="20"/>
        <v>18.681592082584782</v>
      </c>
      <c r="AV34" s="12">
        <f t="shared" si="4"/>
        <v>18.533333333333335</v>
      </c>
      <c r="AW34" s="21">
        <f t="shared" si="12"/>
        <v>46.789285714285711</v>
      </c>
      <c r="AX34" s="12">
        <f t="shared" si="13"/>
        <v>12.007856718599371</v>
      </c>
      <c r="AY34" s="12">
        <f>AF34/Team_Defense_Table[[#Totals],[Rushing Y/A]]*R34</f>
        <v>4.3016971324314097</v>
      </c>
      <c r="AZ34" s="12">
        <f t="shared" si="21"/>
        <v>51.654162813046149</v>
      </c>
      <c r="BA34" s="22">
        <f t="shared" si="15"/>
        <v>8.2669088228964256</v>
      </c>
      <c r="BB34" s="22">
        <f t="shared" si="5"/>
        <v>1.148181780957837</v>
      </c>
      <c r="BC34" s="21">
        <f t="shared" si="6"/>
        <v>0.43518518518518517</v>
      </c>
      <c r="BD34" t="str">
        <f t="shared" si="16"/>
        <v>Chris Carson</v>
      </c>
      <c r="BE34">
        <f t="shared" si="17"/>
        <v>7200</v>
      </c>
      <c r="BF34" t="str">
        <f t="shared" si="18"/>
        <v>RB</v>
      </c>
    </row>
    <row r="35" spans="1:58" x14ac:dyDescent="0.3">
      <c r="A35" t="s">
        <v>1982</v>
      </c>
      <c r="B35" t="s">
        <v>49</v>
      </c>
      <c r="C35" t="s">
        <v>1921</v>
      </c>
      <c r="D35" t="s">
        <v>1983</v>
      </c>
      <c r="E35" t="s">
        <v>1984</v>
      </c>
      <c r="F35">
        <v>12.868749618530201</v>
      </c>
      <c r="G35">
        <v>16</v>
      </c>
      <c r="H35">
        <v>7200</v>
      </c>
      <c r="I35" t="s">
        <v>1968</v>
      </c>
      <c r="J35" t="s">
        <v>99</v>
      </c>
      <c r="K35" t="s">
        <v>72</v>
      </c>
      <c r="O35" t="str">
        <f t="shared" si="7"/>
        <v>Allen Robinson II</v>
      </c>
      <c r="P35" t="str">
        <f>IFERROR(VLOOKUP(O:O,'Name Bridge'!A:B,2,FALSE),O:O)</f>
        <v>Allen Robinson II</v>
      </c>
      <c r="Q35" s="12">
        <f>VLOOKUP($K35,'Defensive Stats'!$AC:$AH,2,FALSE)</f>
        <v>7.4484451718494276</v>
      </c>
      <c r="R35" s="12">
        <f>VLOOKUP($K35,'Defensive Stats'!$AC:$AH,4,FALSE)</f>
        <v>4.0769230769230766</v>
      </c>
      <c r="S35" s="12">
        <f>VLOOKUP($K35,'Defensive Stats'!$AC:$AH,6,FALSE)</f>
        <v>11.94488188976378</v>
      </c>
      <c r="T35" s="12">
        <f>IFERROR(VLOOKUP($P35,Passing!$C:$AF,9,FALSE)/VLOOKUP($P35,Passing!$C:$AF,5,FALSE),0)</f>
        <v>0</v>
      </c>
      <c r="U35" s="12">
        <f>IFERROR(VLOOKUP($P35,Passing!$C:$AF,11,FALSE)/VLOOKUP($P35,Passing!$C:$AF,5,FALSE),0)</f>
        <v>0</v>
      </c>
      <c r="V35" s="12">
        <f>IFERROR(VLOOKUP($P35,Passing!$C:$AF,18,FALSE),0)</f>
        <v>0</v>
      </c>
      <c r="W35" s="12">
        <f>IFERROR(VLOOKUP($P35,Passing!$C:$AF,12,FALSE)/VLOOKUP($P35,Passing!$C:$AF,5,FALSE),0)</f>
        <v>0</v>
      </c>
      <c r="X35" s="12">
        <f>IFERROR(IF(OR($B35="D",$B35="K"),0,VLOOKUP($P35,Receiving!$C:$T,7,FALSE)/VLOOKUP($P35,Receiving!$C:$T,5,FALSE)),0)*$AJ35</f>
        <v>0</v>
      </c>
      <c r="Y35" s="21">
        <f>IFERROR(VLOOKUP($P35,Receiving!$C:$T,8,FALSE)/VLOOKUP($P35,Receiving!$C:$T,5,FALSE),0)</f>
        <v>0</v>
      </c>
      <c r="Z35" s="21">
        <f>IFERROR(VLOOKUP($P35,Receiving!$C:$T,10,FALSE)/VLOOKUP($P35,Receiving!$C:$T,5,FALSE),0)</f>
        <v>0</v>
      </c>
      <c r="AA35" s="21">
        <f>IFERROR(VLOOKUP($P35,Receiving!$C:$T,11,FALSE),0)</f>
        <v>0</v>
      </c>
      <c r="AB35" s="21">
        <f>IFERROR(VLOOKUP($P35,Receiving!$C:$T,14,FALSE),0)</f>
        <v>0</v>
      </c>
      <c r="AC35" s="21">
        <f>IFERROR(VLOOKUP($P35,Receiving!$C:$T,11,FALSE)/VLOOKUP($P35,Receiving!$C:$T,5,FALSE),0)</f>
        <v>0</v>
      </c>
      <c r="AD35" s="12">
        <f>IFERROR(VLOOKUP($P35,Rushing!$C:$P,7,FALSE)/VLOOKUP($P35,Rushing!$C:$P,5,FALSE),0)</f>
        <v>0</v>
      </c>
      <c r="AE35" s="12">
        <f>IFERROR(VLOOKUP($P35,Rushing!$C:$P,8,FALSE)/VLOOKUP($P35,Rushing!$C:$P,5,FALSE),0)</f>
        <v>0</v>
      </c>
      <c r="AF35" s="12">
        <f>IFERROR(VLOOKUP($P35,Rushing!$C:$P,12,FALSE),0)</f>
        <v>0</v>
      </c>
      <c r="AG35" s="12">
        <f>IFERROR(VLOOKUP($P35,Rushing!$C:$P,9,FALSE)/VLOOKUP($P35,Rushing!$C:$P,5,FALSE),0)</f>
        <v>0</v>
      </c>
      <c r="AH35" s="12">
        <f>VLOOKUP($J35,'Vegas Odds'!$B:$S,18,FALSE)</f>
        <v>39.087289482995565</v>
      </c>
      <c r="AI35" s="12">
        <f>VLOOKUP($J35,'Vegas Odds'!$B:$S,17,FALSE)</f>
        <v>21.912710517004435</v>
      </c>
      <c r="AJ35">
        <v>1</v>
      </c>
      <c r="AK35" s="12">
        <f t="shared" si="0"/>
        <v>0</v>
      </c>
      <c r="AL35" s="12">
        <f t="shared" si="1"/>
        <v>0</v>
      </c>
      <c r="AM35" s="12">
        <f>V35/Team_Defense_Table[[#Totals],[Passing yds/att]]*'Fanduel Export'!Q35</f>
        <v>0</v>
      </c>
      <c r="AN35" s="12">
        <f t="shared" si="19"/>
        <v>0</v>
      </c>
      <c r="AO35" s="12">
        <f>IFERROR(IF(OR($B35="D",$B35="K"),0,VLOOKUP($P35,Receiving!$C:$T,7,FALSE)/VLOOKUP($P35,Receiving!$C:$T,5,FALSE)),0)*$AJ35</f>
        <v>0</v>
      </c>
      <c r="AP35" s="21">
        <f t="shared" si="8"/>
        <v>29.935714285714287</v>
      </c>
      <c r="AQ35" s="21">
        <f t="shared" si="9"/>
        <v>0</v>
      </c>
      <c r="AR35" s="22">
        <f t="shared" si="3"/>
        <v>0</v>
      </c>
      <c r="AS35" s="22">
        <f t="shared" si="10"/>
        <v>0</v>
      </c>
      <c r="AT35" s="22">
        <f>AA35/Team_Defense_Table[[#Totals],[Yards per completion]]*'Fanduel Export'!S35</f>
        <v>0</v>
      </c>
      <c r="AU35" s="12">
        <f t="shared" si="20"/>
        <v>0</v>
      </c>
      <c r="AV35" s="12">
        <f t="shared" si="4"/>
        <v>0</v>
      </c>
      <c r="AW35" s="21">
        <f t="shared" si="12"/>
        <v>24.985714285714284</v>
      </c>
      <c r="AX35" s="12">
        <f t="shared" si="13"/>
        <v>0</v>
      </c>
      <c r="AY35" s="12">
        <f>AF35/Team_Defense_Table[[#Totals],[Rushing Y/A]]*R35</f>
        <v>0</v>
      </c>
      <c r="AZ35" s="12">
        <f t="shared" si="21"/>
        <v>0</v>
      </c>
      <c r="BA35" s="22">
        <f t="shared" si="15"/>
        <v>0</v>
      </c>
      <c r="BB35" s="22">
        <f t="shared" si="5"/>
        <v>0</v>
      </c>
      <c r="BC35" s="21">
        <f t="shared" si="6"/>
        <v>0</v>
      </c>
      <c r="BD35" t="str">
        <f t="shared" si="16"/>
        <v>Allen Robinson II</v>
      </c>
      <c r="BE35">
        <f t="shared" si="17"/>
        <v>7200</v>
      </c>
      <c r="BF35" t="str">
        <f t="shared" si="18"/>
        <v>WR</v>
      </c>
    </row>
    <row r="36" spans="1:58" x14ac:dyDescent="0.3">
      <c r="A36" t="s">
        <v>1985</v>
      </c>
      <c r="B36" t="s">
        <v>49</v>
      </c>
      <c r="C36" t="s">
        <v>1986</v>
      </c>
      <c r="D36" t="s">
        <v>1987</v>
      </c>
      <c r="E36" t="s">
        <v>1988</v>
      </c>
      <c r="F36">
        <v>12.466666666666599</v>
      </c>
      <c r="G36">
        <v>15</v>
      </c>
      <c r="H36">
        <v>7100</v>
      </c>
      <c r="I36" t="s">
        <v>1884</v>
      </c>
      <c r="J36" t="s">
        <v>33</v>
      </c>
      <c r="K36" t="s">
        <v>1138</v>
      </c>
      <c r="O36" t="str">
        <f t="shared" si="7"/>
        <v>DJ Moore</v>
      </c>
      <c r="P36" t="str">
        <f>IFERROR(VLOOKUP(O:O,'Name Bridge'!A:B,2,FALSE),O:O)</f>
        <v>DJ Moore</v>
      </c>
      <c r="Q36" s="12">
        <f>VLOOKUP($K36,'Defensive Stats'!$AC:$AH,2,FALSE)</f>
        <v>7.8079847908745244</v>
      </c>
      <c r="R36" s="12">
        <f>VLOOKUP($K36,'Defensive Stats'!$AC:$AH,4,FALSE)</f>
        <v>3.8765432098765431</v>
      </c>
      <c r="S36" s="12">
        <f>VLOOKUP($K36,'Defensive Stats'!$AC:$AH,6,FALSE)</f>
        <v>12.186943620178042</v>
      </c>
      <c r="T36" s="12">
        <f>IFERROR(VLOOKUP($P36,Passing!$C:$AF,9,FALSE)/VLOOKUP($P36,Passing!$C:$AF,5,FALSE),0)</f>
        <v>0</v>
      </c>
      <c r="U36" s="12">
        <f>IFERROR(VLOOKUP($P36,Passing!$C:$AF,11,FALSE)/VLOOKUP($P36,Passing!$C:$AF,5,FALSE),0)</f>
        <v>0</v>
      </c>
      <c r="V36" s="12">
        <f>IFERROR(VLOOKUP($P36,Passing!$C:$AF,18,FALSE),0)</f>
        <v>0</v>
      </c>
      <c r="W36" s="12">
        <f>IFERROR(VLOOKUP($P36,Passing!$C:$AF,12,FALSE)/VLOOKUP($P36,Passing!$C:$AF,5,FALSE),0)</f>
        <v>0</v>
      </c>
      <c r="X36" s="12">
        <f>IFERROR(IF(OR($B36="D",$B36="K"),0,VLOOKUP($P36,Receiving!$C:$T,7,FALSE)/VLOOKUP($P36,Receiving!$C:$T,5,FALSE)),0)*$AJ36</f>
        <v>0</v>
      </c>
      <c r="Y36" s="21">
        <f>IFERROR(VLOOKUP($P36,Receiving!$C:$T,8,FALSE)/VLOOKUP($P36,Receiving!$C:$T,5,FALSE),0)</f>
        <v>0</v>
      </c>
      <c r="Z36" s="21">
        <f>IFERROR(VLOOKUP($P36,Receiving!$C:$T,10,FALSE)/VLOOKUP($P36,Receiving!$C:$T,5,FALSE),0)</f>
        <v>0</v>
      </c>
      <c r="AA36" s="21">
        <f>IFERROR(VLOOKUP($P36,Receiving!$C:$T,11,FALSE),0)</f>
        <v>0</v>
      </c>
      <c r="AB36" s="21">
        <f>IFERROR(VLOOKUP($P36,Receiving!$C:$T,14,FALSE),0)</f>
        <v>0</v>
      </c>
      <c r="AC36" s="21">
        <f>IFERROR(VLOOKUP($P36,Receiving!$C:$T,11,FALSE)/VLOOKUP($P36,Receiving!$C:$T,5,FALSE),0)</f>
        <v>0</v>
      </c>
      <c r="AD36" s="12">
        <f>IFERROR(VLOOKUP($P36,Rushing!$C:$P,7,FALSE)/VLOOKUP($P36,Rushing!$C:$P,5,FALSE),0)</f>
        <v>0</v>
      </c>
      <c r="AE36" s="12">
        <f>IFERROR(VLOOKUP($P36,Rushing!$C:$P,8,FALSE)/VLOOKUP($P36,Rushing!$C:$P,5,FALSE),0)</f>
        <v>0</v>
      </c>
      <c r="AF36" s="12">
        <f>IFERROR(VLOOKUP($P36,Rushing!$C:$P,12,FALSE),0)</f>
        <v>0</v>
      </c>
      <c r="AG36" s="12">
        <f>IFERROR(VLOOKUP($P36,Rushing!$C:$P,9,FALSE)/VLOOKUP($P36,Rushing!$C:$P,5,FALSE),0)</f>
        <v>0</v>
      </c>
      <c r="AH36" s="12">
        <f>VLOOKUP($J36,'Vegas Odds'!$B:$S,18,FALSE)</f>
        <v>42.975624629062651</v>
      </c>
      <c r="AI36" s="12">
        <f>VLOOKUP($J36,'Vegas Odds'!$B:$S,17,FALSE)</f>
        <v>20.224375370937352</v>
      </c>
      <c r="AJ36">
        <v>1</v>
      </c>
      <c r="AK36" s="12">
        <f t="shared" si="0"/>
        <v>0</v>
      </c>
      <c r="AL36" s="12">
        <f t="shared" si="1"/>
        <v>0</v>
      </c>
      <c r="AM36" s="12">
        <f>V36/Team_Defense_Table[[#Totals],[Passing yds/att]]*'Fanduel Export'!Q36</f>
        <v>0</v>
      </c>
      <c r="AN36" s="12">
        <f t="shared" si="19"/>
        <v>0</v>
      </c>
      <c r="AO36" s="12">
        <f>IFERROR(IF(OR($B36="D",$B36="K"),0,VLOOKUP($P36,Receiving!$C:$T,7,FALSE)/VLOOKUP($P36,Receiving!$C:$T,5,FALSE)),0)*$AJ36</f>
        <v>0</v>
      </c>
      <c r="AP36" s="21">
        <f t="shared" si="8"/>
        <v>35.359294871794873</v>
      </c>
      <c r="AQ36" s="21">
        <f t="shared" si="9"/>
        <v>0</v>
      </c>
      <c r="AR36" s="22">
        <f t="shared" si="3"/>
        <v>0</v>
      </c>
      <c r="AS36" s="22">
        <f t="shared" si="10"/>
        <v>0</v>
      </c>
      <c r="AT36" s="22">
        <f>AA36/Team_Defense_Table[[#Totals],[Yards per completion]]*'Fanduel Export'!S36</f>
        <v>0</v>
      </c>
      <c r="AU36" s="12">
        <f t="shared" si="20"/>
        <v>0</v>
      </c>
      <c r="AV36" s="12">
        <f t="shared" si="4"/>
        <v>0</v>
      </c>
      <c r="AW36" s="21">
        <f t="shared" si="12"/>
        <v>28.778311965811962</v>
      </c>
      <c r="AX36" s="12">
        <f t="shared" si="13"/>
        <v>0</v>
      </c>
      <c r="AY36" s="12">
        <f>AF36/Team_Defense_Table[[#Totals],[Rushing Y/A]]*R36</f>
        <v>0</v>
      </c>
      <c r="AZ36" s="12">
        <f t="shared" si="21"/>
        <v>0</v>
      </c>
      <c r="BA36" s="22">
        <f t="shared" si="15"/>
        <v>0</v>
      </c>
      <c r="BB36" s="22">
        <f t="shared" si="5"/>
        <v>0</v>
      </c>
      <c r="BC36" s="21">
        <f t="shared" si="6"/>
        <v>0</v>
      </c>
      <c r="BD36" t="str">
        <f t="shared" si="16"/>
        <v>DJ Moore</v>
      </c>
      <c r="BE36">
        <f t="shared" si="17"/>
        <v>7100</v>
      </c>
      <c r="BF36" t="str">
        <f t="shared" si="18"/>
        <v>WR</v>
      </c>
    </row>
    <row r="37" spans="1:58" x14ac:dyDescent="0.3">
      <c r="A37" t="s">
        <v>1989</v>
      </c>
      <c r="B37" t="s">
        <v>34</v>
      </c>
      <c r="C37" t="s">
        <v>1990</v>
      </c>
      <c r="D37" t="s">
        <v>1991</v>
      </c>
      <c r="E37" t="s">
        <v>1992</v>
      </c>
      <c r="F37">
        <v>13.5933329264322</v>
      </c>
      <c r="G37">
        <v>15</v>
      </c>
      <c r="H37">
        <v>7100</v>
      </c>
      <c r="I37" t="s">
        <v>1900</v>
      </c>
      <c r="J37" t="s">
        <v>84</v>
      </c>
      <c r="K37" t="s">
        <v>61</v>
      </c>
      <c r="O37" t="str">
        <f t="shared" si="7"/>
        <v>Todd Gurley II</v>
      </c>
      <c r="P37" t="str">
        <f>IFERROR(VLOOKUP(O:O,'Name Bridge'!A:B,2,FALSE),O:O)</f>
        <v>Todd Gurley</v>
      </c>
      <c r="Q37" s="12">
        <f>VLOOKUP($K37,'Defensive Stats'!$AC:$AH,2,FALSE)</f>
        <v>7.0618729096989963</v>
      </c>
      <c r="R37" s="12">
        <f>VLOOKUP($K37,'Defensive Stats'!$AC:$AH,4,FALSE)</f>
        <v>4.8530927835051543</v>
      </c>
      <c r="S37" s="12">
        <f>VLOOKUP($K37,'Defensive Stats'!$AC:$AH,6,FALSE)</f>
        <v>11.026109660574413</v>
      </c>
      <c r="T37" s="12">
        <f>IFERROR(VLOOKUP($P37,Passing!$C:$AF,9,FALSE)/VLOOKUP($P37,Passing!$C:$AF,5,FALSE),0)</f>
        <v>0</v>
      </c>
      <c r="U37" s="12">
        <f>IFERROR(VLOOKUP($P37,Passing!$C:$AF,11,FALSE)/VLOOKUP($P37,Passing!$C:$AF,5,FALSE),0)</f>
        <v>0</v>
      </c>
      <c r="V37" s="12">
        <f>IFERROR(VLOOKUP($P37,Passing!$C:$AF,18,FALSE),0)</f>
        <v>0</v>
      </c>
      <c r="W37" s="12">
        <f>IFERROR(VLOOKUP($P37,Passing!$C:$AF,12,FALSE)/VLOOKUP($P37,Passing!$C:$AF,5,FALSE),0)</f>
        <v>0</v>
      </c>
      <c r="X37" s="12">
        <f>IFERROR(IF(OR($B37="D",$B37="K"),0,VLOOKUP($P37,Receiving!$C:$T,7,FALSE)/VLOOKUP($P37,Receiving!$C:$T,5,FALSE)),0)*$AJ37</f>
        <v>3.2666666666666666</v>
      </c>
      <c r="Y37" s="21">
        <f>IFERROR(VLOOKUP($P37,Receiving!$C:$T,8,FALSE)/VLOOKUP($P37,Receiving!$C:$T,5,FALSE),0)</f>
        <v>2.0666666666666669</v>
      </c>
      <c r="Z37" s="21">
        <f>IFERROR(VLOOKUP($P37,Receiving!$C:$T,10,FALSE)/VLOOKUP($P37,Receiving!$C:$T,5,FALSE),0)</f>
        <v>13.8</v>
      </c>
      <c r="AA37" s="21">
        <f>IFERROR(VLOOKUP($P37,Receiving!$C:$T,11,FALSE),0)</f>
        <v>6.7</v>
      </c>
      <c r="AB37" s="21">
        <f>IFERROR(VLOOKUP($P37,Receiving!$C:$T,14,FALSE),0)</f>
        <v>23</v>
      </c>
      <c r="AC37" s="21">
        <f>IFERROR(VLOOKUP($P37,Receiving!$C:$T,11,FALSE)/VLOOKUP($P37,Receiving!$C:$T,5,FALSE),0)</f>
        <v>0.44666666666666666</v>
      </c>
      <c r="AD37" s="12">
        <f>IFERROR(VLOOKUP($P37,Rushing!$C:$P,7,FALSE)/VLOOKUP($P37,Rushing!$C:$P,5,FALSE),0)</f>
        <v>14.866666666666667</v>
      </c>
      <c r="AE37" s="12">
        <f>IFERROR(VLOOKUP($P37,Rushing!$C:$P,8,FALSE)/VLOOKUP($P37,Rushing!$C:$P,5,FALSE),0)</f>
        <v>57.133333333333333</v>
      </c>
      <c r="AF37" s="12" t="str">
        <f>IFERROR(VLOOKUP($P37,Rushing!$C:$P,12,FALSE),0)</f>
        <v>3.8</v>
      </c>
      <c r="AG37" s="12">
        <f>IFERROR(VLOOKUP($P37,Rushing!$C:$P,9,FALSE)/VLOOKUP($P37,Rushing!$C:$P,5,FALSE),0)</f>
        <v>0.8</v>
      </c>
      <c r="AH37" s="12">
        <f>VLOOKUP($J37,'Vegas Odds'!$B:$S,18,FALSE)</f>
        <v>44.774070299355685</v>
      </c>
      <c r="AI37" s="12">
        <f>VLOOKUP($J37,'Vegas Odds'!$B:$S,17,FALSE)</f>
        <v>21.325929700644309</v>
      </c>
      <c r="AJ37">
        <v>1</v>
      </c>
      <c r="AK37" s="12">
        <f t="shared" si="0"/>
        <v>0</v>
      </c>
      <c r="AL37" s="12">
        <f t="shared" si="1"/>
        <v>0</v>
      </c>
      <c r="AM37" s="12">
        <f>V37/Team_Defense_Table[[#Totals],[Passing yds/att]]*'Fanduel Export'!Q37</f>
        <v>0</v>
      </c>
      <c r="AN37" s="12">
        <f t="shared" si="19"/>
        <v>0</v>
      </c>
      <c r="AO37" s="12">
        <f>IFERROR(IF(OR($B37="D",$B37="K"),0,VLOOKUP($P37,Receiving!$C:$T,7,FALSE)/VLOOKUP($P37,Receiving!$C:$T,5,FALSE)),0)*$AJ37</f>
        <v>3.2666666666666666</v>
      </c>
      <c r="AP37" s="21">
        <f t="shared" si="8"/>
        <v>36.57628205128205</v>
      </c>
      <c r="AQ37" s="21">
        <f t="shared" si="9"/>
        <v>3.9988198574373293</v>
      </c>
      <c r="AR37" s="22">
        <f t="shared" si="3"/>
        <v>2.0666666666666669</v>
      </c>
      <c r="AS37" s="22">
        <f t="shared" si="10"/>
        <v>2.5298656240930044</v>
      </c>
      <c r="AT37" s="22">
        <f>AA37/Team_Defense_Table[[#Totals],[Yards per completion]]*'Fanduel Export'!S37</f>
        <v>6.9571790768651249</v>
      </c>
      <c r="AU37" s="12">
        <f t="shared" si="20"/>
        <v>17.600728187220181</v>
      </c>
      <c r="AV37" s="12">
        <f t="shared" si="4"/>
        <v>14.866666666666667</v>
      </c>
      <c r="AW37" s="21">
        <f t="shared" si="12"/>
        <v>30.875869963369961</v>
      </c>
      <c r="AX37" s="12">
        <f t="shared" si="13"/>
        <v>10.268390448346134</v>
      </c>
      <c r="AY37" s="12">
        <f>AF37/Team_Defense_Table[[#Totals],[Rushing Y/A]]*R37</f>
        <v>4.2763484237262812</v>
      </c>
      <c r="AZ37" s="12">
        <f t="shared" si="21"/>
        <v>43.911215307990993</v>
      </c>
      <c r="BA37" s="22">
        <f t="shared" si="15"/>
        <v>7.1845276828544504</v>
      </c>
      <c r="BB37" s="22">
        <f t="shared" si="5"/>
        <v>1.0119053074442887</v>
      </c>
      <c r="BC37" s="21">
        <f t="shared" si="6"/>
        <v>0.46009389671361506</v>
      </c>
      <c r="BD37" t="str">
        <f t="shared" si="16"/>
        <v>Todd Gurley II</v>
      </c>
      <c r="BE37">
        <f t="shared" si="17"/>
        <v>7100</v>
      </c>
      <c r="BF37" t="str">
        <f t="shared" si="18"/>
        <v>RB</v>
      </c>
    </row>
    <row r="38" spans="1:58" x14ac:dyDescent="0.3">
      <c r="A38" t="s">
        <v>1993</v>
      </c>
      <c r="B38" t="s">
        <v>38</v>
      </c>
      <c r="C38" t="s">
        <v>1994</v>
      </c>
      <c r="D38" t="s">
        <v>152</v>
      </c>
      <c r="E38" t="s">
        <v>1995</v>
      </c>
      <c r="F38">
        <v>15.96875</v>
      </c>
      <c r="G38">
        <v>16</v>
      </c>
      <c r="H38">
        <v>7100</v>
      </c>
      <c r="I38" t="s">
        <v>1996</v>
      </c>
      <c r="J38" t="s">
        <v>104</v>
      </c>
      <c r="K38" t="s">
        <v>1092</v>
      </c>
      <c r="O38" t="str">
        <f t="shared" si="7"/>
        <v>Philip Rivers</v>
      </c>
      <c r="P38" t="str">
        <f>IFERROR(VLOOKUP(O:O,'Name Bridge'!A:B,2,FALSE),O:O)</f>
        <v>Philip Rivers</v>
      </c>
      <c r="Q38" s="12">
        <f>VLOOKUP($K38,'Defensive Stats'!$AC:$AH,2,FALSE)</f>
        <v>7.3075435203094781</v>
      </c>
      <c r="R38" s="12">
        <f>VLOOKUP($K38,'Defensive Stats'!$AC:$AH,4,FALSE)</f>
        <v>5.1241379310344826</v>
      </c>
      <c r="S38" s="12">
        <f>VLOOKUP($K38,'Defensive Stats'!$AC:$AH,6,FALSE)</f>
        <v>11.553516819571865</v>
      </c>
      <c r="T38" s="12">
        <f>IFERROR(VLOOKUP($P38,Passing!$C:$AF,9,FALSE)/VLOOKUP($P38,Passing!$C:$AF,5,FALSE),0)</f>
        <v>36.9375</v>
      </c>
      <c r="U38" s="12">
        <f>IFERROR(VLOOKUP($P38,Passing!$C:$AF,11,FALSE)/VLOOKUP($P38,Passing!$C:$AF,5,FALSE),0)</f>
        <v>288.4375</v>
      </c>
      <c r="V38" s="12" t="str">
        <f>IFERROR(VLOOKUP($P38,Passing!$C:$AF,18,FALSE),0)</f>
        <v>7.8</v>
      </c>
      <c r="W38" s="12">
        <f>IFERROR(VLOOKUP($P38,Passing!$C:$AF,12,FALSE)/VLOOKUP($P38,Passing!$C:$AF,5,FALSE),0)</f>
        <v>1.4375</v>
      </c>
      <c r="X38" s="12">
        <f>IFERROR(IF(OR($B38="D",$B38="K"),0,VLOOKUP($P38,Receiving!$C:$T,7,FALSE)/VLOOKUP($P38,Receiving!$C:$T,5,FALSE)),0)*$AJ38</f>
        <v>0</v>
      </c>
      <c r="Y38" s="21">
        <f>IFERROR(VLOOKUP($P38,Receiving!$C:$T,8,FALSE)/VLOOKUP($P38,Receiving!$C:$T,5,FALSE),0)</f>
        <v>0</v>
      </c>
      <c r="Z38" s="21">
        <f>IFERROR(VLOOKUP($P38,Receiving!$C:$T,10,FALSE)/VLOOKUP($P38,Receiving!$C:$T,5,FALSE),0)</f>
        <v>0</v>
      </c>
      <c r="AA38" s="21">
        <f>IFERROR(VLOOKUP($P38,Receiving!$C:$T,11,FALSE),0)</f>
        <v>0</v>
      </c>
      <c r="AB38" s="21">
        <f>IFERROR(VLOOKUP($P38,Receiving!$C:$T,14,FALSE),0)</f>
        <v>0</v>
      </c>
      <c r="AC38" s="21">
        <f>IFERROR(VLOOKUP($P38,Receiving!$C:$T,11,FALSE)/VLOOKUP($P38,Receiving!$C:$T,5,FALSE),0)</f>
        <v>0</v>
      </c>
      <c r="AD38" s="12">
        <f>IFERROR(VLOOKUP($P38,Rushing!$C:$P,7,FALSE)/VLOOKUP($P38,Rushing!$C:$P,5,FALSE),0)</f>
        <v>0.75</v>
      </c>
      <c r="AE38" s="12">
        <f>IFERROR(VLOOKUP($P38,Rushing!$C:$P,8,FALSE)/VLOOKUP($P38,Rushing!$C:$P,5,FALSE),0)</f>
        <v>1.8125</v>
      </c>
      <c r="AF38" s="12" t="str">
        <f>IFERROR(VLOOKUP($P38,Rushing!$C:$P,12,FALSE),0)</f>
        <v>2.4</v>
      </c>
      <c r="AG38" s="12">
        <f>IFERROR(VLOOKUP($P38,Rushing!$C:$P,9,FALSE)/VLOOKUP($P38,Rushing!$C:$P,5,FALSE),0)</f>
        <v>0</v>
      </c>
      <c r="AH38" s="12">
        <f>VLOOKUP($J38,'Vegas Odds'!$B:$S,18,FALSE)</f>
        <v>24.832312195121943</v>
      </c>
      <c r="AI38" s="12">
        <f>VLOOKUP($J38,'Vegas Odds'!$B:$S,17,FALSE)</f>
        <v>36.767687804878058</v>
      </c>
      <c r="AJ38">
        <v>1</v>
      </c>
      <c r="AK38" s="12">
        <f t="shared" si="0"/>
        <v>36.9375</v>
      </c>
      <c r="AL38" s="12">
        <f t="shared" si="1"/>
        <v>24.832312195121943</v>
      </c>
      <c r="AM38" s="12">
        <f>V38/Team_Defense_Table[[#Totals],[Passing yds/att]]*'Fanduel Export'!Q38</f>
        <v>8.4564279289489797</v>
      </c>
      <c r="AN38" s="12">
        <f t="shared" si="19"/>
        <v>209.99265838720956</v>
      </c>
      <c r="AO38" s="12">
        <f>IFERROR(IF(OR($B38="D",$B38="K"),0,VLOOKUP($P38,Receiving!$C:$T,7,FALSE)/VLOOKUP($P38,Receiving!$C:$T,5,FALSE)),0)*$AJ38</f>
        <v>0</v>
      </c>
      <c r="AP38" s="21">
        <f t="shared" si="8"/>
        <v>34.886584249084251</v>
      </c>
      <c r="AQ38" s="21">
        <f t="shared" si="9"/>
        <v>0</v>
      </c>
      <c r="AR38" s="22">
        <f t="shared" si="3"/>
        <v>0</v>
      </c>
      <c r="AS38" s="22">
        <f t="shared" si="10"/>
        <v>0</v>
      </c>
      <c r="AT38" s="22">
        <f>AA38/Team_Defense_Table[[#Totals],[Yards per completion]]*'Fanduel Export'!S38</f>
        <v>0</v>
      </c>
      <c r="AU38" s="12">
        <f t="shared" si="20"/>
        <v>0</v>
      </c>
      <c r="AV38" s="12">
        <f t="shared" si="4"/>
        <v>0.75</v>
      </c>
      <c r="AW38" s="21">
        <f t="shared" si="12"/>
        <v>29.715476190476192</v>
      </c>
      <c r="AX38" s="12">
        <f t="shared" si="13"/>
        <v>0.92799340239065642</v>
      </c>
      <c r="AY38" s="12">
        <f>AF38/Team_Defense_Table[[#Totals],[Rushing Y/A]]*R38</f>
        <v>2.851694152923538</v>
      </c>
      <c r="AZ38" s="12">
        <f t="shared" si="21"/>
        <v>2.6463533595490549</v>
      </c>
      <c r="BA38" s="22">
        <f t="shared" si="15"/>
        <v>8.664341671443287</v>
      </c>
      <c r="BB38" s="22">
        <f t="shared" si="5"/>
        <v>1.2203298128793363</v>
      </c>
      <c r="BC38" s="21">
        <f t="shared" si="6"/>
        <v>0</v>
      </c>
      <c r="BD38" t="str">
        <f t="shared" si="16"/>
        <v>Philip Rivers</v>
      </c>
      <c r="BE38">
        <f t="shared" si="17"/>
        <v>7100</v>
      </c>
      <c r="BF38" t="str">
        <f t="shared" si="18"/>
        <v>QB</v>
      </c>
    </row>
    <row r="39" spans="1:58" x14ac:dyDescent="0.3">
      <c r="A39" t="s">
        <v>1997</v>
      </c>
      <c r="B39" t="s">
        <v>38</v>
      </c>
      <c r="C39" t="s">
        <v>1998</v>
      </c>
      <c r="D39" t="s">
        <v>149</v>
      </c>
      <c r="E39" t="s">
        <v>1999</v>
      </c>
      <c r="F39">
        <v>15.7725000381469</v>
      </c>
      <c r="G39">
        <v>16</v>
      </c>
      <c r="H39">
        <v>7100</v>
      </c>
      <c r="I39" t="s">
        <v>1884</v>
      </c>
      <c r="J39" t="s">
        <v>1138</v>
      </c>
      <c r="K39" t="s">
        <v>33</v>
      </c>
      <c r="O39" t="str">
        <f t="shared" si="7"/>
        <v>Derek Carr</v>
      </c>
      <c r="P39" t="str">
        <f>IFERROR(VLOOKUP(O:O,'Name Bridge'!A:B,2,FALSE),O:O)</f>
        <v>Derek Carr</v>
      </c>
      <c r="Q39" s="12">
        <f>VLOOKUP($K39,'Defensive Stats'!$AC:$AH,2,FALSE)</f>
        <v>6.7941176470588234</v>
      </c>
      <c r="R39" s="12">
        <f>VLOOKUP($K39,'Defensive Stats'!$AC:$AH,4,FALSE)</f>
        <v>5.1595505617977526</v>
      </c>
      <c r="S39" s="12">
        <f>VLOOKUP($K39,'Defensive Stats'!$AC:$AH,6,FALSE)</f>
        <v>10.651296829971182</v>
      </c>
      <c r="T39" s="12">
        <f>IFERROR(VLOOKUP($P39,Passing!$C:$AF,9,FALSE)/VLOOKUP($P39,Passing!$C:$AF,5,FALSE),0)</f>
        <v>32.0625</v>
      </c>
      <c r="U39" s="12">
        <f>IFERROR(VLOOKUP($P39,Passing!$C:$AF,11,FALSE)/VLOOKUP($P39,Passing!$C:$AF,5,FALSE),0)</f>
        <v>253.375</v>
      </c>
      <c r="V39" s="12" t="str">
        <f>IFERROR(VLOOKUP($P39,Passing!$C:$AF,18,FALSE),0)</f>
        <v>7.9</v>
      </c>
      <c r="W39" s="12">
        <f>IFERROR(VLOOKUP($P39,Passing!$C:$AF,12,FALSE)/VLOOKUP($P39,Passing!$C:$AF,5,FALSE),0)</f>
        <v>1.3125</v>
      </c>
      <c r="X39" s="12">
        <f>IFERROR(IF(OR($B39="D",$B39="K"),0,VLOOKUP($P39,Receiving!$C:$T,7,FALSE)/VLOOKUP($P39,Receiving!$C:$T,5,FALSE)),0)*$AJ39</f>
        <v>0</v>
      </c>
      <c r="Y39" s="21">
        <f>IFERROR(VLOOKUP($P39,Receiving!$C:$T,8,FALSE)/VLOOKUP($P39,Receiving!$C:$T,5,FALSE),0)</f>
        <v>0</v>
      </c>
      <c r="Z39" s="21">
        <f>IFERROR(VLOOKUP($P39,Receiving!$C:$T,10,FALSE)/VLOOKUP($P39,Receiving!$C:$T,5,FALSE),0)</f>
        <v>0</v>
      </c>
      <c r="AA39" s="21">
        <f>IFERROR(VLOOKUP($P39,Receiving!$C:$T,11,FALSE),0)</f>
        <v>0</v>
      </c>
      <c r="AB39" s="21">
        <f>IFERROR(VLOOKUP($P39,Receiving!$C:$T,14,FALSE),0)</f>
        <v>0</v>
      </c>
      <c r="AC39" s="21">
        <f>IFERROR(VLOOKUP($P39,Receiving!$C:$T,11,FALSE)/VLOOKUP($P39,Receiving!$C:$T,5,FALSE),0)</f>
        <v>0</v>
      </c>
      <c r="AD39" s="12">
        <f>IFERROR(VLOOKUP($P39,Rushing!$C:$P,7,FALSE)/VLOOKUP($P39,Rushing!$C:$P,5,FALSE),0)</f>
        <v>1.6875</v>
      </c>
      <c r="AE39" s="12">
        <f>IFERROR(VLOOKUP($P39,Rushing!$C:$P,8,FALSE)/VLOOKUP($P39,Rushing!$C:$P,5,FALSE),0)</f>
        <v>5.125</v>
      </c>
      <c r="AF39" s="12" t="str">
        <f>IFERROR(VLOOKUP($P39,Rushing!$C:$P,12,FALSE),0)</f>
        <v>3.0</v>
      </c>
      <c r="AG39" s="12">
        <f>IFERROR(VLOOKUP($P39,Rushing!$C:$P,9,FALSE)/VLOOKUP($P39,Rushing!$C:$P,5,FALSE),0)</f>
        <v>0.125</v>
      </c>
      <c r="AH39" s="12">
        <f>VLOOKUP($J39,'Vegas Odds'!$B:$S,18,FALSE)</f>
        <v>29.094443537499998</v>
      </c>
      <c r="AI39" s="12">
        <f>VLOOKUP($J39,'Vegas Odds'!$B:$S,17,FALSE)</f>
        <v>32.205556462499999</v>
      </c>
      <c r="AJ39">
        <v>1</v>
      </c>
      <c r="AK39" s="12">
        <f t="shared" si="0"/>
        <v>32.0625</v>
      </c>
      <c r="AL39" s="12">
        <f t="shared" si="1"/>
        <v>29.094443537499998</v>
      </c>
      <c r="AM39" s="12">
        <f>V39/Team_Defense_Table[[#Totals],[Passing yds/att]]*'Fanduel Export'!Q39</f>
        <v>7.9630802569947896</v>
      </c>
      <c r="AN39" s="12">
        <f t="shared" si="19"/>
        <v>231.68138892171589</v>
      </c>
      <c r="AO39" s="12">
        <f>IFERROR(IF(OR($B39="D",$B39="K"),0,VLOOKUP($P39,Receiving!$C:$T,7,FALSE)/VLOOKUP($P39,Receiving!$C:$T,5,FALSE)),0)*$AJ39</f>
        <v>0</v>
      </c>
      <c r="AP39" s="21">
        <f t="shared" si="8"/>
        <v>44.777285214785209</v>
      </c>
      <c r="AQ39" s="21">
        <f t="shared" si="9"/>
        <v>0</v>
      </c>
      <c r="AR39" s="22">
        <f t="shared" si="3"/>
        <v>0</v>
      </c>
      <c r="AS39" s="22">
        <f t="shared" si="10"/>
        <v>0</v>
      </c>
      <c r="AT39" s="22">
        <f>AA39/Team_Defense_Table[[#Totals],[Yards per completion]]*'Fanduel Export'!S39</f>
        <v>0</v>
      </c>
      <c r="AU39" s="12">
        <f t="shared" si="20"/>
        <v>0</v>
      </c>
      <c r="AV39" s="12">
        <f t="shared" si="4"/>
        <v>1.6875</v>
      </c>
      <c r="AW39" s="21">
        <f t="shared" si="12"/>
        <v>27.354940892440894</v>
      </c>
      <c r="AX39" s="12">
        <f t="shared" si="13"/>
        <v>1.9867298103168869</v>
      </c>
      <c r="AY39" s="12">
        <f>AF39/Team_Defense_Table[[#Totals],[Rushing Y/A]]*R39</f>
        <v>3.5892525647288713</v>
      </c>
      <c r="AZ39" s="12">
        <f t="shared" si="21"/>
        <v>7.1308750671031902</v>
      </c>
      <c r="BA39" s="22">
        <f t="shared" si="15"/>
        <v>9.980343063578955</v>
      </c>
      <c r="BB39" s="22">
        <f t="shared" si="5"/>
        <v>1.4056821216308388</v>
      </c>
      <c r="BC39" s="21">
        <f t="shared" si="6"/>
        <v>0</v>
      </c>
      <c r="BD39" t="str">
        <f t="shared" si="16"/>
        <v>Derek Carr</v>
      </c>
      <c r="BE39">
        <f t="shared" si="17"/>
        <v>7100</v>
      </c>
      <c r="BF39" t="str">
        <f t="shared" si="18"/>
        <v>QB</v>
      </c>
    </row>
    <row r="40" spans="1:58" x14ac:dyDescent="0.3">
      <c r="A40" t="s">
        <v>2000</v>
      </c>
      <c r="B40" t="s">
        <v>38</v>
      </c>
      <c r="C40" t="s">
        <v>2001</v>
      </c>
      <c r="D40" t="s">
        <v>503</v>
      </c>
      <c r="E40" t="s">
        <v>2002</v>
      </c>
      <c r="F40">
        <v>1.50499999523162</v>
      </c>
      <c r="G40">
        <v>4</v>
      </c>
      <c r="H40">
        <v>7000</v>
      </c>
      <c r="I40" t="s">
        <v>1934</v>
      </c>
      <c r="J40" t="s">
        <v>56</v>
      </c>
      <c r="K40" t="s">
        <v>78</v>
      </c>
      <c r="O40" t="str">
        <f t="shared" si="7"/>
        <v>Tyrod Taylor</v>
      </c>
      <c r="P40" t="str">
        <f>IFERROR(VLOOKUP(O:O,'Name Bridge'!A:B,2,FALSE),O:O)</f>
        <v>Tyrod Taylor</v>
      </c>
      <c r="Q40" s="12">
        <f>VLOOKUP($K40,'Defensive Stats'!$AC:$AH,2,FALSE)</f>
        <v>7.8496993987975952</v>
      </c>
      <c r="R40" s="12">
        <f>VLOOKUP($K40,'Defensive Stats'!$AC:$AH,4,FALSE)</f>
        <v>4.7261904761904763</v>
      </c>
      <c r="S40" s="12">
        <f>VLOOKUP($K40,'Defensive Stats'!$AC:$AH,6,FALSE)</f>
        <v>12.717532467532468</v>
      </c>
      <c r="T40" s="12">
        <f>IFERROR(VLOOKUP($P40,Passing!$C:$AF,9,FALSE)/VLOOKUP($P40,Passing!$C:$AF,5,FALSE),0)</f>
        <v>0.75</v>
      </c>
      <c r="U40" s="12">
        <f>IFERROR(VLOOKUP($P40,Passing!$C:$AF,11,FALSE)/VLOOKUP($P40,Passing!$C:$AF,5,FALSE),0)</f>
        <v>4.125</v>
      </c>
      <c r="V40" s="12" t="str">
        <f>IFERROR(VLOOKUP($P40,Passing!$C:$AF,18,FALSE),0)</f>
        <v>5.5</v>
      </c>
      <c r="W40" s="12">
        <f>IFERROR(VLOOKUP($P40,Passing!$C:$AF,12,FALSE)/VLOOKUP($P40,Passing!$C:$AF,5,FALSE),0)</f>
        <v>0.125</v>
      </c>
      <c r="X40" s="12">
        <f>IFERROR(IF(OR($B40="D",$B40="K"),0,VLOOKUP($P40,Receiving!$C:$T,7,FALSE)/VLOOKUP($P40,Receiving!$C:$T,5,FALSE)),0)*$AJ40</f>
        <v>0</v>
      </c>
      <c r="Y40" s="21">
        <f>IFERROR(VLOOKUP($P40,Receiving!$C:$T,8,FALSE)/VLOOKUP($P40,Receiving!$C:$T,5,FALSE),0)</f>
        <v>0</v>
      </c>
      <c r="Z40" s="21">
        <f>IFERROR(VLOOKUP($P40,Receiving!$C:$T,10,FALSE)/VLOOKUP($P40,Receiving!$C:$T,5,FALSE),0)</f>
        <v>0</v>
      </c>
      <c r="AA40" s="21">
        <f>IFERROR(VLOOKUP($P40,Receiving!$C:$T,11,FALSE),0)</f>
        <v>0</v>
      </c>
      <c r="AB40" s="21">
        <f>IFERROR(VLOOKUP($P40,Receiving!$C:$T,14,FALSE),0)</f>
        <v>0</v>
      </c>
      <c r="AC40" s="21">
        <f>IFERROR(VLOOKUP($P40,Receiving!$C:$T,11,FALSE)/VLOOKUP($P40,Receiving!$C:$T,5,FALSE),0)</f>
        <v>0</v>
      </c>
      <c r="AD40" s="12">
        <f>IFERROR(VLOOKUP($P40,Rushing!$C:$P,7,FALSE)/VLOOKUP($P40,Rushing!$C:$P,5,FALSE),0)</f>
        <v>1.25</v>
      </c>
      <c r="AE40" s="12">
        <f>IFERROR(VLOOKUP($P40,Rushing!$C:$P,8,FALSE)/VLOOKUP($P40,Rushing!$C:$P,5,FALSE),0)</f>
        <v>0.875</v>
      </c>
      <c r="AF40" s="12" t="str">
        <f>IFERROR(VLOOKUP($P40,Rushing!$C:$P,12,FALSE),0)</f>
        <v>0.7</v>
      </c>
      <c r="AG40" s="12">
        <f>IFERROR(VLOOKUP($P40,Rushing!$C:$P,9,FALSE)/VLOOKUP($P40,Rushing!$C:$P,5,FALSE),0)</f>
        <v>0</v>
      </c>
      <c r="AH40" s="12">
        <f>VLOOKUP($J40,'Vegas Odds'!$B:$S,18,FALSE)</f>
        <v>34.151746652267818</v>
      </c>
      <c r="AI40" s="12">
        <f>VLOOKUP($J40,'Vegas Odds'!$B:$S,17,FALSE)</f>
        <v>26.748253347732181</v>
      </c>
      <c r="AJ40">
        <v>1</v>
      </c>
      <c r="AK40" s="12">
        <f t="shared" si="0"/>
        <v>0.75</v>
      </c>
      <c r="AL40" s="12">
        <f t="shared" si="1"/>
        <v>34.151746652267818</v>
      </c>
      <c r="AM40" s="12">
        <f>V40/Team_Defense_Table[[#Totals],[Passing yds/att]]*'Fanduel Export'!Q40</f>
        <v>6.4052583918050212</v>
      </c>
      <c r="AN40" s="12">
        <f t="shared" si="19"/>
        <v>218.75076183923747</v>
      </c>
      <c r="AO40" s="12">
        <f>IFERROR(IF(OR($B40="D",$B40="K"),0,VLOOKUP($P40,Receiving!$C:$T,7,FALSE)/VLOOKUP($P40,Receiving!$C:$T,5,FALSE)),0)*$AJ40</f>
        <v>0</v>
      </c>
      <c r="AP40" s="21">
        <f t="shared" si="8"/>
        <v>32.673214285714288</v>
      </c>
      <c r="AQ40" s="21">
        <f t="shared" si="9"/>
        <v>0</v>
      </c>
      <c r="AR40" s="22">
        <f t="shared" si="3"/>
        <v>0</v>
      </c>
      <c r="AS40" s="22">
        <f t="shared" si="10"/>
        <v>0</v>
      </c>
      <c r="AT40" s="22">
        <f>AA40/Team_Defense_Table[[#Totals],[Yards per completion]]*'Fanduel Export'!S40</f>
        <v>0</v>
      </c>
      <c r="AU40" s="12">
        <f t="shared" si="20"/>
        <v>0</v>
      </c>
      <c r="AV40" s="12">
        <f t="shared" si="4"/>
        <v>1.25</v>
      </c>
      <c r="AW40" s="21">
        <f t="shared" si="12"/>
        <v>14.611309523809522</v>
      </c>
      <c r="AX40" s="12">
        <f t="shared" si="13"/>
        <v>2.2883175960499282</v>
      </c>
      <c r="AY40" s="12">
        <f>AF40/Team_Defense_Table[[#Totals],[Rushing Y/A]]*R40</f>
        <v>0.76714975845410627</v>
      </c>
      <c r="AZ40" s="12">
        <f t="shared" si="21"/>
        <v>1.7554822910759835</v>
      </c>
      <c r="BA40" s="22">
        <f t="shared" si="15"/>
        <v>8.9255787026770967</v>
      </c>
      <c r="BB40" s="22">
        <f t="shared" si="5"/>
        <v>1.2750826718110138</v>
      </c>
      <c r="BC40" s="21">
        <f t="shared" si="6"/>
        <v>0</v>
      </c>
      <c r="BD40" t="str">
        <f t="shared" si="16"/>
        <v>Tyrod Taylor</v>
      </c>
      <c r="BE40">
        <f t="shared" si="17"/>
        <v>7000</v>
      </c>
      <c r="BF40" t="str">
        <f t="shared" si="18"/>
        <v>QB</v>
      </c>
    </row>
    <row r="41" spans="1:58" x14ac:dyDescent="0.3">
      <c r="A41" t="s">
        <v>2003</v>
      </c>
      <c r="B41" t="s">
        <v>38</v>
      </c>
      <c r="C41" t="s">
        <v>2004</v>
      </c>
      <c r="D41" t="s">
        <v>153</v>
      </c>
      <c r="E41" t="s">
        <v>2005</v>
      </c>
      <c r="F41">
        <v>15.6362495422363</v>
      </c>
      <c r="G41">
        <v>16</v>
      </c>
      <c r="H41">
        <v>7000</v>
      </c>
      <c r="I41" t="s">
        <v>1888</v>
      </c>
      <c r="J41" t="s">
        <v>54</v>
      </c>
      <c r="K41" t="s">
        <v>37</v>
      </c>
      <c r="O41" t="str">
        <f t="shared" si="7"/>
        <v>Baker Mayfield</v>
      </c>
      <c r="P41" t="str">
        <f>IFERROR(VLOOKUP(O:O,'Name Bridge'!A:B,2,FALSE),O:O)</f>
        <v>Baker Mayfield</v>
      </c>
      <c r="Q41" s="12">
        <f>VLOOKUP($K41,'Defensive Stats'!$AC:$AH,2,FALSE)</f>
        <v>6.09375</v>
      </c>
      <c r="R41" s="12">
        <f>VLOOKUP($K41,'Defensive Stats'!$AC:$AH,4,FALSE)</f>
        <v>4.3941176470588239</v>
      </c>
      <c r="S41" s="12">
        <f>VLOOKUP($K41,'Defensive Stats'!$AC:$AH,6,FALSE)</f>
        <v>10.424528301886792</v>
      </c>
      <c r="T41" s="12">
        <f>IFERROR(VLOOKUP($P41,Passing!$C:$AF,9,FALSE)/VLOOKUP($P41,Passing!$C:$AF,5,FALSE),0)</f>
        <v>33.375</v>
      </c>
      <c r="U41" s="12">
        <f>IFERROR(VLOOKUP($P41,Passing!$C:$AF,11,FALSE)/VLOOKUP($P41,Passing!$C:$AF,5,FALSE),0)</f>
        <v>239.1875</v>
      </c>
      <c r="V41" s="12" t="str">
        <f>IFERROR(VLOOKUP($P41,Passing!$C:$AF,18,FALSE),0)</f>
        <v>7.2</v>
      </c>
      <c r="W41" s="12">
        <f>IFERROR(VLOOKUP($P41,Passing!$C:$AF,12,FALSE)/VLOOKUP($P41,Passing!$C:$AF,5,FALSE),0)</f>
        <v>1.375</v>
      </c>
      <c r="X41" s="12">
        <f>IFERROR(IF(OR($B41="D",$B41="K"),0,VLOOKUP($P41,Receiving!$C:$T,7,FALSE)/VLOOKUP($P41,Receiving!$C:$T,5,FALSE)),0)*$AJ41</f>
        <v>0</v>
      </c>
      <c r="Y41" s="21">
        <f>IFERROR(VLOOKUP($P41,Receiving!$C:$T,8,FALSE)/VLOOKUP($P41,Receiving!$C:$T,5,FALSE),0)</f>
        <v>0</v>
      </c>
      <c r="Z41" s="21">
        <f>IFERROR(VLOOKUP($P41,Receiving!$C:$T,10,FALSE)/VLOOKUP($P41,Receiving!$C:$T,5,FALSE),0)</f>
        <v>0</v>
      </c>
      <c r="AA41" s="21">
        <f>IFERROR(VLOOKUP($P41,Receiving!$C:$T,11,FALSE),0)</f>
        <v>0</v>
      </c>
      <c r="AB41" s="21">
        <f>IFERROR(VLOOKUP($P41,Receiving!$C:$T,14,FALSE),0)</f>
        <v>0</v>
      </c>
      <c r="AC41" s="21">
        <f>IFERROR(VLOOKUP($P41,Receiving!$C:$T,11,FALSE)/VLOOKUP($P41,Receiving!$C:$T,5,FALSE),0)</f>
        <v>0</v>
      </c>
      <c r="AD41" s="12">
        <f>IFERROR(VLOOKUP($P41,Rushing!$C:$P,7,FALSE)/VLOOKUP($P41,Rushing!$C:$P,5,FALSE),0)</f>
        <v>1.75</v>
      </c>
      <c r="AE41" s="12">
        <f>IFERROR(VLOOKUP($P41,Rushing!$C:$P,8,FALSE)/VLOOKUP($P41,Rushing!$C:$P,5,FALSE),0)</f>
        <v>8.8125</v>
      </c>
      <c r="AF41" s="12" t="str">
        <f>IFERROR(VLOOKUP($P41,Rushing!$C:$P,12,FALSE),0)</f>
        <v>5.0</v>
      </c>
      <c r="AG41" s="12">
        <f>IFERROR(VLOOKUP($P41,Rushing!$C:$P,9,FALSE)/VLOOKUP($P41,Rushing!$C:$P,5,FALSE),0)</f>
        <v>0.1875</v>
      </c>
      <c r="AH41" s="12">
        <f>VLOOKUP($J41,'Vegas Odds'!$B:$S,18,FALSE)</f>
        <v>39.317423175965665</v>
      </c>
      <c r="AI41" s="12">
        <f>VLOOKUP($J41,'Vegas Odds'!$B:$S,17,FALSE)</f>
        <v>20.682576824034335</v>
      </c>
      <c r="AJ41">
        <v>1</v>
      </c>
      <c r="AK41" s="12">
        <f t="shared" si="0"/>
        <v>33.375</v>
      </c>
      <c r="AL41" s="12">
        <f t="shared" si="1"/>
        <v>39.317423175965665</v>
      </c>
      <c r="AM41" s="12">
        <f>V41/Team_Defense_Table[[#Totals],[Passing yds/att]]*'Fanduel Export'!Q41</f>
        <v>6.5093566624866988</v>
      </c>
      <c r="AN41" s="12">
        <f t="shared" si="19"/>
        <v>255.93113050228104</v>
      </c>
      <c r="AO41" s="12">
        <f>IFERROR(IF(OR($B41="D",$B41="K"),0,VLOOKUP($P41,Receiving!$C:$T,7,FALSE)/VLOOKUP($P41,Receiving!$C:$T,5,FALSE)),0)*$AJ41</f>
        <v>0</v>
      </c>
      <c r="AP41" s="21">
        <f t="shared" si="8"/>
        <v>34.054517704517707</v>
      </c>
      <c r="AQ41" s="21">
        <f t="shared" si="9"/>
        <v>0</v>
      </c>
      <c r="AR41" s="22">
        <f t="shared" si="3"/>
        <v>0</v>
      </c>
      <c r="AS41" s="22">
        <f t="shared" si="10"/>
        <v>0</v>
      </c>
      <c r="AT41" s="22">
        <f>AA41/Team_Defense_Table[[#Totals],[Yards per completion]]*'Fanduel Export'!S41</f>
        <v>0</v>
      </c>
      <c r="AU41" s="12">
        <f t="shared" si="20"/>
        <v>0</v>
      </c>
      <c r="AV41" s="12">
        <f t="shared" si="4"/>
        <v>1.75</v>
      </c>
      <c r="AW41" s="21">
        <f t="shared" si="12"/>
        <v>28.633928571428569</v>
      </c>
      <c r="AX41" s="12">
        <f t="shared" si="13"/>
        <v>1.2640427369849485</v>
      </c>
      <c r="AY41" s="12">
        <f>AF41/Team_Defense_Table[[#Totals],[Rushing Y/A]]*R41</f>
        <v>5.0946291560102308</v>
      </c>
      <c r="AZ41" s="12">
        <f t="shared" si="21"/>
        <v>6.4398289822864907</v>
      </c>
      <c r="BA41" s="22">
        <f t="shared" si="15"/>
        <v>10.881228118319889</v>
      </c>
      <c r="BB41" s="22">
        <f t="shared" si="5"/>
        <v>1.5544611597599842</v>
      </c>
      <c r="BC41" s="21">
        <f t="shared" si="6"/>
        <v>0</v>
      </c>
      <c r="BD41" t="str">
        <f t="shared" si="16"/>
        <v>Baker Mayfield</v>
      </c>
      <c r="BE41">
        <f t="shared" si="17"/>
        <v>7000</v>
      </c>
      <c r="BF41" t="str">
        <f t="shared" si="18"/>
        <v>QB</v>
      </c>
    </row>
    <row r="42" spans="1:58" x14ac:dyDescent="0.3">
      <c r="A42" t="s">
        <v>2006</v>
      </c>
      <c r="B42" t="s">
        <v>49</v>
      </c>
      <c r="C42" t="s">
        <v>2007</v>
      </c>
      <c r="D42" t="s">
        <v>96</v>
      </c>
      <c r="E42" t="s">
        <v>1921</v>
      </c>
      <c r="F42">
        <v>13.09375</v>
      </c>
      <c r="G42">
        <v>16</v>
      </c>
      <c r="H42">
        <v>7000</v>
      </c>
      <c r="I42" t="s">
        <v>1934</v>
      </c>
      <c r="J42" t="s">
        <v>56</v>
      </c>
      <c r="K42" t="s">
        <v>78</v>
      </c>
      <c r="O42" t="str">
        <f t="shared" si="7"/>
        <v>Keenan Allen</v>
      </c>
      <c r="P42" t="str">
        <f>IFERROR(VLOOKUP(O:O,'Name Bridge'!A:B,2,FALSE),O:O)</f>
        <v>Keenan Allen</v>
      </c>
      <c r="Q42" s="12">
        <f>VLOOKUP($K42,'Defensive Stats'!$AC:$AH,2,FALSE)</f>
        <v>7.8496993987975952</v>
      </c>
      <c r="R42" s="12">
        <f>VLOOKUP($K42,'Defensive Stats'!$AC:$AH,4,FALSE)</f>
        <v>4.7261904761904763</v>
      </c>
      <c r="S42" s="12">
        <f>VLOOKUP($K42,'Defensive Stats'!$AC:$AH,6,FALSE)</f>
        <v>12.717532467532468</v>
      </c>
      <c r="T42" s="12">
        <f>IFERROR(VLOOKUP($P42,Passing!$C:$AF,9,FALSE)/VLOOKUP($P42,Passing!$C:$AF,5,FALSE),0)</f>
        <v>0</v>
      </c>
      <c r="U42" s="12">
        <f>IFERROR(VLOOKUP($P42,Passing!$C:$AF,11,FALSE)/VLOOKUP($P42,Passing!$C:$AF,5,FALSE),0)</f>
        <v>0</v>
      </c>
      <c r="V42" s="12">
        <f>IFERROR(VLOOKUP($P42,Passing!$C:$AF,18,FALSE),0)</f>
        <v>0</v>
      </c>
      <c r="W42" s="12">
        <f>IFERROR(VLOOKUP($P42,Passing!$C:$AF,12,FALSE)/VLOOKUP($P42,Passing!$C:$AF,5,FALSE),0)</f>
        <v>0</v>
      </c>
      <c r="X42" s="12">
        <f>IFERROR(IF(OR($B42="D",$B42="K"),0,VLOOKUP($P42,Receiving!$C:$T,7,FALSE)/VLOOKUP($P42,Receiving!$C:$T,5,FALSE)),0)*$AJ42</f>
        <v>9.3125</v>
      </c>
      <c r="Y42" s="21">
        <f>IFERROR(VLOOKUP($P42,Receiving!$C:$T,8,FALSE)/VLOOKUP($P42,Receiving!$C:$T,5,FALSE),0)</f>
        <v>6.5</v>
      </c>
      <c r="Z42" s="21">
        <f>IFERROR(VLOOKUP($P42,Receiving!$C:$T,10,FALSE)/VLOOKUP($P42,Receiving!$C:$T,5,FALSE),0)</f>
        <v>74.9375</v>
      </c>
      <c r="AA42" s="21">
        <f>IFERROR(VLOOKUP($P42,Receiving!$C:$T,11,FALSE),0)</f>
        <v>11.5</v>
      </c>
      <c r="AB42" s="21">
        <f>IFERROR(VLOOKUP($P42,Receiving!$C:$T,14,FALSE),0)</f>
        <v>45</v>
      </c>
      <c r="AC42" s="21">
        <f>IFERROR(VLOOKUP($P42,Receiving!$C:$T,11,FALSE)/VLOOKUP($P42,Receiving!$C:$T,5,FALSE),0)</f>
        <v>0.71875</v>
      </c>
      <c r="AD42" s="12">
        <f>IFERROR(VLOOKUP($P42,Rushing!$C:$P,7,FALSE)/VLOOKUP($P42,Rushing!$C:$P,5,FALSE),0)</f>
        <v>0.1875</v>
      </c>
      <c r="AE42" s="12">
        <f>IFERROR(VLOOKUP($P42,Rushing!$C:$P,8,FALSE)/VLOOKUP($P42,Rushing!$C:$P,5,FALSE),0)</f>
        <v>1</v>
      </c>
      <c r="AF42" s="12" t="str">
        <f>IFERROR(VLOOKUP($P42,Rushing!$C:$P,12,FALSE),0)</f>
        <v>5.3</v>
      </c>
      <c r="AG42" s="12">
        <f>IFERROR(VLOOKUP($P42,Rushing!$C:$P,9,FALSE)/VLOOKUP($P42,Rushing!$C:$P,5,FALSE),0)</f>
        <v>0</v>
      </c>
      <c r="AH42" s="12">
        <f>VLOOKUP($J42,'Vegas Odds'!$B:$S,18,FALSE)</f>
        <v>34.151746652267818</v>
      </c>
      <c r="AI42" s="12">
        <f>VLOOKUP($J42,'Vegas Odds'!$B:$S,17,FALSE)</f>
        <v>26.748253347732181</v>
      </c>
      <c r="AJ42">
        <v>1</v>
      </c>
      <c r="AK42" s="12">
        <f t="shared" si="0"/>
        <v>0</v>
      </c>
      <c r="AL42" s="12">
        <f t="shared" si="1"/>
        <v>0</v>
      </c>
      <c r="AM42" s="12">
        <f>V42/Team_Defense_Table[[#Totals],[Passing yds/att]]*'Fanduel Export'!Q42</f>
        <v>0</v>
      </c>
      <c r="AN42" s="12">
        <f t="shared" si="19"/>
        <v>0</v>
      </c>
      <c r="AO42" s="12">
        <f>IFERROR(IF(OR($B42="D",$B42="K"),0,VLOOKUP($P42,Receiving!$C:$T,7,FALSE)/VLOOKUP($P42,Receiving!$C:$T,5,FALSE)),0)*$AJ42</f>
        <v>9.3125</v>
      </c>
      <c r="AP42" s="21">
        <f t="shared" si="8"/>
        <v>32.673214285714288</v>
      </c>
      <c r="AQ42" s="21">
        <f t="shared" si="9"/>
        <v>9.7339104110825083</v>
      </c>
      <c r="AR42" s="22">
        <f t="shared" si="3"/>
        <v>6.5</v>
      </c>
      <c r="AS42" s="22">
        <f t="shared" si="10"/>
        <v>6.794138810420006</v>
      </c>
      <c r="AT42" s="22">
        <f>AA42/Team_Defense_Table[[#Totals],[Yards per completion]]*'Fanduel Export'!S42</f>
        <v>13.773260685635279</v>
      </c>
      <c r="AU42" s="12">
        <f t="shared" si="20"/>
        <v>93.577444970306715</v>
      </c>
      <c r="AV42" s="12">
        <f t="shared" si="4"/>
        <v>0.1875</v>
      </c>
      <c r="AW42" s="21">
        <f t="shared" si="12"/>
        <v>14.611309523809522</v>
      </c>
      <c r="AX42" s="12">
        <f t="shared" si="13"/>
        <v>0.3432476394074892</v>
      </c>
      <c r="AY42" s="12">
        <f>AF42/Team_Defense_Table[[#Totals],[Rushing Y/A]]*R42</f>
        <v>5.8084195997239467</v>
      </c>
      <c r="AZ42" s="12">
        <f t="shared" si="21"/>
        <v>1.993726316293438</v>
      </c>
      <c r="BA42" s="22">
        <f t="shared" si="15"/>
        <v>12.807117128660014</v>
      </c>
      <c r="BB42" s="22">
        <f t="shared" si="5"/>
        <v>1.829588161237145</v>
      </c>
      <c r="BC42" s="21">
        <f t="shared" si="6"/>
        <v>1.3303571428571428</v>
      </c>
      <c r="BD42" t="str">
        <f t="shared" si="16"/>
        <v>Keenan Allen</v>
      </c>
      <c r="BE42">
        <f t="shared" si="17"/>
        <v>7000</v>
      </c>
      <c r="BF42" t="str">
        <f t="shared" si="18"/>
        <v>WR</v>
      </c>
    </row>
    <row r="43" spans="1:58" x14ac:dyDescent="0.3">
      <c r="A43" t="s">
        <v>2008</v>
      </c>
      <c r="B43" t="s">
        <v>34</v>
      </c>
      <c r="C43" t="s">
        <v>1957</v>
      </c>
      <c r="D43" t="s">
        <v>2009</v>
      </c>
      <c r="E43" t="s">
        <v>2010</v>
      </c>
      <c r="F43">
        <v>15.3</v>
      </c>
      <c r="G43">
        <v>15</v>
      </c>
      <c r="H43">
        <v>7000</v>
      </c>
      <c r="I43" t="s">
        <v>1888</v>
      </c>
      <c r="J43" t="s">
        <v>37</v>
      </c>
      <c r="K43" t="s">
        <v>54</v>
      </c>
      <c r="O43" t="str">
        <f t="shared" si="7"/>
        <v>Mark Ingram II</v>
      </c>
      <c r="P43" t="str">
        <f>IFERROR(VLOOKUP(O:O,'Name Bridge'!A:B,2,FALSE),O:O)</f>
        <v>Mark Ingram II</v>
      </c>
      <c r="Q43" s="12">
        <f>VLOOKUP($K43,'Defensive Stats'!$AC:$AH,2,FALSE)</f>
        <v>6.7641325536062382</v>
      </c>
      <c r="R43" s="12">
        <f>VLOOKUP($K43,'Defensive Stats'!$AC:$AH,4,FALSE)</f>
        <v>5</v>
      </c>
      <c r="S43" s="12">
        <f>VLOOKUP($K43,'Defensive Stats'!$AC:$AH,6,FALSE)</f>
        <v>10.911949685534591</v>
      </c>
      <c r="T43" s="12">
        <f>IFERROR(VLOOKUP($P43,Passing!$C:$AF,9,FALSE)/VLOOKUP($P43,Passing!$C:$AF,5,FALSE),0)</f>
        <v>0</v>
      </c>
      <c r="U43" s="12">
        <f>IFERROR(VLOOKUP($P43,Passing!$C:$AF,11,FALSE)/VLOOKUP($P43,Passing!$C:$AF,5,FALSE),0)</f>
        <v>0</v>
      </c>
      <c r="V43" s="12">
        <f>IFERROR(VLOOKUP($P43,Passing!$C:$AF,18,FALSE),0)</f>
        <v>0</v>
      </c>
      <c r="W43" s="12">
        <f>IFERROR(VLOOKUP($P43,Passing!$C:$AF,12,FALSE)/VLOOKUP($P43,Passing!$C:$AF,5,FALSE),0)</f>
        <v>0</v>
      </c>
      <c r="X43" s="12">
        <f>IFERROR(IF(OR($B43="D",$B43="K"),0,VLOOKUP($P43,Receiving!$C:$T,7,FALSE)/VLOOKUP($P43,Receiving!$C:$T,5,FALSE)),0)*$AJ43</f>
        <v>0</v>
      </c>
      <c r="Y43" s="21">
        <f>IFERROR(VLOOKUP($P43,Receiving!$C:$T,8,FALSE)/VLOOKUP($P43,Receiving!$C:$T,5,FALSE),0)</f>
        <v>0</v>
      </c>
      <c r="Z43" s="21">
        <f>IFERROR(VLOOKUP($P43,Receiving!$C:$T,10,FALSE)/VLOOKUP($P43,Receiving!$C:$T,5,FALSE),0)</f>
        <v>0</v>
      </c>
      <c r="AA43" s="21">
        <f>IFERROR(VLOOKUP($P43,Receiving!$C:$T,11,FALSE),0)</f>
        <v>0</v>
      </c>
      <c r="AB43" s="21">
        <f>IFERROR(VLOOKUP($P43,Receiving!$C:$T,14,FALSE),0)</f>
        <v>0</v>
      </c>
      <c r="AC43" s="21">
        <f>IFERROR(VLOOKUP($P43,Receiving!$C:$T,11,FALSE)/VLOOKUP($P43,Receiving!$C:$T,5,FALSE),0)</f>
        <v>0</v>
      </c>
      <c r="AD43" s="12">
        <f>IFERROR(VLOOKUP($P43,Rushing!$C:$P,7,FALSE)/VLOOKUP($P43,Rushing!$C:$P,5,FALSE),0)</f>
        <v>0</v>
      </c>
      <c r="AE43" s="12">
        <f>IFERROR(VLOOKUP($P43,Rushing!$C:$P,8,FALSE)/VLOOKUP($P43,Rushing!$C:$P,5,FALSE),0)</f>
        <v>0</v>
      </c>
      <c r="AF43" s="12">
        <f>IFERROR(VLOOKUP($P43,Rushing!$C:$P,12,FALSE),0)</f>
        <v>0</v>
      </c>
      <c r="AG43" s="12">
        <f>IFERROR(VLOOKUP($P43,Rushing!$C:$P,9,FALSE)/VLOOKUP($P43,Rushing!$C:$P,5,FALSE),0)</f>
        <v>0</v>
      </c>
      <c r="AH43" s="12">
        <f>VLOOKUP($J43,'Vegas Odds'!$B:$S,18,FALSE)</f>
        <v>12.779863682432442</v>
      </c>
      <c r="AI43" s="12">
        <f>VLOOKUP($J43,'Vegas Odds'!$B:$S,17,FALSE)</f>
        <v>50.520136317567555</v>
      </c>
      <c r="AJ43">
        <v>1</v>
      </c>
      <c r="AK43" s="12">
        <f t="shared" si="0"/>
        <v>0</v>
      </c>
      <c r="AL43" s="12">
        <f t="shared" si="1"/>
        <v>0</v>
      </c>
      <c r="AM43" s="12">
        <f>V43/Team_Defense_Table[[#Totals],[Passing yds/att]]*'Fanduel Export'!Q43</f>
        <v>0</v>
      </c>
      <c r="AN43" s="12">
        <f t="shared" si="19"/>
        <v>0</v>
      </c>
      <c r="AO43" s="12">
        <f>IFERROR(IF(OR($B43="D",$B43="K"),0,VLOOKUP($P43,Receiving!$C:$T,7,FALSE)/VLOOKUP($P43,Receiving!$C:$T,5,FALSE)),0)*$AJ43</f>
        <v>0</v>
      </c>
      <c r="AP43" s="21">
        <f t="shared" si="8"/>
        <v>19.229761904761904</v>
      </c>
      <c r="AQ43" s="21">
        <f t="shared" si="9"/>
        <v>0</v>
      </c>
      <c r="AR43" s="22">
        <f t="shared" si="3"/>
        <v>0</v>
      </c>
      <c r="AS43" s="22">
        <f t="shared" si="10"/>
        <v>0</v>
      </c>
      <c r="AT43" s="22">
        <f>AA43/Team_Defense_Table[[#Totals],[Yards per completion]]*'Fanduel Export'!S43</f>
        <v>0</v>
      </c>
      <c r="AU43" s="12">
        <f t="shared" si="20"/>
        <v>0</v>
      </c>
      <c r="AV43" s="12">
        <f t="shared" si="4"/>
        <v>0</v>
      </c>
      <c r="AW43" s="21">
        <f t="shared" si="12"/>
        <v>27.742261904761904</v>
      </c>
      <c r="AX43" s="12">
        <f t="shared" si="13"/>
        <v>0</v>
      </c>
      <c r="AY43" s="12">
        <f>AF43/Team_Defense_Table[[#Totals],[Rushing Y/A]]*R43</f>
        <v>0</v>
      </c>
      <c r="AZ43" s="12">
        <f t="shared" si="21"/>
        <v>0</v>
      </c>
      <c r="BA43" s="22">
        <f t="shared" si="15"/>
        <v>0</v>
      </c>
      <c r="BB43" s="22">
        <f t="shared" si="5"/>
        <v>0</v>
      </c>
      <c r="BC43" s="21">
        <f t="shared" si="6"/>
        <v>0</v>
      </c>
      <c r="BD43" t="str">
        <f t="shared" si="16"/>
        <v>Mark Ingram II</v>
      </c>
      <c r="BE43">
        <f t="shared" si="17"/>
        <v>7000</v>
      </c>
      <c r="BF43" t="str">
        <f t="shared" si="18"/>
        <v>RB</v>
      </c>
    </row>
    <row r="44" spans="1:58" x14ac:dyDescent="0.3">
      <c r="A44" t="s">
        <v>2011</v>
      </c>
      <c r="B44" t="s">
        <v>49</v>
      </c>
      <c r="C44" t="s">
        <v>2012</v>
      </c>
      <c r="D44" t="s">
        <v>170</v>
      </c>
      <c r="E44" t="s">
        <v>2013</v>
      </c>
      <c r="F44">
        <v>10.268750190734799</v>
      </c>
      <c r="G44">
        <v>16</v>
      </c>
      <c r="H44">
        <v>6900</v>
      </c>
      <c r="I44" t="s">
        <v>1888</v>
      </c>
      <c r="J44" t="s">
        <v>54</v>
      </c>
      <c r="K44" t="s">
        <v>37</v>
      </c>
      <c r="O44" t="str">
        <f t="shared" si="7"/>
        <v>Odell Beckham Jr.</v>
      </c>
      <c r="P44" t="str">
        <f>IFERROR(VLOOKUP(O:O,'Name Bridge'!A:B,2,FALSE),O:O)</f>
        <v>Odell Beckham</v>
      </c>
      <c r="Q44" s="12">
        <f>VLOOKUP($K44,'Defensive Stats'!$AC:$AH,2,FALSE)</f>
        <v>6.09375</v>
      </c>
      <c r="R44" s="12">
        <f>VLOOKUP($K44,'Defensive Stats'!$AC:$AH,4,FALSE)</f>
        <v>4.3941176470588239</v>
      </c>
      <c r="S44" s="12">
        <f>VLOOKUP($K44,'Defensive Stats'!$AC:$AH,6,FALSE)</f>
        <v>10.424528301886792</v>
      </c>
      <c r="T44" s="12">
        <f>IFERROR(VLOOKUP($P44,Passing!$C:$AF,9,FALSE)/VLOOKUP($P44,Passing!$C:$AF,5,FALSE),0)</f>
        <v>0</v>
      </c>
      <c r="U44" s="12">
        <f>IFERROR(VLOOKUP($P44,Passing!$C:$AF,11,FALSE)/VLOOKUP($P44,Passing!$C:$AF,5,FALSE),0)</f>
        <v>0</v>
      </c>
      <c r="V44" s="12">
        <f>IFERROR(VLOOKUP($P44,Passing!$C:$AF,18,FALSE),0)</f>
        <v>0</v>
      </c>
      <c r="W44" s="12">
        <f>IFERROR(VLOOKUP($P44,Passing!$C:$AF,12,FALSE)/VLOOKUP($P44,Passing!$C:$AF,5,FALSE),0)</f>
        <v>0</v>
      </c>
      <c r="X44" s="12">
        <f>IFERROR(IF(OR($B44="D",$B44="K"),0,VLOOKUP($P44,Receiving!$C:$T,7,FALSE)/VLOOKUP($P44,Receiving!$C:$T,5,FALSE)),0)*$AJ44</f>
        <v>0</v>
      </c>
      <c r="Y44" s="21">
        <f>IFERROR(VLOOKUP($P44,Receiving!$C:$T,8,FALSE)/VLOOKUP($P44,Receiving!$C:$T,5,FALSE),0)</f>
        <v>0</v>
      </c>
      <c r="Z44" s="21">
        <f>IFERROR(VLOOKUP($P44,Receiving!$C:$T,10,FALSE)/VLOOKUP($P44,Receiving!$C:$T,5,FALSE),0)</f>
        <v>0</v>
      </c>
      <c r="AA44" s="21">
        <f>IFERROR(VLOOKUP($P44,Receiving!$C:$T,11,FALSE),0)</f>
        <v>0</v>
      </c>
      <c r="AB44" s="21">
        <f>IFERROR(VLOOKUP($P44,Receiving!$C:$T,14,FALSE),0)</f>
        <v>0</v>
      </c>
      <c r="AC44" s="21">
        <f>IFERROR(VLOOKUP($P44,Receiving!$C:$T,11,FALSE)/VLOOKUP($P44,Receiving!$C:$T,5,FALSE),0)</f>
        <v>0</v>
      </c>
      <c r="AD44" s="12">
        <f>IFERROR(VLOOKUP($P44,Rushing!$C:$P,7,FALSE)/VLOOKUP($P44,Rushing!$C:$P,5,FALSE),0)</f>
        <v>0</v>
      </c>
      <c r="AE44" s="12">
        <f>IFERROR(VLOOKUP($P44,Rushing!$C:$P,8,FALSE)/VLOOKUP($P44,Rushing!$C:$P,5,FALSE),0)</f>
        <v>0</v>
      </c>
      <c r="AF44" s="12">
        <f>IFERROR(VLOOKUP($P44,Rushing!$C:$P,12,FALSE),0)</f>
        <v>0</v>
      </c>
      <c r="AG44" s="12">
        <f>IFERROR(VLOOKUP($P44,Rushing!$C:$P,9,FALSE)/VLOOKUP($P44,Rushing!$C:$P,5,FALSE),0)</f>
        <v>0</v>
      </c>
      <c r="AH44" s="12">
        <f>VLOOKUP($J44,'Vegas Odds'!$B:$S,18,FALSE)</f>
        <v>39.317423175965665</v>
      </c>
      <c r="AI44" s="12">
        <f>VLOOKUP($J44,'Vegas Odds'!$B:$S,17,FALSE)</f>
        <v>20.682576824034335</v>
      </c>
      <c r="AJ44">
        <v>1</v>
      </c>
      <c r="AK44" s="12">
        <f t="shared" si="0"/>
        <v>0</v>
      </c>
      <c r="AL44" s="12">
        <f t="shared" si="1"/>
        <v>0</v>
      </c>
      <c r="AM44" s="12">
        <f>V44/Team_Defense_Table[[#Totals],[Passing yds/att]]*'Fanduel Export'!Q44</f>
        <v>0</v>
      </c>
      <c r="AN44" s="12">
        <f t="shared" si="19"/>
        <v>0</v>
      </c>
      <c r="AO44" s="12">
        <f>IFERROR(IF(OR($B44="D",$B44="K"),0,VLOOKUP($P44,Receiving!$C:$T,7,FALSE)/VLOOKUP($P44,Receiving!$C:$T,5,FALSE)),0)*$AJ44</f>
        <v>0</v>
      </c>
      <c r="AP44" s="21">
        <f t="shared" si="8"/>
        <v>34.054517704517707</v>
      </c>
      <c r="AQ44" s="21">
        <f t="shared" si="9"/>
        <v>0</v>
      </c>
      <c r="AR44" s="22">
        <f t="shared" si="3"/>
        <v>0</v>
      </c>
      <c r="AS44" s="22">
        <f t="shared" si="10"/>
        <v>0</v>
      </c>
      <c r="AT44" s="22">
        <f>AA44/Team_Defense_Table[[#Totals],[Yards per completion]]*'Fanduel Export'!S44</f>
        <v>0</v>
      </c>
      <c r="AU44" s="12">
        <f t="shared" si="20"/>
        <v>0</v>
      </c>
      <c r="AV44" s="12">
        <f t="shared" si="4"/>
        <v>0</v>
      </c>
      <c r="AW44" s="21">
        <f t="shared" si="12"/>
        <v>28.633928571428569</v>
      </c>
      <c r="AX44" s="12">
        <f t="shared" si="13"/>
        <v>0</v>
      </c>
      <c r="AY44" s="12">
        <f>AF44/Team_Defense_Table[[#Totals],[Rushing Y/A]]*R44</f>
        <v>0</v>
      </c>
      <c r="AZ44" s="12">
        <f t="shared" si="21"/>
        <v>0</v>
      </c>
      <c r="BA44" s="22">
        <f t="shared" si="15"/>
        <v>0</v>
      </c>
      <c r="BB44" s="22">
        <f t="shared" si="5"/>
        <v>0</v>
      </c>
      <c r="BC44" s="21">
        <f t="shared" si="6"/>
        <v>0</v>
      </c>
      <c r="BD44" t="str">
        <f t="shared" si="16"/>
        <v>Odell Beckham Jr.</v>
      </c>
      <c r="BE44">
        <f t="shared" si="17"/>
        <v>6900</v>
      </c>
      <c r="BF44" t="str">
        <f t="shared" si="18"/>
        <v>WR</v>
      </c>
    </row>
    <row r="45" spans="1:58" x14ac:dyDescent="0.3">
      <c r="A45" t="s">
        <v>2014</v>
      </c>
      <c r="B45" t="s">
        <v>34</v>
      </c>
      <c r="C45" t="s">
        <v>2015</v>
      </c>
      <c r="D45" t="s">
        <v>87</v>
      </c>
      <c r="E45" t="s">
        <v>2016</v>
      </c>
      <c r="F45">
        <v>14.7599995930989</v>
      </c>
      <c r="G45">
        <v>15</v>
      </c>
      <c r="H45">
        <v>6900</v>
      </c>
      <c r="I45" t="s">
        <v>1996</v>
      </c>
      <c r="J45" t="s">
        <v>1092</v>
      </c>
      <c r="K45" t="s">
        <v>104</v>
      </c>
      <c r="O45" t="str">
        <f t="shared" si="7"/>
        <v>Leonard Fournette</v>
      </c>
      <c r="P45" t="str">
        <f>IFERROR(VLOOKUP(O:O,'Name Bridge'!A:B,2,FALSE),O:O)</f>
        <v>Leonard Fournette</v>
      </c>
      <c r="Q45" s="12">
        <f>VLOOKUP($K45,'Defensive Stats'!$AC:$AH,2,FALSE)</f>
        <v>7.0854092526690389</v>
      </c>
      <c r="R45" s="12">
        <f>VLOOKUP($K45,'Defensive Stats'!$AC:$AH,4,FALSE)</f>
        <v>4.0913838120104442</v>
      </c>
      <c r="S45" s="12">
        <f>VLOOKUP($K45,'Defensive Stats'!$AC:$AH,6,FALSE)</f>
        <v>10.106598984771574</v>
      </c>
      <c r="T45" s="12">
        <f>IFERROR(VLOOKUP($P45,Passing!$C:$AF,9,FALSE)/VLOOKUP($P45,Passing!$C:$AF,5,FALSE),0)</f>
        <v>0</v>
      </c>
      <c r="U45" s="12">
        <f>IFERROR(VLOOKUP($P45,Passing!$C:$AF,11,FALSE)/VLOOKUP($P45,Passing!$C:$AF,5,FALSE),0)</f>
        <v>0</v>
      </c>
      <c r="V45" s="12">
        <f>IFERROR(VLOOKUP($P45,Passing!$C:$AF,18,FALSE),0)</f>
        <v>0</v>
      </c>
      <c r="W45" s="12">
        <f>IFERROR(VLOOKUP($P45,Passing!$C:$AF,12,FALSE)/VLOOKUP($P45,Passing!$C:$AF,5,FALSE),0)</f>
        <v>0</v>
      </c>
      <c r="X45" s="12">
        <f>IFERROR(IF(OR($B45="D",$B45="K"),0,VLOOKUP($P45,Receiving!$C:$T,7,FALSE)/VLOOKUP($P45,Receiving!$C:$T,5,FALSE)),0)*$AJ45</f>
        <v>6.666666666666667</v>
      </c>
      <c r="Y45" s="21">
        <f>IFERROR(VLOOKUP($P45,Receiving!$C:$T,8,FALSE)/VLOOKUP($P45,Receiving!$C:$T,5,FALSE),0)</f>
        <v>5.0666666666666664</v>
      </c>
      <c r="Z45" s="21">
        <f>IFERROR(VLOOKUP($P45,Receiving!$C:$T,10,FALSE)/VLOOKUP($P45,Receiving!$C:$T,5,FALSE),0)</f>
        <v>34.799999999999997</v>
      </c>
      <c r="AA45" s="21">
        <f>IFERROR(VLOOKUP($P45,Receiving!$C:$T,11,FALSE),0)</f>
        <v>6.9</v>
      </c>
      <c r="AB45" s="21">
        <f>IFERROR(VLOOKUP($P45,Receiving!$C:$T,14,FALSE),0)</f>
        <v>27</v>
      </c>
      <c r="AC45" s="21">
        <f>IFERROR(VLOOKUP($P45,Receiving!$C:$T,11,FALSE)/VLOOKUP($P45,Receiving!$C:$T,5,FALSE),0)</f>
        <v>0.46</v>
      </c>
      <c r="AD45" s="12">
        <f>IFERROR(VLOOKUP($P45,Rushing!$C:$P,7,FALSE)/VLOOKUP($P45,Rushing!$C:$P,5,FALSE),0)</f>
        <v>17.666666666666668</v>
      </c>
      <c r="AE45" s="12">
        <f>IFERROR(VLOOKUP($P45,Rushing!$C:$P,8,FALSE)/VLOOKUP($P45,Rushing!$C:$P,5,FALSE),0)</f>
        <v>76.8</v>
      </c>
      <c r="AF45" s="12" t="str">
        <f>IFERROR(VLOOKUP($P45,Rushing!$C:$P,12,FALSE),0)</f>
        <v>4.3</v>
      </c>
      <c r="AG45" s="12">
        <f>IFERROR(VLOOKUP($P45,Rushing!$C:$P,9,FALSE)/VLOOKUP($P45,Rushing!$C:$P,5,FALSE),0)</f>
        <v>0.2</v>
      </c>
      <c r="AH45" s="12">
        <f>VLOOKUP($J45,'Vegas Odds'!$B:$S,18,FALSE)</f>
        <v>43.022920729712041</v>
      </c>
      <c r="AI45" s="12">
        <f>VLOOKUP($J45,'Vegas Odds'!$B:$S,17,FALSE)</f>
        <v>18.377079270287954</v>
      </c>
      <c r="AJ45">
        <v>1</v>
      </c>
      <c r="AK45" s="12">
        <f t="shared" si="0"/>
        <v>0</v>
      </c>
      <c r="AL45" s="12">
        <f t="shared" si="1"/>
        <v>0</v>
      </c>
      <c r="AM45" s="12">
        <f>V45/Team_Defense_Table[[#Totals],[Passing yds/att]]*'Fanduel Export'!Q45</f>
        <v>0</v>
      </c>
      <c r="AN45" s="12">
        <f t="shared" si="19"/>
        <v>0</v>
      </c>
      <c r="AO45" s="12">
        <f>IFERROR(IF(OR($B45="D",$B45="K"),0,VLOOKUP($P45,Receiving!$C:$T,7,FALSE)/VLOOKUP($P45,Receiving!$C:$T,5,FALSE)),0)*$AJ45</f>
        <v>6.666666666666667</v>
      </c>
      <c r="AP45" s="21">
        <f t="shared" si="8"/>
        <v>39.601298701298703</v>
      </c>
      <c r="AQ45" s="21">
        <f t="shared" si="9"/>
        <v>7.2426784205945136</v>
      </c>
      <c r="AR45" s="22">
        <f t="shared" si="3"/>
        <v>5.0666666666666664</v>
      </c>
      <c r="AS45" s="22">
        <f t="shared" si="10"/>
        <v>5.5044355996518295</v>
      </c>
      <c r="AT45" s="22">
        <f>AA45/Team_Defense_Table[[#Totals],[Yards per completion]]*'Fanduel Export'!S45</f>
        <v>6.5673505210768761</v>
      </c>
      <c r="AU45" s="12">
        <f t="shared" si="20"/>
        <v>36.149558003607552</v>
      </c>
      <c r="AV45" s="12">
        <f t="shared" si="4"/>
        <v>17.666666666666668</v>
      </c>
      <c r="AW45" s="21">
        <f t="shared" si="12"/>
        <v>30.299350649350647</v>
      </c>
      <c r="AX45" s="12">
        <f t="shared" si="13"/>
        <v>10.715138338518985</v>
      </c>
      <c r="AY45" s="12">
        <f>AF45/Team_Defense_Table[[#Totals],[Rushing Y/A]]*R45</f>
        <v>4.0795247284973701</v>
      </c>
      <c r="AZ45" s="12">
        <f t="shared" si="21"/>
        <v>43.712671821258425</v>
      </c>
      <c r="BA45" s="22">
        <f t="shared" si="15"/>
        <v>10.519556315819932</v>
      </c>
      <c r="BB45" s="22">
        <f t="shared" si="5"/>
        <v>1.5245733791043379</v>
      </c>
      <c r="BC45" s="21">
        <f t="shared" si="6"/>
        <v>0.96618357487922701</v>
      </c>
      <c r="BD45" t="str">
        <f t="shared" si="16"/>
        <v>Leonard Fournette</v>
      </c>
      <c r="BE45">
        <f t="shared" si="17"/>
        <v>6900</v>
      </c>
      <c r="BF45" t="str">
        <f t="shared" si="18"/>
        <v>RB</v>
      </c>
    </row>
    <row r="46" spans="1:58" x14ac:dyDescent="0.3">
      <c r="A46" t="s">
        <v>2017</v>
      </c>
      <c r="B46" t="s">
        <v>38</v>
      </c>
      <c r="C46" t="s">
        <v>2018</v>
      </c>
      <c r="D46" t="s">
        <v>160</v>
      </c>
      <c r="E46" t="s">
        <v>2019</v>
      </c>
      <c r="F46">
        <v>14.188000488281199</v>
      </c>
      <c r="G46">
        <v>15</v>
      </c>
      <c r="H46">
        <v>6900</v>
      </c>
      <c r="I46" t="s">
        <v>1968</v>
      </c>
      <c r="J46" t="s">
        <v>99</v>
      </c>
      <c r="K46" t="s">
        <v>72</v>
      </c>
      <c r="O46" t="str">
        <f t="shared" si="7"/>
        <v>Mitchell Trubisky</v>
      </c>
      <c r="P46" t="str">
        <f>IFERROR(VLOOKUP(O:O,'Name Bridge'!A:B,2,FALSE),O:O)</f>
        <v>Mitchell Trubisky</v>
      </c>
      <c r="Q46" s="12">
        <f>VLOOKUP($K46,'Defensive Stats'!$AC:$AH,2,FALSE)</f>
        <v>7.4484451718494276</v>
      </c>
      <c r="R46" s="12">
        <f>VLOOKUP($K46,'Defensive Stats'!$AC:$AH,4,FALSE)</f>
        <v>4.0769230769230766</v>
      </c>
      <c r="S46" s="12">
        <f>VLOOKUP($K46,'Defensive Stats'!$AC:$AH,6,FALSE)</f>
        <v>11.94488188976378</v>
      </c>
      <c r="T46" s="12">
        <f>IFERROR(VLOOKUP($P46,Passing!$C:$AF,9,FALSE)/VLOOKUP($P46,Passing!$C:$AF,5,FALSE),0)</f>
        <v>34.4</v>
      </c>
      <c r="U46" s="12">
        <f>IFERROR(VLOOKUP($P46,Passing!$C:$AF,11,FALSE)/VLOOKUP($P46,Passing!$C:$AF,5,FALSE),0)</f>
        <v>209.2</v>
      </c>
      <c r="V46" s="12" t="str">
        <f>IFERROR(VLOOKUP($P46,Passing!$C:$AF,18,FALSE),0)</f>
        <v>6.1</v>
      </c>
      <c r="W46" s="12">
        <f>IFERROR(VLOOKUP($P46,Passing!$C:$AF,12,FALSE)/VLOOKUP($P46,Passing!$C:$AF,5,FALSE),0)</f>
        <v>1.1333333333333333</v>
      </c>
      <c r="X46" s="12">
        <f>IFERROR(IF(OR($B46="D",$B46="K"),0,VLOOKUP($P46,Receiving!$C:$T,7,FALSE)/VLOOKUP($P46,Receiving!$C:$T,5,FALSE)),0)*$AJ46</f>
        <v>0</v>
      </c>
      <c r="Y46" s="21">
        <f>IFERROR(VLOOKUP($P46,Receiving!$C:$T,8,FALSE)/VLOOKUP($P46,Receiving!$C:$T,5,FALSE),0)</f>
        <v>0</v>
      </c>
      <c r="Z46" s="21">
        <f>IFERROR(VLOOKUP($P46,Receiving!$C:$T,10,FALSE)/VLOOKUP($P46,Receiving!$C:$T,5,FALSE),0)</f>
        <v>0</v>
      </c>
      <c r="AA46" s="21">
        <f>IFERROR(VLOOKUP($P46,Receiving!$C:$T,11,FALSE),0)</f>
        <v>0</v>
      </c>
      <c r="AB46" s="21">
        <f>IFERROR(VLOOKUP($P46,Receiving!$C:$T,14,FALSE),0)</f>
        <v>0</v>
      </c>
      <c r="AC46" s="21">
        <f>IFERROR(VLOOKUP($P46,Receiving!$C:$T,11,FALSE)/VLOOKUP($P46,Receiving!$C:$T,5,FALSE),0)</f>
        <v>0</v>
      </c>
      <c r="AD46" s="12">
        <f>IFERROR(VLOOKUP($P46,Rushing!$C:$P,7,FALSE)/VLOOKUP($P46,Rushing!$C:$P,5,FALSE),0)</f>
        <v>3.2</v>
      </c>
      <c r="AE46" s="12">
        <f>IFERROR(VLOOKUP($P46,Rushing!$C:$P,8,FALSE)/VLOOKUP($P46,Rushing!$C:$P,5,FALSE),0)</f>
        <v>12.866666666666667</v>
      </c>
      <c r="AF46" s="12" t="str">
        <f>IFERROR(VLOOKUP($P46,Rushing!$C:$P,12,FALSE),0)</f>
        <v>4.0</v>
      </c>
      <c r="AG46" s="12">
        <f>IFERROR(VLOOKUP($P46,Rushing!$C:$P,9,FALSE)/VLOOKUP($P46,Rushing!$C:$P,5,FALSE),0)</f>
        <v>0.13333333333333333</v>
      </c>
      <c r="AH46" s="12">
        <f>VLOOKUP($J46,'Vegas Odds'!$B:$S,18,FALSE)</f>
        <v>39.087289482995565</v>
      </c>
      <c r="AI46" s="12">
        <f>VLOOKUP($J46,'Vegas Odds'!$B:$S,17,FALSE)</f>
        <v>21.912710517004435</v>
      </c>
      <c r="AJ46">
        <v>1</v>
      </c>
      <c r="AK46" s="12">
        <f t="shared" si="0"/>
        <v>34.4</v>
      </c>
      <c r="AL46" s="12">
        <f t="shared" si="1"/>
        <v>39.087289482995565</v>
      </c>
      <c r="AM46" s="12">
        <f>V46/Team_Defense_Table[[#Totals],[Passing yds/att]]*'Fanduel Export'!Q46</f>
        <v>6.7408769423982733</v>
      </c>
      <c r="AN46" s="12">
        <f t="shared" si="19"/>
        <v>263.48260841677131</v>
      </c>
      <c r="AO46" s="12">
        <f>IFERROR(IF(OR($B46="D",$B46="K"),0,VLOOKUP($P46,Receiving!$C:$T,7,FALSE)/VLOOKUP($P46,Receiving!$C:$T,5,FALSE)),0)*$AJ46</f>
        <v>0</v>
      </c>
      <c r="AP46" s="21">
        <f t="shared" si="8"/>
        <v>29.935714285714287</v>
      </c>
      <c r="AQ46" s="21">
        <f t="shared" si="9"/>
        <v>0</v>
      </c>
      <c r="AR46" s="22">
        <f t="shared" si="3"/>
        <v>0</v>
      </c>
      <c r="AS46" s="22">
        <f t="shared" si="10"/>
        <v>0</v>
      </c>
      <c r="AT46" s="22">
        <f>AA46/Team_Defense_Table[[#Totals],[Yards per completion]]*'Fanduel Export'!S46</f>
        <v>0</v>
      </c>
      <c r="AU46" s="12">
        <f t="shared" si="20"/>
        <v>0</v>
      </c>
      <c r="AV46" s="12">
        <f t="shared" si="4"/>
        <v>3.2</v>
      </c>
      <c r="AW46" s="21">
        <f t="shared" si="12"/>
        <v>24.985714285714284</v>
      </c>
      <c r="AX46" s="12">
        <f t="shared" si="13"/>
        <v>2.8064306208170349</v>
      </c>
      <c r="AY46" s="12">
        <f>AF46/Team_Defense_Table[[#Totals],[Rushing Y/A]]*R46</f>
        <v>3.78149386845039</v>
      </c>
      <c r="AZ46" s="12">
        <f t="shared" si="21"/>
        <v>10.612500184851038</v>
      </c>
      <c r="BA46" s="22">
        <f t="shared" si="15"/>
        <v>11.600554355155957</v>
      </c>
      <c r="BB46" s="22">
        <f t="shared" si="5"/>
        <v>1.6812397616168053</v>
      </c>
      <c r="BC46" s="21">
        <f t="shared" si="6"/>
        <v>0</v>
      </c>
      <c r="BD46" t="str">
        <f t="shared" si="16"/>
        <v>Mitchell Trubisky</v>
      </c>
      <c r="BE46">
        <f t="shared" si="17"/>
        <v>6900</v>
      </c>
      <c r="BF46" t="str">
        <f t="shared" si="18"/>
        <v>QB</v>
      </c>
    </row>
    <row r="47" spans="1:58" x14ac:dyDescent="0.3">
      <c r="A47" t="s">
        <v>2020</v>
      </c>
      <c r="B47" t="s">
        <v>38</v>
      </c>
      <c r="C47" t="s">
        <v>2021</v>
      </c>
      <c r="D47" t="s">
        <v>161</v>
      </c>
      <c r="E47" t="s">
        <v>2022</v>
      </c>
      <c r="F47">
        <v>15.5507695124699</v>
      </c>
      <c r="G47">
        <v>13</v>
      </c>
      <c r="H47">
        <v>6800</v>
      </c>
      <c r="I47" t="s">
        <v>1922</v>
      </c>
      <c r="J47" t="s">
        <v>130</v>
      </c>
      <c r="K47" t="s">
        <v>107</v>
      </c>
      <c r="O47" t="str">
        <f t="shared" si="7"/>
        <v>Sam Darnold</v>
      </c>
      <c r="P47" t="str">
        <f>IFERROR(VLOOKUP(O:O,'Name Bridge'!A:B,2,FALSE),O:O)</f>
        <v>Sam Darnold</v>
      </c>
      <c r="Q47" s="12">
        <f>VLOOKUP($K47,'Defensive Stats'!$AC:$AH,2,FALSE)</f>
        <v>5.6473779385171792</v>
      </c>
      <c r="R47" s="12">
        <f>VLOOKUP($K47,'Defensive Stats'!$AC:$AH,4,FALSE)</f>
        <v>4.25</v>
      </c>
      <c r="S47" s="12">
        <f>VLOOKUP($K47,'Defensive Stats'!$AC:$AH,6,FALSE)</f>
        <v>8.9741379310344822</v>
      </c>
      <c r="T47" s="12">
        <f>IFERROR(VLOOKUP($P47,Passing!$C:$AF,9,FALSE)/VLOOKUP($P47,Passing!$C:$AF,5,FALSE),0)</f>
        <v>33.92307692307692</v>
      </c>
      <c r="U47" s="12">
        <f>IFERROR(VLOOKUP($P47,Passing!$C:$AF,11,FALSE)/VLOOKUP($P47,Passing!$C:$AF,5,FALSE),0)</f>
        <v>232.61538461538461</v>
      </c>
      <c r="V47" s="12" t="str">
        <f>IFERROR(VLOOKUP($P47,Passing!$C:$AF,18,FALSE),0)</f>
        <v>6.9</v>
      </c>
      <c r="W47" s="12">
        <f>IFERROR(VLOOKUP($P47,Passing!$C:$AF,12,FALSE)/VLOOKUP($P47,Passing!$C:$AF,5,FALSE),0)</f>
        <v>1.4615384615384615</v>
      </c>
      <c r="X47" s="12">
        <f>IFERROR(IF(OR($B47="D",$B47="K"),0,VLOOKUP($P47,Receiving!$C:$T,7,FALSE)/VLOOKUP($P47,Receiving!$C:$T,5,FALSE)),0)*$AJ47</f>
        <v>0</v>
      </c>
      <c r="Y47" s="21">
        <f>IFERROR(VLOOKUP($P47,Receiving!$C:$T,8,FALSE)/VLOOKUP($P47,Receiving!$C:$T,5,FALSE),0)</f>
        <v>0</v>
      </c>
      <c r="Z47" s="21">
        <f>IFERROR(VLOOKUP($P47,Receiving!$C:$T,10,FALSE)/VLOOKUP($P47,Receiving!$C:$T,5,FALSE),0)</f>
        <v>0</v>
      </c>
      <c r="AA47" s="21">
        <f>IFERROR(VLOOKUP($P47,Receiving!$C:$T,11,FALSE),0)</f>
        <v>0</v>
      </c>
      <c r="AB47" s="21">
        <f>IFERROR(VLOOKUP($P47,Receiving!$C:$T,14,FALSE),0)</f>
        <v>0</v>
      </c>
      <c r="AC47" s="21">
        <f>IFERROR(VLOOKUP($P47,Receiving!$C:$T,11,FALSE)/VLOOKUP($P47,Receiving!$C:$T,5,FALSE),0)</f>
        <v>0</v>
      </c>
      <c r="AD47" s="12">
        <f>IFERROR(VLOOKUP($P47,Rushing!$C:$P,7,FALSE)/VLOOKUP($P47,Rushing!$C:$P,5,FALSE),0)</f>
        <v>2.5384615384615383</v>
      </c>
      <c r="AE47" s="12">
        <f>IFERROR(VLOOKUP($P47,Rushing!$C:$P,8,FALSE)/VLOOKUP($P47,Rushing!$C:$P,5,FALSE),0)</f>
        <v>4.7692307692307692</v>
      </c>
      <c r="AF47" s="12" t="str">
        <f>IFERROR(VLOOKUP($P47,Rushing!$C:$P,12,FALSE),0)</f>
        <v>1.9</v>
      </c>
      <c r="AG47" s="12">
        <f>IFERROR(VLOOKUP($P47,Rushing!$C:$P,9,FALSE)/VLOOKUP($P47,Rushing!$C:$P,5,FALSE),0)</f>
        <v>0.15384615384615385</v>
      </c>
      <c r="AH47" s="12">
        <f>VLOOKUP($J47,'Vegas Odds'!$B:$S,18,FALSE)</f>
        <v>34.445274999999995</v>
      </c>
      <c r="AI47" s="12">
        <f>VLOOKUP($J47,'Vegas Odds'!$B:$S,17,FALSE)</f>
        <v>22.054725000000001</v>
      </c>
      <c r="AJ47">
        <v>1</v>
      </c>
      <c r="AK47" s="12">
        <f t="shared" si="0"/>
        <v>33.92307692307692</v>
      </c>
      <c r="AL47" s="12">
        <f t="shared" si="1"/>
        <v>34.445274999999995</v>
      </c>
      <c r="AM47" s="12">
        <f>V47/Team_Defense_Table[[#Totals],[Passing yds/att]]*'Fanduel Export'!Q47</f>
        <v>5.7811852022040728</v>
      </c>
      <c r="AN47" s="12">
        <f t="shared" si="19"/>
        <v>199.13451411584987</v>
      </c>
      <c r="AO47" s="12">
        <f>IFERROR(IF(OR($B47="D",$B47="K"),0,VLOOKUP($P47,Receiving!$C:$T,7,FALSE)/VLOOKUP($P47,Receiving!$C:$T,5,FALSE)),0)*$AJ47</f>
        <v>0</v>
      </c>
      <c r="AP47" s="21">
        <f t="shared" si="8"/>
        <v>29.979532967032963</v>
      </c>
      <c r="AQ47" s="21">
        <f t="shared" si="9"/>
        <v>0</v>
      </c>
      <c r="AR47" s="22">
        <f t="shared" si="3"/>
        <v>0</v>
      </c>
      <c r="AS47" s="22">
        <f t="shared" si="10"/>
        <v>0</v>
      </c>
      <c r="AT47" s="22">
        <f>AA47/Team_Defense_Table[[#Totals],[Yards per completion]]*'Fanduel Export'!S47</f>
        <v>0</v>
      </c>
      <c r="AU47" s="12">
        <f t="shared" si="20"/>
        <v>0</v>
      </c>
      <c r="AV47" s="12">
        <f t="shared" si="4"/>
        <v>2.5384615384615383</v>
      </c>
      <c r="AW47" s="21">
        <f t="shared" si="12"/>
        <v>35.912087912087905</v>
      </c>
      <c r="AX47" s="12">
        <f t="shared" si="13"/>
        <v>1.558947819767442</v>
      </c>
      <c r="AY47" s="12">
        <f>AF47/Team_Defense_Table[[#Totals],[Rushing Y/A]]*R47</f>
        <v>1.872463768115942</v>
      </c>
      <c r="AZ47" s="12">
        <f t="shared" si="21"/>
        <v>2.9190733088978766</v>
      </c>
      <c r="BA47" s="22">
        <f t="shared" si="15"/>
        <v>8.2572878955237812</v>
      </c>
      <c r="BB47" s="22">
        <f t="shared" si="5"/>
        <v>1.2143070434593797</v>
      </c>
      <c r="BC47" s="21">
        <f t="shared" si="6"/>
        <v>0</v>
      </c>
      <c r="BD47" t="str">
        <f t="shared" si="16"/>
        <v>Sam Darnold</v>
      </c>
      <c r="BE47">
        <f t="shared" si="17"/>
        <v>6800</v>
      </c>
      <c r="BF47" t="str">
        <f t="shared" si="18"/>
        <v>QB</v>
      </c>
    </row>
    <row r="48" spans="1:58" x14ac:dyDescent="0.3">
      <c r="A48" t="s">
        <v>2023</v>
      </c>
      <c r="B48" t="s">
        <v>34</v>
      </c>
      <c r="C48" t="s">
        <v>2024</v>
      </c>
      <c r="D48" t="s">
        <v>97</v>
      </c>
      <c r="E48" t="s">
        <v>2025</v>
      </c>
      <c r="F48">
        <v>12.106249809265099</v>
      </c>
      <c r="G48">
        <v>16</v>
      </c>
      <c r="H48">
        <v>6800</v>
      </c>
      <c r="I48" t="s">
        <v>1941</v>
      </c>
      <c r="J48" t="s">
        <v>76</v>
      </c>
      <c r="K48" t="s">
        <v>135</v>
      </c>
      <c r="O48" t="str">
        <f t="shared" si="7"/>
        <v>Miles Sanders</v>
      </c>
      <c r="P48" t="str">
        <f>IFERROR(VLOOKUP(O:O,'Name Bridge'!A:B,2,FALSE),O:O)</f>
        <v>Miles Sanders</v>
      </c>
      <c r="Q48" s="12">
        <f>VLOOKUP($K48,'Defensive Stats'!$AC:$AH,2,FALSE)</f>
        <v>7.0796296296296299</v>
      </c>
      <c r="R48" s="12">
        <f>VLOOKUP($K48,'Defensive Stats'!$AC:$AH,4,FALSE)</f>
        <v>4.7444219066937121</v>
      </c>
      <c r="S48" s="12">
        <f>VLOOKUP($K48,'Defensive Stats'!$AC:$AH,6,FALSE)</f>
        <v>10.304582210242588</v>
      </c>
      <c r="T48" s="12">
        <f>IFERROR(VLOOKUP($P48,Passing!$C:$AF,9,FALSE)/VLOOKUP($P48,Passing!$C:$AF,5,FALSE),0)</f>
        <v>0</v>
      </c>
      <c r="U48" s="12">
        <f>IFERROR(VLOOKUP($P48,Passing!$C:$AF,11,FALSE)/VLOOKUP($P48,Passing!$C:$AF,5,FALSE),0)</f>
        <v>0</v>
      </c>
      <c r="V48" s="12">
        <f>IFERROR(VLOOKUP($P48,Passing!$C:$AF,18,FALSE),0)</f>
        <v>0</v>
      </c>
      <c r="W48" s="12">
        <f>IFERROR(VLOOKUP($P48,Passing!$C:$AF,12,FALSE)/VLOOKUP($P48,Passing!$C:$AF,5,FALSE),0)</f>
        <v>0</v>
      </c>
      <c r="X48" s="12">
        <f>IFERROR(IF(OR($B48="D",$B48="K"),0,VLOOKUP($P48,Receiving!$C:$T,7,FALSE)/VLOOKUP($P48,Receiving!$C:$T,5,FALSE)),0)*$AJ48</f>
        <v>3.9375</v>
      </c>
      <c r="Y48" s="21">
        <f>IFERROR(VLOOKUP($P48,Receiving!$C:$T,8,FALSE)/VLOOKUP($P48,Receiving!$C:$T,5,FALSE),0)</f>
        <v>3.125</v>
      </c>
      <c r="Z48" s="21">
        <f>IFERROR(VLOOKUP($P48,Receiving!$C:$T,10,FALSE)/VLOOKUP($P48,Receiving!$C:$T,5,FALSE),0)</f>
        <v>31.8125</v>
      </c>
      <c r="AA48" s="21">
        <f>IFERROR(VLOOKUP($P48,Receiving!$C:$T,11,FALSE),0)</f>
        <v>10.199999999999999</v>
      </c>
      <c r="AB48" s="21">
        <f>IFERROR(VLOOKUP($P48,Receiving!$C:$T,14,FALSE),0)</f>
        <v>45</v>
      </c>
      <c r="AC48" s="21">
        <f>IFERROR(VLOOKUP($P48,Receiving!$C:$T,11,FALSE)/VLOOKUP($P48,Receiving!$C:$T,5,FALSE),0)</f>
        <v>0.63749999999999996</v>
      </c>
      <c r="AD48" s="12">
        <f>IFERROR(VLOOKUP($P48,Rushing!$C:$P,7,FALSE)/VLOOKUP($P48,Rushing!$C:$P,5,FALSE),0)</f>
        <v>11.1875</v>
      </c>
      <c r="AE48" s="12">
        <f>IFERROR(VLOOKUP($P48,Rushing!$C:$P,8,FALSE)/VLOOKUP($P48,Rushing!$C:$P,5,FALSE),0)</f>
        <v>51.125</v>
      </c>
      <c r="AF48" s="12" t="str">
        <f>IFERROR(VLOOKUP($P48,Rushing!$C:$P,12,FALSE),0)</f>
        <v>4.6</v>
      </c>
      <c r="AG48" s="12">
        <f>IFERROR(VLOOKUP($P48,Rushing!$C:$P,9,FALSE)/VLOOKUP($P48,Rushing!$C:$P,5,FALSE),0)</f>
        <v>0.1875</v>
      </c>
      <c r="AH48" s="12">
        <f>VLOOKUP($J48,'Vegas Odds'!$B:$S,18,FALSE)</f>
        <v>29.284970403171386</v>
      </c>
      <c r="AI48" s="12">
        <f>VLOOKUP($J48,'Vegas Odds'!$B:$S,17,FALSE)</f>
        <v>32.615029596828613</v>
      </c>
      <c r="AJ48">
        <v>1</v>
      </c>
      <c r="AK48" s="12">
        <f t="shared" si="0"/>
        <v>0</v>
      </c>
      <c r="AL48" s="12">
        <f t="shared" si="1"/>
        <v>0</v>
      </c>
      <c r="AM48" s="12">
        <f>V48/Team_Defense_Table[[#Totals],[Passing yds/att]]*'Fanduel Export'!Q48</f>
        <v>0</v>
      </c>
      <c r="AN48" s="12">
        <f t="shared" si="19"/>
        <v>0</v>
      </c>
      <c r="AO48" s="12">
        <f>IFERROR(IF(OR($B48="D",$B48="K"),0,VLOOKUP($P48,Receiving!$C:$T,7,FALSE)/VLOOKUP($P48,Receiving!$C:$T,5,FALSE)),0)*$AJ48</f>
        <v>3.9375</v>
      </c>
      <c r="AP48" s="21">
        <f t="shared" si="8"/>
        <v>48.590422077922085</v>
      </c>
      <c r="AQ48" s="21">
        <f t="shared" si="9"/>
        <v>2.3730925979109836</v>
      </c>
      <c r="AR48" s="22">
        <f t="shared" si="3"/>
        <v>3.125</v>
      </c>
      <c r="AS48" s="22">
        <f t="shared" si="10"/>
        <v>1.8834068237388757</v>
      </c>
      <c r="AT48" s="22">
        <f>AA48/Team_Defense_Table[[#Totals],[Yards per completion]]*'Fanduel Export'!S48</f>
        <v>9.8984372027240504</v>
      </c>
      <c r="AU48" s="12">
        <f t="shared" si="20"/>
        <v>18.642784171961225</v>
      </c>
      <c r="AV48" s="12">
        <f t="shared" si="4"/>
        <v>11.1875</v>
      </c>
      <c r="AW48" s="21">
        <f t="shared" si="12"/>
        <v>20.961922799422798</v>
      </c>
      <c r="AX48" s="12">
        <f t="shared" si="13"/>
        <v>17.406830809651076</v>
      </c>
      <c r="AY48" s="12">
        <f>AF48/Team_Defense_Table[[#Totals],[Rushing Y/A]]*R48</f>
        <v>5.0607167004732929</v>
      </c>
      <c r="AZ48" s="12">
        <f t="shared" si="21"/>
        <v>88.09103938071425</v>
      </c>
      <c r="BA48" s="22">
        <f t="shared" si="15"/>
        <v>12.235882355267547</v>
      </c>
      <c r="BB48" s="22">
        <f t="shared" si="5"/>
        <v>1.7993944640099335</v>
      </c>
      <c r="BC48" s="21">
        <f t="shared" si="6"/>
        <v>0.57904411764705888</v>
      </c>
      <c r="BD48" t="str">
        <f t="shared" si="16"/>
        <v>Miles Sanders</v>
      </c>
      <c r="BE48">
        <f t="shared" si="17"/>
        <v>6800</v>
      </c>
      <c r="BF48" t="str">
        <f t="shared" si="18"/>
        <v>RB</v>
      </c>
    </row>
    <row r="49" spans="1:58" x14ac:dyDescent="0.3">
      <c r="A49" t="s">
        <v>2026</v>
      </c>
      <c r="B49" t="s">
        <v>49</v>
      </c>
      <c r="C49" t="s">
        <v>2027</v>
      </c>
      <c r="D49" t="s">
        <v>108</v>
      </c>
      <c r="E49" t="s">
        <v>2028</v>
      </c>
      <c r="F49">
        <v>12.137499809265099</v>
      </c>
      <c r="G49">
        <v>16</v>
      </c>
      <c r="H49">
        <v>6800</v>
      </c>
      <c r="I49" t="s">
        <v>1900</v>
      </c>
      <c r="J49" t="s">
        <v>61</v>
      </c>
      <c r="K49" t="s">
        <v>84</v>
      </c>
      <c r="O49" t="str">
        <f t="shared" si="7"/>
        <v>Tyler Lockett</v>
      </c>
      <c r="P49" t="str">
        <f>IFERROR(VLOOKUP(O:O,'Name Bridge'!A:B,2,FALSE),O:O)</f>
        <v>Tyler Lockett</v>
      </c>
      <c r="Q49" s="12">
        <f>VLOOKUP($K49,'Defensive Stats'!$AC:$AH,2,FALSE)</f>
        <v>7.3097014925373136</v>
      </c>
      <c r="R49" s="12">
        <f>VLOOKUP($K49,'Defensive Stats'!$AC:$AH,4,FALSE)</f>
        <v>4.2161520190023749</v>
      </c>
      <c r="S49" s="12">
        <f>VLOOKUP($K49,'Defensive Stats'!$AC:$AH,6,FALSE)</f>
        <v>11.162393162393162</v>
      </c>
      <c r="T49" s="12">
        <f>IFERROR(VLOOKUP($P49,Passing!$C:$AF,9,FALSE)/VLOOKUP($P49,Passing!$C:$AF,5,FALSE),0)</f>
        <v>0</v>
      </c>
      <c r="U49" s="12">
        <f>IFERROR(VLOOKUP($P49,Passing!$C:$AF,11,FALSE)/VLOOKUP($P49,Passing!$C:$AF,5,FALSE),0)</f>
        <v>0</v>
      </c>
      <c r="V49" s="12">
        <f>IFERROR(VLOOKUP($P49,Passing!$C:$AF,18,FALSE),0)</f>
        <v>0</v>
      </c>
      <c r="W49" s="12">
        <f>IFERROR(VLOOKUP($P49,Passing!$C:$AF,12,FALSE)/VLOOKUP($P49,Passing!$C:$AF,5,FALSE),0)</f>
        <v>0</v>
      </c>
      <c r="X49" s="12">
        <f>IFERROR(IF(OR($B49="D",$B49="K"),0,VLOOKUP($P49,Receiving!$C:$T,7,FALSE)/VLOOKUP($P49,Receiving!$C:$T,5,FALSE)),0)*$AJ49</f>
        <v>6.875</v>
      </c>
      <c r="Y49" s="21">
        <f>IFERROR(VLOOKUP($P49,Receiving!$C:$T,8,FALSE)/VLOOKUP($P49,Receiving!$C:$T,5,FALSE),0)</f>
        <v>5.125</v>
      </c>
      <c r="Z49" s="21">
        <f>IFERROR(VLOOKUP($P49,Receiving!$C:$T,10,FALSE)/VLOOKUP($P49,Receiving!$C:$T,5,FALSE),0)</f>
        <v>66.0625</v>
      </c>
      <c r="AA49" s="21">
        <f>IFERROR(VLOOKUP($P49,Receiving!$C:$T,11,FALSE),0)</f>
        <v>12.9</v>
      </c>
      <c r="AB49" s="21">
        <f>IFERROR(VLOOKUP($P49,Receiving!$C:$T,14,FALSE),0)</f>
        <v>44</v>
      </c>
      <c r="AC49" s="21">
        <f>IFERROR(VLOOKUP($P49,Receiving!$C:$T,11,FALSE)/VLOOKUP($P49,Receiving!$C:$T,5,FALSE),0)</f>
        <v>0.80625000000000002</v>
      </c>
      <c r="AD49" s="12">
        <f>IFERROR(VLOOKUP($P49,Rushing!$C:$P,7,FALSE)/VLOOKUP($P49,Rushing!$C:$P,5,FALSE),0)</f>
        <v>0.25</v>
      </c>
      <c r="AE49" s="12">
        <f>IFERROR(VLOOKUP($P49,Rushing!$C:$P,8,FALSE)/VLOOKUP($P49,Rushing!$C:$P,5,FALSE),0)</f>
        <v>-0.3125</v>
      </c>
      <c r="AF49" s="12" t="str">
        <f>IFERROR(VLOOKUP($P49,Rushing!$C:$P,12,FALSE),0)</f>
        <v>-1.3</v>
      </c>
      <c r="AG49" s="12">
        <f>IFERROR(VLOOKUP($P49,Rushing!$C:$P,9,FALSE)/VLOOKUP($P49,Rushing!$C:$P,5,FALSE),0)</f>
        <v>0</v>
      </c>
      <c r="AH49" s="12">
        <f>VLOOKUP($J49,'Vegas Odds'!$B:$S,18,FALSE)</f>
        <v>34.284943948412703</v>
      </c>
      <c r="AI49" s="12">
        <f>VLOOKUP($J49,'Vegas Odds'!$B:$S,17,FALSE)</f>
        <v>30.315056051587295</v>
      </c>
      <c r="AJ49">
        <v>1</v>
      </c>
      <c r="AK49" s="12">
        <f t="shared" si="0"/>
        <v>0</v>
      </c>
      <c r="AL49" s="12">
        <f t="shared" si="1"/>
        <v>0</v>
      </c>
      <c r="AM49" s="12">
        <f>V49/Team_Defense_Table[[#Totals],[Passing yds/att]]*'Fanduel Export'!Q49</f>
        <v>0</v>
      </c>
      <c r="AN49" s="12">
        <f t="shared" si="19"/>
        <v>0</v>
      </c>
      <c r="AO49" s="12">
        <f>IFERROR(IF(OR($B49="D",$B49="K"),0,VLOOKUP($P49,Receiving!$C:$T,7,FALSE)/VLOOKUP($P49,Receiving!$C:$T,5,FALSE)),0)*$AJ49</f>
        <v>6.875</v>
      </c>
      <c r="AP49" s="21">
        <f t="shared" si="8"/>
        <v>34.263041125541122</v>
      </c>
      <c r="AQ49" s="21">
        <f t="shared" si="9"/>
        <v>6.8793948786300199</v>
      </c>
      <c r="AR49" s="22">
        <f t="shared" si="3"/>
        <v>5.125</v>
      </c>
      <c r="AS49" s="22">
        <f t="shared" si="10"/>
        <v>5.1282761822514695</v>
      </c>
      <c r="AT49" s="22">
        <f>AA49/Team_Defense_Table[[#Totals],[Yards per completion]]*'Fanduel Export'!S49</f>
        <v>13.560730888559858</v>
      </c>
      <c r="AU49" s="12">
        <f t="shared" si="20"/>
        <v>69.543173229723322</v>
      </c>
      <c r="AV49" s="12">
        <f t="shared" si="4"/>
        <v>0.25</v>
      </c>
      <c r="AW49" s="21">
        <f t="shared" si="12"/>
        <v>46.789285714285711</v>
      </c>
      <c r="AX49" s="12">
        <f t="shared" si="13"/>
        <v>0.16197648451348071</v>
      </c>
      <c r="AY49" s="12">
        <f>AF49/Team_Defense_Table[[#Totals],[Rushing Y/A]]*R49</f>
        <v>-1.2709559709456435</v>
      </c>
      <c r="AZ49" s="12">
        <f t="shared" si="21"/>
        <v>-0.20586498014519286</v>
      </c>
      <c r="BA49" s="22">
        <f t="shared" si="15"/>
        <v>9.4962308249578129</v>
      </c>
      <c r="BB49" s="22">
        <f t="shared" si="5"/>
        <v>1.3965045330820314</v>
      </c>
      <c r="BC49" s="21">
        <f t="shared" si="6"/>
        <v>1.0110294117647058</v>
      </c>
      <c r="BD49" t="str">
        <f t="shared" si="16"/>
        <v>Tyler Lockett</v>
      </c>
      <c r="BE49">
        <f t="shared" si="17"/>
        <v>6800</v>
      </c>
      <c r="BF49" t="str">
        <f t="shared" si="18"/>
        <v>WR</v>
      </c>
    </row>
    <row r="50" spans="1:58" x14ac:dyDescent="0.3">
      <c r="A50" t="s">
        <v>2029</v>
      </c>
      <c r="B50" t="s">
        <v>52</v>
      </c>
      <c r="C50" t="s">
        <v>2030</v>
      </c>
      <c r="D50" t="s">
        <v>69</v>
      </c>
      <c r="E50" t="s">
        <v>2031</v>
      </c>
      <c r="F50">
        <v>11</v>
      </c>
      <c r="G50">
        <v>16</v>
      </c>
      <c r="H50">
        <v>6800</v>
      </c>
      <c r="I50" t="s">
        <v>1884</v>
      </c>
      <c r="J50" t="s">
        <v>1138</v>
      </c>
      <c r="K50" t="s">
        <v>33</v>
      </c>
      <c r="O50" t="str">
        <f t="shared" si="7"/>
        <v>Darren Waller</v>
      </c>
      <c r="P50" t="str">
        <f>IFERROR(VLOOKUP(O:O,'Name Bridge'!A:B,2,FALSE),O:O)</f>
        <v>Darren Waller</v>
      </c>
      <c r="Q50" s="12">
        <f>VLOOKUP($K50,'Defensive Stats'!$AC:$AH,2,FALSE)</f>
        <v>6.7941176470588234</v>
      </c>
      <c r="R50" s="12">
        <f>VLOOKUP($K50,'Defensive Stats'!$AC:$AH,4,FALSE)</f>
        <v>5.1595505617977526</v>
      </c>
      <c r="S50" s="12">
        <f>VLOOKUP($K50,'Defensive Stats'!$AC:$AH,6,FALSE)</f>
        <v>10.651296829971182</v>
      </c>
      <c r="T50" s="12">
        <f>IFERROR(VLOOKUP($P50,Passing!$C:$AF,9,FALSE)/VLOOKUP($P50,Passing!$C:$AF,5,FALSE),0)</f>
        <v>0</v>
      </c>
      <c r="U50" s="12">
        <f>IFERROR(VLOOKUP($P50,Passing!$C:$AF,11,FALSE)/VLOOKUP($P50,Passing!$C:$AF,5,FALSE),0)</f>
        <v>0</v>
      </c>
      <c r="V50" s="12">
        <f>IFERROR(VLOOKUP($P50,Passing!$C:$AF,18,FALSE),0)</f>
        <v>0</v>
      </c>
      <c r="W50" s="12">
        <f>IFERROR(VLOOKUP($P50,Passing!$C:$AF,12,FALSE)/VLOOKUP($P50,Passing!$C:$AF,5,FALSE),0)</f>
        <v>0</v>
      </c>
      <c r="X50" s="12">
        <f>IFERROR(IF(OR($B50="D",$B50="K"),0,VLOOKUP($P50,Receiving!$C:$T,7,FALSE)/VLOOKUP($P50,Receiving!$C:$T,5,FALSE)),0)*$AJ50</f>
        <v>7.3125</v>
      </c>
      <c r="Y50" s="21">
        <f>IFERROR(VLOOKUP($P50,Receiving!$C:$T,8,FALSE)/VLOOKUP($P50,Receiving!$C:$T,5,FALSE),0)</f>
        <v>5.625</v>
      </c>
      <c r="Z50" s="21">
        <f>IFERROR(VLOOKUP($P50,Receiving!$C:$T,10,FALSE)/VLOOKUP($P50,Receiving!$C:$T,5,FALSE),0)</f>
        <v>71.5625</v>
      </c>
      <c r="AA50" s="21">
        <f>IFERROR(VLOOKUP($P50,Receiving!$C:$T,11,FALSE),0)</f>
        <v>12.7</v>
      </c>
      <c r="AB50" s="21">
        <f>IFERROR(VLOOKUP($P50,Receiving!$C:$T,14,FALSE),0)</f>
        <v>75</v>
      </c>
      <c r="AC50" s="21">
        <f>IFERROR(VLOOKUP($P50,Receiving!$C:$T,11,FALSE)/VLOOKUP($P50,Receiving!$C:$T,5,FALSE),0)</f>
        <v>0.79374999999999996</v>
      </c>
      <c r="AD50" s="12">
        <f>IFERROR(VLOOKUP($P50,Rushing!$C:$P,7,FALSE)/VLOOKUP($P50,Rushing!$C:$P,5,FALSE),0)</f>
        <v>0.125</v>
      </c>
      <c r="AE50" s="12">
        <f>IFERROR(VLOOKUP($P50,Rushing!$C:$P,8,FALSE)/VLOOKUP($P50,Rushing!$C:$P,5,FALSE),0)</f>
        <v>0.3125</v>
      </c>
      <c r="AF50" s="12" t="str">
        <f>IFERROR(VLOOKUP($P50,Rushing!$C:$P,12,FALSE),0)</f>
        <v>2.5</v>
      </c>
      <c r="AG50" s="12">
        <f>IFERROR(VLOOKUP($P50,Rushing!$C:$P,9,FALSE)/VLOOKUP($P50,Rushing!$C:$P,5,FALSE),0)</f>
        <v>0</v>
      </c>
      <c r="AH50" s="12">
        <f>VLOOKUP($J50,'Vegas Odds'!$B:$S,18,FALSE)</f>
        <v>29.094443537499998</v>
      </c>
      <c r="AI50" s="12">
        <f>VLOOKUP($J50,'Vegas Odds'!$B:$S,17,FALSE)</f>
        <v>32.205556462499999</v>
      </c>
      <c r="AJ50">
        <v>1</v>
      </c>
      <c r="AK50" s="12">
        <f t="shared" si="0"/>
        <v>0</v>
      </c>
      <c r="AL50" s="12">
        <f t="shared" si="1"/>
        <v>0</v>
      </c>
      <c r="AM50" s="12">
        <f>V50/Team_Defense_Table[[#Totals],[Passing yds/att]]*'Fanduel Export'!Q50</f>
        <v>0</v>
      </c>
      <c r="AN50" s="12">
        <f t="shared" si="19"/>
        <v>0</v>
      </c>
      <c r="AO50" s="12">
        <f>IFERROR(IF(OR($B50="D",$B50="K"),0,VLOOKUP($P50,Receiving!$C:$T,7,FALSE)/VLOOKUP($P50,Receiving!$C:$T,5,FALSE)),0)*$AJ50</f>
        <v>7.3125</v>
      </c>
      <c r="AP50" s="21">
        <f t="shared" si="8"/>
        <v>44.777285214785209</v>
      </c>
      <c r="AQ50" s="21">
        <f t="shared" si="9"/>
        <v>4.7513626015388457</v>
      </c>
      <c r="AR50" s="22">
        <f t="shared" si="3"/>
        <v>5.625</v>
      </c>
      <c r="AS50" s="22">
        <f t="shared" si="10"/>
        <v>3.6548943088760355</v>
      </c>
      <c r="AT50" s="22">
        <f>AA50/Team_Defense_Table[[#Totals],[Yards per completion]]*'Fanduel Export'!S50</f>
        <v>12.739203661821207</v>
      </c>
      <c r="AU50" s="12">
        <f t="shared" si="20"/>
        <v>46.56044296320308</v>
      </c>
      <c r="AV50" s="12">
        <f t="shared" si="4"/>
        <v>0.125</v>
      </c>
      <c r="AW50" s="21">
        <f t="shared" si="12"/>
        <v>27.354940892440894</v>
      </c>
      <c r="AX50" s="12">
        <f t="shared" si="13"/>
        <v>0.14716517113458422</v>
      </c>
      <c r="AY50" s="12">
        <f>AF50/Team_Defense_Table[[#Totals],[Rushing Y/A]]*R50</f>
        <v>2.9910438039407263</v>
      </c>
      <c r="AZ50" s="12">
        <f t="shared" si="21"/>
        <v>0.44017747327797474</v>
      </c>
      <c r="BA50" s="22">
        <f t="shared" si="15"/>
        <v>7.5125620436481055</v>
      </c>
      <c r="BB50" s="22">
        <f t="shared" si="5"/>
        <v>1.1047885358306038</v>
      </c>
      <c r="BC50" s="21">
        <f t="shared" si="6"/>
        <v>1.0753676470588236</v>
      </c>
      <c r="BD50" t="str">
        <f t="shared" si="16"/>
        <v>Darren Waller</v>
      </c>
      <c r="BE50">
        <f t="shared" si="17"/>
        <v>6800</v>
      </c>
      <c r="BF50" t="str">
        <f t="shared" si="18"/>
        <v>TE</v>
      </c>
    </row>
    <row r="51" spans="1:58" x14ac:dyDescent="0.3">
      <c r="A51" t="s">
        <v>2032</v>
      </c>
      <c r="B51" t="s">
        <v>38</v>
      </c>
      <c r="C51" t="s">
        <v>2033</v>
      </c>
      <c r="D51" t="s">
        <v>205</v>
      </c>
      <c r="E51" t="s">
        <v>2034</v>
      </c>
      <c r="F51">
        <v>10.273333231607999</v>
      </c>
      <c r="G51">
        <v>9</v>
      </c>
      <c r="H51">
        <v>6800</v>
      </c>
      <c r="I51" t="s">
        <v>1884</v>
      </c>
      <c r="J51" t="s">
        <v>33</v>
      </c>
      <c r="K51" t="s">
        <v>1138</v>
      </c>
      <c r="O51" t="str">
        <f t="shared" si="7"/>
        <v>Teddy Bridgewater</v>
      </c>
      <c r="P51" t="str">
        <f>IFERROR(VLOOKUP(O:O,'Name Bridge'!A:B,2,FALSE),O:O)</f>
        <v>Teddy Bridgewater</v>
      </c>
      <c r="Q51" s="12">
        <f>VLOOKUP($K51,'Defensive Stats'!$AC:$AH,2,FALSE)</f>
        <v>7.8079847908745244</v>
      </c>
      <c r="R51" s="12">
        <f>VLOOKUP($K51,'Defensive Stats'!$AC:$AH,4,FALSE)</f>
        <v>3.8765432098765431</v>
      </c>
      <c r="S51" s="12">
        <f>VLOOKUP($K51,'Defensive Stats'!$AC:$AH,6,FALSE)</f>
        <v>12.186943620178042</v>
      </c>
      <c r="T51" s="12">
        <f>IFERROR(VLOOKUP($P51,Passing!$C:$AF,9,FALSE)/VLOOKUP($P51,Passing!$C:$AF,5,FALSE),0)</f>
        <v>21.777777777777779</v>
      </c>
      <c r="U51" s="12">
        <f>IFERROR(VLOOKUP($P51,Passing!$C:$AF,11,FALSE)/VLOOKUP($P51,Passing!$C:$AF,5,FALSE),0)</f>
        <v>153.77777777777777</v>
      </c>
      <c r="V51" s="12" t="str">
        <f>IFERROR(VLOOKUP($P51,Passing!$C:$AF,18,FALSE),0)</f>
        <v>7.1</v>
      </c>
      <c r="W51" s="12">
        <f>IFERROR(VLOOKUP($P51,Passing!$C:$AF,12,FALSE)/VLOOKUP($P51,Passing!$C:$AF,5,FALSE),0)</f>
        <v>1</v>
      </c>
      <c r="X51" s="12">
        <f>IFERROR(IF(OR($B51="D",$B51="K"),0,VLOOKUP($P51,Receiving!$C:$T,7,FALSE)/VLOOKUP($P51,Receiving!$C:$T,5,FALSE)),0)*$AJ51</f>
        <v>0</v>
      </c>
      <c r="Y51" s="21">
        <f>IFERROR(VLOOKUP($P51,Receiving!$C:$T,8,FALSE)/VLOOKUP($P51,Receiving!$C:$T,5,FALSE),0)</f>
        <v>0</v>
      </c>
      <c r="Z51" s="21">
        <f>IFERROR(VLOOKUP($P51,Receiving!$C:$T,10,FALSE)/VLOOKUP($P51,Receiving!$C:$T,5,FALSE),0)</f>
        <v>0</v>
      </c>
      <c r="AA51" s="21">
        <f>IFERROR(VLOOKUP($P51,Receiving!$C:$T,11,FALSE),0)</f>
        <v>0</v>
      </c>
      <c r="AB51" s="21">
        <f>IFERROR(VLOOKUP($P51,Receiving!$C:$T,14,FALSE),0)</f>
        <v>0</v>
      </c>
      <c r="AC51" s="21">
        <f>IFERROR(VLOOKUP($P51,Receiving!$C:$T,11,FALSE)/VLOOKUP($P51,Receiving!$C:$T,5,FALSE),0)</f>
        <v>0</v>
      </c>
      <c r="AD51" s="12">
        <f>IFERROR(VLOOKUP($P51,Rushing!$C:$P,7,FALSE)/VLOOKUP($P51,Rushing!$C:$P,5,FALSE),0)</f>
        <v>3.1111111111111112</v>
      </c>
      <c r="AE51" s="12">
        <f>IFERROR(VLOOKUP($P51,Rushing!$C:$P,8,FALSE)/VLOOKUP($P51,Rushing!$C:$P,5,FALSE),0)</f>
        <v>3.4444444444444446</v>
      </c>
      <c r="AF51" s="12" t="str">
        <f>IFERROR(VLOOKUP($P51,Rushing!$C:$P,12,FALSE),0)</f>
        <v>1.1</v>
      </c>
      <c r="AG51" s="12">
        <f>IFERROR(VLOOKUP($P51,Rushing!$C:$P,9,FALSE)/VLOOKUP($P51,Rushing!$C:$P,5,FALSE),0)</f>
        <v>0</v>
      </c>
      <c r="AH51" s="12">
        <f>VLOOKUP($J51,'Vegas Odds'!$B:$S,18,FALSE)</f>
        <v>42.975624629062651</v>
      </c>
      <c r="AI51" s="12">
        <f>VLOOKUP($J51,'Vegas Odds'!$B:$S,17,FALSE)</f>
        <v>20.224375370937352</v>
      </c>
      <c r="AJ51">
        <v>1</v>
      </c>
      <c r="AK51" s="12">
        <f t="shared" si="0"/>
        <v>21.777777777777779</v>
      </c>
      <c r="AL51" s="12">
        <f t="shared" si="1"/>
        <v>42.975624629062651</v>
      </c>
      <c r="AM51" s="12">
        <f>V51/Team_Defense_Table[[#Totals],[Passing yds/att]]*'Fanduel Export'!Q51</f>
        <v>8.2246655388130971</v>
      </c>
      <c r="AN51" s="12">
        <f t="shared" si="19"/>
        <v>353.46013889561897</v>
      </c>
      <c r="AO51" s="12">
        <f>IFERROR(IF(OR($B51="D",$B51="K"),0,VLOOKUP($P51,Receiving!$C:$T,7,FALSE)/VLOOKUP($P51,Receiving!$C:$T,5,FALSE)),0)*$AJ51</f>
        <v>0</v>
      </c>
      <c r="AP51" s="21">
        <f t="shared" si="8"/>
        <v>35.359294871794873</v>
      </c>
      <c r="AQ51" s="21">
        <f t="shared" si="9"/>
        <v>0</v>
      </c>
      <c r="AR51" s="22">
        <f t="shared" si="3"/>
        <v>0</v>
      </c>
      <c r="AS51" s="22">
        <f t="shared" si="10"/>
        <v>0</v>
      </c>
      <c r="AT51" s="22">
        <f>AA51/Team_Defense_Table[[#Totals],[Yards per completion]]*'Fanduel Export'!S51</f>
        <v>0</v>
      </c>
      <c r="AU51" s="12">
        <f t="shared" si="20"/>
        <v>0</v>
      </c>
      <c r="AV51" s="12">
        <f t="shared" si="4"/>
        <v>3.1111111111111112</v>
      </c>
      <c r="AW51" s="21">
        <f t="shared" si="12"/>
        <v>28.778311965811962</v>
      </c>
      <c r="AX51" s="12">
        <f t="shared" si="13"/>
        <v>2.1863783743310967</v>
      </c>
      <c r="AY51" s="12">
        <f>AF51/Team_Defense_Table[[#Totals],[Rushing Y/A]]*R51</f>
        <v>0.98879942744677063</v>
      </c>
      <c r="AZ51" s="12">
        <f t="shared" si="21"/>
        <v>2.1618896847205895</v>
      </c>
      <c r="BA51" s="22">
        <f t="shared" si="15"/>
        <v>14.354594524296818</v>
      </c>
      <c r="BB51" s="22">
        <f t="shared" si="5"/>
        <v>2.1109697829848262</v>
      </c>
      <c r="BC51" s="21">
        <f t="shared" si="6"/>
        <v>0</v>
      </c>
      <c r="BD51" t="str">
        <f t="shared" si="16"/>
        <v>Teddy Bridgewater</v>
      </c>
      <c r="BE51">
        <f t="shared" si="17"/>
        <v>6800</v>
      </c>
      <c r="BF51" t="str">
        <f t="shared" si="18"/>
        <v>QB</v>
      </c>
    </row>
    <row r="52" spans="1:58" x14ac:dyDescent="0.3">
      <c r="A52" t="s">
        <v>2035</v>
      </c>
      <c r="B52" t="s">
        <v>49</v>
      </c>
      <c r="C52" t="s">
        <v>2036</v>
      </c>
      <c r="D52" t="s">
        <v>217</v>
      </c>
      <c r="E52" t="s">
        <v>2037</v>
      </c>
      <c r="F52">
        <v>9.9400001525878903</v>
      </c>
      <c r="G52">
        <v>10</v>
      </c>
      <c r="H52">
        <v>6800</v>
      </c>
      <c r="I52" t="s">
        <v>1896</v>
      </c>
      <c r="J52" t="s">
        <v>46</v>
      </c>
      <c r="K52" t="s">
        <v>1094</v>
      </c>
      <c r="O52" t="str">
        <f t="shared" si="7"/>
        <v>Adam Thielen</v>
      </c>
      <c r="P52" t="str">
        <f>IFERROR(VLOOKUP(O:O,'Name Bridge'!A:B,2,FALSE),O:O)</f>
        <v>Adam Thielen</v>
      </c>
      <c r="Q52" s="12">
        <f>VLOOKUP($K52,'Defensive Stats'!$AC:$AH,2,FALSE)</f>
        <v>6.8150183150183148</v>
      </c>
      <c r="R52" s="12">
        <f>VLOOKUP($K52,'Defensive Stats'!$AC:$AH,4,FALSE)</f>
        <v>4.6739659367396591</v>
      </c>
      <c r="S52" s="12">
        <f>VLOOKUP($K52,'Defensive Stats'!$AC:$AH,6,FALSE)</f>
        <v>11.414110429447852</v>
      </c>
      <c r="T52" s="12">
        <f>IFERROR(VLOOKUP($P52,Passing!$C:$AF,9,FALSE)/VLOOKUP($P52,Passing!$C:$AF,5,FALSE),0)</f>
        <v>0</v>
      </c>
      <c r="U52" s="12">
        <f>IFERROR(VLOOKUP($P52,Passing!$C:$AF,11,FALSE)/VLOOKUP($P52,Passing!$C:$AF,5,FALSE),0)</f>
        <v>0</v>
      </c>
      <c r="V52" s="12">
        <f>IFERROR(VLOOKUP($P52,Passing!$C:$AF,18,FALSE),0)</f>
        <v>0</v>
      </c>
      <c r="W52" s="12">
        <f>IFERROR(VLOOKUP($P52,Passing!$C:$AF,12,FALSE)/VLOOKUP($P52,Passing!$C:$AF,5,FALSE),0)</f>
        <v>0</v>
      </c>
      <c r="X52" s="12">
        <f>IFERROR(IF(OR($B52="D",$B52="K"),0,VLOOKUP($P52,Receiving!$C:$T,7,FALSE)/VLOOKUP($P52,Receiving!$C:$T,5,FALSE)),0)*$AJ52</f>
        <v>4.8</v>
      </c>
      <c r="Y52" s="21">
        <f>IFERROR(VLOOKUP($P52,Receiving!$C:$T,8,FALSE)/VLOOKUP($P52,Receiving!$C:$T,5,FALSE),0)</f>
        <v>3</v>
      </c>
      <c r="Z52" s="21">
        <f>IFERROR(VLOOKUP($P52,Receiving!$C:$T,10,FALSE)/VLOOKUP($P52,Receiving!$C:$T,5,FALSE),0)</f>
        <v>41.8</v>
      </c>
      <c r="AA52" s="21">
        <f>IFERROR(VLOOKUP($P52,Receiving!$C:$T,11,FALSE),0)</f>
        <v>13.9</v>
      </c>
      <c r="AB52" s="21">
        <f>IFERROR(VLOOKUP($P52,Receiving!$C:$T,14,FALSE),0)</f>
        <v>44</v>
      </c>
      <c r="AC52" s="21">
        <f>IFERROR(VLOOKUP($P52,Receiving!$C:$T,11,FALSE)/VLOOKUP($P52,Receiving!$C:$T,5,FALSE),0)</f>
        <v>1.3900000000000001</v>
      </c>
      <c r="AD52" s="12">
        <f>IFERROR(VLOOKUP($P52,Rushing!$C:$P,7,FALSE)/VLOOKUP($P52,Rushing!$C:$P,5,FALSE),0)</f>
        <v>0.4</v>
      </c>
      <c r="AE52" s="12">
        <f>IFERROR(VLOOKUP($P52,Rushing!$C:$P,8,FALSE)/VLOOKUP($P52,Rushing!$C:$P,5,FALSE),0)</f>
        <v>0.6</v>
      </c>
      <c r="AF52" s="12" t="str">
        <f>IFERROR(VLOOKUP($P52,Rushing!$C:$P,12,FALSE),0)</f>
        <v>1.5</v>
      </c>
      <c r="AG52" s="12">
        <f>IFERROR(VLOOKUP($P52,Rushing!$C:$P,9,FALSE)/VLOOKUP($P52,Rushing!$C:$P,5,FALSE),0)</f>
        <v>0.1</v>
      </c>
      <c r="AH52" s="12">
        <f>VLOOKUP($J52,'Vegas Odds'!$B:$S,18,FALSE)</f>
        <v>24.965896593176794</v>
      </c>
      <c r="AI52" s="12">
        <f>VLOOKUP($J52,'Vegas Odds'!$B:$S,17,FALSE)</f>
        <v>34.134103406823208</v>
      </c>
      <c r="AJ52">
        <v>1</v>
      </c>
      <c r="AK52" s="12">
        <f t="shared" si="0"/>
        <v>0</v>
      </c>
      <c r="AL52" s="12">
        <f t="shared" si="1"/>
        <v>0</v>
      </c>
      <c r="AM52" s="12">
        <f>V52/Team_Defense_Table[[#Totals],[Passing yds/att]]*'Fanduel Export'!Q52</f>
        <v>0</v>
      </c>
      <c r="AN52" s="12">
        <f t="shared" si="19"/>
        <v>0</v>
      </c>
      <c r="AO52" s="12">
        <f>IFERROR(IF(OR($B52="D",$B52="K"),0,VLOOKUP($P52,Receiving!$C:$T,7,FALSE)/VLOOKUP($P52,Receiving!$C:$T,5,FALSE)),0)*$AJ52</f>
        <v>4.8</v>
      </c>
      <c r="AP52" s="21">
        <f t="shared" si="8"/>
        <v>26.827243589743592</v>
      </c>
      <c r="AQ52" s="21">
        <f t="shared" si="9"/>
        <v>4.4669629679384428</v>
      </c>
      <c r="AR52" s="22">
        <f t="shared" si="3"/>
        <v>3</v>
      </c>
      <c r="AS52" s="22">
        <f t="shared" si="10"/>
        <v>2.7918518549615268</v>
      </c>
      <c r="AT52" s="22">
        <f>AA52/Team_Defense_Table[[#Totals],[Yards per completion]]*'Fanduel Export'!S52</f>
        <v>14.941456756897315</v>
      </c>
      <c r="AU52" s="12">
        <f t="shared" si="20"/>
        <v>41.714333762571208</v>
      </c>
      <c r="AV52" s="12">
        <f t="shared" si="4"/>
        <v>0.4</v>
      </c>
      <c r="AW52" s="21">
        <f t="shared" si="12"/>
        <v>37.68278388278388</v>
      </c>
      <c r="AX52" s="12">
        <f t="shared" si="13"/>
        <v>0.36233101580818233</v>
      </c>
      <c r="AY52" s="12">
        <f>AF52/Team_Defense_Table[[#Totals],[Rushing Y/A]]*R52</f>
        <v>1.6257272823442293</v>
      </c>
      <c r="AZ52" s="12">
        <f t="shared" si="21"/>
        <v>0.58905141763886026</v>
      </c>
      <c r="BA52" s="22">
        <f t="shared" si="15"/>
        <v>5.7303385180210071</v>
      </c>
      <c r="BB52" s="22">
        <f t="shared" si="5"/>
        <v>0.84269684088544228</v>
      </c>
      <c r="BC52" s="21">
        <f t="shared" si="6"/>
        <v>0.70588235294117652</v>
      </c>
      <c r="BD52" t="str">
        <f t="shared" si="16"/>
        <v>Adam Thielen</v>
      </c>
      <c r="BE52">
        <f t="shared" si="17"/>
        <v>6800</v>
      </c>
      <c r="BF52" t="str">
        <f t="shared" si="18"/>
        <v>WR</v>
      </c>
    </row>
    <row r="53" spans="1:58" x14ac:dyDescent="0.3">
      <c r="A53" t="s">
        <v>2038</v>
      </c>
      <c r="B53" t="s">
        <v>38</v>
      </c>
      <c r="C53" t="s">
        <v>2039</v>
      </c>
      <c r="D53" t="s">
        <v>154</v>
      </c>
      <c r="E53" t="s">
        <v>2040</v>
      </c>
      <c r="F53">
        <v>16.802857535226</v>
      </c>
      <c r="G53">
        <v>14</v>
      </c>
      <c r="H53">
        <v>6700</v>
      </c>
      <c r="I53" t="s">
        <v>1996</v>
      </c>
      <c r="J53" t="s">
        <v>1092</v>
      </c>
      <c r="K53" t="s">
        <v>104</v>
      </c>
      <c r="O53" t="str">
        <f t="shared" si="7"/>
        <v>Gardner Minshew II</v>
      </c>
      <c r="P53" t="str">
        <f>IFERROR(VLOOKUP(O:O,'Name Bridge'!A:B,2,FALSE),O:O)</f>
        <v>Gardner Minshew II</v>
      </c>
      <c r="Q53" s="12">
        <f>VLOOKUP($K53,'Defensive Stats'!$AC:$AH,2,FALSE)</f>
        <v>7.0854092526690389</v>
      </c>
      <c r="R53" s="12">
        <f>VLOOKUP($K53,'Defensive Stats'!$AC:$AH,4,FALSE)</f>
        <v>4.0913838120104442</v>
      </c>
      <c r="S53" s="12">
        <f>VLOOKUP($K53,'Defensive Stats'!$AC:$AH,6,FALSE)</f>
        <v>10.106598984771574</v>
      </c>
      <c r="T53" s="12">
        <f>IFERROR(VLOOKUP($P53,Passing!$C:$AF,9,FALSE)/VLOOKUP($P53,Passing!$C:$AF,5,FALSE),0)</f>
        <v>33.571428571428569</v>
      </c>
      <c r="U53" s="12">
        <f>IFERROR(VLOOKUP($P53,Passing!$C:$AF,11,FALSE)/VLOOKUP($P53,Passing!$C:$AF,5,FALSE),0)</f>
        <v>233.64285714285714</v>
      </c>
      <c r="V53" s="12" t="str">
        <f>IFERROR(VLOOKUP($P53,Passing!$C:$AF,18,FALSE),0)</f>
        <v>7.0</v>
      </c>
      <c r="W53" s="12">
        <f>IFERROR(VLOOKUP($P53,Passing!$C:$AF,12,FALSE)/VLOOKUP($P53,Passing!$C:$AF,5,FALSE),0)</f>
        <v>1.5</v>
      </c>
      <c r="X53" s="12">
        <f>IFERROR(IF(OR($B53="D",$B53="K"),0,VLOOKUP($P53,Receiving!$C:$T,7,FALSE)/VLOOKUP($P53,Receiving!$C:$T,5,FALSE)),0)*$AJ53</f>
        <v>0</v>
      </c>
      <c r="Y53" s="21">
        <f>IFERROR(VLOOKUP($P53,Receiving!$C:$T,8,FALSE)/VLOOKUP($P53,Receiving!$C:$T,5,FALSE),0)</f>
        <v>0</v>
      </c>
      <c r="Z53" s="21">
        <f>IFERROR(VLOOKUP($P53,Receiving!$C:$T,10,FALSE)/VLOOKUP($P53,Receiving!$C:$T,5,FALSE),0)</f>
        <v>0</v>
      </c>
      <c r="AA53" s="21">
        <f>IFERROR(VLOOKUP($P53,Receiving!$C:$T,11,FALSE),0)</f>
        <v>0</v>
      </c>
      <c r="AB53" s="21">
        <f>IFERROR(VLOOKUP($P53,Receiving!$C:$T,14,FALSE),0)</f>
        <v>0</v>
      </c>
      <c r="AC53" s="21">
        <f>IFERROR(VLOOKUP($P53,Receiving!$C:$T,11,FALSE)/VLOOKUP($P53,Receiving!$C:$T,5,FALSE),0)</f>
        <v>0</v>
      </c>
      <c r="AD53" s="12">
        <f>IFERROR(VLOOKUP($P53,Rushing!$C:$P,7,FALSE)/VLOOKUP($P53,Rushing!$C:$P,5,FALSE),0)</f>
        <v>4.7857142857142856</v>
      </c>
      <c r="AE53" s="12">
        <f>IFERROR(VLOOKUP($P53,Rushing!$C:$P,8,FALSE)/VLOOKUP($P53,Rushing!$C:$P,5,FALSE),0)</f>
        <v>24.571428571428573</v>
      </c>
      <c r="AF53" s="12" t="str">
        <f>IFERROR(VLOOKUP($P53,Rushing!$C:$P,12,FALSE),0)</f>
        <v>5.1</v>
      </c>
      <c r="AG53" s="12">
        <f>IFERROR(VLOOKUP($P53,Rushing!$C:$P,9,FALSE)/VLOOKUP($P53,Rushing!$C:$P,5,FALSE),0)</f>
        <v>0</v>
      </c>
      <c r="AH53" s="12">
        <f>VLOOKUP($J53,'Vegas Odds'!$B:$S,18,FALSE)</f>
        <v>43.022920729712041</v>
      </c>
      <c r="AI53" s="12">
        <f>VLOOKUP($J53,'Vegas Odds'!$B:$S,17,FALSE)</f>
        <v>18.377079270287954</v>
      </c>
      <c r="AJ53">
        <v>1</v>
      </c>
      <c r="AK53" s="12">
        <f t="shared" si="0"/>
        <v>33.571428571428569</v>
      </c>
      <c r="AL53" s="12">
        <f t="shared" si="1"/>
        <v>43.022920729712041</v>
      </c>
      <c r="AM53" s="12">
        <f>V53/Team_Defense_Table[[#Totals],[Passing yds/att]]*'Fanduel Export'!Q53</f>
        <v>7.3584089225559604</v>
      </c>
      <c r="AN53" s="12">
        <f t="shared" si="19"/>
        <v>316.5802437719309</v>
      </c>
      <c r="AO53" s="12">
        <f>IFERROR(IF(OR($B53="D",$B53="K"),0,VLOOKUP($P53,Receiving!$C:$T,7,FALSE)/VLOOKUP($P53,Receiving!$C:$T,5,FALSE)),0)*$AJ53</f>
        <v>0</v>
      </c>
      <c r="AP53" s="21">
        <f t="shared" si="8"/>
        <v>39.601298701298703</v>
      </c>
      <c r="AQ53" s="21">
        <f t="shared" si="9"/>
        <v>0</v>
      </c>
      <c r="AR53" s="22">
        <f t="shared" si="3"/>
        <v>0</v>
      </c>
      <c r="AS53" s="22">
        <f t="shared" si="10"/>
        <v>0</v>
      </c>
      <c r="AT53" s="22">
        <f>AA53/Team_Defense_Table[[#Totals],[Yards per completion]]*'Fanduel Export'!S53</f>
        <v>0</v>
      </c>
      <c r="AU53" s="12">
        <f t="shared" si="20"/>
        <v>0</v>
      </c>
      <c r="AV53" s="12">
        <f t="shared" si="4"/>
        <v>4.7857142857142856</v>
      </c>
      <c r="AW53" s="21">
        <f t="shared" si="12"/>
        <v>30.299350649350647</v>
      </c>
      <c r="AX53" s="12">
        <f t="shared" si="13"/>
        <v>2.9026183369842529</v>
      </c>
      <c r="AY53" s="12">
        <f>AF53/Team_Defense_Table[[#Totals],[Rushing Y/A]]*R53</f>
        <v>4.8385060733340897</v>
      </c>
      <c r="AZ53" s="12">
        <f t="shared" si="21"/>
        <v>14.044336452069203</v>
      </c>
      <c r="BA53" s="22">
        <f t="shared" si="15"/>
        <v>14.067643396084156</v>
      </c>
      <c r="BB53" s="22">
        <f t="shared" si="5"/>
        <v>2.0996482680722619</v>
      </c>
      <c r="BC53" s="21">
        <f t="shared" si="6"/>
        <v>0</v>
      </c>
      <c r="BD53" t="str">
        <f t="shared" si="16"/>
        <v>Gardner Minshew II</v>
      </c>
      <c r="BE53">
        <f t="shared" si="17"/>
        <v>6700</v>
      </c>
      <c r="BF53" t="str">
        <f t="shared" si="18"/>
        <v>QB</v>
      </c>
    </row>
    <row r="54" spans="1:58" x14ac:dyDescent="0.3">
      <c r="A54" t="s">
        <v>2041</v>
      </c>
      <c r="B54" t="s">
        <v>49</v>
      </c>
      <c r="C54" t="s">
        <v>2042</v>
      </c>
      <c r="D54" t="s">
        <v>85</v>
      </c>
      <c r="E54" t="s">
        <v>2043</v>
      </c>
      <c r="F54">
        <v>13.137499809265099</v>
      </c>
      <c r="G54">
        <v>16</v>
      </c>
      <c r="H54">
        <v>6700</v>
      </c>
      <c r="I54" t="s">
        <v>1972</v>
      </c>
      <c r="J54" t="s">
        <v>86</v>
      </c>
      <c r="K54" t="s">
        <v>1093</v>
      </c>
      <c r="O54" t="str">
        <f t="shared" si="7"/>
        <v>DeVante Parker</v>
      </c>
      <c r="P54" t="str">
        <f>IFERROR(VLOOKUP(O:O,'Name Bridge'!A:B,2,FALSE),O:O)</f>
        <v>DeVante Parker</v>
      </c>
      <c r="Q54" s="12">
        <f>VLOOKUP($K54,'Defensive Stats'!$AC:$AH,2,FALSE)</f>
        <v>5.3843283582089549</v>
      </c>
      <c r="R54" s="12">
        <f>VLOOKUP($K54,'Defensive Stats'!$AC:$AH,4,FALSE)</f>
        <v>4.1863013698630134</v>
      </c>
      <c r="S54" s="12">
        <f>VLOOKUP($K54,'Defensive Stats'!$AC:$AH,6,FALSE)</f>
        <v>9.5247524752475243</v>
      </c>
      <c r="T54" s="12">
        <f>IFERROR(VLOOKUP($P54,Passing!$C:$AF,9,FALSE)/VLOOKUP($P54,Passing!$C:$AF,5,FALSE),0)</f>
        <v>0</v>
      </c>
      <c r="U54" s="12">
        <f>IFERROR(VLOOKUP($P54,Passing!$C:$AF,11,FALSE)/VLOOKUP($P54,Passing!$C:$AF,5,FALSE),0)</f>
        <v>0</v>
      </c>
      <c r="V54" s="12">
        <f>IFERROR(VLOOKUP($P54,Passing!$C:$AF,18,FALSE),0)</f>
        <v>0</v>
      </c>
      <c r="W54" s="12">
        <f>IFERROR(VLOOKUP($P54,Passing!$C:$AF,12,FALSE)/VLOOKUP($P54,Passing!$C:$AF,5,FALSE),0)</f>
        <v>0</v>
      </c>
      <c r="X54" s="12">
        <f>IFERROR(IF(OR($B54="D",$B54="K"),0,VLOOKUP($P54,Receiving!$C:$T,7,FALSE)/VLOOKUP($P54,Receiving!$C:$T,5,FALSE)),0)*$AJ54</f>
        <v>8</v>
      </c>
      <c r="Y54" s="21">
        <f>IFERROR(VLOOKUP($P54,Receiving!$C:$T,8,FALSE)/VLOOKUP($P54,Receiving!$C:$T,5,FALSE),0)</f>
        <v>4.5</v>
      </c>
      <c r="Z54" s="21">
        <f>IFERROR(VLOOKUP($P54,Receiving!$C:$T,10,FALSE)/VLOOKUP($P54,Receiving!$C:$T,5,FALSE),0)</f>
        <v>75.125</v>
      </c>
      <c r="AA54" s="21">
        <f>IFERROR(VLOOKUP($P54,Receiving!$C:$T,11,FALSE),0)</f>
        <v>16.7</v>
      </c>
      <c r="AB54" s="21">
        <f>IFERROR(VLOOKUP($P54,Receiving!$C:$T,14,FALSE),0)</f>
        <v>51</v>
      </c>
      <c r="AC54" s="21">
        <f>IFERROR(VLOOKUP($P54,Receiving!$C:$T,11,FALSE)/VLOOKUP($P54,Receiving!$C:$T,5,FALSE),0)</f>
        <v>1.04375</v>
      </c>
      <c r="AD54" s="12">
        <f>IFERROR(VLOOKUP($P54,Rushing!$C:$P,7,FALSE)/VLOOKUP($P54,Rushing!$C:$P,5,FALSE),0)</f>
        <v>0</v>
      </c>
      <c r="AE54" s="12">
        <f>IFERROR(VLOOKUP($P54,Rushing!$C:$P,8,FALSE)/VLOOKUP($P54,Rushing!$C:$P,5,FALSE),0)</f>
        <v>0</v>
      </c>
      <c r="AF54" s="12">
        <f>IFERROR(VLOOKUP($P54,Rushing!$C:$P,12,FALSE),0)</f>
        <v>0</v>
      </c>
      <c r="AG54" s="12">
        <f>IFERROR(VLOOKUP($P54,Rushing!$C:$P,9,FALSE)/VLOOKUP($P54,Rushing!$C:$P,5,FALSE),0)</f>
        <v>0</v>
      </c>
      <c r="AH54" s="12">
        <f>VLOOKUP($J54,'Vegas Odds'!$B:$S,18,FALSE)</f>
        <v>42.492174647302903</v>
      </c>
      <c r="AI54" s="12">
        <f>VLOOKUP($J54,'Vegas Odds'!$B:$S,17,FALSE)</f>
        <v>20.507825352697093</v>
      </c>
      <c r="AJ54">
        <v>1</v>
      </c>
      <c r="AK54" s="12">
        <f t="shared" si="0"/>
        <v>0</v>
      </c>
      <c r="AL54" s="12">
        <f t="shared" si="1"/>
        <v>0</v>
      </c>
      <c r="AM54" s="12">
        <f>V54/Team_Defense_Table[[#Totals],[Passing yds/att]]*'Fanduel Export'!Q54</f>
        <v>0</v>
      </c>
      <c r="AN54" s="12">
        <f t="shared" si="19"/>
        <v>0</v>
      </c>
      <c r="AO54" s="12">
        <f>IFERROR(IF(OR($B54="D",$B54="K"),0,VLOOKUP($P54,Receiving!$C:$T,7,FALSE)/VLOOKUP($P54,Receiving!$C:$T,5,FALSE)),0)*$AJ54</f>
        <v>8</v>
      </c>
      <c r="AP54" s="21">
        <f t="shared" si="8"/>
        <v>49.607967032967032</v>
      </c>
      <c r="AQ54" s="21">
        <f t="shared" si="9"/>
        <v>6.8524758725250203</v>
      </c>
      <c r="AR54" s="22">
        <f t="shared" si="3"/>
        <v>4.5</v>
      </c>
      <c r="AS54" s="22">
        <f t="shared" si="10"/>
        <v>3.8545176782953239</v>
      </c>
      <c r="AT54" s="22">
        <f>AA54/Team_Defense_Table[[#Totals],[Yards per completion]]*'Fanduel Export'!S54</f>
        <v>14.979807810046747</v>
      </c>
      <c r="AU54" s="12">
        <f t="shared" si="20"/>
        <v>57.739934021291546</v>
      </c>
      <c r="AV54" s="12">
        <f t="shared" si="4"/>
        <v>0</v>
      </c>
      <c r="AW54" s="21">
        <f t="shared" si="12"/>
        <v>42.314010989010988</v>
      </c>
      <c r="AX54" s="12">
        <f t="shared" si="13"/>
        <v>0</v>
      </c>
      <c r="AY54" s="12">
        <f>AF54/Team_Defense_Table[[#Totals],[Rushing Y/A]]*R54</f>
        <v>0</v>
      </c>
      <c r="AZ54" s="12">
        <f t="shared" si="21"/>
        <v>0</v>
      </c>
      <c r="BA54" s="22">
        <f t="shared" si="15"/>
        <v>8.0239934021291539</v>
      </c>
      <c r="BB54" s="22">
        <f t="shared" si="5"/>
        <v>1.1976109555416647</v>
      </c>
      <c r="BC54" s="21">
        <f t="shared" si="6"/>
        <v>1.1940298507462686</v>
      </c>
      <c r="BD54" t="str">
        <f t="shared" si="16"/>
        <v>DeVante Parker</v>
      </c>
      <c r="BE54">
        <f t="shared" si="17"/>
        <v>6700</v>
      </c>
      <c r="BF54" t="str">
        <f t="shared" si="18"/>
        <v>WR</v>
      </c>
    </row>
    <row r="55" spans="1:58" x14ac:dyDescent="0.3">
      <c r="A55" t="s">
        <v>2044</v>
      </c>
      <c r="B55" t="s">
        <v>49</v>
      </c>
      <c r="C55" t="s">
        <v>2045</v>
      </c>
      <c r="D55" t="s">
        <v>100</v>
      </c>
      <c r="E55" t="s">
        <v>2046</v>
      </c>
      <c r="F55">
        <v>12.892499923706</v>
      </c>
      <c r="G55">
        <v>16</v>
      </c>
      <c r="H55">
        <v>6700</v>
      </c>
      <c r="I55" t="s">
        <v>1972</v>
      </c>
      <c r="J55" t="s">
        <v>1093</v>
      </c>
      <c r="K55" t="s">
        <v>86</v>
      </c>
      <c r="O55" t="str">
        <f t="shared" si="7"/>
        <v>Julian Edelman</v>
      </c>
      <c r="P55" t="str">
        <f>IFERROR(VLOOKUP(O:O,'Name Bridge'!A:B,2,FALSE),O:O)</f>
        <v>Julian Edelman</v>
      </c>
      <c r="Q55" s="12">
        <f>VLOOKUP($K55,'Defensive Stats'!$AC:$AH,2,FALSE)</f>
        <v>7.7027522935779817</v>
      </c>
      <c r="R55" s="12">
        <f>VLOOKUP($K55,'Defensive Stats'!$AC:$AH,4,FALSE)</f>
        <v>4.4659793814432991</v>
      </c>
      <c r="S55" s="12">
        <f>VLOOKUP($K55,'Defensive Stats'!$AC:$AH,6,FALSE)</f>
        <v>12.203488372093023</v>
      </c>
      <c r="T55" s="12">
        <f>IFERROR(VLOOKUP($P55,Passing!$C:$AF,9,FALSE)/VLOOKUP($P55,Passing!$C:$AF,5,FALSE),0)</f>
        <v>0.125</v>
      </c>
      <c r="U55" s="12">
        <f>IFERROR(VLOOKUP($P55,Passing!$C:$AF,11,FALSE)/VLOOKUP($P55,Passing!$C:$AF,5,FALSE),0)</f>
        <v>2.9375</v>
      </c>
      <c r="V55" s="12" t="str">
        <f>IFERROR(VLOOKUP($P55,Passing!$C:$AF,18,FALSE),0)</f>
        <v>23.5</v>
      </c>
      <c r="W55" s="12">
        <f>IFERROR(VLOOKUP($P55,Passing!$C:$AF,12,FALSE)/VLOOKUP($P55,Passing!$C:$AF,5,FALSE),0)</f>
        <v>6.25E-2</v>
      </c>
      <c r="X55" s="12">
        <f>IFERROR(IF(OR($B55="D",$B55="K"),0,VLOOKUP($P55,Receiving!$C:$T,7,FALSE)/VLOOKUP($P55,Receiving!$C:$T,5,FALSE)),0)*$AJ55</f>
        <v>9.5625</v>
      </c>
      <c r="Y55" s="21">
        <f>IFERROR(VLOOKUP($P55,Receiving!$C:$T,8,FALSE)/VLOOKUP($P55,Receiving!$C:$T,5,FALSE),0)</f>
        <v>6.25</v>
      </c>
      <c r="Z55" s="21">
        <f>IFERROR(VLOOKUP($P55,Receiving!$C:$T,10,FALSE)/VLOOKUP($P55,Receiving!$C:$T,5,FALSE),0)</f>
        <v>69.8125</v>
      </c>
      <c r="AA55" s="21">
        <f>IFERROR(VLOOKUP($P55,Receiving!$C:$T,11,FALSE),0)</f>
        <v>11.2</v>
      </c>
      <c r="AB55" s="21">
        <f>IFERROR(VLOOKUP($P55,Receiving!$C:$T,14,FALSE),0)</f>
        <v>44</v>
      </c>
      <c r="AC55" s="21">
        <f>IFERROR(VLOOKUP($P55,Receiving!$C:$T,11,FALSE)/VLOOKUP($P55,Receiving!$C:$T,5,FALSE),0)</f>
        <v>0.7</v>
      </c>
      <c r="AD55" s="12">
        <f>IFERROR(VLOOKUP($P55,Rushing!$C:$P,7,FALSE)/VLOOKUP($P55,Rushing!$C:$P,5,FALSE),0)</f>
        <v>0.5</v>
      </c>
      <c r="AE55" s="12">
        <f>IFERROR(VLOOKUP($P55,Rushing!$C:$P,8,FALSE)/VLOOKUP($P55,Rushing!$C:$P,5,FALSE),0)</f>
        <v>1.6875</v>
      </c>
      <c r="AF55" s="12" t="str">
        <f>IFERROR(VLOOKUP($P55,Rushing!$C:$P,12,FALSE),0)</f>
        <v>3.4</v>
      </c>
      <c r="AG55" s="12">
        <f>IFERROR(VLOOKUP($P55,Rushing!$C:$P,9,FALSE)/VLOOKUP($P55,Rushing!$C:$P,5,FALSE),0)</f>
        <v>0</v>
      </c>
      <c r="AH55" s="12">
        <f>VLOOKUP($J55,'Vegas Odds'!$B:$S,18,FALSE)</f>
        <v>34.723204605263149</v>
      </c>
      <c r="AI55" s="12">
        <f>VLOOKUP($J55,'Vegas Odds'!$B:$S,17,FALSE)</f>
        <v>31.576795394736852</v>
      </c>
      <c r="AJ55">
        <v>1</v>
      </c>
      <c r="AK55" s="12">
        <f t="shared" si="0"/>
        <v>0.125</v>
      </c>
      <c r="AL55" s="12">
        <f t="shared" si="1"/>
        <v>0</v>
      </c>
      <c r="AM55" s="12">
        <f>V55/Team_Defense_Table[[#Totals],[Passing yds/att]]*'Fanduel Export'!Q55</f>
        <v>26.855592161815011</v>
      </c>
      <c r="AN55" s="12">
        <f t="shared" si="19"/>
        <v>0</v>
      </c>
      <c r="AO55" s="12">
        <f>IFERROR(IF(OR($B55="D",$B55="K"),0,VLOOKUP($P55,Receiving!$C:$T,7,FALSE)/VLOOKUP($P55,Receiving!$C:$T,5,FALSE)),0)*$AJ55</f>
        <v>9.5625</v>
      </c>
      <c r="AP55" s="21">
        <f t="shared" si="8"/>
        <v>42.773239260739253</v>
      </c>
      <c r="AQ55" s="21">
        <f t="shared" si="9"/>
        <v>7.7628126785946439</v>
      </c>
      <c r="AR55" s="22">
        <f t="shared" si="3"/>
        <v>6.25</v>
      </c>
      <c r="AS55" s="22">
        <f t="shared" si="10"/>
        <v>5.0737337768592443</v>
      </c>
      <c r="AT55" s="22">
        <f>AA55/Team_Defense_Table[[#Totals],[Yards per completion]]*'Fanduel Export'!S55</f>
        <v>12.871764529610045</v>
      </c>
      <c r="AU55" s="12">
        <f t="shared" si="20"/>
        <v>65.307906461661233</v>
      </c>
      <c r="AV55" s="12">
        <f t="shared" si="4"/>
        <v>0.5</v>
      </c>
      <c r="AW55" s="21">
        <f t="shared" si="12"/>
        <v>34.718452380952385</v>
      </c>
      <c r="AX55" s="12">
        <f t="shared" si="13"/>
        <v>0.45475522710886812</v>
      </c>
      <c r="AY55" s="12">
        <f>AF55/Team_Defense_Table[[#Totals],[Rushing Y/A]]*R55</f>
        <v>3.5210040340654412</v>
      </c>
      <c r="AZ55" s="12">
        <f t="shared" si="21"/>
        <v>1.6011949891626704</v>
      </c>
      <c r="BA55" s="22">
        <f t="shared" si="15"/>
        <v>9.8159101450823911</v>
      </c>
      <c r="BB55" s="22">
        <f t="shared" si="5"/>
        <v>1.4650612156839389</v>
      </c>
      <c r="BC55" s="21">
        <f t="shared" si="6"/>
        <v>1.4272388059701493</v>
      </c>
      <c r="BD55" t="str">
        <f t="shared" si="16"/>
        <v>Julian Edelman</v>
      </c>
      <c r="BE55">
        <f t="shared" si="17"/>
        <v>6700</v>
      </c>
      <c r="BF55" t="str">
        <f t="shared" si="18"/>
        <v>WR</v>
      </c>
    </row>
    <row r="56" spans="1:58" x14ac:dyDescent="0.3">
      <c r="A56" t="s">
        <v>2047</v>
      </c>
      <c r="B56" t="s">
        <v>49</v>
      </c>
      <c r="C56" t="s">
        <v>2048</v>
      </c>
      <c r="D56" t="s">
        <v>132</v>
      </c>
      <c r="E56" t="s">
        <v>2049</v>
      </c>
      <c r="F56">
        <v>12.7307692307692</v>
      </c>
      <c r="G56">
        <v>13</v>
      </c>
      <c r="H56">
        <v>6600</v>
      </c>
      <c r="I56" t="s">
        <v>1900</v>
      </c>
      <c r="J56" t="s">
        <v>84</v>
      </c>
      <c r="K56" t="s">
        <v>61</v>
      </c>
      <c r="O56" t="str">
        <f t="shared" si="7"/>
        <v>Calvin Ridley</v>
      </c>
      <c r="P56" t="str">
        <f>IFERROR(VLOOKUP(O:O,'Name Bridge'!A:B,2,FALSE),O:O)</f>
        <v>Calvin Ridley</v>
      </c>
      <c r="Q56" s="12">
        <f>VLOOKUP($K56,'Defensive Stats'!$AC:$AH,2,FALSE)</f>
        <v>7.0618729096989963</v>
      </c>
      <c r="R56" s="12">
        <f>VLOOKUP($K56,'Defensive Stats'!$AC:$AH,4,FALSE)</f>
        <v>4.8530927835051543</v>
      </c>
      <c r="S56" s="12">
        <f>VLOOKUP($K56,'Defensive Stats'!$AC:$AH,6,FALSE)</f>
        <v>11.026109660574413</v>
      </c>
      <c r="T56" s="12">
        <f>IFERROR(VLOOKUP($P56,Passing!$C:$AF,9,FALSE)/VLOOKUP($P56,Passing!$C:$AF,5,FALSE),0)</f>
        <v>0</v>
      </c>
      <c r="U56" s="12">
        <f>IFERROR(VLOOKUP($P56,Passing!$C:$AF,11,FALSE)/VLOOKUP($P56,Passing!$C:$AF,5,FALSE),0)</f>
        <v>0</v>
      </c>
      <c r="V56" s="12">
        <f>IFERROR(VLOOKUP($P56,Passing!$C:$AF,18,FALSE),0)</f>
        <v>0</v>
      </c>
      <c r="W56" s="12">
        <f>IFERROR(VLOOKUP($P56,Passing!$C:$AF,12,FALSE)/VLOOKUP($P56,Passing!$C:$AF,5,FALSE),0)</f>
        <v>0</v>
      </c>
      <c r="X56" s="12">
        <f>IFERROR(IF(OR($B56="D",$B56="K"),0,VLOOKUP($P56,Receiving!$C:$T,7,FALSE)/VLOOKUP($P56,Receiving!$C:$T,5,FALSE)),0)*$AJ56</f>
        <v>7.1538461538461542</v>
      </c>
      <c r="Y56" s="21">
        <f>IFERROR(VLOOKUP($P56,Receiving!$C:$T,8,FALSE)/VLOOKUP($P56,Receiving!$C:$T,5,FALSE),0)</f>
        <v>4.8461538461538458</v>
      </c>
      <c r="Z56" s="21">
        <f>IFERROR(VLOOKUP($P56,Receiving!$C:$T,10,FALSE)/VLOOKUP($P56,Receiving!$C:$T,5,FALSE),0)</f>
        <v>66.615384615384613</v>
      </c>
      <c r="AA56" s="21">
        <f>IFERROR(VLOOKUP($P56,Receiving!$C:$T,11,FALSE),0)</f>
        <v>13.7</v>
      </c>
      <c r="AB56" s="21">
        <f>IFERROR(VLOOKUP($P56,Receiving!$C:$T,14,FALSE),0)</f>
        <v>36</v>
      </c>
      <c r="AC56" s="21">
        <f>IFERROR(VLOOKUP($P56,Receiving!$C:$T,11,FALSE)/VLOOKUP($P56,Receiving!$C:$T,5,FALSE),0)</f>
        <v>1.0538461538461539</v>
      </c>
      <c r="AD56" s="12">
        <f>IFERROR(VLOOKUP($P56,Rushing!$C:$P,7,FALSE)/VLOOKUP($P56,Rushing!$C:$P,5,FALSE),0)</f>
        <v>0.15384615384615385</v>
      </c>
      <c r="AE56" s="12">
        <f>IFERROR(VLOOKUP($P56,Rushing!$C:$P,8,FALSE)/VLOOKUP($P56,Rushing!$C:$P,5,FALSE),0)</f>
        <v>2.6153846153846154</v>
      </c>
      <c r="AF56" s="12" t="str">
        <f>IFERROR(VLOOKUP($P56,Rushing!$C:$P,12,FALSE),0)</f>
        <v>17.0</v>
      </c>
      <c r="AG56" s="12">
        <f>IFERROR(VLOOKUP($P56,Rushing!$C:$P,9,FALSE)/VLOOKUP($P56,Rushing!$C:$P,5,FALSE),0)</f>
        <v>0</v>
      </c>
      <c r="AH56" s="12">
        <f>VLOOKUP($J56,'Vegas Odds'!$B:$S,18,FALSE)</f>
        <v>44.774070299355685</v>
      </c>
      <c r="AI56" s="12">
        <f>VLOOKUP($J56,'Vegas Odds'!$B:$S,17,FALSE)</f>
        <v>21.325929700644309</v>
      </c>
      <c r="AJ56">
        <v>1</v>
      </c>
      <c r="AK56" s="12">
        <f t="shared" si="0"/>
        <v>0</v>
      </c>
      <c r="AL56" s="12">
        <f t="shared" si="1"/>
        <v>0</v>
      </c>
      <c r="AM56" s="12">
        <f>V56/Team_Defense_Table[[#Totals],[Passing yds/att]]*'Fanduel Export'!Q56</f>
        <v>0</v>
      </c>
      <c r="AN56" s="12">
        <f t="shared" si="19"/>
        <v>0</v>
      </c>
      <c r="AO56" s="12">
        <f>IFERROR(IF(OR($B56="D",$B56="K"),0,VLOOKUP($P56,Receiving!$C:$T,7,FALSE)/VLOOKUP($P56,Receiving!$C:$T,5,FALSE)),0)*$AJ56</f>
        <v>7.1538461538461542</v>
      </c>
      <c r="AP56" s="21">
        <f t="shared" si="8"/>
        <v>36.57628205128205</v>
      </c>
      <c r="AQ56" s="21">
        <f t="shared" si="9"/>
        <v>8.7572271603219374</v>
      </c>
      <c r="AR56" s="22">
        <f t="shared" si="3"/>
        <v>4.8461538461538458</v>
      </c>
      <c r="AS56" s="22">
        <f t="shared" si="10"/>
        <v>5.932315173121312</v>
      </c>
      <c r="AT56" s="22">
        <f>AA56/Team_Defense_Table[[#Totals],[Yards per completion]]*'Fanduel Export'!S56</f>
        <v>14.225873634783911</v>
      </c>
      <c r="AU56" s="12">
        <f t="shared" si="20"/>
        <v>84.392366014535028</v>
      </c>
      <c r="AV56" s="12">
        <f t="shared" si="4"/>
        <v>0.15384615384615385</v>
      </c>
      <c r="AW56" s="21">
        <f t="shared" si="12"/>
        <v>30.875869963369961</v>
      </c>
      <c r="AX56" s="12">
        <f t="shared" si="13"/>
        <v>0.10626137062793516</v>
      </c>
      <c r="AY56" s="12">
        <f>AF56/Team_Defense_Table[[#Totals],[Rushing Y/A]]*R56</f>
        <v>19.131032421933362</v>
      </c>
      <c r="AZ56" s="12">
        <f t="shared" si="21"/>
        <v>2.0328897266821051</v>
      </c>
      <c r="BA56" s="22">
        <f t="shared" si="15"/>
        <v>11.065602497198636</v>
      </c>
      <c r="BB56" s="22">
        <f t="shared" si="5"/>
        <v>1.6766064389694904</v>
      </c>
      <c r="BC56" s="21">
        <f t="shared" si="6"/>
        <v>1.083916083916084</v>
      </c>
      <c r="BD56" t="str">
        <f t="shared" si="16"/>
        <v>Calvin Ridley</v>
      </c>
      <c r="BE56">
        <f t="shared" si="17"/>
        <v>6600</v>
      </c>
      <c r="BF56" t="str">
        <f t="shared" si="18"/>
        <v>WR</v>
      </c>
    </row>
    <row r="57" spans="1:58" x14ac:dyDescent="0.3">
      <c r="A57" t="s">
        <v>2050</v>
      </c>
      <c r="B57" t="s">
        <v>52</v>
      </c>
      <c r="C57" t="s">
        <v>2051</v>
      </c>
      <c r="D57" t="s">
        <v>75</v>
      </c>
      <c r="E57" t="s">
        <v>2052</v>
      </c>
      <c r="F57">
        <v>11.440000406901</v>
      </c>
      <c r="G57">
        <v>15</v>
      </c>
      <c r="H57">
        <v>6600</v>
      </c>
      <c r="I57" t="s">
        <v>1941</v>
      </c>
      <c r="J57" t="s">
        <v>76</v>
      </c>
      <c r="K57" t="s">
        <v>135</v>
      </c>
      <c r="O57" t="str">
        <f t="shared" si="7"/>
        <v>Zach Ertz</v>
      </c>
      <c r="P57" t="str">
        <f>IFERROR(VLOOKUP(O:O,'Name Bridge'!A:B,2,FALSE),O:O)</f>
        <v>Zach Ertz</v>
      </c>
      <c r="Q57" s="12">
        <f>VLOOKUP($K57,'Defensive Stats'!$AC:$AH,2,FALSE)</f>
        <v>7.0796296296296299</v>
      </c>
      <c r="R57" s="12">
        <f>VLOOKUP($K57,'Defensive Stats'!$AC:$AH,4,FALSE)</f>
        <v>4.7444219066937121</v>
      </c>
      <c r="S57" s="12">
        <f>VLOOKUP($K57,'Defensive Stats'!$AC:$AH,6,FALSE)</f>
        <v>10.304582210242588</v>
      </c>
      <c r="T57" s="12">
        <f>IFERROR(VLOOKUP($P57,Passing!$C:$AF,9,FALSE)/VLOOKUP($P57,Passing!$C:$AF,5,FALSE),0)</f>
        <v>0</v>
      </c>
      <c r="U57" s="12">
        <f>IFERROR(VLOOKUP($P57,Passing!$C:$AF,11,FALSE)/VLOOKUP($P57,Passing!$C:$AF,5,FALSE),0)</f>
        <v>0</v>
      </c>
      <c r="V57" s="12">
        <f>IFERROR(VLOOKUP($P57,Passing!$C:$AF,18,FALSE),0)</f>
        <v>0</v>
      </c>
      <c r="W57" s="12">
        <f>IFERROR(VLOOKUP($P57,Passing!$C:$AF,12,FALSE)/VLOOKUP($P57,Passing!$C:$AF,5,FALSE),0)</f>
        <v>0</v>
      </c>
      <c r="X57" s="12">
        <f>IFERROR(IF(OR($B57="D",$B57="K"),0,VLOOKUP($P57,Receiving!$C:$T,7,FALSE)/VLOOKUP($P57,Receiving!$C:$T,5,FALSE)),0)*$AJ57</f>
        <v>9</v>
      </c>
      <c r="Y57" s="21">
        <f>IFERROR(VLOOKUP($P57,Receiving!$C:$T,8,FALSE)/VLOOKUP($P57,Receiving!$C:$T,5,FALSE),0)</f>
        <v>5.8666666666666663</v>
      </c>
      <c r="Z57" s="21">
        <f>IFERROR(VLOOKUP($P57,Receiving!$C:$T,10,FALSE)/VLOOKUP($P57,Receiving!$C:$T,5,FALSE),0)</f>
        <v>61.06666666666667</v>
      </c>
      <c r="AA57" s="21">
        <f>IFERROR(VLOOKUP($P57,Receiving!$C:$T,11,FALSE),0)</f>
        <v>10.4</v>
      </c>
      <c r="AB57" s="21">
        <f>IFERROR(VLOOKUP($P57,Receiving!$C:$T,14,FALSE),0)</f>
        <v>30</v>
      </c>
      <c r="AC57" s="21">
        <f>IFERROR(VLOOKUP($P57,Receiving!$C:$T,11,FALSE)/VLOOKUP($P57,Receiving!$C:$T,5,FALSE),0)</f>
        <v>0.69333333333333336</v>
      </c>
      <c r="AD57" s="12">
        <f>IFERROR(VLOOKUP($P57,Rushing!$C:$P,7,FALSE)/VLOOKUP($P57,Rushing!$C:$P,5,FALSE),0)</f>
        <v>0</v>
      </c>
      <c r="AE57" s="12">
        <f>IFERROR(VLOOKUP($P57,Rushing!$C:$P,8,FALSE)/VLOOKUP($P57,Rushing!$C:$P,5,FALSE),0)</f>
        <v>0</v>
      </c>
      <c r="AF57" s="12">
        <f>IFERROR(VLOOKUP($P57,Rushing!$C:$P,12,FALSE),0)</f>
        <v>0</v>
      </c>
      <c r="AG57" s="12">
        <f>IFERROR(VLOOKUP($P57,Rushing!$C:$P,9,FALSE)/VLOOKUP($P57,Rushing!$C:$P,5,FALSE),0)</f>
        <v>0</v>
      </c>
      <c r="AH57" s="12">
        <f>VLOOKUP($J57,'Vegas Odds'!$B:$S,18,FALSE)</f>
        <v>29.284970403171386</v>
      </c>
      <c r="AI57" s="12">
        <f>VLOOKUP($J57,'Vegas Odds'!$B:$S,17,FALSE)</f>
        <v>32.615029596828613</v>
      </c>
      <c r="AJ57">
        <v>1</v>
      </c>
      <c r="AK57" s="12">
        <f t="shared" si="0"/>
        <v>0</v>
      </c>
      <c r="AL57" s="12">
        <f t="shared" si="1"/>
        <v>0</v>
      </c>
      <c r="AM57" s="12">
        <f>V57/Team_Defense_Table[[#Totals],[Passing yds/att]]*'Fanduel Export'!Q57</f>
        <v>0</v>
      </c>
      <c r="AN57" s="12">
        <f t="shared" si="19"/>
        <v>0</v>
      </c>
      <c r="AO57" s="12">
        <f>IFERROR(IF(OR($B57="D",$B57="K"),0,VLOOKUP($P57,Receiving!$C:$T,7,FALSE)/VLOOKUP($P57,Receiving!$C:$T,5,FALSE)),0)*$AJ57</f>
        <v>9</v>
      </c>
      <c r="AP57" s="21">
        <f t="shared" si="8"/>
        <v>48.590422077922085</v>
      </c>
      <c r="AQ57" s="21">
        <f t="shared" si="9"/>
        <v>5.424211652367962</v>
      </c>
      <c r="AR57" s="22">
        <f t="shared" si="3"/>
        <v>5.8666666666666663</v>
      </c>
      <c r="AS57" s="22">
        <f t="shared" si="10"/>
        <v>3.5357824104324491</v>
      </c>
      <c r="AT57" s="22">
        <f>AA57/Team_Defense_Table[[#Totals],[Yards per completion]]*'Fanduel Export'!S57</f>
        <v>10.092524206699032</v>
      </c>
      <c r="AU57" s="12">
        <f t="shared" si="20"/>
        <v>35.684969566910148</v>
      </c>
      <c r="AV57" s="12">
        <f t="shared" si="4"/>
        <v>0</v>
      </c>
      <c r="AW57" s="21">
        <f t="shared" si="12"/>
        <v>20.961922799422798</v>
      </c>
      <c r="AX57" s="12">
        <f t="shared" si="13"/>
        <v>0</v>
      </c>
      <c r="AY57" s="12">
        <f>AF57/Team_Defense_Table[[#Totals],[Rushing Y/A]]*R57</f>
        <v>0</v>
      </c>
      <c r="AZ57" s="12">
        <f t="shared" si="21"/>
        <v>0</v>
      </c>
      <c r="BA57" s="22">
        <f t="shared" si="15"/>
        <v>6.5018302900243476</v>
      </c>
      <c r="BB57" s="22">
        <f t="shared" si="5"/>
        <v>0.98512580151884066</v>
      </c>
      <c r="BC57" s="21">
        <f t="shared" si="6"/>
        <v>1.3636363636363638</v>
      </c>
      <c r="BD57" t="str">
        <f t="shared" si="16"/>
        <v>Zach Ertz</v>
      </c>
      <c r="BE57">
        <f t="shared" si="17"/>
        <v>6600</v>
      </c>
      <c r="BF57" t="str">
        <f t="shared" si="18"/>
        <v>TE</v>
      </c>
    </row>
    <row r="58" spans="1:58" x14ac:dyDescent="0.3">
      <c r="A58" t="s">
        <v>2053</v>
      </c>
      <c r="B58" t="s">
        <v>34</v>
      </c>
      <c r="C58" t="s">
        <v>2054</v>
      </c>
      <c r="D58" t="s">
        <v>110</v>
      </c>
      <c r="E58" t="s">
        <v>2055</v>
      </c>
      <c r="F58">
        <v>13.514285496303</v>
      </c>
      <c r="G58">
        <v>14</v>
      </c>
      <c r="H58">
        <v>6600</v>
      </c>
      <c r="I58" t="s">
        <v>1919</v>
      </c>
      <c r="J58" t="s">
        <v>116</v>
      </c>
      <c r="K58" t="s">
        <v>1090</v>
      </c>
      <c r="O58" t="str">
        <f t="shared" si="7"/>
        <v>Kenyan Drake</v>
      </c>
      <c r="P58" t="str">
        <f>IFERROR(VLOOKUP(O:O,'Name Bridge'!A:B,2,FALSE),O:O)</f>
        <v>Kenyan Drake</v>
      </c>
      <c r="Q58" s="12">
        <f>VLOOKUP($K58,'Defensive Stats'!$AC:$AH,2,FALSE)</f>
        <v>5.2157996146435455</v>
      </c>
      <c r="R58" s="12">
        <f>VLOOKUP($K58,'Defensive Stats'!$AC:$AH,4,FALSE)</f>
        <v>4.4937655860349128</v>
      </c>
      <c r="S58" s="12">
        <f>VLOOKUP($K58,'Defensive Stats'!$AC:$AH,6,FALSE)</f>
        <v>8.5125786163522008</v>
      </c>
      <c r="T58" s="12">
        <f>IFERROR(VLOOKUP($P58,Passing!$C:$AF,9,FALSE)/VLOOKUP($P58,Passing!$C:$AF,5,FALSE),0)</f>
        <v>0</v>
      </c>
      <c r="U58" s="12">
        <f>IFERROR(VLOOKUP($P58,Passing!$C:$AF,11,FALSE)/VLOOKUP($P58,Passing!$C:$AF,5,FALSE),0)</f>
        <v>0</v>
      </c>
      <c r="V58" s="12">
        <f>IFERROR(VLOOKUP($P58,Passing!$C:$AF,18,FALSE),0)</f>
        <v>0</v>
      </c>
      <c r="W58" s="12">
        <f>IFERROR(VLOOKUP($P58,Passing!$C:$AF,12,FALSE)/VLOOKUP($P58,Passing!$C:$AF,5,FALSE),0)</f>
        <v>0</v>
      </c>
      <c r="X58" s="12">
        <f>IFERROR(IF(OR($B58="D",$B58="K"),0,VLOOKUP($P58,Receiving!$C:$T,7,FALSE)/VLOOKUP($P58,Receiving!$C:$T,5,FALSE)),0)*$AJ58</f>
        <v>4.8571428571428568</v>
      </c>
      <c r="Y58" s="21">
        <f>IFERROR(VLOOKUP($P58,Receiving!$C:$T,8,FALSE)/VLOOKUP($P58,Receiving!$C:$T,5,FALSE),0)</f>
        <v>3.5714285714285716</v>
      </c>
      <c r="Z58" s="21">
        <f>IFERROR(VLOOKUP($P58,Receiving!$C:$T,10,FALSE)/VLOOKUP($P58,Receiving!$C:$T,5,FALSE),0)</f>
        <v>24.642857142857142</v>
      </c>
      <c r="AA58" s="21">
        <f>IFERROR(VLOOKUP($P58,Receiving!$C:$T,11,FALSE),0)</f>
        <v>6.9</v>
      </c>
      <c r="AB58" s="21">
        <f>IFERROR(VLOOKUP($P58,Receiving!$C:$T,14,FALSE),0)</f>
        <v>26</v>
      </c>
      <c r="AC58" s="21">
        <f>IFERROR(VLOOKUP($P58,Receiving!$C:$T,11,FALSE)/VLOOKUP($P58,Receiving!$C:$T,5,FALSE),0)</f>
        <v>0.49285714285714288</v>
      </c>
      <c r="AD58" s="12">
        <f>IFERROR(VLOOKUP($P58,Rushing!$C:$P,7,FALSE)/VLOOKUP($P58,Rushing!$C:$P,5,FALSE),0)</f>
        <v>12.142857142857142</v>
      </c>
      <c r="AE58" s="12">
        <f>IFERROR(VLOOKUP($P58,Rushing!$C:$P,8,FALSE)/VLOOKUP($P58,Rushing!$C:$P,5,FALSE),0)</f>
        <v>58.357142857142854</v>
      </c>
      <c r="AF58" s="12" t="str">
        <f>IFERROR(VLOOKUP($P58,Rushing!$C:$P,12,FALSE),0)</f>
        <v>4.8</v>
      </c>
      <c r="AG58" s="12">
        <f>IFERROR(VLOOKUP($P58,Rushing!$C:$P,9,FALSE)/VLOOKUP($P58,Rushing!$C:$P,5,FALSE),0)</f>
        <v>0.5714285714285714</v>
      </c>
      <c r="AH58" s="12">
        <f>VLOOKUP($J58,'Vegas Odds'!$B:$S,18,FALSE)</f>
        <v>35.724841066015493</v>
      </c>
      <c r="AI58" s="12">
        <f>VLOOKUP($J58,'Vegas Odds'!$B:$S,17,FALSE)</f>
        <v>23.675158933984505</v>
      </c>
      <c r="AJ58">
        <v>1</v>
      </c>
      <c r="AK58" s="12">
        <f t="shared" si="0"/>
        <v>0</v>
      </c>
      <c r="AL58" s="12">
        <f t="shared" si="1"/>
        <v>0</v>
      </c>
      <c r="AM58" s="12">
        <f>V58/Team_Defense_Table[[#Totals],[Passing yds/att]]*'Fanduel Export'!Q58</f>
        <v>0</v>
      </c>
      <c r="AN58" s="12">
        <f t="shared" si="19"/>
        <v>0</v>
      </c>
      <c r="AO58" s="12">
        <f>IFERROR(IF(OR($B58="D",$B58="K"),0,VLOOKUP($P58,Receiving!$C:$T,7,FALSE)/VLOOKUP($P58,Receiving!$C:$T,5,FALSE)),0)*$AJ58</f>
        <v>4.8571428571428568</v>
      </c>
      <c r="AP58" s="21">
        <f t="shared" si="8"/>
        <v>43.039806027306028</v>
      </c>
      <c r="AQ58" s="21">
        <f t="shared" si="9"/>
        <v>4.0316319384960311</v>
      </c>
      <c r="AR58" s="22">
        <f t="shared" si="3"/>
        <v>3.5714285714285716</v>
      </c>
      <c r="AS58" s="22">
        <f t="shared" si="10"/>
        <v>2.9644352488941408</v>
      </c>
      <c r="AT58" s="22">
        <f>AA58/Team_Defense_Table[[#Totals],[Yards per completion]]*'Fanduel Export'!S58</f>
        <v>5.5315430735943112</v>
      </c>
      <c r="AU58" s="12">
        <f t="shared" si="20"/>
        <v>16.397901268139211</v>
      </c>
      <c r="AV58" s="12">
        <f t="shared" si="4"/>
        <v>12.142857142857142</v>
      </c>
      <c r="AW58" s="21">
        <f t="shared" si="12"/>
        <v>26.173305860805861</v>
      </c>
      <c r="AX58" s="12">
        <f t="shared" si="13"/>
        <v>10.983865557476825</v>
      </c>
      <c r="AY58" s="12">
        <f>AF58/Team_Defense_Table[[#Totals],[Rushing Y/A]]*R58</f>
        <v>5.0017564783692947</v>
      </c>
      <c r="AZ58" s="12">
        <f t="shared" si="21"/>
        <v>54.938620709647076</v>
      </c>
      <c r="BA58" s="22">
        <f t="shared" si="15"/>
        <v>8.9193664834929152</v>
      </c>
      <c r="BB58" s="22">
        <f t="shared" si="5"/>
        <v>1.3514191641655933</v>
      </c>
      <c r="BC58" s="21">
        <f t="shared" si="6"/>
        <v>0.73593073593073588</v>
      </c>
      <c r="BD58" t="str">
        <f t="shared" si="16"/>
        <v>Kenyan Drake</v>
      </c>
      <c r="BE58">
        <f t="shared" si="17"/>
        <v>6600</v>
      </c>
      <c r="BF58" t="str">
        <f t="shared" si="18"/>
        <v>RB</v>
      </c>
    </row>
    <row r="59" spans="1:58" x14ac:dyDescent="0.3">
      <c r="A59" t="s">
        <v>2056</v>
      </c>
      <c r="B59" t="s">
        <v>49</v>
      </c>
      <c r="C59" t="s">
        <v>2057</v>
      </c>
      <c r="D59" t="s">
        <v>118</v>
      </c>
      <c r="E59" t="s">
        <v>2058</v>
      </c>
      <c r="F59">
        <v>12.040000406900999</v>
      </c>
      <c r="G59">
        <v>15</v>
      </c>
      <c r="H59">
        <v>6600</v>
      </c>
      <c r="I59" t="s">
        <v>1922</v>
      </c>
      <c r="J59" t="s">
        <v>107</v>
      </c>
      <c r="K59" t="s">
        <v>130</v>
      </c>
      <c r="O59" t="str">
        <f t="shared" si="7"/>
        <v>Stefon Diggs</v>
      </c>
      <c r="P59" t="str">
        <f>IFERROR(VLOOKUP(O:O,'Name Bridge'!A:B,2,FALSE),O:O)</f>
        <v>Stefon Diggs</v>
      </c>
      <c r="Q59" s="12">
        <f>VLOOKUP($K59,'Defensive Stats'!$AC:$AH,2,FALSE)</f>
        <v>6.45982905982906</v>
      </c>
      <c r="R59" s="12">
        <f>VLOOKUP($K59,'Defensive Stats'!$AC:$AH,4,FALSE)</f>
        <v>3.3357314148681056</v>
      </c>
      <c r="S59" s="12">
        <f>VLOOKUP($K59,'Defensive Stats'!$AC:$AH,6,FALSE)</f>
        <v>10.410468319559229</v>
      </c>
      <c r="T59" s="12">
        <f>IFERROR(VLOOKUP($P59,Passing!$C:$AF,9,FALSE)/VLOOKUP($P59,Passing!$C:$AF,5,FALSE),0)</f>
        <v>6.6666666666666666E-2</v>
      </c>
      <c r="U59" s="12">
        <f>IFERROR(VLOOKUP($P59,Passing!$C:$AF,11,FALSE)/VLOOKUP($P59,Passing!$C:$AF,5,FALSE),0)</f>
        <v>0</v>
      </c>
      <c r="V59" s="12" t="str">
        <f>IFERROR(VLOOKUP($P59,Passing!$C:$AF,18,FALSE),0)</f>
        <v>0.0</v>
      </c>
      <c r="W59" s="12">
        <f>IFERROR(VLOOKUP($P59,Passing!$C:$AF,12,FALSE)/VLOOKUP($P59,Passing!$C:$AF,5,FALSE),0)</f>
        <v>0</v>
      </c>
      <c r="X59" s="12">
        <f>IFERROR(IF(OR($B59="D",$B59="K"),0,VLOOKUP($P59,Receiving!$C:$T,7,FALSE)/VLOOKUP($P59,Receiving!$C:$T,5,FALSE)),0)*$AJ59</f>
        <v>6.2666666666666666</v>
      </c>
      <c r="Y59" s="21">
        <f>IFERROR(VLOOKUP($P59,Receiving!$C:$T,8,FALSE)/VLOOKUP($P59,Receiving!$C:$T,5,FALSE),0)</f>
        <v>4.2</v>
      </c>
      <c r="Z59" s="21">
        <f>IFERROR(VLOOKUP($P59,Receiving!$C:$T,10,FALSE)/VLOOKUP($P59,Receiving!$C:$T,5,FALSE),0)</f>
        <v>75.333333333333329</v>
      </c>
      <c r="AA59" s="21">
        <f>IFERROR(VLOOKUP($P59,Receiving!$C:$T,11,FALSE),0)</f>
        <v>17.899999999999999</v>
      </c>
      <c r="AB59" s="21">
        <f>IFERROR(VLOOKUP($P59,Receiving!$C:$T,14,FALSE),0)</f>
        <v>66</v>
      </c>
      <c r="AC59" s="21">
        <f>IFERROR(VLOOKUP($P59,Receiving!$C:$T,11,FALSE)/VLOOKUP($P59,Receiving!$C:$T,5,FALSE),0)</f>
        <v>1.1933333333333331</v>
      </c>
      <c r="AD59" s="12">
        <f>IFERROR(VLOOKUP($P59,Rushing!$C:$P,7,FALSE)/VLOOKUP($P59,Rushing!$C:$P,5,FALSE),0)</f>
        <v>0.33333333333333331</v>
      </c>
      <c r="AE59" s="12">
        <f>IFERROR(VLOOKUP($P59,Rushing!$C:$P,8,FALSE)/VLOOKUP($P59,Rushing!$C:$P,5,FALSE),0)</f>
        <v>4.0666666666666664</v>
      </c>
      <c r="AF59" s="12" t="str">
        <f>IFERROR(VLOOKUP($P59,Rushing!$C:$P,12,FALSE),0)</f>
        <v>12.2</v>
      </c>
      <c r="AG59" s="12">
        <f>IFERROR(VLOOKUP($P59,Rushing!$C:$P,9,FALSE)/VLOOKUP($P59,Rushing!$C:$P,5,FALSE),0)</f>
        <v>0</v>
      </c>
      <c r="AH59" s="12">
        <f>VLOOKUP($J59,'Vegas Odds'!$B:$S,18,FALSE)</f>
        <v>31.210567449280106</v>
      </c>
      <c r="AI59" s="12">
        <f>VLOOKUP($J59,'Vegas Odds'!$B:$S,17,FALSE)</f>
        <v>27.689432550719893</v>
      </c>
      <c r="AJ59">
        <v>1</v>
      </c>
      <c r="AK59" s="12">
        <f t="shared" si="0"/>
        <v>6.6666666666666666E-2</v>
      </c>
      <c r="AL59" s="12">
        <f t="shared" si="1"/>
        <v>0</v>
      </c>
      <c r="AM59" s="12">
        <f>V59/Team_Defense_Table[[#Totals],[Passing yds/att]]*'Fanduel Export'!Q59</f>
        <v>0</v>
      </c>
      <c r="AN59" s="12">
        <f t="shared" si="19"/>
        <v>0</v>
      </c>
      <c r="AO59" s="12">
        <f>IFERROR(IF(OR($B59="D",$B59="K"),0,VLOOKUP($P59,Receiving!$C:$T,7,FALSE)/VLOOKUP($P59,Receiving!$C:$T,5,FALSE)),0)*$AJ59</f>
        <v>6.2666666666666666</v>
      </c>
      <c r="AP59" s="21">
        <f t="shared" si="8"/>
        <v>43.803379953379959</v>
      </c>
      <c r="AQ59" s="21">
        <f t="shared" si="9"/>
        <v>4.4650943121356885</v>
      </c>
      <c r="AR59" s="22">
        <f t="shared" si="3"/>
        <v>4.2</v>
      </c>
      <c r="AS59" s="22">
        <f t="shared" si="10"/>
        <v>2.9925632091973231</v>
      </c>
      <c r="AT59" s="22">
        <f>AA59/Team_Defense_Table[[#Totals],[Yards per completion]]*'Fanduel Export'!S59</f>
        <v>17.549282693670392</v>
      </c>
      <c r="AU59" s="12">
        <f t="shared" si="20"/>
        <v>52.517337736881309</v>
      </c>
      <c r="AV59" s="12">
        <f t="shared" si="4"/>
        <v>0.33333333333333331</v>
      </c>
      <c r="AW59" s="21">
        <f t="shared" si="12"/>
        <v>25.532284382284381</v>
      </c>
      <c r="AX59" s="12">
        <f t="shared" si="13"/>
        <v>0.36149569353238459</v>
      </c>
      <c r="AY59" s="12">
        <f>AF59/Team_Defense_Table[[#Totals],[Rushing Y/A]]*R59</f>
        <v>9.4367358287283221</v>
      </c>
      <c r="AZ59" s="12">
        <f t="shared" si="21"/>
        <v>3.4113393630880466</v>
      </c>
      <c r="BA59" s="22">
        <f t="shared" si="15"/>
        <v>7.6928677099969356</v>
      </c>
      <c r="BB59" s="22">
        <f t="shared" si="5"/>
        <v>1.1655860166662024</v>
      </c>
      <c r="BC59" s="21">
        <f t="shared" si="6"/>
        <v>0.9494949494949495</v>
      </c>
      <c r="BD59" t="str">
        <f t="shared" si="16"/>
        <v>Stefon Diggs</v>
      </c>
      <c r="BE59">
        <f t="shared" si="17"/>
        <v>6600</v>
      </c>
      <c r="BF59" t="str">
        <f t="shared" si="18"/>
        <v>WR</v>
      </c>
    </row>
    <row r="60" spans="1:58" x14ac:dyDescent="0.3">
      <c r="A60" t="s">
        <v>2059</v>
      </c>
      <c r="B60" t="s">
        <v>49</v>
      </c>
      <c r="C60" t="s">
        <v>1986</v>
      </c>
      <c r="D60" t="s">
        <v>2060</v>
      </c>
      <c r="E60" t="s">
        <v>2061</v>
      </c>
      <c r="F60">
        <v>12.6200002034505</v>
      </c>
      <c r="G60">
        <v>15</v>
      </c>
      <c r="H60">
        <v>6600</v>
      </c>
      <c r="I60" t="s">
        <v>1996</v>
      </c>
      <c r="J60" t="s">
        <v>1092</v>
      </c>
      <c r="K60" t="s">
        <v>104</v>
      </c>
      <c r="O60" t="str">
        <f t="shared" si="7"/>
        <v>DJ Chark Jr.</v>
      </c>
      <c r="P60" t="str">
        <f>IFERROR(VLOOKUP(O:O,'Name Bridge'!A:B,2,FALSE),O:O)</f>
        <v>DJ Chark Jr.</v>
      </c>
      <c r="Q60" s="12">
        <f>VLOOKUP($K60,'Defensive Stats'!$AC:$AH,2,FALSE)</f>
        <v>7.0854092526690389</v>
      </c>
      <c r="R60" s="12">
        <f>VLOOKUP($K60,'Defensive Stats'!$AC:$AH,4,FALSE)</f>
        <v>4.0913838120104442</v>
      </c>
      <c r="S60" s="12">
        <f>VLOOKUP($K60,'Defensive Stats'!$AC:$AH,6,FALSE)</f>
        <v>10.106598984771574</v>
      </c>
      <c r="T60" s="12">
        <f>IFERROR(VLOOKUP($P60,Passing!$C:$AF,9,FALSE)/VLOOKUP($P60,Passing!$C:$AF,5,FALSE),0)</f>
        <v>0</v>
      </c>
      <c r="U60" s="12">
        <f>IFERROR(VLOOKUP($P60,Passing!$C:$AF,11,FALSE)/VLOOKUP($P60,Passing!$C:$AF,5,FALSE),0)</f>
        <v>0</v>
      </c>
      <c r="V60" s="12">
        <f>IFERROR(VLOOKUP($P60,Passing!$C:$AF,18,FALSE),0)</f>
        <v>0</v>
      </c>
      <c r="W60" s="12">
        <f>IFERROR(VLOOKUP($P60,Passing!$C:$AF,12,FALSE)/VLOOKUP($P60,Passing!$C:$AF,5,FALSE),0)</f>
        <v>0</v>
      </c>
      <c r="X60" s="12">
        <f>IFERROR(IF(OR($B60="D",$B60="K"),0,VLOOKUP($P60,Receiving!$C:$T,7,FALSE)/VLOOKUP($P60,Receiving!$C:$T,5,FALSE)),0)*$AJ60</f>
        <v>0</v>
      </c>
      <c r="Y60" s="21">
        <f>IFERROR(VLOOKUP($P60,Receiving!$C:$T,8,FALSE)/VLOOKUP($P60,Receiving!$C:$T,5,FALSE),0)</f>
        <v>0</v>
      </c>
      <c r="Z60" s="21">
        <f>IFERROR(VLOOKUP($P60,Receiving!$C:$T,10,FALSE)/VLOOKUP($P60,Receiving!$C:$T,5,FALSE),0)</f>
        <v>0</v>
      </c>
      <c r="AA60" s="21">
        <f>IFERROR(VLOOKUP($P60,Receiving!$C:$T,11,FALSE),0)</f>
        <v>0</v>
      </c>
      <c r="AB60" s="21">
        <f>IFERROR(VLOOKUP($P60,Receiving!$C:$T,14,FALSE),0)</f>
        <v>0</v>
      </c>
      <c r="AC60" s="21">
        <f>IFERROR(VLOOKUP($P60,Receiving!$C:$T,11,FALSE)/VLOOKUP($P60,Receiving!$C:$T,5,FALSE),0)</f>
        <v>0</v>
      </c>
      <c r="AD60" s="12">
        <f>IFERROR(VLOOKUP($P60,Rushing!$C:$P,7,FALSE)/VLOOKUP($P60,Rushing!$C:$P,5,FALSE),0)</f>
        <v>0</v>
      </c>
      <c r="AE60" s="12">
        <f>IFERROR(VLOOKUP($P60,Rushing!$C:$P,8,FALSE)/VLOOKUP($P60,Rushing!$C:$P,5,FALSE),0)</f>
        <v>0</v>
      </c>
      <c r="AF60" s="12">
        <f>IFERROR(VLOOKUP($P60,Rushing!$C:$P,12,FALSE),0)</f>
        <v>0</v>
      </c>
      <c r="AG60" s="12">
        <f>IFERROR(VLOOKUP($P60,Rushing!$C:$P,9,FALSE)/VLOOKUP($P60,Rushing!$C:$P,5,FALSE),0)</f>
        <v>0</v>
      </c>
      <c r="AH60" s="12">
        <f>VLOOKUP($J60,'Vegas Odds'!$B:$S,18,FALSE)</f>
        <v>43.022920729712041</v>
      </c>
      <c r="AI60" s="12">
        <f>VLOOKUP($J60,'Vegas Odds'!$B:$S,17,FALSE)</f>
        <v>18.377079270287954</v>
      </c>
      <c r="AJ60">
        <v>1</v>
      </c>
      <c r="AK60" s="12">
        <f t="shared" si="0"/>
        <v>0</v>
      </c>
      <c r="AL60" s="12">
        <f t="shared" si="1"/>
        <v>0</v>
      </c>
      <c r="AM60" s="12">
        <f>V60/Team_Defense_Table[[#Totals],[Passing yds/att]]*'Fanduel Export'!Q60</f>
        <v>0</v>
      </c>
      <c r="AN60" s="12">
        <f t="shared" si="19"/>
        <v>0</v>
      </c>
      <c r="AO60" s="12">
        <f>IFERROR(IF(OR($B60="D",$B60="K"),0,VLOOKUP($P60,Receiving!$C:$T,7,FALSE)/VLOOKUP($P60,Receiving!$C:$T,5,FALSE)),0)*$AJ60</f>
        <v>0</v>
      </c>
      <c r="AP60" s="21">
        <f t="shared" si="8"/>
        <v>39.601298701298703</v>
      </c>
      <c r="AQ60" s="21">
        <f t="shared" si="9"/>
        <v>0</v>
      </c>
      <c r="AR60" s="22">
        <f t="shared" si="3"/>
        <v>0</v>
      </c>
      <c r="AS60" s="22">
        <f t="shared" si="10"/>
        <v>0</v>
      </c>
      <c r="AT60" s="22">
        <f>AA60/Team_Defense_Table[[#Totals],[Yards per completion]]*'Fanduel Export'!S60</f>
        <v>0</v>
      </c>
      <c r="AU60" s="12">
        <f t="shared" si="20"/>
        <v>0</v>
      </c>
      <c r="AV60" s="12">
        <f t="shared" si="4"/>
        <v>0</v>
      </c>
      <c r="AW60" s="21">
        <f t="shared" si="12"/>
        <v>30.299350649350647</v>
      </c>
      <c r="AX60" s="12">
        <f t="shared" si="13"/>
        <v>0</v>
      </c>
      <c r="AY60" s="12">
        <f>AF60/Team_Defense_Table[[#Totals],[Rushing Y/A]]*R60</f>
        <v>0</v>
      </c>
      <c r="AZ60" s="12">
        <f t="shared" si="21"/>
        <v>0</v>
      </c>
      <c r="BA60" s="22">
        <f t="shared" si="15"/>
        <v>0</v>
      </c>
      <c r="BB60" s="22">
        <f t="shared" si="5"/>
        <v>0</v>
      </c>
      <c r="BC60" s="21">
        <f t="shared" si="6"/>
        <v>0</v>
      </c>
      <c r="BD60" t="str">
        <f t="shared" si="16"/>
        <v>DJ Chark Jr.</v>
      </c>
      <c r="BE60">
        <f t="shared" si="17"/>
        <v>6600</v>
      </c>
      <c r="BF60" t="str">
        <f t="shared" si="18"/>
        <v>WR</v>
      </c>
    </row>
    <row r="61" spans="1:58" x14ac:dyDescent="0.3">
      <c r="A61" t="s">
        <v>2062</v>
      </c>
      <c r="B61" t="s">
        <v>38</v>
      </c>
      <c r="C61" t="s">
        <v>1963</v>
      </c>
      <c r="D61" t="s">
        <v>2063</v>
      </c>
      <c r="E61" t="s">
        <v>2064</v>
      </c>
      <c r="F61">
        <v>0</v>
      </c>
      <c r="G61">
        <v>0</v>
      </c>
      <c r="H61">
        <v>6600</v>
      </c>
      <c r="I61" t="s">
        <v>1934</v>
      </c>
      <c r="J61" t="s">
        <v>78</v>
      </c>
      <c r="K61" t="s">
        <v>56</v>
      </c>
      <c r="O61" t="str">
        <f t="shared" si="7"/>
        <v>Joe Burrow</v>
      </c>
      <c r="P61" t="str">
        <f>IFERROR(VLOOKUP(O:O,'Name Bridge'!A:B,2,FALSE),O:O)</f>
        <v>Joe Burrow</v>
      </c>
      <c r="Q61" s="12">
        <f>VLOOKUP($K61,'Defensive Stats'!$AC:$AH,2,FALSE)</f>
        <v>6.9051724137931032</v>
      </c>
      <c r="R61" s="12">
        <f>VLOOKUP($K61,'Defensive Stats'!$AC:$AH,4,FALSE)</f>
        <v>4.2074592074592072</v>
      </c>
      <c r="S61" s="12">
        <f>VLOOKUP($K61,'Defensive Stats'!$AC:$AH,6,FALSE)</f>
        <v>9.7682926829268286</v>
      </c>
      <c r="T61" s="12">
        <f>IFERROR(VLOOKUP($P61,Passing!$C:$AF,9,FALSE)/VLOOKUP($P61,Passing!$C:$AF,5,FALSE),0)</f>
        <v>0</v>
      </c>
      <c r="U61" s="12">
        <f>IFERROR(VLOOKUP($P61,Passing!$C:$AF,11,FALSE)/VLOOKUP($P61,Passing!$C:$AF,5,FALSE),0)</f>
        <v>0</v>
      </c>
      <c r="V61" s="12">
        <f>IFERROR(VLOOKUP($P61,Passing!$C:$AF,18,FALSE),0)</f>
        <v>0</v>
      </c>
      <c r="W61" s="12">
        <f>IFERROR(VLOOKUP($P61,Passing!$C:$AF,12,FALSE)/VLOOKUP($P61,Passing!$C:$AF,5,FALSE),0)</f>
        <v>0</v>
      </c>
      <c r="X61" s="12">
        <f>IFERROR(IF(OR($B61="D",$B61="K"),0,VLOOKUP($P61,Receiving!$C:$T,7,FALSE)/VLOOKUP($P61,Receiving!$C:$T,5,FALSE)),0)*$AJ61</f>
        <v>0</v>
      </c>
      <c r="Y61" s="21">
        <f>IFERROR(VLOOKUP($P61,Receiving!$C:$T,8,FALSE)/VLOOKUP($P61,Receiving!$C:$T,5,FALSE),0)</f>
        <v>0</v>
      </c>
      <c r="Z61" s="21">
        <f>IFERROR(VLOOKUP($P61,Receiving!$C:$T,10,FALSE)/VLOOKUP($P61,Receiving!$C:$T,5,FALSE),0)</f>
        <v>0</v>
      </c>
      <c r="AA61" s="21">
        <f>IFERROR(VLOOKUP($P61,Receiving!$C:$T,11,FALSE),0)</f>
        <v>0</v>
      </c>
      <c r="AB61" s="21">
        <f>IFERROR(VLOOKUP($P61,Receiving!$C:$T,14,FALSE),0)</f>
        <v>0</v>
      </c>
      <c r="AC61" s="21">
        <f>IFERROR(VLOOKUP($P61,Receiving!$C:$T,11,FALSE)/VLOOKUP($P61,Receiving!$C:$T,5,FALSE),0)</f>
        <v>0</v>
      </c>
      <c r="AD61" s="12">
        <f>IFERROR(VLOOKUP($P61,Rushing!$C:$P,7,FALSE)/VLOOKUP($P61,Rushing!$C:$P,5,FALSE),0)</f>
        <v>0</v>
      </c>
      <c r="AE61" s="12">
        <f>IFERROR(VLOOKUP($P61,Rushing!$C:$P,8,FALSE)/VLOOKUP($P61,Rushing!$C:$P,5,FALSE),0)</f>
        <v>0</v>
      </c>
      <c r="AF61" s="12">
        <f>IFERROR(VLOOKUP($P61,Rushing!$C:$P,12,FALSE),0)</f>
        <v>0</v>
      </c>
      <c r="AG61" s="12">
        <f>IFERROR(VLOOKUP($P61,Rushing!$C:$P,9,FALSE)/VLOOKUP($P61,Rushing!$C:$P,5,FALSE),0)</f>
        <v>0</v>
      </c>
      <c r="AH61" s="12">
        <f>VLOOKUP($J61,'Vegas Odds'!$B:$S,18,FALSE)</f>
        <v>37.475043336397064</v>
      </c>
      <c r="AI61" s="12">
        <f>VLOOKUP($J61,'Vegas Odds'!$B:$S,17,FALSE)</f>
        <v>24.624956663602941</v>
      </c>
      <c r="AJ61">
        <v>1</v>
      </c>
      <c r="AK61" s="12">
        <f t="shared" si="0"/>
        <v>0</v>
      </c>
      <c r="AL61" s="12">
        <f t="shared" si="1"/>
        <v>37.475043336397064</v>
      </c>
      <c r="AM61" s="12">
        <f>V61/Team_Defense_Table[[#Totals],[Passing yds/att]]*'Fanduel Export'!Q61</f>
        <v>0</v>
      </c>
      <c r="AN61" s="12">
        <f t="shared" si="19"/>
        <v>0</v>
      </c>
      <c r="AO61" s="12">
        <f>IFERROR(IF(OR($B61="D",$B61="K"),0,VLOOKUP($P61,Receiving!$C:$T,7,FALSE)/VLOOKUP($P61,Receiving!$C:$T,5,FALSE)),0)*$AJ61</f>
        <v>0</v>
      </c>
      <c r="AP61" s="21">
        <f t="shared" si="8"/>
        <v>31.570833333333336</v>
      </c>
      <c r="AQ61" s="21">
        <f t="shared" si="9"/>
        <v>0</v>
      </c>
      <c r="AR61" s="22">
        <f t="shared" si="3"/>
        <v>0</v>
      </c>
      <c r="AS61" s="22">
        <f t="shared" si="10"/>
        <v>0</v>
      </c>
      <c r="AT61" s="22">
        <f>AA61/Team_Defense_Table[[#Totals],[Yards per completion]]*'Fanduel Export'!S61</f>
        <v>0</v>
      </c>
      <c r="AU61" s="12">
        <f t="shared" si="20"/>
        <v>0</v>
      </c>
      <c r="AV61" s="12">
        <f t="shared" si="4"/>
        <v>0</v>
      </c>
      <c r="AW61" s="21">
        <f t="shared" si="12"/>
        <v>28.63095238095238</v>
      </c>
      <c r="AX61" s="12">
        <f t="shared" si="13"/>
        <v>0</v>
      </c>
      <c r="AY61" s="12">
        <f>AF61/Team_Defense_Table[[#Totals],[Rushing Y/A]]*R61</f>
        <v>0</v>
      </c>
      <c r="AZ61" s="12">
        <f t="shared" si="21"/>
        <v>0</v>
      </c>
      <c r="BA61" s="22">
        <f t="shared" si="15"/>
        <v>0</v>
      </c>
      <c r="BB61" s="22">
        <f t="shared" si="5"/>
        <v>0</v>
      </c>
      <c r="BC61" s="21">
        <f t="shared" si="6"/>
        <v>0</v>
      </c>
      <c r="BD61" t="str">
        <f t="shared" si="16"/>
        <v>Joe Burrow</v>
      </c>
      <c r="BE61">
        <f t="shared" si="17"/>
        <v>6600</v>
      </c>
      <c r="BF61" t="str">
        <f t="shared" si="18"/>
        <v>QB</v>
      </c>
    </row>
    <row r="62" spans="1:58" x14ac:dyDescent="0.3">
      <c r="A62" t="s">
        <v>2065</v>
      </c>
      <c r="B62" t="s">
        <v>38</v>
      </c>
      <c r="C62" t="s">
        <v>2066</v>
      </c>
      <c r="D62" t="s">
        <v>2067</v>
      </c>
      <c r="E62" t="s">
        <v>2068</v>
      </c>
      <c r="F62">
        <v>9.2999996609157893</v>
      </c>
      <c r="G62">
        <v>9</v>
      </c>
      <c r="H62">
        <v>6500</v>
      </c>
      <c r="I62" t="s">
        <v>1941</v>
      </c>
      <c r="J62" t="s">
        <v>135</v>
      </c>
      <c r="K62" t="s">
        <v>76</v>
      </c>
      <c r="O62" t="str">
        <f t="shared" si="7"/>
        <v>Dwayne Haskins Jr.</v>
      </c>
      <c r="P62" t="str">
        <f>IFERROR(VLOOKUP(O:O,'Name Bridge'!A:B,2,FALSE),O:O)</f>
        <v>Dwayne Haskins Jr.</v>
      </c>
      <c r="Q62" s="12">
        <f>VLOOKUP($K62,'Defensive Stats'!$AC:$AH,2,FALSE)</f>
        <v>6.7688266199649734</v>
      </c>
      <c r="R62" s="12">
        <f>VLOOKUP($K62,'Defensive Stats'!$AC:$AH,4,FALSE)</f>
        <v>4.0849858356940514</v>
      </c>
      <c r="S62" s="12">
        <f>VLOOKUP($K62,'Defensive Stats'!$AC:$AH,6,FALSE)</f>
        <v>11.10632183908046</v>
      </c>
      <c r="T62" s="12">
        <f>IFERROR(VLOOKUP($P62,Passing!$C:$AF,9,FALSE)/VLOOKUP($P62,Passing!$C:$AF,5,FALSE),0)</f>
        <v>0</v>
      </c>
      <c r="U62" s="12">
        <f>IFERROR(VLOOKUP($P62,Passing!$C:$AF,11,FALSE)/VLOOKUP($P62,Passing!$C:$AF,5,FALSE),0)</f>
        <v>0</v>
      </c>
      <c r="V62" s="12">
        <f>IFERROR(VLOOKUP($P62,Passing!$C:$AF,18,FALSE),0)</f>
        <v>0</v>
      </c>
      <c r="W62" s="12">
        <f>IFERROR(VLOOKUP($P62,Passing!$C:$AF,12,FALSE)/VLOOKUP($P62,Passing!$C:$AF,5,FALSE),0)</f>
        <v>0</v>
      </c>
      <c r="X62" s="12">
        <f>IFERROR(IF(OR($B62="D",$B62="K"),0,VLOOKUP($P62,Receiving!$C:$T,7,FALSE)/VLOOKUP($P62,Receiving!$C:$T,5,FALSE)),0)*$AJ62</f>
        <v>0</v>
      </c>
      <c r="Y62" s="21">
        <f>IFERROR(VLOOKUP($P62,Receiving!$C:$T,8,FALSE)/VLOOKUP($P62,Receiving!$C:$T,5,FALSE),0)</f>
        <v>0</v>
      </c>
      <c r="Z62" s="21">
        <f>IFERROR(VLOOKUP($P62,Receiving!$C:$T,10,FALSE)/VLOOKUP($P62,Receiving!$C:$T,5,FALSE),0)</f>
        <v>0</v>
      </c>
      <c r="AA62" s="21">
        <f>IFERROR(VLOOKUP($P62,Receiving!$C:$T,11,FALSE),0)</f>
        <v>0</v>
      </c>
      <c r="AB62" s="21">
        <f>IFERROR(VLOOKUP($P62,Receiving!$C:$T,14,FALSE),0)</f>
        <v>0</v>
      </c>
      <c r="AC62" s="21">
        <f>IFERROR(VLOOKUP($P62,Receiving!$C:$T,11,FALSE)/VLOOKUP($P62,Receiving!$C:$T,5,FALSE),0)</f>
        <v>0</v>
      </c>
      <c r="AD62" s="12">
        <f>IFERROR(VLOOKUP($P62,Rushing!$C:$P,7,FALSE)/VLOOKUP($P62,Rushing!$C:$P,5,FALSE),0)</f>
        <v>0</v>
      </c>
      <c r="AE62" s="12">
        <f>IFERROR(VLOOKUP($P62,Rushing!$C:$P,8,FALSE)/VLOOKUP($P62,Rushing!$C:$P,5,FALSE),0)</f>
        <v>0</v>
      </c>
      <c r="AF62" s="12">
        <f>IFERROR(VLOOKUP($P62,Rushing!$C:$P,12,FALSE),0)</f>
        <v>0</v>
      </c>
      <c r="AG62" s="12">
        <f>IFERROR(VLOOKUP($P62,Rushing!$C:$P,9,FALSE)/VLOOKUP($P62,Rushing!$C:$P,5,FALSE),0)</f>
        <v>0</v>
      </c>
      <c r="AH62" s="12">
        <f>VLOOKUP($J62,'Vegas Odds'!$B:$S,18,FALSE)</f>
        <v>36.75783627131635</v>
      </c>
      <c r="AI62" s="12">
        <f>VLOOKUP($J62,'Vegas Odds'!$B:$S,17,FALSE)</f>
        <v>17.842163728683655</v>
      </c>
      <c r="AJ62">
        <v>1</v>
      </c>
      <c r="AK62" s="12">
        <f t="shared" si="0"/>
        <v>0</v>
      </c>
      <c r="AL62" s="12">
        <f t="shared" si="1"/>
        <v>36.75783627131635</v>
      </c>
      <c r="AM62" s="12">
        <f>V62/Team_Defense_Table[[#Totals],[Passing yds/att]]*'Fanduel Export'!Q62</f>
        <v>0</v>
      </c>
      <c r="AN62" s="12">
        <f t="shared" si="19"/>
        <v>0</v>
      </c>
      <c r="AO62" s="12">
        <f>IFERROR(IF(OR($B62="D",$B62="K"),0,VLOOKUP($P62,Receiving!$C:$T,7,FALSE)/VLOOKUP($P62,Receiving!$C:$T,5,FALSE)),0)*$AJ62</f>
        <v>0</v>
      </c>
      <c r="AP62" s="21">
        <f t="shared" si="8"/>
        <v>32.519155844155847</v>
      </c>
      <c r="AQ62" s="21">
        <f t="shared" si="9"/>
        <v>0</v>
      </c>
      <c r="AR62" s="22">
        <f t="shared" si="3"/>
        <v>0</v>
      </c>
      <c r="AS62" s="22">
        <f t="shared" si="10"/>
        <v>0</v>
      </c>
      <c r="AT62" s="22">
        <f>AA62/Team_Defense_Table[[#Totals],[Yards per completion]]*'Fanduel Export'!S62</f>
        <v>0</v>
      </c>
      <c r="AU62" s="12">
        <f t="shared" si="20"/>
        <v>0</v>
      </c>
      <c r="AV62" s="12">
        <f t="shared" si="4"/>
        <v>0</v>
      </c>
      <c r="AW62" s="21">
        <f t="shared" si="12"/>
        <v>36.928205128205128</v>
      </c>
      <c r="AX62" s="12">
        <f t="shared" si="13"/>
        <v>0</v>
      </c>
      <c r="AY62" s="12">
        <f>AF62/Team_Defense_Table[[#Totals],[Rushing Y/A]]*R62</f>
        <v>0</v>
      </c>
      <c r="AZ62" s="12">
        <f t="shared" si="21"/>
        <v>0</v>
      </c>
      <c r="BA62" s="22">
        <f t="shared" si="15"/>
        <v>0</v>
      </c>
      <c r="BB62" s="22">
        <f t="shared" si="5"/>
        <v>0</v>
      </c>
      <c r="BC62" s="21">
        <f t="shared" si="6"/>
        <v>0</v>
      </c>
      <c r="BD62" t="str">
        <f t="shared" si="16"/>
        <v>Dwayne Haskins Jr.</v>
      </c>
      <c r="BE62">
        <f t="shared" si="17"/>
        <v>6500</v>
      </c>
      <c r="BF62" t="str">
        <f t="shared" si="18"/>
        <v>QB</v>
      </c>
    </row>
    <row r="63" spans="1:58" x14ac:dyDescent="0.3">
      <c r="A63" t="s">
        <v>2069</v>
      </c>
      <c r="B63" t="s">
        <v>34</v>
      </c>
      <c r="C63" t="s">
        <v>2070</v>
      </c>
      <c r="D63" t="s">
        <v>129</v>
      </c>
      <c r="E63" t="s">
        <v>2071</v>
      </c>
      <c r="F63">
        <v>12.133333333333301</v>
      </c>
      <c r="G63">
        <v>15</v>
      </c>
      <c r="H63">
        <v>6500</v>
      </c>
      <c r="I63" t="s">
        <v>1922</v>
      </c>
      <c r="J63" t="s">
        <v>130</v>
      </c>
      <c r="K63" t="s">
        <v>107</v>
      </c>
      <c r="O63" t="str">
        <f t="shared" si="7"/>
        <v>Le'Veon Bell</v>
      </c>
      <c r="P63" t="str">
        <f>IFERROR(VLOOKUP(O:O,'Name Bridge'!A:B,2,FALSE),O:O)</f>
        <v>Le'Veon Bell</v>
      </c>
      <c r="Q63" s="12">
        <f>VLOOKUP($K63,'Defensive Stats'!$AC:$AH,2,FALSE)</f>
        <v>5.6473779385171792</v>
      </c>
      <c r="R63" s="12">
        <f>VLOOKUP($K63,'Defensive Stats'!$AC:$AH,4,FALSE)</f>
        <v>4.25</v>
      </c>
      <c r="S63" s="12">
        <f>VLOOKUP($K63,'Defensive Stats'!$AC:$AH,6,FALSE)</f>
        <v>8.9741379310344822</v>
      </c>
      <c r="T63" s="12">
        <f>IFERROR(VLOOKUP($P63,Passing!$C:$AF,9,FALSE)/VLOOKUP($P63,Passing!$C:$AF,5,FALSE),0)</f>
        <v>0</v>
      </c>
      <c r="U63" s="12">
        <f>IFERROR(VLOOKUP($P63,Passing!$C:$AF,11,FALSE)/VLOOKUP($P63,Passing!$C:$AF,5,FALSE),0)</f>
        <v>0</v>
      </c>
      <c r="V63" s="12">
        <f>IFERROR(VLOOKUP($P63,Passing!$C:$AF,18,FALSE),0)</f>
        <v>0</v>
      </c>
      <c r="W63" s="12">
        <f>IFERROR(VLOOKUP($P63,Passing!$C:$AF,12,FALSE)/VLOOKUP($P63,Passing!$C:$AF,5,FALSE),0)</f>
        <v>0</v>
      </c>
      <c r="X63" s="12">
        <f>IFERROR(IF(OR($B63="D",$B63="K"),0,VLOOKUP($P63,Receiving!$C:$T,7,FALSE)/VLOOKUP($P63,Receiving!$C:$T,5,FALSE)),0)*$AJ63</f>
        <v>5.2</v>
      </c>
      <c r="Y63" s="21">
        <f>IFERROR(VLOOKUP($P63,Receiving!$C:$T,8,FALSE)/VLOOKUP($P63,Receiving!$C:$T,5,FALSE),0)</f>
        <v>4.4000000000000004</v>
      </c>
      <c r="Z63" s="21">
        <f>IFERROR(VLOOKUP($P63,Receiving!$C:$T,10,FALSE)/VLOOKUP($P63,Receiving!$C:$T,5,FALSE),0)</f>
        <v>30.733333333333334</v>
      </c>
      <c r="AA63" s="21">
        <f>IFERROR(VLOOKUP($P63,Receiving!$C:$T,11,FALSE),0)</f>
        <v>7</v>
      </c>
      <c r="AB63" s="21">
        <f>IFERROR(VLOOKUP($P63,Receiving!$C:$T,14,FALSE),0)</f>
        <v>23</v>
      </c>
      <c r="AC63" s="21">
        <f>IFERROR(VLOOKUP($P63,Receiving!$C:$T,11,FALSE)/VLOOKUP($P63,Receiving!$C:$T,5,FALSE),0)</f>
        <v>0.46666666666666667</v>
      </c>
      <c r="AD63" s="12">
        <f>IFERROR(VLOOKUP($P63,Rushing!$C:$P,7,FALSE)/VLOOKUP($P63,Rushing!$C:$P,5,FALSE),0)</f>
        <v>16.333333333333332</v>
      </c>
      <c r="AE63" s="12">
        <f>IFERROR(VLOOKUP($P63,Rushing!$C:$P,8,FALSE)/VLOOKUP($P63,Rushing!$C:$P,5,FALSE),0)</f>
        <v>52.6</v>
      </c>
      <c r="AF63" s="12" t="str">
        <f>IFERROR(VLOOKUP($P63,Rushing!$C:$P,12,FALSE),0)</f>
        <v>3.2</v>
      </c>
      <c r="AG63" s="12">
        <f>IFERROR(VLOOKUP($P63,Rushing!$C:$P,9,FALSE)/VLOOKUP($P63,Rushing!$C:$P,5,FALSE),0)</f>
        <v>0.2</v>
      </c>
      <c r="AH63" s="12">
        <f>VLOOKUP($J63,'Vegas Odds'!$B:$S,18,FALSE)</f>
        <v>34.445274999999995</v>
      </c>
      <c r="AI63" s="12">
        <f>VLOOKUP($J63,'Vegas Odds'!$B:$S,17,FALSE)</f>
        <v>22.054725000000001</v>
      </c>
      <c r="AJ63">
        <v>1</v>
      </c>
      <c r="AK63" s="12">
        <f t="shared" si="0"/>
        <v>0</v>
      </c>
      <c r="AL63" s="12">
        <f t="shared" si="1"/>
        <v>0</v>
      </c>
      <c r="AM63" s="12">
        <f>V63/Team_Defense_Table[[#Totals],[Passing yds/att]]*'Fanduel Export'!Q63</f>
        <v>0</v>
      </c>
      <c r="AN63" s="12">
        <f t="shared" si="19"/>
        <v>0</v>
      </c>
      <c r="AO63" s="12">
        <f>IFERROR(IF(OR($B63="D",$B63="K"),0,VLOOKUP($P63,Receiving!$C:$T,7,FALSE)/VLOOKUP($P63,Receiving!$C:$T,5,FALSE)),0)*$AJ63</f>
        <v>5.2</v>
      </c>
      <c r="AP63" s="21">
        <f t="shared" si="8"/>
        <v>29.979532967032963</v>
      </c>
      <c r="AQ63" s="21">
        <f t="shared" si="9"/>
        <v>5.9745904046258671</v>
      </c>
      <c r="AR63" s="22">
        <f t="shared" si="3"/>
        <v>4.4000000000000004</v>
      </c>
      <c r="AS63" s="22">
        <f t="shared" si="10"/>
        <v>5.0554226500680413</v>
      </c>
      <c r="AT63" s="22">
        <f>AA63/Team_Defense_Table[[#Totals],[Yards per completion]]*'Fanduel Export'!S63</f>
        <v>5.9159821142142244</v>
      </c>
      <c r="AU63" s="12">
        <f t="shared" si="20"/>
        <v>29.907789977596007</v>
      </c>
      <c r="AV63" s="12">
        <f t="shared" si="4"/>
        <v>16.333333333333332</v>
      </c>
      <c r="AW63" s="21">
        <f t="shared" si="12"/>
        <v>35.912087912087905</v>
      </c>
      <c r="AX63" s="12">
        <f t="shared" si="13"/>
        <v>10.030805668604653</v>
      </c>
      <c r="AY63" s="12">
        <f>AF63/Team_Defense_Table[[#Totals],[Rushing Y/A]]*R63</f>
        <v>3.1536231884057973</v>
      </c>
      <c r="AZ63" s="12">
        <f t="shared" si="21"/>
        <v>31.633381354903953</v>
      </c>
      <c r="BA63" s="22">
        <f t="shared" si="15"/>
        <v>8.3541171332499964</v>
      </c>
      <c r="BB63" s="22">
        <f t="shared" si="5"/>
        <v>1.2852487897307687</v>
      </c>
      <c r="BC63" s="21">
        <f t="shared" si="6"/>
        <v>0.8</v>
      </c>
      <c r="BD63" t="str">
        <f t="shared" si="16"/>
        <v>Le'Veon Bell</v>
      </c>
      <c r="BE63">
        <f t="shared" si="17"/>
        <v>6500</v>
      </c>
      <c r="BF63" t="str">
        <f t="shared" si="18"/>
        <v>RB</v>
      </c>
    </row>
    <row r="64" spans="1:58" x14ac:dyDescent="0.3">
      <c r="A64" t="s">
        <v>2072</v>
      </c>
      <c r="B64" t="s">
        <v>49</v>
      </c>
      <c r="C64" t="s">
        <v>2073</v>
      </c>
      <c r="D64" t="s">
        <v>134</v>
      </c>
      <c r="E64" t="s">
        <v>2074</v>
      </c>
      <c r="F64">
        <v>11.6357138497488</v>
      </c>
      <c r="G64">
        <v>14</v>
      </c>
      <c r="H64">
        <v>6500</v>
      </c>
      <c r="I64" t="s">
        <v>1941</v>
      </c>
      <c r="J64" t="s">
        <v>135</v>
      </c>
      <c r="K64" t="s">
        <v>76</v>
      </c>
      <c r="O64" t="str">
        <f t="shared" si="7"/>
        <v>Terry McLaurin</v>
      </c>
      <c r="P64" t="str">
        <f>IFERROR(VLOOKUP(O:O,'Name Bridge'!A:B,2,FALSE),O:O)</f>
        <v>Terry McLaurin</v>
      </c>
      <c r="Q64" s="12">
        <f>VLOOKUP($K64,'Defensive Stats'!$AC:$AH,2,FALSE)</f>
        <v>6.7688266199649734</v>
      </c>
      <c r="R64" s="12">
        <f>VLOOKUP($K64,'Defensive Stats'!$AC:$AH,4,FALSE)</f>
        <v>4.0849858356940514</v>
      </c>
      <c r="S64" s="12">
        <f>VLOOKUP($K64,'Defensive Stats'!$AC:$AH,6,FALSE)</f>
        <v>11.10632183908046</v>
      </c>
      <c r="T64" s="12">
        <f>IFERROR(VLOOKUP($P64,Passing!$C:$AF,9,FALSE)/VLOOKUP($P64,Passing!$C:$AF,5,FALSE),0)</f>
        <v>0</v>
      </c>
      <c r="U64" s="12">
        <f>IFERROR(VLOOKUP($P64,Passing!$C:$AF,11,FALSE)/VLOOKUP($P64,Passing!$C:$AF,5,FALSE),0)</f>
        <v>0</v>
      </c>
      <c r="V64" s="12">
        <f>IFERROR(VLOOKUP($P64,Passing!$C:$AF,18,FALSE),0)</f>
        <v>0</v>
      </c>
      <c r="W64" s="12">
        <f>IFERROR(VLOOKUP($P64,Passing!$C:$AF,12,FALSE)/VLOOKUP($P64,Passing!$C:$AF,5,FALSE),0)</f>
        <v>0</v>
      </c>
      <c r="X64" s="12">
        <f>IFERROR(IF(OR($B64="D",$B64="K"),0,VLOOKUP($P64,Receiving!$C:$T,7,FALSE)/VLOOKUP($P64,Receiving!$C:$T,5,FALSE)),0)*$AJ64</f>
        <v>6.6428571428571432</v>
      </c>
      <c r="Y64" s="21">
        <f>IFERROR(VLOOKUP($P64,Receiving!$C:$T,8,FALSE)/VLOOKUP($P64,Receiving!$C:$T,5,FALSE),0)</f>
        <v>4.1428571428571432</v>
      </c>
      <c r="Z64" s="21">
        <f>IFERROR(VLOOKUP($P64,Receiving!$C:$T,10,FALSE)/VLOOKUP($P64,Receiving!$C:$T,5,FALSE),0)</f>
        <v>65.642857142857139</v>
      </c>
      <c r="AA64" s="21">
        <f>IFERROR(VLOOKUP($P64,Receiving!$C:$T,11,FALSE),0)</f>
        <v>15.8</v>
      </c>
      <c r="AB64" s="21">
        <f>IFERROR(VLOOKUP($P64,Receiving!$C:$T,14,FALSE),0)</f>
        <v>75</v>
      </c>
      <c r="AC64" s="21">
        <f>IFERROR(VLOOKUP($P64,Receiving!$C:$T,11,FALSE)/VLOOKUP($P64,Receiving!$C:$T,5,FALSE),0)</f>
        <v>1.1285714285714286</v>
      </c>
      <c r="AD64" s="12">
        <f>IFERROR(VLOOKUP($P64,Rushing!$C:$P,7,FALSE)/VLOOKUP($P64,Rushing!$C:$P,5,FALSE),0)</f>
        <v>0</v>
      </c>
      <c r="AE64" s="12">
        <f>IFERROR(VLOOKUP($P64,Rushing!$C:$P,8,FALSE)/VLOOKUP($P64,Rushing!$C:$P,5,FALSE),0)</f>
        <v>0</v>
      </c>
      <c r="AF64" s="12">
        <f>IFERROR(VLOOKUP($P64,Rushing!$C:$P,12,FALSE),0)</f>
        <v>0</v>
      </c>
      <c r="AG64" s="12">
        <f>IFERROR(VLOOKUP($P64,Rushing!$C:$P,9,FALSE)/VLOOKUP($P64,Rushing!$C:$P,5,FALSE),0)</f>
        <v>0</v>
      </c>
      <c r="AH64" s="12">
        <f>VLOOKUP($J64,'Vegas Odds'!$B:$S,18,FALSE)</f>
        <v>36.75783627131635</v>
      </c>
      <c r="AI64" s="12">
        <f>VLOOKUP($J64,'Vegas Odds'!$B:$S,17,FALSE)</f>
        <v>17.842163728683655</v>
      </c>
      <c r="AJ64">
        <v>1</v>
      </c>
      <c r="AK64" s="12">
        <f t="shared" si="0"/>
        <v>0</v>
      </c>
      <c r="AL64" s="12">
        <f t="shared" si="1"/>
        <v>0</v>
      </c>
      <c r="AM64" s="12">
        <f>V64/Team_Defense_Table[[#Totals],[Passing yds/att]]*'Fanduel Export'!Q64</f>
        <v>0</v>
      </c>
      <c r="AN64" s="12">
        <f t="shared" si="19"/>
        <v>0</v>
      </c>
      <c r="AO64" s="12">
        <f>IFERROR(IF(OR($B64="D",$B64="K"),0,VLOOKUP($P64,Receiving!$C:$T,7,FALSE)/VLOOKUP($P64,Receiving!$C:$T,5,FALSE)),0)*$AJ64</f>
        <v>6.6428571428571432</v>
      </c>
      <c r="AP64" s="21">
        <f t="shared" si="8"/>
        <v>32.519155844155847</v>
      </c>
      <c r="AQ64" s="21">
        <f t="shared" si="9"/>
        <v>7.5087144451435472</v>
      </c>
      <c r="AR64" s="22">
        <f t="shared" si="3"/>
        <v>4.1428571428571432</v>
      </c>
      <c r="AS64" s="22">
        <f t="shared" si="10"/>
        <v>4.6828541700895245</v>
      </c>
      <c r="AT64" s="22">
        <f>AA64/Team_Defense_Table[[#Totals],[Yards per completion]]*'Fanduel Export'!S64</f>
        <v>16.525835038137327</v>
      </c>
      <c r="AU64" s="12">
        <f t="shared" si="20"/>
        <v>77.388075522552953</v>
      </c>
      <c r="AV64" s="12">
        <f t="shared" si="4"/>
        <v>0</v>
      </c>
      <c r="AW64" s="21">
        <f t="shared" si="12"/>
        <v>36.928205128205128</v>
      </c>
      <c r="AX64" s="12">
        <f t="shared" si="13"/>
        <v>0</v>
      </c>
      <c r="AY64" s="12">
        <f>AF64/Team_Defense_Table[[#Totals],[Rushing Y/A]]*R64</f>
        <v>0</v>
      </c>
      <c r="AZ64" s="12">
        <f t="shared" si="21"/>
        <v>0</v>
      </c>
      <c r="BA64" s="22">
        <f t="shared" si="15"/>
        <v>9.8102361236838664</v>
      </c>
      <c r="BB64" s="22">
        <f t="shared" si="5"/>
        <v>1.5092670959513641</v>
      </c>
      <c r="BC64" s="21">
        <f t="shared" si="6"/>
        <v>1.0219780219780221</v>
      </c>
      <c r="BD64" t="str">
        <f t="shared" si="16"/>
        <v>Terry McLaurin</v>
      </c>
      <c r="BE64">
        <f t="shared" si="17"/>
        <v>6500</v>
      </c>
      <c r="BF64" t="str">
        <f t="shared" si="18"/>
        <v>WR</v>
      </c>
    </row>
    <row r="65" spans="1:58" x14ac:dyDescent="0.3">
      <c r="A65" t="s">
        <v>2075</v>
      </c>
      <c r="B65" t="s">
        <v>49</v>
      </c>
      <c r="C65" t="s">
        <v>2076</v>
      </c>
      <c r="D65" t="s">
        <v>2077</v>
      </c>
      <c r="E65" t="s">
        <v>2078</v>
      </c>
      <c r="F65">
        <v>9.8812503814697195</v>
      </c>
      <c r="G65">
        <v>16</v>
      </c>
      <c r="H65">
        <v>6400</v>
      </c>
      <c r="I65" t="s">
        <v>1900</v>
      </c>
      <c r="J65" t="s">
        <v>61</v>
      </c>
      <c r="K65" t="s">
        <v>84</v>
      </c>
      <c r="O65" t="str">
        <f t="shared" si="7"/>
        <v>DK Metcalf</v>
      </c>
      <c r="P65" t="str">
        <f>IFERROR(VLOOKUP(O:O,'Name Bridge'!A:B,2,FALSE),O:O)</f>
        <v>DK Metcalf</v>
      </c>
      <c r="Q65" s="12">
        <f>VLOOKUP($K65,'Defensive Stats'!$AC:$AH,2,FALSE)</f>
        <v>7.3097014925373136</v>
      </c>
      <c r="R65" s="12">
        <f>VLOOKUP($K65,'Defensive Stats'!$AC:$AH,4,FALSE)</f>
        <v>4.2161520190023749</v>
      </c>
      <c r="S65" s="12">
        <f>VLOOKUP($K65,'Defensive Stats'!$AC:$AH,6,FALSE)</f>
        <v>11.162393162393162</v>
      </c>
      <c r="T65" s="12">
        <f>IFERROR(VLOOKUP($P65,Passing!$C:$AF,9,FALSE)/VLOOKUP($P65,Passing!$C:$AF,5,FALSE),0)</f>
        <v>0</v>
      </c>
      <c r="U65" s="12">
        <f>IFERROR(VLOOKUP($P65,Passing!$C:$AF,11,FALSE)/VLOOKUP($P65,Passing!$C:$AF,5,FALSE),0)</f>
        <v>0</v>
      </c>
      <c r="V65" s="12">
        <f>IFERROR(VLOOKUP($P65,Passing!$C:$AF,18,FALSE),0)</f>
        <v>0</v>
      </c>
      <c r="W65" s="12">
        <f>IFERROR(VLOOKUP($P65,Passing!$C:$AF,12,FALSE)/VLOOKUP($P65,Passing!$C:$AF,5,FALSE),0)</f>
        <v>0</v>
      </c>
      <c r="X65" s="12">
        <f>IFERROR(IF(OR($B65="D",$B65="K"),0,VLOOKUP($P65,Receiving!$C:$T,7,FALSE)/VLOOKUP($P65,Receiving!$C:$T,5,FALSE)),0)*$AJ65</f>
        <v>0</v>
      </c>
      <c r="Y65" s="21">
        <f>IFERROR(VLOOKUP($P65,Receiving!$C:$T,8,FALSE)/VLOOKUP($P65,Receiving!$C:$T,5,FALSE),0)</f>
        <v>0</v>
      </c>
      <c r="Z65" s="21">
        <f>IFERROR(VLOOKUP($P65,Receiving!$C:$T,10,FALSE)/VLOOKUP($P65,Receiving!$C:$T,5,FALSE),0)</f>
        <v>0</v>
      </c>
      <c r="AA65" s="21">
        <f>IFERROR(VLOOKUP($P65,Receiving!$C:$T,11,FALSE),0)</f>
        <v>0</v>
      </c>
      <c r="AB65" s="21">
        <f>IFERROR(VLOOKUP($P65,Receiving!$C:$T,14,FALSE),0)</f>
        <v>0</v>
      </c>
      <c r="AC65" s="21">
        <f>IFERROR(VLOOKUP($P65,Receiving!$C:$T,11,FALSE)/VLOOKUP($P65,Receiving!$C:$T,5,FALSE),0)</f>
        <v>0</v>
      </c>
      <c r="AD65" s="12">
        <f>IFERROR(VLOOKUP($P65,Rushing!$C:$P,7,FALSE)/VLOOKUP($P65,Rushing!$C:$P,5,FALSE),0)</f>
        <v>0</v>
      </c>
      <c r="AE65" s="12">
        <f>IFERROR(VLOOKUP($P65,Rushing!$C:$P,8,FALSE)/VLOOKUP($P65,Rushing!$C:$P,5,FALSE),0)</f>
        <v>0</v>
      </c>
      <c r="AF65" s="12">
        <f>IFERROR(VLOOKUP($P65,Rushing!$C:$P,12,FALSE),0)</f>
        <v>0</v>
      </c>
      <c r="AG65" s="12">
        <f>IFERROR(VLOOKUP($P65,Rushing!$C:$P,9,FALSE)/VLOOKUP($P65,Rushing!$C:$P,5,FALSE),0)</f>
        <v>0</v>
      </c>
      <c r="AH65" s="12">
        <f>VLOOKUP($J65,'Vegas Odds'!$B:$S,18,FALSE)</f>
        <v>34.284943948412703</v>
      </c>
      <c r="AI65" s="12">
        <f>VLOOKUP($J65,'Vegas Odds'!$B:$S,17,FALSE)</f>
        <v>30.315056051587295</v>
      </c>
      <c r="AJ65">
        <v>1</v>
      </c>
      <c r="AK65" s="12">
        <f t="shared" si="0"/>
        <v>0</v>
      </c>
      <c r="AL65" s="12">
        <f t="shared" si="1"/>
        <v>0</v>
      </c>
      <c r="AM65" s="12">
        <f>V65/Team_Defense_Table[[#Totals],[Passing yds/att]]*'Fanduel Export'!Q65</f>
        <v>0</v>
      </c>
      <c r="AN65" s="12">
        <f t="shared" si="19"/>
        <v>0</v>
      </c>
      <c r="AO65" s="12">
        <f>IFERROR(IF(OR($B65="D",$B65="K"),0,VLOOKUP($P65,Receiving!$C:$T,7,FALSE)/VLOOKUP($P65,Receiving!$C:$T,5,FALSE)),0)*$AJ65</f>
        <v>0</v>
      </c>
      <c r="AP65" s="21">
        <f t="shared" si="8"/>
        <v>34.263041125541122</v>
      </c>
      <c r="AQ65" s="21">
        <f t="shared" si="9"/>
        <v>0</v>
      </c>
      <c r="AR65" s="22">
        <f t="shared" si="3"/>
        <v>0</v>
      </c>
      <c r="AS65" s="22">
        <f t="shared" si="10"/>
        <v>0</v>
      </c>
      <c r="AT65" s="22">
        <f>AA65/Team_Defense_Table[[#Totals],[Yards per completion]]*'Fanduel Export'!S65</f>
        <v>0</v>
      </c>
      <c r="AU65" s="12">
        <f t="shared" si="20"/>
        <v>0</v>
      </c>
      <c r="AV65" s="12">
        <f t="shared" si="4"/>
        <v>0</v>
      </c>
      <c r="AW65" s="21">
        <f t="shared" si="12"/>
        <v>46.789285714285711</v>
      </c>
      <c r="AX65" s="12">
        <f t="shared" si="13"/>
        <v>0</v>
      </c>
      <c r="AY65" s="12">
        <f>AF65/Team_Defense_Table[[#Totals],[Rushing Y/A]]*R65</f>
        <v>0</v>
      </c>
      <c r="AZ65" s="12">
        <f t="shared" si="21"/>
        <v>0</v>
      </c>
      <c r="BA65" s="22">
        <f t="shared" si="15"/>
        <v>0</v>
      </c>
      <c r="BB65" s="22">
        <f t="shared" si="5"/>
        <v>0</v>
      </c>
      <c r="BC65" s="21">
        <f t="shared" si="6"/>
        <v>0</v>
      </c>
      <c r="BD65" t="str">
        <f t="shared" si="16"/>
        <v>DK Metcalf</v>
      </c>
      <c r="BE65">
        <f t="shared" si="17"/>
        <v>6400</v>
      </c>
      <c r="BF65" t="str">
        <f t="shared" si="18"/>
        <v>WR</v>
      </c>
    </row>
    <row r="66" spans="1:58" x14ac:dyDescent="0.3">
      <c r="A66" t="s">
        <v>2079</v>
      </c>
      <c r="B66" t="s">
        <v>38</v>
      </c>
      <c r="C66" t="s">
        <v>1928</v>
      </c>
      <c r="D66" t="s">
        <v>151</v>
      </c>
      <c r="E66" t="s">
        <v>2080</v>
      </c>
      <c r="F66">
        <v>16.964000447591101</v>
      </c>
      <c r="G66">
        <v>15</v>
      </c>
      <c r="H66">
        <v>6400</v>
      </c>
      <c r="I66" t="s">
        <v>1972</v>
      </c>
      <c r="J66" t="s">
        <v>86</v>
      </c>
      <c r="K66" t="s">
        <v>1093</v>
      </c>
      <c r="O66" t="str">
        <f t="shared" si="7"/>
        <v>Ryan Fitzpatrick</v>
      </c>
      <c r="P66" t="str">
        <f>IFERROR(VLOOKUP(O:O,'Name Bridge'!A:B,2,FALSE),O:O)</f>
        <v>Ryan Fitzpatrick</v>
      </c>
      <c r="Q66" s="12">
        <f>VLOOKUP($K66,'Defensive Stats'!$AC:$AH,2,FALSE)</f>
        <v>5.3843283582089549</v>
      </c>
      <c r="R66" s="12">
        <f>VLOOKUP($K66,'Defensive Stats'!$AC:$AH,4,FALSE)</f>
        <v>4.1863013698630134</v>
      </c>
      <c r="S66" s="12">
        <f>VLOOKUP($K66,'Defensive Stats'!$AC:$AH,6,FALSE)</f>
        <v>9.5247524752475243</v>
      </c>
      <c r="T66" s="12">
        <f>IFERROR(VLOOKUP($P66,Passing!$C:$AF,9,FALSE)/VLOOKUP($P66,Passing!$C:$AF,5,FALSE),0)</f>
        <v>33.466666666666669</v>
      </c>
      <c r="U66" s="12">
        <f>IFERROR(VLOOKUP($P66,Passing!$C:$AF,11,FALSE)/VLOOKUP($P66,Passing!$C:$AF,5,FALSE),0)</f>
        <v>235.26666666666668</v>
      </c>
      <c r="V66" s="12" t="str">
        <f>IFERROR(VLOOKUP($P66,Passing!$C:$AF,18,FALSE),0)</f>
        <v>7.0</v>
      </c>
      <c r="W66" s="12">
        <f>IFERROR(VLOOKUP($P66,Passing!$C:$AF,12,FALSE)/VLOOKUP($P66,Passing!$C:$AF,5,FALSE),0)</f>
        <v>1.3333333333333333</v>
      </c>
      <c r="X66" s="12">
        <f>IFERROR(IF(OR($B66="D",$B66="K"),0,VLOOKUP($P66,Receiving!$C:$T,7,FALSE)/VLOOKUP($P66,Receiving!$C:$T,5,FALSE)),0)*$AJ66</f>
        <v>0</v>
      </c>
      <c r="Y66" s="21">
        <f>IFERROR(VLOOKUP($P66,Receiving!$C:$T,8,FALSE)/VLOOKUP($P66,Receiving!$C:$T,5,FALSE),0)</f>
        <v>0</v>
      </c>
      <c r="Z66" s="21">
        <f>IFERROR(VLOOKUP($P66,Receiving!$C:$T,10,FALSE)/VLOOKUP($P66,Receiving!$C:$T,5,FALSE),0)</f>
        <v>0</v>
      </c>
      <c r="AA66" s="21">
        <f>IFERROR(VLOOKUP($P66,Receiving!$C:$T,11,FALSE),0)</f>
        <v>0</v>
      </c>
      <c r="AB66" s="21">
        <f>IFERROR(VLOOKUP($P66,Receiving!$C:$T,14,FALSE),0)</f>
        <v>0</v>
      </c>
      <c r="AC66" s="21">
        <f>IFERROR(VLOOKUP($P66,Receiving!$C:$T,11,FALSE)/VLOOKUP($P66,Receiving!$C:$T,5,FALSE),0)</f>
        <v>0</v>
      </c>
      <c r="AD66" s="12">
        <f>IFERROR(VLOOKUP($P66,Rushing!$C:$P,7,FALSE)/VLOOKUP($P66,Rushing!$C:$P,5,FALSE),0)</f>
        <v>3.6</v>
      </c>
      <c r="AE66" s="12">
        <f>IFERROR(VLOOKUP($P66,Rushing!$C:$P,8,FALSE)/VLOOKUP($P66,Rushing!$C:$P,5,FALSE),0)</f>
        <v>16.2</v>
      </c>
      <c r="AF66" s="12" t="str">
        <f>IFERROR(VLOOKUP($P66,Rushing!$C:$P,12,FALSE),0)</f>
        <v>4.5</v>
      </c>
      <c r="AG66" s="12">
        <f>IFERROR(VLOOKUP($P66,Rushing!$C:$P,9,FALSE)/VLOOKUP($P66,Rushing!$C:$P,5,FALSE),0)</f>
        <v>0.26666666666666666</v>
      </c>
      <c r="AH66" s="12">
        <f>VLOOKUP($J66,'Vegas Odds'!$B:$S,18,FALSE)</f>
        <v>42.492174647302903</v>
      </c>
      <c r="AI66" s="12">
        <f>VLOOKUP($J66,'Vegas Odds'!$B:$S,17,FALSE)</f>
        <v>20.507825352697093</v>
      </c>
      <c r="AJ66">
        <v>1</v>
      </c>
      <c r="AK66" s="12">
        <f t="shared" si="0"/>
        <v>33.466666666666669</v>
      </c>
      <c r="AL66" s="12">
        <f t="shared" si="1"/>
        <v>42.492174647302903</v>
      </c>
      <c r="AM66" s="12">
        <f>V66/Team_Defense_Table[[#Totals],[Passing yds/att]]*'Fanduel Export'!Q66</f>
        <v>5.5917856569952065</v>
      </c>
      <c r="AN66" s="12">
        <f t="shared" si="19"/>
        <v>237.60713272732372</v>
      </c>
      <c r="AO66" s="12">
        <f>IFERROR(IF(OR($B66="D",$B66="K"),0,VLOOKUP($P66,Receiving!$C:$T,7,FALSE)/VLOOKUP($P66,Receiving!$C:$T,5,FALSE)),0)*$AJ66</f>
        <v>0</v>
      </c>
      <c r="AP66" s="21">
        <f t="shared" si="8"/>
        <v>49.607967032967032</v>
      </c>
      <c r="AQ66" s="21">
        <f t="shared" si="9"/>
        <v>0</v>
      </c>
      <c r="AR66" s="22">
        <f t="shared" si="3"/>
        <v>0</v>
      </c>
      <c r="AS66" s="22">
        <f t="shared" si="10"/>
        <v>0</v>
      </c>
      <c r="AT66" s="22">
        <f>AA66/Team_Defense_Table[[#Totals],[Yards per completion]]*'Fanduel Export'!S66</f>
        <v>0</v>
      </c>
      <c r="AU66" s="12">
        <f t="shared" si="20"/>
        <v>0</v>
      </c>
      <c r="AV66" s="12">
        <f t="shared" si="4"/>
        <v>3.6</v>
      </c>
      <c r="AW66" s="21">
        <f t="shared" si="12"/>
        <v>42.314010989010988</v>
      </c>
      <c r="AX66" s="12">
        <f t="shared" si="13"/>
        <v>1.7447689203673653</v>
      </c>
      <c r="AY66" s="12">
        <f>AF66/Team_Defense_Table[[#Totals],[Rushing Y/A]]*R66</f>
        <v>4.3683144729005354</v>
      </c>
      <c r="AZ66" s="12">
        <f t="shared" si="21"/>
        <v>7.6216993267078035</v>
      </c>
      <c r="BA66" s="22">
        <f t="shared" si="15"/>
        <v>10.266455241763728</v>
      </c>
      <c r="BB66" s="22">
        <f t="shared" si="5"/>
        <v>1.6041336315255823</v>
      </c>
      <c r="BC66" s="21">
        <f t="shared" si="6"/>
        <v>0</v>
      </c>
      <c r="BD66" t="str">
        <f t="shared" si="16"/>
        <v>Ryan Fitzpatrick</v>
      </c>
      <c r="BE66">
        <f t="shared" si="17"/>
        <v>6400</v>
      </c>
      <c r="BF66" t="str">
        <f t="shared" si="18"/>
        <v>QB</v>
      </c>
    </row>
    <row r="67" spans="1:58" x14ac:dyDescent="0.3">
      <c r="A67" t="s">
        <v>2081</v>
      </c>
      <c r="B67" t="s">
        <v>49</v>
      </c>
      <c r="C67" t="s">
        <v>2082</v>
      </c>
      <c r="D67" t="s">
        <v>220</v>
      </c>
      <c r="E67" t="s">
        <v>2083</v>
      </c>
      <c r="F67">
        <v>10.2599998474121</v>
      </c>
      <c r="G67">
        <v>10</v>
      </c>
      <c r="H67">
        <v>6400</v>
      </c>
      <c r="I67" t="s">
        <v>1996</v>
      </c>
      <c r="J67" t="s">
        <v>104</v>
      </c>
      <c r="K67" t="s">
        <v>1092</v>
      </c>
      <c r="L67" t="s">
        <v>1128</v>
      </c>
      <c r="M67" t="s">
        <v>2084</v>
      </c>
      <c r="O67" t="str">
        <f t="shared" si="7"/>
        <v>T.Y. Hilton</v>
      </c>
      <c r="P67" t="str">
        <f>IFERROR(VLOOKUP(O:O,'Name Bridge'!A:B,2,FALSE),O:O)</f>
        <v>T.Y. Hilton</v>
      </c>
      <c r="Q67" s="12">
        <f>VLOOKUP($K67,'Defensive Stats'!$AC:$AH,2,FALSE)</f>
        <v>7.3075435203094781</v>
      </c>
      <c r="R67" s="12">
        <f>VLOOKUP($K67,'Defensive Stats'!$AC:$AH,4,FALSE)</f>
        <v>5.1241379310344826</v>
      </c>
      <c r="S67" s="12">
        <f>VLOOKUP($K67,'Defensive Stats'!$AC:$AH,6,FALSE)</f>
        <v>11.553516819571865</v>
      </c>
      <c r="T67" s="12">
        <f>IFERROR(VLOOKUP($P67,Passing!$C:$AF,9,FALSE)/VLOOKUP($P67,Passing!$C:$AF,5,FALSE),0)</f>
        <v>0</v>
      </c>
      <c r="U67" s="12">
        <f>IFERROR(VLOOKUP($P67,Passing!$C:$AF,11,FALSE)/VLOOKUP($P67,Passing!$C:$AF,5,FALSE),0)</f>
        <v>0</v>
      </c>
      <c r="V67" s="12">
        <f>IFERROR(VLOOKUP($P67,Passing!$C:$AF,18,FALSE),0)</f>
        <v>0</v>
      </c>
      <c r="W67" s="12">
        <f>IFERROR(VLOOKUP($P67,Passing!$C:$AF,12,FALSE)/VLOOKUP($P67,Passing!$C:$AF,5,FALSE),0)</f>
        <v>0</v>
      </c>
      <c r="X67" s="12">
        <f>IFERROR(IF(OR($B67="D",$B67="K"),0,VLOOKUP($P67,Receiving!$C:$T,7,FALSE)/VLOOKUP($P67,Receiving!$C:$T,5,FALSE)),0)*$AJ67</f>
        <v>6.8</v>
      </c>
      <c r="Y67" s="21">
        <f>IFERROR(VLOOKUP($P67,Receiving!$C:$T,8,FALSE)/VLOOKUP($P67,Receiving!$C:$T,5,FALSE),0)</f>
        <v>4.5</v>
      </c>
      <c r="Z67" s="21">
        <f>IFERROR(VLOOKUP($P67,Receiving!$C:$T,10,FALSE)/VLOOKUP($P67,Receiving!$C:$T,5,FALSE),0)</f>
        <v>50.1</v>
      </c>
      <c r="AA67" s="21">
        <f>IFERROR(VLOOKUP($P67,Receiving!$C:$T,11,FALSE),0)</f>
        <v>11.1</v>
      </c>
      <c r="AB67" s="21">
        <f>IFERROR(VLOOKUP($P67,Receiving!$C:$T,14,FALSE),0)</f>
        <v>35</v>
      </c>
      <c r="AC67" s="21">
        <f>IFERROR(VLOOKUP($P67,Receiving!$C:$T,11,FALSE)/VLOOKUP($P67,Receiving!$C:$T,5,FALSE),0)</f>
        <v>1.1099999999999999</v>
      </c>
      <c r="AD67" s="12">
        <f>IFERROR(VLOOKUP($P67,Rushing!$C:$P,7,FALSE)/VLOOKUP($P67,Rushing!$C:$P,5,FALSE),0)</f>
        <v>0</v>
      </c>
      <c r="AE67" s="12">
        <f>IFERROR(VLOOKUP($P67,Rushing!$C:$P,8,FALSE)/VLOOKUP($P67,Rushing!$C:$P,5,FALSE),0)</f>
        <v>0</v>
      </c>
      <c r="AF67" s="12">
        <f>IFERROR(VLOOKUP($P67,Rushing!$C:$P,12,FALSE),0)</f>
        <v>0</v>
      </c>
      <c r="AG67" s="12">
        <f>IFERROR(VLOOKUP($P67,Rushing!$C:$P,9,FALSE)/VLOOKUP($P67,Rushing!$C:$P,5,FALSE),0)</f>
        <v>0</v>
      </c>
      <c r="AH67" s="12">
        <f>VLOOKUP($J67,'Vegas Odds'!$B:$S,18,FALSE)</f>
        <v>24.832312195121943</v>
      </c>
      <c r="AI67" s="12">
        <f>VLOOKUP($J67,'Vegas Odds'!$B:$S,17,FALSE)</f>
        <v>36.767687804878058</v>
      </c>
      <c r="AJ67">
        <v>1</v>
      </c>
      <c r="AK67" s="12">
        <f t="shared" si="0"/>
        <v>0</v>
      </c>
      <c r="AL67" s="12">
        <f t="shared" si="1"/>
        <v>0</v>
      </c>
      <c r="AM67" s="12">
        <f>V67/Team_Defense_Table[[#Totals],[Passing yds/att]]*'Fanduel Export'!Q67</f>
        <v>0</v>
      </c>
      <c r="AN67" s="12">
        <f t="shared" si="19"/>
        <v>0</v>
      </c>
      <c r="AO67" s="12">
        <f>IFERROR(IF(OR($B67="D",$B67="K"),0,VLOOKUP($P67,Receiving!$C:$T,7,FALSE)/VLOOKUP($P67,Receiving!$C:$T,5,FALSE)),0)*$AJ67</f>
        <v>6.8</v>
      </c>
      <c r="AP67" s="21">
        <f t="shared" si="8"/>
        <v>34.886584249084251</v>
      </c>
      <c r="AQ67" s="21">
        <f t="shared" si="9"/>
        <v>4.8402480942588024</v>
      </c>
      <c r="AR67" s="22">
        <f t="shared" si="3"/>
        <v>4.5</v>
      </c>
      <c r="AS67" s="22">
        <f t="shared" si="10"/>
        <v>3.2031053564947958</v>
      </c>
      <c r="AT67" s="22">
        <f>AA67/Team_Defense_Table[[#Totals],[Yards per completion]]*'Fanduel Export'!S67</f>
        <v>12.077394479654702</v>
      </c>
      <c r="AU67" s="12">
        <f t="shared" si="20"/>
        <v>38.68516695028265</v>
      </c>
      <c r="AV67" s="12">
        <f t="shared" si="4"/>
        <v>0</v>
      </c>
      <c r="AW67" s="21">
        <f t="shared" si="12"/>
        <v>29.715476190476192</v>
      </c>
      <c r="AX67" s="12">
        <f t="shared" si="13"/>
        <v>0</v>
      </c>
      <c r="AY67" s="12">
        <f>AF67/Team_Defense_Table[[#Totals],[Rushing Y/A]]*R67</f>
        <v>0</v>
      </c>
      <c r="AZ67" s="12">
        <f t="shared" si="21"/>
        <v>0</v>
      </c>
      <c r="BA67" s="22">
        <f t="shared" si="15"/>
        <v>6.1185166950282648</v>
      </c>
      <c r="BB67" s="22">
        <f t="shared" si="5"/>
        <v>0.95601823359816629</v>
      </c>
      <c r="BC67" s="21">
        <f t="shared" si="6"/>
        <v>1.0625</v>
      </c>
      <c r="BD67" t="str">
        <f t="shared" si="16"/>
        <v>T.Y. Hilton</v>
      </c>
      <c r="BE67">
        <f t="shared" si="17"/>
        <v>6400</v>
      </c>
      <c r="BF67" t="str">
        <f t="shared" si="18"/>
        <v>WR</v>
      </c>
    </row>
    <row r="68" spans="1:58" x14ac:dyDescent="0.3">
      <c r="A68" t="s">
        <v>2085</v>
      </c>
      <c r="B68" t="s">
        <v>38</v>
      </c>
      <c r="C68" t="s">
        <v>1949</v>
      </c>
      <c r="D68" t="s">
        <v>325</v>
      </c>
      <c r="E68" t="s">
        <v>2086</v>
      </c>
      <c r="F68">
        <v>9.9350004196166992</v>
      </c>
      <c r="G68">
        <v>4</v>
      </c>
      <c r="H68">
        <v>6300</v>
      </c>
      <c r="I68" t="s">
        <v>1968</v>
      </c>
      <c r="J68" t="s">
        <v>99</v>
      </c>
      <c r="K68" t="s">
        <v>72</v>
      </c>
      <c r="O68" t="str">
        <f t="shared" si="7"/>
        <v>Nick Foles</v>
      </c>
      <c r="P68" t="str">
        <f>IFERROR(VLOOKUP(O:O,'Name Bridge'!A:B,2,FALSE),O:O)</f>
        <v>Nick Foles</v>
      </c>
      <c r="Q68" s="12">
        <f>VLOOKUP($K68,'Defensive Stats'!$AC:$AH,2,FALSE)</f>
        <v>7.4484451718494276</v>
      </c>
      <c r="R68" s="12">
        <f>VLOOKUP($K68,'Defensive Stats'!$AC:$AH,4,FALSE)</f>
        <v>4.0769230769230766</v>
      </c>
      <c r="S68" s="12">
        <f>VLOOKUP($K68,'Defensive Stats'!$AC:$AH,6,FALSE)</f>
        <v>11.94488188976378</v>
      </c>
      <c r="T68" s="12">
        <f>IFERROR(VLOOKUP($P68,Passing!$C:$AF,9,FALSE)/VLOOKUP($P68,Passing!$C:$AF,5,FALSE),0)</f>
        <v>29.25</v>
      </c>
      <c r="U68" s="12">
        <f>IFERROR(VLOOKUP($P68,Passing!$C:$AF,11,FALSE)/VLOOKUP($P68,Passing!$C:$AF,5,FALSE),0)</f>
        <v>184</v>
      </c>
      <c r="V68" s="12" t="str">
        <f>IFERROR(VLOOKUP($P68,Passing!$C:$AF,18,FALSE),0)</f>
        <v>6.3</v>
      </c>
      <c r="W68" s="12">
        <f>IFERROR(VLOOKUP($P68,Passing!$C:$AF,12,FALSE)/VLOOKUP($P68,Passing!$C:$AF,5,FALSE),0)</f>
        <v>0.75</v>
      </c>
      <c r="X68" s="12">
        <f>IFERROR(IF(OR($B68="D",$B68="K"),0,VLOOKUP($P68,Receiving!$C:$T,7,FALSE)/VLOOKUP($P68,Receiving!$C:$T,5,FALSE)),0)*$AJ68</f>
        <v>0</v>
      </c>
      <c r="Y68" s="21">
        <f>IFERROR(VLOOKUP($P68,Receiving!$C:$T,8,FALSE)/VLOOKUP($P68,Receiving!$C:$T,5,FALSE),0)</f>
        <v>0</v>
      </c>
      <c r="Z68" s="21">
        <f>IFERROR(VLOOKUP($P68,Receiving!$C:$T,10,FALSE)/VLOOKUP($P68,Receiving!$C:$T,5,FALSE),0)</f>
        <v>0</v>
      </c>
      <c r="AA68" s="21">
        <f>IFERROR(VLOOKUP($P68,Receiving!$C:$T,11,FALSE),0)</f>
        <v>0</v>
      </c>
      <c r="AB68" s="21">
        <f>IFERROR(VLOOKUP($P68,Receiving!$C:$T,14,FALSE),0)</f>
        <v>0</v>
      </c>
      <c r="AC68" s="21">
        <f>IFERROR(VLOOKUP($P68,Receiving!$C:$T,11,FALSE)/VLOOKUP($P68,Receiving!$C:$T,5,FALSE),0)</f>
        <v>0</v>
      </c>
      <c r="AD68" s="12">
        <f>IFERROR(VLOOKUP($P68,Rushing!$C:$P,7,FALSE)/VLOOKUP($P68,Rushing!$C:$P,5,FALSE),0)</f>
        <v>1</v>
      </c>
      <c r="AE68" s="12">
        <f>IFERROR(VLOOKUP($P68,Rushing!$C:$P,8,FALSE)/VLOOKUP($P68,Rushing!$C:$P,5,FALSE),0)</f>
        <v>5.75</v>
      </c>
      <c r="AF68" s="12" t="str">
        <f>IFERROR(VLOOKUP($P68,Rushing!$C:$P,12,FALSE),0)</f>
        <v>5.8</v>
      </c>
      <c r="AG68" s="12">
        <f>IFERROR(VLOOKUP($P68,Rushing!$C:$P,9,FALSE)/VLOOKUP($P68,Rushing!$C:$P,5,FALSE),0)</f>
        <v>0</v>
      </c>
      <c r="AH68" s="12">
        <f>VLOOKUP($J68,'Vegas Odds'!$B:$S,18,FALSE)</f>
        <v>39.087289482995565</v>
      </c>
      <c r="AI68" s="12">
        <f>VLOOKUP($J68,'Vegas Odds'!$B:$S,17,FALSE)</f>
        <v>21.912710517004435</v>
      </c>
      <c r="AJ68">
        <v>1</v>
      </c>
      <c r="AK68" s="12">
        <f t="shared" ref="AK68:AK131" si="22">T68*AJ68</f>
        <v>29.25</v>
      </c>
      <c r="AL68" s="12">
        <f t="shared" ref="AL68:AL131" si="23">IF(AND(AJ68=1,B68="QB"),AH68,0)</f>
        <v>39.087289482995565</v>
      </c>
      <c r="AM68" s="12">
        <f>V68/Team_Defense_Table[[#Totals],[Passing yds/att]]*'Fanduel Export'!Q68</f>
        <v>6.9618893011654297</v>
      </c>
      <c r="AN68" s="12">
        <f t="shared" si="19"/>
        <v>272.12138246322286</v>
      </c>
      <c r="AO68" s="12">
        <f>IFERROR(IF(OR($B68="D",$B68="K"),0,VLOOKUP($P68,Receiving!$C:$T,7,FALSE)/VLOOKUP($P68,Receiving!$C:$T,5,FALSE)),0)*$AJ68</f>
        <v>0</v>
      </c>
      <c r="AP68" s="21">
        <f t="shared" si="8"/>
        <v>29.935714285714287</v>
      </c>
      <c r="AQ68" s="21">
        <f t="shared" si="9"/>
        <v>0</v>
      </c>
      <c r="AR68" s="22">
        <f t="shared" ref="AR68:AR131" si="24">Y68*AJ68</f>
        <v>0</v>
      </c>
      <c r="AS68" s="22">
        <f t="shared" si="10"/>
        <v>0</v>
      </c>
      <c r="AT68" s="22">
        <f>AA68/Team_Defense_Table[[#Totals],[Yards per completion]]*'Fanduel Export'!S68</f>
        <v>0</v>
      </c>
      <c r="AU68" s="12">
        <f t="shared" si="20"/>
        <v>0</v>
      </c>
      <c r="AV68" s="12">
        <f t="shared" ref="AV68:AV131" si="25">AD68*AJ68</f>
        <v>1</v>
      </c>
      <c r="AW68" s="21">
        <f t="shared" si="12"/>
        <v>24.985714285714284</v>
      </c>
      <c r="AX68" s="12">
        <f t="shared" si="13"/>
        <v>0.87700956900532334</v>
      </c>
      <c r="AY68" s="12">
        <f>AF68/Team_Defense_Table[[#Totals],[Rushing Y/A]]*R68</f>
        <v>5.483166109253065</v>
      </c>
      <c r="AZ68" s="12">
        <f t="shared" si="21"/>
        <v>4.8087891462606258</v>
      </c>
      <c r="BA68" s="22">
        <f t="shared" ref="BA68:BA131" si="26">AN68/25+AU68/10+AZ68/10+AR68*0.5</f>
        <v>11.365734213154976</v>
      </c>
      <c r="BB68" s="22">
        <f t="shared" ref="BB68:BB131" si="27">BA68/(H68/1000)</f>
        <v>1.8040847957388852</v>
      </c>
      <c r="BC68" s="21">
        <f t="shared" ref="BC68:BC131" si="28">AO68/(H68/1000)</f>
        <v>0</v>
      </c>
      <c r="BD68" t="str">
        <f t="shared" si="16"/>
        <v>Nick Foles</v>
      </c>
      <c r="BE68">
        <f t="shared" si="17"/>
        <v>6300</v>
      </c>
      <c r="BF68" t="str">
        <f t="shared" si="18"/>
        <v>QB</v>
      </c>
    </row>
    <row r="69" spans="1:58" x14ac:dyDescent="0.3">
      <c r="A69" t="s">
        <v>2087</v>
      </c>
      <c r="B69" t="s">
        <v>49</v>
      </c>
      <c r="C69" t="s">
        <v>2088</v>
      </c>
      <c r="D69" t="s">
        <v>105</v>
      </c>
      <c r="E69" t="s">
        <v>2089</v>
      </c>
      <c r="F69">
        <v>12.243749618530201</v>
      </c>
      <c r="G69">
        <v>16</v>
      </c>
      <c r="H69">
        <v>6300</v>
      </c>
      <c r="I69" t="s">
        <v>1888</v>
      </c>
      <c r="J69" t="s">
        <v>54</v>
      </c>
      <c r="K69" t="s">
        <v>37</v>
      </c>
      <c r="O69" t="str">
        <f t="shared" ref="O69:O132" si="29">D69</f>
        <v>Jarvis Landry</v>
      </c>
      <c r="P69" t="str">
        <f>IFERROR(VLOOKUP(O:O,'Name Bridge'!A:B,2,FALSE),O:O)</f>
        <v>Jarvis Landry</v>
      </c>
      <c r="Q69" s="12">
        <f>VLOOKUP($K69,'Defensive Stats'!$AC:$AH,2,FALSE)</f>
        <v>6.09375</v>
      </c>
      <c r="R69" s="12">
        <f>VLOOKUP($K69,'Defensive Stats'!$AC:$AH,4,FALSE)</f>
        <v>4.3941176470588239</v>
      </c>
      <c r="S69" s="12">
        <f>VLOOKUP($K69,'Defensive Stats'!$AC:$AH,6,FALSE)</f>
        <v>10.424528301886792</v>
      </c>
      <c r="T69" s="12">
        <f>IFERROR(VLOOKUP($P69,Passing!$C:$AF,9,FALSE)/VLOOKUP($P69,Passing!$C:$AF,5,FALSE),0)</f>
        <v>0</v>
      </c>
      <c r="U69" s="12">
        <f>IFERROR(VLOOKUP($P69,Passing!$C:$AF,11,FALSE)/VLOOKUP($P69,Passing!$C:$AF,5,FALSE),0)</f>
        <v>0</v>
      </c>
      <c r="V69" s="12">
        <f>IFERROR(VLOOKUP($P69,Passing!$C:$AF,18,FALSE),0)</f>
        <v>0</v>
      </c>
      <c r="W69" s="12">
        <f>IFERROR(VLOOKUP($P69,Passing!$C:$AF,12,FALSE)/VLOOKUP($P69,Passing!$C:$AF,5,FALSE),0)</f>
        <v>0</v>
      </c>
      <c r="X69" s="12">
        <f>IFERROR(IF(OR($B69="D",$B69="K"),0,VLOOKUP($P69,Receiving!$C:$T,7,FALSE)/VLOOKUP($P69,Receiving!$C:$T,5,FALSE)),0)*$AJ69</f>
        <v>8.625</v>
      </c>
      <c r="Y69" s="21">
        <f>IFERROR(VLOOKUP($P69,Receiving!$C:$T,8,FALSE)/VLOOKUP($P69,Receiving!$C:$T,5,FALSE),0)</f>
        <v>5.1875</v>
      </c>
      <c r="Z69" s="21">
        <f>IFERROR(VLOOKUP($P69,Receiving!$C:$T,10,FALSE)/VLOOKUP($P69,Receiving!$C:$T,5,FALSE),0)</f>
        <v>73.375</v>
      </c>
      <c r="AA69" s="21">
        <f>IFERROR(VLOOKUP($P69,Receiving!$C:$T,11,FALSE),0)</f>
        <v>14.1</v>
      </c>
      <c r="AB69" s="21">
        <f>IFERROR(VLOOKUP($P69,Receiving!$C:$T,14,FALSE),0)</f>
        <v>65</v>
      </c>
      <c r="AC69" s="21">
        <f>IFERROR(VLOOKUP($P69,Receiving!$C:$T,11,FALSE)/VLOOKUP($P69,Receiving!$C:$T,5,FALSE),0)</f>
        <v>0.88124999999999998</v>
      </c>
      <c r="AD69" s="12">
        <f>IFERROR(VLOOKUP($P69,Rushing!$C:$P,7,FALSE)/VLOOKUP($P69,Rushing!$C:$P,5,FALSE),0)</f>
        <v>6.25E-2</v>
      </c>
      <c r="AE69" s="12">
        <f>IFERROR(VLOOKUP($P69,Rushing!$C:$P,8,FALSE)/VLOOKUP($P69,Rushing!$C:$P,5,FALSE),0)</f>
        <v>0.625</v>
      </c>
      <c r="AF69" s="12" t="str">
        <f>IFERROR(VLOOKUP($P69,Rushing!$C:$P,12,FALSE),0)</f>
        <v>10.0</v>
      </c>
      <c r="AG69" s="12">
        <f>IFERROR(VLOOKUP($P69,Rushing!$C:$P,9,FALSE)/VLOOKUP($P69,Rushing!$C:$P,5,FALSE),0)</f>
        <v>0</v>
      </c>
      <c r="AH69" s="12">
        <f>VLOOKUP($J69,'Vegas Odds'!$B:$S,18,FALSE)</f>
        <v>39.317423175965665</v>
      </c>
      <c r="AI69" s="12">
        <f>VLOOKUP($J69,'Vegas Odds'!$B:$S,17,FALSE)</f>
        <v>20.682576824034335</v>
      </c>
      <c r="AJ69">
        <v>1</v>
      </c>
      <c r="AK69" s="12">
        <f t="shared" si="22"/>
        <v>0</v>
      </c>
      <c r="AL69" s="12">
        <f t="shared" si="23"/>
        <v>0</v>
      </c>
      <c r="AM69" s="12">
        <f>V69/Team_Defense_Table[[#Totals],[Passing yds/att]]*'Fanduel Export'!Q69</f>
        <v>0</v>
      </c>
      <c r="AN69" s="12">
        <f t="shared" si="19"/>
        <v>0</v>
      </c>
      <c r="AO69" s="12">
        <f>IFERROR(IF(OR($B69="D",$B69="K"),0,VLOOKUP($P69,Receiving!$C:$T,7,FALSE)/VLOOKUP($P69,Receiving!$C:$T,5,FALSE)),0)*$AJ69</f>
        <v>8.625</v>
      </c>
      <c r="AP69" s="21">
        <f t="shared" ref="AP69:AP132" si="30">SUMIF($J:$J,$J69,AO:AO)</f>
        <v>34.054517704517707</v>
      </c>
      <c r="AQ69" s="21">
        <f t="shared" ref="AQ69:AQ132" si="31">AO69/AP69*AH69</f>
        <v>9.9579379697900343</v>
      </c>
      <c r="AR69" s="22">
        <f t="shared" si="24"/>
        <v>5.1875</v>
      </c>
      <c r="AS69" s="22">
        <f t="shared" ref="AS69:AS132" si="32">IFERROR(AR69/AO69*AQ69,0)</f>
        <v>5.9891945760331362</v>
      </c>
      <c r="AT69" s="22">
        <f>AA69/Team_Defense_Table[[#Totals],[Yards per completion]]*'Fanduel Export'!S69</f>
        <v>13.842406459603311</v>
      </c>
      <c r="AU69" s="12">
        <f t="shared" si="20"/>
        <v>82.904865687102202</v>
      </c>
      <c r="AV69" s="12">
        <f t="shared" si="25"/>
        <v>6.25E-2</v>
      </c>
      <c r="AW69" s="21">
        <f t="shared" ref="AW69:AW132" si="33">SUMIF($J:$J,$J69,AV:AV)</f>
        <v>28.633928571428569</v>
      </c>
      <c r="AX69" s="12">
        <f t="shared" ref="AX69:AX132" si="34">IFERROR(AV69/AW69*AI69,0)</f>
        <v>4.5144383463748161E-2</v>
      </c>
      <c r="AY69" s="12">
        <f>AF69/Team_Defense_Table[[#Totals],[Rushing Y/A]]*R69</f>
        <v>10.189258312020462</v>
      </c>
      <c r="AZ69" s="12">
        <f t="shared" si="21"/>
        <v>0.45998778444903504</v>
      </c>
      <c r="BA69" s="22">
        <f t="shared" si="26"/>
        <v>10.930235347155124</v>
      </c>
      <c r="BB69" s="22">
        <f t="shared" si="27"/>
        <v>1.7349579916119244</v>
      </c>
      <c r="BC69" s="21">
        <f t="shared" si="28"/>
        <v>1.3690476190476191</v>
      </c>
      <c r="BD69" t="str">
        <f t="shared" ref="BD69:BD132" si="35">D69</f>
        <v>Jarvis Landry</v>
      </c>
      <c r="BE69">
        <f t="shared" ref="BE69:BE132" si="36">H69</f>
        <v>6300</v>
      </c>
      <c r="BF69" t="str">
        <f t="shared" ref="BF69:BF132" si="37">B69</f>
        <v>WR</v>
      </c>
    </row>
    <row r="70" spans="1:58" x14ac:dyDescent="0.3">
      <c r="A70" t="s">
        <v>2090</v>
      </c>
      <c r="B70" t="s">
        <v>34</v>
      </c>
      <c r="C70" t="s">
        <v>2091</v>
      </c>
      <c r="D70" t="s">
        <v>175</v>
      </c>
      <c r="E70" t="s">
        <v>2092</v>
      </c>
      <c r="F70">
        <v>11.116666158040299</v>
      </c>
      <c r="G70">
        <v>12</v>
      </c>
      <c r="H70">
        <v>6300</v>
      </c>
      <c r="I70" t="s">
        <v>1922</v>
      </c>
      <c r="J70" t="s">
        <v>107</v>
      </c>
      <c r="K70" t="s">
        <v>130</v>
      </c>
      <c r="O70" t="str">
        <f t="shared" si="29"/>
        <v>Devin Singletary</v>
      </c>
      <c r="P70" t="str">
        <f>IFERROR(VLOOKUP(O:O,'Name Bridge'!A:B,2,FALSE),O:O)</f>
        <v>Devin Singletary</v>
      </c>
      <c r="Q70" s="12">
        <f>VLOOKUP($K70,'Defensive Stats'!$AC:$AH,2,FALSE)</f>
        <v>6.45982905982906</v>
      </c>
      <c r="R70" s="12">
        <f>VLOOKUP($K70,'Defensive Stats'!$AC:$AH,4,FALSE)</f>
        <v>3.3357314148681056</v>
      </c>
      <c r="S70" s="12">
        <f>VLOOKUP($K70,'Defensive Stats'!$AC:$AH,6,FALSE)</f>
        <v>10.410468319559229</v>
      </c>
      <c r="T70" s="12">
        <f>IFERROR(VLOOKUP($P70,Passing!$C:$AF,9,FALSE)/VLOOKUP($P70,Passing!$C:$AF,5,FALSE),0)</f>
        <v>0</v>
      </c>
      <c r="U70" s="12">
        <f>IFERROR(VLOOKUP($P70,Passing!$C:$AF,11,FALSE)/VLOOKUP($P70,Passing!$C:$AF,5,FALSE),0)</f>
        <v>0</v>
      </c>
      <c r="V70" s="12">
        <f>IFERROR(VLOOKUP($P70,Passing!$C:$AF,18,FALSE),0)</f>
        <v>0</v>
      </c>
      <c r="W70" s="12">
        <f>IFERROR(VLOOKUP($P70,Passing!$C:$AF,12,FALSE)/VLOOKUP($P70,Passing!$C:$AF,5,FALSE),0)</f>
        <v>0</v>
      </c>
      <c r="X70" s="12">
        <f>IFERROR(IF(OR($B70="D",$B70="K"),0,VLOOKUP($P70,Receiving!$C:$T,7,FALSE)/VLOOKUP($P70,Receiving!$C:$T,5,FALSE)),0)*$AJ70</f>
        <v>3.4166666666666665</v>
      </c>
      <c r="Y70" s="21">
        <f>IFERROR(VLOOKUP($P70,Receiving!$C:$T,8,FALSE)/VLOOKUP($P70,Receiving!$C:$T,5,FALSE),0)</f>
        <v>2.4166666666666665</v>
      </c>
      <c r="Z70" s="21">
        <f>IFERROR(VLOOKUP($P70,Receiving!$C:$T,10,FALSE)/VLOOKUP($P70,Receiving!$C:$T,5,FALSE),0)</f>
        <v>16.166666666666668</v>
      </c>
      <c r="AA70" s="21">
        <f>IFERROR(VLOOKUP($P70,Receiving!$C:$T,11,FALSE),0)</f>
        <v>6.7</v>
      </c>
      <c r="AB70" s="21">
        <f>IFERROR(VLOOKUP($P70,Receiving!$C:$T,14,FALSE),0)</f>
        <v>49</v>
      </c>
      <c r="AC70" s="21">
        <f>IFERROR(VLOOKUP($P70,Receiving!$C:$T,11,FALSE)/VLOOKUP($P70,Receiving!$C:$T,5,FALSE),0)</f>
        <v>0.55833333333333335</v>
      </c>
      <c r="AD70" s="12">
        <f>IFERROR(VLOOKUP($P70,Rushing!$C:$P,7,FALSE)/VLOOKUP($P70,Rushing!$C:$P,5,FALSE),0)</f>
        <v>12.583333333333334</v>
      </c>
      <c r="AE70" s="12">
        <f>IFERROR(VLOOKUP($P70,Rushing!$C:$P,8,FALSE)/VLOOKUP($P70,Rushing!$C:$P,5,FALSE),0)</f>
        <v>64.583333333333329</v>
      </c>
      <c r="AF70" s="12" t="str">
        <f>IFERROR(VLOOKUP($P70,Rushing!$C:$P,12,FALSE),0)</f>
        <v>5.1</v>
      </c>
      <c r="AG70" s="12">
        <f>IFERROR(VLOOKUP($P70,Rushing!$C:$P,9,FALSE)/VLOOKUP($P70,Rushing!$C:$P,5,FALSE),0)</f>
        <v>0.16666666666666666</v>
      </c>
      <c r="AH70" s="12">
        <f>VLOOKUP($J70,'Vegas Odds'!$B:$S,18,FALSE)</f>
        <v>31.210567449280106</v>
      </c>
      <c r="AI70" s="12">
        <f>VLOOKUP($J70,'Vegas Odds'!$B:$S,17,FALSE)</f>
        <v>27.689432550719893</v>
      </c>
      <c r="AJ70">
        <v>1</v>
      </c>
      <c r="AK70" s="12">
        <f t="shared" si="22"/>
        <v>0</v>
      </c>
      <c r="AL70" s="12">
        <f t="shared" si="23"/>
        <v>0</v>
      </c>
      <c r="AM70" s="12">
        <f>V70/Team_Defense_Table[[#Totals],[Passing yds/att]]*'Fanduel Export'!Q70</f>
        <v>0</v>
      </c>
      <c r="AN70" s="12">
        <f t="shared" si="19"/>
        <v>0</v>
      </c>
      <c r="AO70" s="12">
        <f>IFERROR(IF(OR($B70="D",$B70="K"),0,VLOOKUP($P70,Receiving!$C:$T,7,FALSE)/VLOOKUP($P70,Receiving!$C:$T,5,FALSE)),0)*$AJ70</f>
        <v>3.4166666666666665</v>
      </c>
      <c r="AP70" s="21">
        <f t="shared" si="30"/>
        <v>43.803379953379959</v>
      </c>
      <c r="AQ70" s="21">
        <f t="shared" si="31"/>
        <v>2.4344264201803627</v>
      </c>
      <c r="AR70" s="22">
        <f t="shared" si="24"/>
        <v>2.4166666666666665</v>
      </c>
      <c r="AS70" s="22">
        <f t="shared" si="32"/>
        <v>1.7219113703714759</v>
      </c>
      <c r="AT70" s="22">
        <f>AA70/Team_Defense_Table[[#Totals],[Yards per completion]]*'Fanduel Export'!S70</f>
        <v>6.5687259244464604</v>
      </c>
      <c r="AU70" s="12">
        <f t="shared" si="20"/>
        <v>11.310763858158245</v>
      </c>
      <c r="AV70" s="12">
        <f t="shared" si="25"/>
        <v>12.583333333333334</v>
      </c>
      <c r="AW70" s="21">
        <f t="shared" si="33"/>
        <v>25.532284382284381</v>
      </c>
      <c r="AX70" s="12">
        <f t="shared" si="34"/>
        <v>13.646462430847519</v>
      </c>
      <c r="AY70" s="12">
        <f>AF70/Team_Defense_Table[[#Totals],[Rushing Y/A]]*R70</f>
        <v>3.9448649775831504</v>
      </c>
      <c r="AZ70" s="12">
        <f t="shared" si="21"/>
        <v>53.833451711354599</v>
      </c>
      <c r="BA70" s="22">
        <f t="shared" si="26"/>
        <v>7.7227548902846168</v>
      </c>
      <c r="BB70" s="22">
        <f t="shared" si="27"/>
        <v>1.2258341095689869</v>
      </c>
      <c r="BC70" s="21">
        <f t="shared" si="28"/>
        <v>0.54232804232804233</v>
      </c>
      <c r="BD70" t="str">
        <f t="shared" si="35"/>
        <v>Devin Singletary</v>
      </c>
      <c r="BE70">
        <f t="shared" si="36"/>
        <v>6300</v>
      </c>
      <c r="BF70" t="str">
        <f t="shared" si="37"/>
        <v>RB</v>
      </c>
    </row>
    <row r="71" spans="1:58" x14ac:dyDescent="0.3">
      <c r="A71" t="s">
        <v>2093</v>
      </c>
      <c r="B71" t="s">
        <v>34</v>
      </c>
      <c r="C71" t="s">
        <v>2094</v>
      </c>
      <c r="D71" t="s">
        <v>127</v>
      </c>
      <c r="E71" t="s">
        <v>2095</v>
      </c>
      <c r="F71">
        <v>10.5466664632161</v>
      </c>
      <c r="G71">
        <v>15</v>
      </c>
      <c r="H71">
        <v>6200</v>
      </c>
      <c r="I71" t="s">
        <v>1919</v>
      </c>
      <c r="J71" t="s">
        <v>1090</v>
      </c>
      <c r="K71" t="s">
        <v>116</v>
      </c>
      <c r="O71" t="str">
        <f t="shared" si="29"/>
        <v>Raheem Mostert</v>
      </c>
      <c r="P71" t="str">
        <f>IFERROR(VLOOKUP(O:O,'Name Bridge'!A:B,2,FALSE),O:O)</f>
        <v>Raheem Mostert</v>
      </c>
      <c r="Q71" s="12">
        <f>VLOOKUP($K71,'Defensive Stats'!$AC:$AH,2,FALSE)</f>
        <v>7.5041597337770387</v>
      </c>
      <c r="R71" s="12">
        <f>VLOOKUP($K71,'Defensive Stats'!$AC:$AH,4,FALSE)</f>
        <v>4.3781321184510249</v>
      </c>
      <c r="S71" s="12">
        <f>VLOOKUP($K71,'Defensive Stats'!$AC:$AH,6,FALSE)</f>
        <v>10.712589073634204</v>
      </c>
      <c r="T71" s="12">
        <f>IFERROR(VLOOKUP($P71,Passing!$C:$AF,9,FALSE)/VLOOKUP($P71,Passing!$C:$AF,5,FALSE),0)</f>
        <v>0</v>
      </c>
      <c r="U71" s="12">
        <f>IFERROR(VLOOKUP($P71,Passing!$C:$AF,11,FALSE)/VLOOKUP($P71,Passing!$C:$AF,5,FALSE),0)</f>
        <v>0</v>
      </c>
      <c r="V71" s="12">
        <f>IFERROR(VLOOKUP($P71,Passing!$C:$AF,18,FALSE),0)</f>
        <v>0</v>
      </c>
      <c r="W71" s="12">
        <f>IFERROR(VLOOKUP($P71,Passing!$C:$AF,12,FALSE)/VLOOKUP($P71,Passing!$C:$AF,5,FALSE),0)</f>
        <v>0</v>
      </c>
      <c r="X71" s="12">
        <f>IFERROR(IF(OR($B71="D",$B71="K"),0,VLOOKUP($P71,Receiving!$C:$T,7,FALSE)/VLOOKUP($P71,Receiving!$C:$T,5,FALSE)),0)*$AJ71</f>
        <v>1.375</v>
      </c>
      <c r="Y71" s="21">
        <f>IFERROR(VLOOKUP($P71,Receiving!$C:$T,8,FALSE)/VLOOKUP($P71,Receiving!$C:$T,5,FALSE),0)</f>
        <v>0.875</v>
      </c>
      <c r="Z71" s="21">
        <f>IFERROR(VLOOKUP($P71,Receiving!$C:$T,10,FALSE)/VLOOKUP($P71,Receiving!$C:$T,5,FALSE),0)</f>
        <v>11.25</v>
      </c>
      <c r="AA71" s="21">
        <f>IFERROR(VLOOKUP($P71,Receiving!$C:$T,11,FALSE),0)</f>
        <v>12.9</v>
      </c>
      <c r="AB71" s="21">
        <f>IFERROR(VLOOKUP($P71,Receiving!$C:$T,14,FALSE),0)</f>
        <v>39</v>
      </c>
      <c r="AC71" s="21">
        <f>IFERROR(VLOOKUP($P71,Receiving!$C:$T,11,FALSE)/VLOOKUP($P71,Receiving!$C:$T,5,FALSE),0)</f>
        <v>0.80625000000000002</v>
      </c>
      <c r="AD71" s="12">
        <f>IFERROR(VLOOKUP($P71,Rushing!$C:$P,7,FALSE)/VLOOKUP($P71,Rushing!$C:$P,5,FALSE),0)</f>
        <v>8.5625</v>
      </c>
      <c r="AE71" s="12">
        <f>IFERROR(VLOOKUP($P71,Rushing!$C:$P,8,FALSE)/VLOOKUP($P71,Rushing!$C:$P,5,FALSE),0)</f>
        <v>48.25</v>
      </c>
      <c r="AF71" s="12" t="str">
        <f>IFERROR(VLOOKUP($P71,Rushing!$C:$P,12,FALSE),0)</f>
        <v>5.6</v>
      </c>
      <c r="AG71" s="12">
        <f>IFERROR(VLOOKUP($P71,Rushing!$C:$P,9,FALSE)/VLOOKUP($P71,Rushing!$C:$P,5,FALSE),0)</f>
        <v>0.5</v>
      </c>
      <c r="AH71" s="12">
        <f>VLOOKUP($J71,'Vegas Odds'!$B:$S,18,FALSE)</f>
        <v>26.807585091071147</v>
      </c>
      <c r="AI71" s="12">
        <f>VLOOKUP($J71,'Vegas Odds'!$B:$S,17,FALSE)</f>
        <v>33.392414908928856</v>
      </c>
      <c r="AJ71">
        <v>1</v>
      </c>
      <c r="AK71" s="12">
        <f t="shared" si="22"/>
        <v>0</v>
      </c>
      <c r="AL71" s="12">
        <f t="shared" si="23"/>
        <v>0</v>
      </c>
      <c r="AM71" s="12">
        <f>V71/Team_Defense_Table[[#Totals],[Passing yds/att]]*'Fanduel Export'!Q71</f>
        <v>0</v>
      </c>
      <c r="AN71" s="12">
        <f t="shared" si="19"/>
        <v>0</v>
      </c>
      <c r="AO71" s="12">
        <f>IFERROR(IF(OR($B71="D",$B71="K"),0,VLOOKUP($P71,Receiving!$C:$T,7,FALSE)/VLOOKUP($P71,Receiving!$C:$T,5,FALSE)),0)*$AJ71</f>
        <v>1.375</v>
      </c>
      <c r="AP71" s="21">
        <f t="shared" si="30"/>
        <v>33.340259740259739</v>
      </c>
      <c r="AQ71" s="21">
        <f t="shared" si="31"/>
        <v>1.1055831534423333</v>
      </c>
      <c r="AR71" s="22">
        <f t="shared" si="24"/>
        <v>0.875</v>
      </c>
      <c r="AS71" s="22">
        <f t="shared" si="32"/>
        <v>0.70355291582693935</v>
      </c>
      <c r="AT71" s="22">
        <f>AA71/Team_Defense_Table[[#Totals],[Yards per completion]]*'Fanduel Export'!S71</f>
        <v>13.014282460208104</v>
      </c>
      <c r="AU71" s="12">
        <f t="shared" si="20"/>
        <v>9.1562363722748064</v>
      </c>
      <c r="AV71" s="12">
        <f t="shared" si="25"/>
        <v>8.5625</v>
      </c>
      <c r="AW71" s="21">
        <f t="shared" si="33"/>
        <v>29.127326839826839</v>
      </c>
      <c r="AX71" s="12">
        <f t="shared" si="34"/>
        <v>9.8162991142308034</v>
      </c>
      <c r="AY71" s="12">
        <f>AF71/Team_Defense_Table[[#Totals],[Rushing Y/A]]*R71</f>
        <v>5.6852266349740841</v>
      </c>
      <c r="AZ71" s="12">
        <f t="shared" si="21"/>
        <v>55.807885181097475</v>
      </c>
      <c r="BA71" s="22">
        <f t="shared" si="26"/>
        <v>6.9339121553372278</v>
      </c>
      <c r="BB71" s="22">
        <f t="shared" si="27"/>
        <v>1.118372928280198</v>
      </c>
      <c r="BC71" s="21">
        <f t="shared" si="28"/>
        <v>0.22177419354838709</v>
      </c>
      <c r="BD71" t="str">
        <f t="shared" si="35"/>
        <v>Raheem Mostert</v>
      </c>
      <c r="BE71">
        <f t="shared" si="36"/>
        <v>6200</v>
      </c>
      <c r="BF71" t="str">
        <f t="shared" si="37"/>
        <v>RB</v>
      </c>
    </row>
    <row r="72" spans="1:58" x14ac:dyDescent="0.3">
      <c r="A72" t="s">
        <v>2096</v>
      </c>
      <c r="B72" t="s">
        <v>38</v>
      </c>
      <c r="C72" t="s">
        <v>2097</v>
      </c>
      <c r="D72" t="s">
        <v>2098</v>
      </c>
      <c r="E72" t="s">
        <v>2099</v>
      </c>
      <c r="F72">
        <v>0</v>
      </c>
      <c r="G72">
        <v>0</v>
      </c>
      <c r="H72">
        <v>6200</v>
      </c>
      <c r="I72" t="s">
        <v>1972</v>
      </c>
      <c r="J72" t="s">
        <v>86</v>
      </c>
      <c r="K72" t="s">
        <v>1093</v>
      </c>
      <c r="O72" t="str">
        <f t="shared" si="29"/>
        <v>Tua Tagovailoa</v>
      </c>
      <c r="P72" t="str">
        <f>IFERROR(VLOOKUP(O:O,'Name Bridge'!A:B,2,FALSE),O:O)</f>
        <v>Tua Tagovailoa</v>
      </c>
      <c r="Q72" s="12">
        <f>VLOOKUP($K72,'Defensive Stats'!$AC:$AH,2,FALSE)</f>
        <v>5.3843283582089549</v>
      </c>
      <c r="R72" s="12">
        <f>VLOOKUP($K72,'Defensive Stats'!$AC:$AH,4,FALSE)</f>
        <v>4.1863013698630134</v>
      </c>
      <c r="S72" s="12">
        <f>VLOOKUP($K72,'Defensive Stats'!$AC:$AH,6,FALSE)</f>
        <v>9.5247524752475243</v>
      </c>
      <c r="T72" s="12">
        <f>IFERROR(VLOOKUP($P72,Passing!$C:$AF,9,FALSE)/VLOOKUP($P72,Passing!$C:$AF,5,FALSE),0)</f>
        <v>0</v>
      </c>
      <c r="U72" s="12">
        <f>IFERROR(VLOOKUP($P72,Passing!$C:$AF,11,FALSE)/VLOOKUP($P72,Passing!$C:$AF,5,FALSE),0)</f>
        <v>0</v>
      </c>
      <c r="V72" s="12">
        <f>IFERROR(VLOOKUP($P72,Passing!$C:$AF,18,FALSE),0)</f>
        <v>0</v>
      </c>
      <c r="W72" s="12">
        <f>IFERROR(VLOOKUP($P72,Passing!$C:$AF,12,FALSE)/VLOOKUP($P72,Passing!$C:$AF,5,FALSE),0)</f>
        <v>0</v>
      </c>
      <c r="X72" s="12">
        <f>IFERROR(IF(OR($B72="D",$B72="K"),0,VLOOKUP($P72,Receiving!$C:$T,7,FALSE)/VLOOKUP($P72,Receiving!$C:$T,5,FALSE)),0)*$AJ72</f>
        <v>0</v>
      </c>
      <c r="Y72" s="21">
        <f>IFERROR(VLOOKUP($P72,Receiving!$C:$T,8,FALSE)/VLOOKUP($P72,Receiving!$C:$T,5,FALSE),0)</f>
        <v>0</v>
      </c>
      <c r="Z72" s="21">
        <f>IFERROR(VLOOKUP($P72,Receiving!$C:$T,10,FALSE)/VLOOKUP($P72,Receiving!$C:$T,5,FALSE),0)</f>
        <v>0</v>
      </c>
      <c r="AA72" s="21">
        <f>IFERROR(VLOOKUP($P72,Receiving!$C:$T,11,FALSE),0)</f>
        <v>0</v>
      </c>
      <c r="AB72" s="21">
        <f>IFERROR(VLOOKUP($P72,Receiving!$C:$T,14,FALSE),0)</f>
        <v>0</v>
      </c>
      <c r="AC72" s="21">
        <f>IFERROR(VLOOKUP($P72,Receiving!$C:$T,11,FALSE)/VLOOKUP($P72,Receiving!$C:$T,5,FALSE),0)</f>
        <v>0</v>
      </c>
      <c r="AD72" s="12">
        <f>IFERROR(VLOOKUP($P72,Rushing!$C:$P,7,FALSE)/VLOOKUP($P72,Rushing!$C:$P,5,FALSE),0)</f>
        <v>0</v>
      </c>
      <c r="AE72" s="12">
        <f>IFERROR(VLOOKUP($P72,Rushing!$C:$P,8,FALSE)/VLOOKUP($P72,Rushing!$C:$P,5,FALSE),0)</f>
        <v>0</v>
      </c>
      <c r="AF72" s="12">
        <f>IFERROR(VLOOKUP($P72,Rushing!$C:$P,12,FALSE),0)</f>
        <v>0</v>
      </c>
      <c r="AG72" s="12">
        <f>IFERROR(VLOOKUP($P72,Rushing!$C:$P,9,FALSE)/VLOOKUP($P72,Rushing!$C:$P,5,FALSE),0)</f>
        <v>0</v>
      </c>
      <c r="AH72" s="12">
        <f>VLOOKUP($J72,'Vegas Odds'!$B:$S,18,FALSE)</f>
        <v>42.492174647302903</v>
      </c>
      <c r="AI72" s="12">
        <f>VLOOKUP($J72,'Vegas Odds'!$B:$S,17,FALSE)</f>
        <v>20.507825352697093</v>
      </c>
      <c r="AJ72">
        <v>1</v>
      </c>
      <c r="AK72" s="12">
        <f t="shared" si="22"/>
        <v>0</v>
      </c>
      <c r="AL72" s="12">
        <f t="shared" si="23"/>
        <v>42.492174647302903</v>
      </c>
      <c r="AM72" s="12">
        <f>V72/Team_Defense_Table[[#Totals],[Passing yds/att]]*'Fanduel Export'!Q72</f>
        <v>0</v>
      </c>
      <c r="AN72" s="12">
        <f t="shared" si="19"/>
        <v>0</v>
      </c>
      <c r="AO72" s="12">
        <f>IFERROR(IF(OR($B72="D",$B72="K"),0,VLOOKUP($P72,Receiving!$C:$T,7,FALSE)/VLOOKUP($P72,Receiving!$C:$T,5,FALSE)),0)*$AJ72</f>
        <v>0</v>
      </c>
      <c r="AP72" s="21">
        <f t="shared" si="30"/>
        <v>49.607967032967032</v>
      </c>
      <c r="AQ72" s="21">
        <f t="shared" si="31"/>
        <v>0</v>
      </c>
      <c r="AR72" s="22">
        <f t="shared" si="24"/>
        <v>0</v>
      </c>
      <c r="AS72" s="22">
        <f t="shared" si="32"/>
        <v>0</v>
      </c>
      <c r="AT72" s="22">
        <f>AA72/Team_Defense_Table[[#Totals],[Yards per completion]]*'Fanduel Export'!S72</f>
        <v>0</v>
      </c>
      <c r="AU72" s="12">
        <f t="shared" si="20"/>
        <v>0</v>
      </c>
      <c r="AV72" s="12">
        <f t="shared" si="25"/>
        <v>0</v>
      </c>
      <c r="AW72" s="21">
        <f t="shared" si="33"/>
        <v>42.314010989010988</v>
      </c>
      <c r="AX72" s="12">
        <f t="shared" si="34"/>
        <v>0</v>
      </c>
      <c r="AY72" s="12">
        <f>AF72/Team_Defense_Table[[#Totals],[Rushing Y/A]]*R72</f>
        <v>0</v>
      </c>
      <c r="AZ72" s="12">
        <f t="shared" si="21"/>
        <v>0</v>
      </c>
      <c r="BA72" s="22">
        <f t="shared" si="26"/>
        <v>0</v>
      </c>
      <c r="BB72" s="22">
        <f t="shared" si="27"/>
        <v>0</v>
      </c>
      <c r="BC72" s="21">
        <f t="shared" si="28"/>
        <v>0</v>
      </c>
      <c r="BD72" t="str">
        <f t="shared" si="35"/>
        <v>Tua Tagovailoa</v>
      </c>
      <c r="BE72">
        <f t="shared" si="36"/>
        <v>6200</v>
      </c>
      <c r="BF72" t="str">
        <f t="shared" si="37"/>
        <v>QB</v>
      </c>
    </row>
    <row r="73" spans="1:58" x14ac:dyDescent="0.3">
      <c r="A73" t="s">
        <v>2100</v>
      </c>
      <c r="B73" t="s">
        <v>49</v>
      </c>
      <c r="C73" t="s">
        <v>2101</v>
      </c>
      <c r="D73" t="s">
        <v>2102</v>
      </c>
      <c r="E73" t="s">
        <v>2103</v>
      </c>
      <c r="F73">
        <v>12.530768761268</v>
      </c>
      <c r="G73">
        <v>13</v>
      </c>
      <c r="H73">
        <v>6200</v>
      </c>
      <c r="I73" t="s">
        <v>1968</v>
      </c>
      <c r="J73" t="s">
        <v>72</v>
      </c>
      <c r="K73" t="s">
        <v>99</v>
      </c>
      <c r="O73" t="str">
        <f t="shared" si="29"/>
        <v>Marvin Jones Jr.</v>
      </c>
      <c r="P73" t="str">
        <f>IFERROR(VLOOKUP(O:O,'Name Bridge'!A:B,2,FALSE),O:O)</f>
        <v>Marvin Jones Jr.</v>
      </c>
      <c r="Q73" s="12">
        <f>VLOOKUP($K73,'Defensive Stats'!$AC:$AH,2,FALSE)</f>
        <v>6.2241681260945709</v>
      </c>
      <c r="R73" s="12">
        <f>VLOOKUP($K73,'Defensive Stats'!$AC:$AH,4,FALSE)</f>
        <v>3.9420289855072466</v>
      </c>
      <c r="S73" s="12">
        <f>VLOOKUP($K73,'Defensive Stats'!$AC:$AH,6,FALSE)</f>
        <v>9.817679558011049</v>
      </c>
      <c r="T73" s="12">
        <f>IFERROR(VLOOKUP($P73,Passing!$C:$AF,9,FALSE)/VLOOKUP($P73,Passing!$C:$AF,5,FALSE),0)</f>
        <v>0</v>
      </c>
      <c r="U73" s="12">
        <f>IFERROR(VLOOKUP($P73,Passing!$C:$AF,11,FALSE)/VLOOKUP($P73,Passing!$C:$AF,5,FALSE),0)</f>
        <v>0</v>
      </c>
      <c r="V73" s="12">
        <f>IFERROR(VLOOKUP($P73,Passing!$C:$AF,18,FALSE),0)</f>
        <v>0</v>
      </c>
      <c r="W73" s="12">
        <f>IFERROR(VLOOKUP($P73,Passing!$C:$AF,12,FALSE)/VLOOKUP($P73,Passing!$C:$AF,5,FALSE),0)</f>
        <v>0</v>
      </c>
      <c r="X73" s="12">
        <f>IFERROR(IF(OR($B73="D",$B73="K"),0,VLOOKUP($P73,Receiving!$C:$T,7,FALSE)/VLOOKUP($P73,Receiving!$C:$T,5,FALSE)),0)*$AJ73</f>
        <v>0</v>
      </c>
      <c r="Y73" s="21">
        <f>IFERROR(VLOOKUP($P73,Receiving!$C:$T,8,FALSE)/VLOOKUP($P73,Receiving!$C:$T,5,FALSE),0)</f>
        <v>0</v>
      </c>
      <c r="Z73" s="21">
        <f>IFERROR(VLOOKUP($P73,Receiving!$C:$T,10,FALSE)/VLOOKUP($P73,Receiving!$C:$T,5,FALSE),0)</f>
        <v>0</v>
      </c>
      <c r="AA73" s="21">
        <f>IFERROR(VLOOKUP($P73,Receiving!$C:$T,11,FALSE),0)</f>
        <v>0</v>
      </c>
      <c r="AB73" s="21">
        <f>IFERROR(VLOOKUP($P73,Receiving!$C:$T,14,FALSE),0)</f>
        <v>0</v>
      </c>
      <c r="AC73" s="21">
        <f>IFERROR(VLOOKUP($P73,Receiving!$C:$T,11,FALSE)/VLOOKUP($P73,Receiving!$C:$T,5,FALSE),0)</f>
        <v>0</v>
      </c>
      <c r="AD73" s="12">
        <f>IFERROR(VLOOKUP($P73,Rushing!$C:$P,7,FALSE)/VLOOKUP($P73,Rushing!$C:$P,5,FALSE),0)</f>
        <v>0</v>
      </c>
      <c r="AE73" s="12">
        <f>IFERROR(VLOOKUP($P73,Rushing!$C:$P,8,FALSE)/VLOOKUP($P73,Rushing!$C:$P,5,FALSE),0)</f>
        <v>0</v>
      </c>
      <c r="AF73" s="12">
        <f>IFERROR(VLOOKUP($P73,Rushing!$C:$P,12,FALSE),0)</f>
        <v>0</v>
      </c>
      <c r="AG73" s="12">
        <f>IFERROR(VLOOKUP($P73,Rushing!$C:$P,9,FALSE)/VLOOKUP($P73,Rushing!$C:$P,5,FALSE),0)</f>
        <v>0</v>
      </c>
      <c r="AH73" s="12">
        <f>VLOOKUP($J73,'Vegas Odds'!$B:$S,18,FALSE)</f>
        <v>34.909659414362835</v>
      </c>
      <c r="AI73" s="12">
        <f>VLOOKUP($J73,'Vegas Odds'!$B:$S,17,FALSE)</f>
        <v>26.19034058563717</v>
      </c>
      <c r="AJ73">
        <v>1</v>
      </c>
      <c r="AK73" s="12">
        <f t="shared" si="22"/>
        <v>0</v>
      </c>
      <c r="AL73" s="12">
        <f t="shared" si="23"/>
        <v>0</v>
      </c>
      <c r="AM73" s="12">
        <f>V73/Team_Defense_Table[[#Totals],[Passing yds/att]]*'Fanduel Export'!Q73</f>
        <v>0</v>
      </c>
      <c r="AN73" s="12">
        <f t="shared" si="19"/>
        <v>0</v>
      </c>
      <c r="AO73" s="12">
        <f>IFERROR(IF(OR($B73="D",$B73="K"),0,VLOOKUP($P73,Receiving!$C:$T,7,FALSE)/VLOOKUP($P73,Receiving!$C:$T,5,FALSE)),0)*$AJ73</f>
        <v>0</v>
      </c>
      <c r="AP73" s="21">
        <f t="shared" si="30"/>
        <v>35.950198412698413</v>
      </c>
      <c r="AQ73" s="21">
        <f t="shared" si="31"/>
        <v>0</v>
      </c>
      <c r="AR73" s="22">
        <f t="shared" si="24"/>
        <v>0</v>
      </c>
      <c r="AS73" s="22">
        <f t="shared" si="32"/>
        <v>0</v>
      </c>
      <c r="AT73" s="22">
        <f>AA73/Team_Defense_Table[[#Totals],[Yards per completion]]*'Fanduel Export'!S73</f>
        <v>0</v>
      </c>
      <c r="AU73" s="12">
        <f t="shared" si="20"/>
        <v>0</v>
      </c>
      <c r="AV73" s="12">
        <f t="shared" si="25"/>
        <v>0</v>
      </c>
      <c r="AW73" s="21">
        <f t="shared" si="33"/>
        <v>55.169444444444444</v>
      </c>
      <c r="AX73" s="12">
        <f t="shared" si="34"/>
        <v>0</v>
      </c>
      <c r="AY73" s="12">
        <f>AF73/Team_Defense_Table[[#Totals],[Rushing Y/A]]*R73</f>
        <v>0</v>
      </c>
      <c r="AZ73" s="12">
        <f t="shared" si="21"/>
        <v>0</v>
      </c>
      <c r="BA73" s="22">
        <f t="shared" si="26"/>
        <v>0</v>
      </c>
      <c r="BB73" s="22">
        <f t="shared" si="27"/>
        <v>0</v>
      </c>
      <c r="BC73" s="21">
        <f t="shared" si="28"/>
        <v>0</v>
      </c>
      <c r="BD73" t="str">
        <f t="shared" si="35"/>
        <v>Marvin Jones Jr.</v>
      </c>
      <c r="BE73">
        <f t="shared" si="36"/>
        <v>6200</v>
      </c>
      <c r="BF73" t="str">
        <f t="shared" si="37"/>
        <v>WR</v>
      </c>
    </row>
    <row r="74" spans="1:58" x14ac:dyDescent="0.3">
      <c r="A74" t="s">
        <v>2104</v>
      </c>
      <c r="B74" t="s">
        <v>49</v>
      </c>
      <c r="C74" t="s">
        <v>2105</v>
      </c>
      <c r="D74" t="s">
        <v>696</v>
      </c>
      <c r="E74" t="s">
        <v>2106</v>
      </c>
      <c r="F74">
        <v>14.044444613986499</v>
      </c>
      <c r="G74">
        <v>9</v>
      </c>
      <c r="H74">
        <v>6200</v>
      </c>
      <c r="I74" t="s">
        <v>1934</v>
      </c>
      <c r="J74" t="s">
        <v>78</v>
      </c>
      <c r="K74" t="s">
        <v>56</v>
      </c>
      <c r="O74" t="str">
        <f t="shared" si="29"/>
        <v>A.J. Green</v>
      </c>
      <c r="P74" t="str">
        <f>IFERROR(VLOOKUP(O:O,'Name Bridge'!A:B,2,FALSE),O:O)</f>
        <v>A.J. Green</v>
      </c>
      <c r="Q74" s="12">
        <f>VLOOKUP($K74,'Defensive Stats'!$AC:$AH,2,FALSE)</f>
        <v>6.9051724137931032</v>
      </c>
      <c r="R74" s="12">
        <f>VLOOKUP($K74,'Defensive Stats'!$AC:$AH,4,FALSE)</f>
        <v>4.2074592074592072</v>
      </c>
      <c r="S74" s="12">
        <f>VLOOKUP($K74,'Defensive Stats'!$AC:$AH,6,FALSE)</f>
        <v>9.7682926829268286</v>
      </c>
      <c r="T74" s="12">
        <f>IFERROR(VLOOKUP($P74,Passing!$C:$AF,9,FALSE)/VLOOKUP($P74,Passing!$C:$AF,5,FALSE),0)</f>
        <v>0</v>
      </c>
      <c r="U74" s="12">
        <f>IFERROR(VLOOKUP($P74,Passing!$C:$AF,11,FALSE)/VLOOKUP($P74,Passing!$C:$AF,5,FALSE),0)</f>
        <v>0</v>
      </c>
      <c r="V74" s="12">
        <f>IFERROR(VLOOKUP($P74,Passing!$C:$AF,18,FALSE),0)</f>
        <v>0</v>
      </c>
      <c r="W74" s="12">
        <f>IFERROR(VLOOKUP($P74,Passing!$C:$AF,12,FALSE)/VLOOKUP($P74,Passing!$C:$AF,5,FALSE),0)</f>
        <v>0</v>
      </c>
      <c r="X74" s="12">
        <f>IFERROR(IF(OR($B74="D",$B74="K"),0,VLOOKUP($P74,Receiving!$C:$T,7,FALSE)/VLOOKUP($P74,Receiving!$C:$T,5,FALSE)),0)*$AJ74</f>
        <v>0</v>
      </c>
      <c r="Y74" s="21">
        <f>IFERROR(VLOOKUP($P74,Receiving!$C:$T,8,FALSE)/VLOOKUP($P74,Receiving!$C:$T,5,FALSE),0)</f>
        <v>0</v>
      </c>
      <c r="Z74" s="21">
        <f>IFERROR(VLOOKUP($P74,Receiving!$C:$T,10,FALSE)/VLOOKUP($P74,Receiving!$C:$T,5,FALSE),0)</f>
        <v>0</v>
      </c>
      <c r="AA74" s="21">
        <f>IFERROR(VLOOKUP($P74,Receiving!$C:$T,11,FALSE),0)</f>
        <v>0</v>
      </c>
      <c r="AB74" s="21">
        <f>IFERROR(VLOOKUP($P74,Receiving!$C:$T,14,FALSE),0)</f>
        <v>0</v>
      </c>
      <c r="AC74" s="21">
        <f>IFERROR(VLOOKUP($P74,Receiving!$C:$T,11,FALSE)/VLOOKUP($P74,Receiving!$C:$T,5,FALSE),0)</f>
        <v>0</v>
      </c>
      <c r="AD74" s="12">
        <f>IFERROR(VLOOKUP($P74,Rushing!$C:$P,7,FALSE)/VLOOKUP($P74,Rushing!$C:$P,5,FALSE),0)</f>
        <v>0</v>
      </c>
      <c r="AE74" s="12">
        <f>IFERROR(VLOOKUP($P74,Rushing!$C:$P,8,FALSE)/VLOOKUP($P74,Rushing!$C:$P,5,FALSE),0)</f>
        <v>0</v>
      </c>
      <c r="AF74" s="12">
        <f>IFERROR(VLOOKUP($P74,Rushing!$C:$P,12,FALSE),0)</f>
        <v>0</v>
      </c>
      <c r="AG74" s="12">
        <f>IFERROR(VLOOKUP($P74,Rushing!$C:$P,9,FALSE)/VLOOKUP($P74,Rushing!$C:$P,5,FALSE),0)</f>
        <v>0</v>
      </c>
      <c r="AH74" s="12">
        <f>VLOOKUP($J74,'Vegas Odds'!$B:$S,18,FALSE)</f>
        <v>37.475043336397064</v>
      </c>
      <c r="AI74" s="12">
        <f>VLOOKUP($J74,'Vegas Odds'!$B:$S,17,FALSE)</f>
        <v>24.624956663602941</v>
      </c>
      <c r="AJ74">
        <v>1</v>
      </c>
      <c r="AK74" s="12">
        <f t="shared" si="22"/>
        <v>0</v>
      </c>
      <c r="AL74" s="12">
        <f t="shared" si="23"/>
        <v>0</v>
      </c>
      <c r="AM74" s="12">
        <f>V74/Team_Defense_Table[[#Totals],[Passing yds/att]]*'Fanduel Export'!Q74</f>
        <v>0</v>
      </c>
      <c r="AN74" s="12">
        <f t="shared" si="19"/>
        <v>0</v>
      </c>
      <c r="AO74" s="12">
        <f>IFERROR(IF(OR($B74="D",$B74="K"),0,VLOOKUP($P74,Receiving!$C:$T,7,FALSE)/VLOOKUP($P74,Receiving!$C:$T,5,FALSE)),0)*$AJ74</f>
        <v>0</v>
      </c>
      <c r="AP74" s="21">
        <f t="shared" si="30"/>
        <v>31.570833333333336</v>
      </c>
      <c r="AQ74" s="21">
        <f t="shared" si="31"/>
        <v>0</v>
      </c>
      <c r="AR74" s="22">
        <f t="shared" si="24"/>
        <v>0</v>
      </c>
      <c r="AS74" s="22">
        <f t="shared" si="32"/>
        <v>0</v>
      </c>
      <c r="AT74" s="22">
        <f>AA74/Team_Defense_Table[[#Totals],[Yards per completion]]*'Fanduel Export'!S74</f>
        <v>0</v>
      </c>
      <c r="AU74" s="12">
        <f t="shared" si="20"/>
        <v>0</v>
      </c>
      <c r="AV74" s="12">
        <f t="shared" si="25"/>
        <v>0</v>
      </c>
      <c r="AW74" s="21">
        <f t="shared" si="33"/>
        <v>28.63095238095238</v>
      </c>
      <c r="AX74" s="12">
        <f t="shared" si="34"/>
        <v>0</v>
      </c>
      <c r="AY74" s="12">
        <f>AF74/Team_Defense_Table[[#Totals],[Rushing Y/A]]*R74</f>
        <v>0</v>
      </c>
      <c r="AZ74" s="12">
        <f t="shared" si="21"/>
        <v>0</v>
      </c>
      <c r="BA74" s="22">
        <f t="shared" si="26"/>
        <v>0</v>
      </c>
      <c r="BB74" s="22">
        <f t="shared" si="27"/>
        <v>0</v>
      </c>
      <c r="BC74" s="21">
        <f t="shared" si="28"/>
        <v>0</v>
      </c>
      <c r="BD74" t="str">
        <f t="shared" si="35"/>
        <v>A.J. Green</v>
      </c>
      <c r="BE74">
        <f t="shared" si="36"/>
        <v>6200</v>
      </c>
      <c r="BF74" t="str">
        <f t="shared" si="37"/>
        <v>WR</v>
      </c>
    </row>
    <row r="75" spans="1:58" x14ac:dyDescent="0.3">
      <c r="A75" t="s">
        <v>2107</v>
      </c>
      <c r="B75" t="s">
        <v>49</v>
      </c>
      <c r="C75" t="s">
        <v>2108</v>
      </c>
      <c r="D75" t="s">
        <v>119</v>
      </c>
      <c r="E75" t="s">
        <v>2109</v>
      </c>
      <c r="F75">
        <v>12.254667154947899</v>
      </c>
      <c r="G75">
        <v>15</v>
      </c>
      <c r="H75">
        <v>6100</v>
      </c>
      <c r="I75" t="s">
        <v>1922</v>
      </c>
      <c r="J75" t="s">
        <v>107</v>
      </c>
      <c r="K75" t="s">
        <v>130</v>
      </c>
      <c r="O75" t="str">
        <f t="shared" si="29"/>
        <v>John Brown</v>
      </c>
      <c r="P75" t="str">
        <f>IFERROR(VLOOKUP(O:O,'Name Bridge'!A:B,2,FALSE),O:O)</f>
        <v>John Brown</v>
      </c>
      <c r="Q75" s="12">
        <f>VLOOKUP($K75,'Defensive Stats'!$AC:$AH,2,FALSE)</f>
        <v>6.45982905982906</v>
      </c>
      <c r="R75" s="12">
        <f>VLOOKUP($K75,'Defensive Stats'!$AC:$AH,4,FALSE)</f>
        <v>3.3357314148681056</v>
      </c>
      <c r="S75" s="12">
        <f>VLOOKUP($K75,'Defensive Stats'!$AC:$AH,6,FALSE)</f>
        <v>10.410468319559229</v>
      </c>
      <c r="T75" s="12">
        <f>IFERROR(VLOOKUP($P75,Passing!$C:$AF,9,FALSE)/VLOOKUP($P75,Passing!$C:$AF,5,FALSE),0)</f>
        <v>6.6666666666666666E-2</v>
      </c>
      <c r="U75" s="12">
        <f>IFERROR(VLOOKUP($P75,Passing!$C:$AF,11,FALSE)/VLOOKUP($P75,Passing!$C:$AF,5,FALSE),0)</f>
        <v>1.8666666666666667</v>
      </c>
      <c r="V75" s="12" t="str">
        <f>IFERROR(VLOOKUP($P75,Passing!$C:$AF,18,FALSE),0)</f>
        <v>28.0</v>
      </c>
      <c r="W75" s="12">
        <f>IFERROR(VLOOKUP($P75,Passing!$C:$AF,12,FALSE)/VLOOKUP($P75,Passing!$C:$AF,5,FALSE),0)</f>
        <v>6.6666666666666666E-2</v>
      </c>
      <c r="X75" s="12">
        <f>IFERROR(IF(OR($B75="D",$B75="K"),0,VLOOKUP($P75,Receiving!$C:$T,7,FALSE)/VLOOKUP($P75,Receiving!$C:$T,5,FALSE)),0)*$AJ75</f>
        <v>7.666666666666667</v>
      </c>
      <c r="Y75" s="21">
        <f>IFERROR(VLOOKUP($P75,Receiving!$C:$T,8,FALSE)/VLOOKUP($P75,Receiving!$C:$T,5,FALSE),0)</f>
        <v>4.8</v>
      </c>
      <c r="Z75" s="21">
        <f>IFERROR(VLOOKUP($P75,Receiving!$C:$T,10,FALSE)/VLOOKUP($P75,Receiving!$C:$T,5,FALSE),0)</f>
        <v>70.666666666666671</v>
      </c>
      <c r="AA75" s="21">
        <f>IFERROR(VLOOKUP($P75,Receiving!$C:$T,11,FALSE),0)</f>
        <v>14.7</v>
      </c>
      <c r="AB75" s="21">
        <f>IFERROR(VLOOKUP($P75,Receiving!$C:$T,14,FALSE),0)</f>
        <v>53</v>
      </c>
      <c r="AC75" s="21">
        <f>IFERROR(VLOOKUP($P75,Receiving!$C:$T,11,FALSE)/VLOOKUP($P75,Receiving!$C:$T,5,FALSE),0)</f>
        <v>0.98</v>
      </c>
      <c r="AD75" s="12">
        <f>IFERROR(VLOOKUP($P75,Rushing!$C:$P,7,FALSE)/VLOOKUP($P75,Rushing!$C:$P,5,FALSE),0)</f>
        <v>0.13333333333333333</v>
      </c>
      <c r="AE75" s="12">
        <f>IFERROR(VLOOKUP($P75,Rushing!$C:$P,8,FALSE)/VLOOKUP($P75,Rushing!$C:$P,5,FALSE),0)</f>
        <v>0.46666666666666667</v>
      </c>
      <c r="AF75" s="12" t="str">
        <f>IFERROR(VLOOKUP($P75,Rushing!$C:$P,12,FALSE),0)</f>
        <v>3.5</v>
      </c>
      <c r="AG75" s="12">
        <f>IFERROR(VLOOKUP($P75,Rushing!$C:$P,9,FALSE)/VLOOKUP($P75,Rushing!$C:$P,5,FALSE),0)</f>
        <v>0</v>
      </c>
      <c r="AH75" s="12">
        <f>VLOOKUP($J75,'Vegas Odds'!$B:$S,18,FALSE)</f>
        <v>31.210567449280106</v>
      </c>
      <c r="AI75" s="12">
        <f>VLOOKUP($J75,'Vegas Odds'!$B:$S,17,FALSE)</f>
        <v>27.689432550719893</v>
      </c>
      <c r="AJ75">
        <v>1</v>
      </c>
      <c r="AK75" s="12">
        <f t="shared" si="22"/>
        <v>6.6666666666666666E-2</v>
      </c>
      <c r="AL75" s="12">
        <f t="shared" si="23"/>
        <v>0</v>
      </c>
      <c r="AM75" s="12">
        <f>V75/Team_Defense_Table[[#Totals],[Passing yds/att]]*'Fanduel Export'!Q75</f>
        <v>26.83490090519561</v>
      </c>
      <c r="AN75" s="12">
        <f t="shared" si="19"/>
        <v>0</v>
      </c>
      <c r="AO75" s="12">
        <f>IFERROR(IF(OR($B75="D",$B75="K"),0,VLOOKUP($P75,Receiving!$C:$T,7,FALSE)/VLOOKUP($P75,Receiving!$C:$T,5,FALSE)),0)*$AJ75</f>
        <v>7.666666666666667</v>
      </c>
      <c r="AP75" s="21">
        <f t="shared" si="30"/>
        <v>43.803379953379959</v>
      </c>
      <c r="AQ75" s="21">
        <f t="shared" si="31"/>
        <v>5.4626153818681313</v>
      </c>
      <c r="AR75" s="22">
        <f t="shared" si="24"/>
        <v>4.8</v>
      </c>
      <c r="AS75" s="22">
        <f t="shared" si="32"/>
        <v>3.4200722390826557</v>
      </c>
      <c r="AT75" s="22">
        <f>AA75/Team_Defense_Table[[#Totals],[Yards per completion]]*'Fanduel Export'!S75</f>
        <v>14.41198075960641</v>
      </c>
      <c r="AU75" s="12">
        <f t="shared" si="20"/>
        <v>49.290015306123244</v>
      </c>
      <c r="AV75" s="12">
        <f t="shared" si="25"/>
        <v>0.13333333333333333</v>
      </c>
      <c r="AW75" s="21">
        <f t="shared" si="33"/>
        <v>25.532284382284381</v>
      </c>
      <c r="AX75" s="12">
        <f t="shared" si="34"/>
        <v>0.14459827741295384</v>
      </c>
      <c r="AY75" s="12">
        <f>AF75/Team_Defense_Table[[#Totals],[Rushing Y/A]]*R75</f>
        <v>2.7072602787335351</v>
      </c>
      <c r="AZ75" s="12">
        <f t="shared" si="21"/>
        <v>0.39146517281338244</v>
      </c>
      <c r="BA75" s="22">
        <f t="shared" si="26"/>
        <v>7.3681480478936621</v>
      </c>
      <c r="BB75" s="22">
        <f t="shared" si="27"/>
        <v>1.2078931226055185</v>
      </c>
      <c r="BC75" s="21">
        <f t="shared" si="28"/>
        <v>1.2568306010928962</v>
      </c>
      <c r="BD75" t="str">
        <f t="shared" si="35"/>
        <v>John Brown</v>
      </c>
      <c r="BE75">
        <f t="shared" si="36"/>
        <v>6100</v>
      </c>
      <c r="BF75" t="str">
        <f t="shared" si="37"/>
        <v>WR</v>
      </c>
    </row>
    <row r="76" spans="1:58" x14ac:dyDescent="0.3">
      <c r="A76" t="s">
        <v>2110</v>
      </c>
      <c r="B76" t="s">
        <v>34</v>
      </c>
      <c r="C76" t="s">
        <v>2111</v>
      </c>
      <c r="D76" t="s">
        <v>103</v>
      </c>
      <c r="E76" t="s">
        <v>2112</v>
      </c>
      <c r="F76">
        <v>12.4500002179827</v>
      </c>
      <c r="G76">
        <v>14</v>
      </c>
      <c r="H76">
        <v>6100</v>
      </c>
      <c r="I76" t="s">
        <v>1996</v>
      </c>
      <c r="J76" t="s">
        <v>104</v>
      </c>
      <c r="K76" t="s">
        <v>1092</v>
      </c>
      <c r="O76" t="str">
        <f t="shared" si="29"/>
        <v>Marlon Mack</v>
      </c>
      <c r="P76" t="str">
        <f>IFERROR(VLOOKUP(O:O,'Name Bridge'!A:B,2,FALSE),O:O)</f>
        <v>Marlon Mack</v>
      </c>
      <c r="Q76" s="12">
        <f>VLOOKUP($K76,'Defensive Stats'!$AC:$AH,2,FALSE)</f>
        <v>7.3075435203094781</v>
      </c>
      <c r="R76" s="12">
        <f>VLOOKUP($K76,'Defensive Stats'!$AC:$AH,4,FALSE)</f>
        <v>5.1241379310344826</v>
      </c>
      <c r="S76" s="12">
        <f>VLOOKUP($K76,'Defensive Stats'!$AC:$AH,6,FALSE)</f>
        <v>11.553516819571865</v>
      </c>
      <c r="T76" s="12">
        <f>IFERROR(VLOOKUP($P76,Passing!$C:$AF,9,FALSE)/VLOOKUP($P76,Passing!$C:$AF,5,FALSE),0)</f>
        <v>0</v>
      </c>
      <c r="U76" s="12">
        <f>IFERROR(VLOOKUP($P76,Passing!$C:$AF,11,FALSE)/VLOOKUP($P76,Passing!$C:$AF,5,FALSE),0)</f>
        <v>0</v>
      </c>
      <c r="V76" s="12">
        <f>IFERROR(VLOOKUP($P76,Passing!$C:$AF,18,FALSE),0)</f>
        <v>0</v>
      </c>
      <c r="W76" s="12">
        <f>IFERROR(VLOOKUP($P76,Passing!$C:$AF,12,FALSE)/VLOOKUP($P76,Passing!$C:$AF,5,FALSE),0)</f>
        <v>0</v>
      </c>
      <c r="X76" s="12">
        <f>IFERROR(IF(OR($B76="D",$B76="K"),0,VLOOKUP($P76,Receiving!$C:$T,7,FALSE)/VLOOKUP($P76,Receiving!$C:$T,5,FALSE)),0)*$AJ76</f>
        <v>1.2142857142857142</v>
      </c>
      <c r="Y76" s="21">
        <f>IFERROR(VLOOKUP($P76,Receiving!$C:$T,8,FALSE)/VLOOKUP($P76,Receiving!$C:$T,5,FALSE),0)</f>
        <v>1</v>
      </c>
      <c r="Z76" s="21">
        <f>IFERROR(VLOOKUP($P76,Receiving!$C:$T,10,FALSE)/VLOOKUP($P76,Receiving!$C:$T,5,FALSE),0)</f>
        <v>5.8571428571428568</v>
      </c>
      <c r="AA76" s="21">
        <f>IFERROR(VLOOKUP($P76,Receiving!$C:$T,11,FALSE),0)</f>
        <v>5.9</v>
      </c>
      <c r="AB76" s="21">
        <f>IFERROR(VLOOKUP($P76,Receiving!$C:$T,14,FALSE),0)</f>
        <v>14</v>
      </c>
      <c r="AC76" s="21">
        <f>IFERROR(VLOOKUP($P76,Receiving!$C:$T,11,FALSE)/VLOOKUP($P76,Receiving!$C:$T,5,FALSE),0)</f>
        <v>0.42142857142857143</v>
      </c>
      <c r="AD76" s="12">
        <f>IFERROR(VLOOKUP($P76,Rushing!$C:$P,7,FALSE)/VLOOKUP($P76,Rushing!$C:$P,5,FALSE),0)</f>
        <v>17.642857142857142</v>
      </c>
      <c r="AE76" s="12">
        <f>IFERROR(VLOOKUP($P76,Rushing!$C:$P,8,FALSE)/VLOOKUP($P76,Rushing!$C:$P,5,FALSE),0)</f>
        <v>77.928571428571431</v>
      </c>
      <c r="AF76" s="12" t="str">
        <f>IFERROR(VLOOKUP($P76,Rushing!$C:$P,12,FALSE),0)</f>
        <v>4.4</v>
      </c>
      <c r="AG76" s="12">
        <f>IFERROR(VLOOKUP($P76,Rushing!$C:$P,9,FALSE)/VLOOKUP($P76,Rushing!$C:$P,5,FALSE),0)</f>
        <v>0.5714285714285714</v>
      </c>
      <c r="AH76" s="12">
        <f>VLOOKUP($J76,'Vegas Odds'!$B:$S,18,FALSE)</f>
        <v>24.832312195121943</v>
      </c>
      <c r="AI76" s="12">
        <f>VLOOKUP($J76,'Vegas Odds'!$B:$S,17,FALSE)</f>
        <v>36.767687804878058</v>
      </c>
      <c r="AJ76">
        <v>1</v>
      </c>
      <c r="AK76" s="12">
        <f t="shared" si="22"/>
        <v>0</v>
      </c>
      <c r="AL76" s="12">
        <f t="shared" si="23"/>
        <v>0</v>
      </c>
      <c r="AM76" s="12">
        <f>V76/Team_Defense_Table[[#Totals],[Passing yds/att]]*'Fanduel Export'!Q76</f>
        <v>0</v>
      </c>
      <c r="AN76" s="12">
        <f t="shared" ref="AN76:AN139" si="38">AM76*AL76</f>
        <v>0</v>
      </c>
      <c r="AO76" s="12">
        <f>IFERROR(IF(OR($B76="D",$B76="K"),0,VLOOKUP($P76,Receiving!$C:$T,7,FALSE)/VLOOKUP($P76,Receiving!$C:$T,5,FALSE)),0)*$AJ76</f>
        <v>1.2142857142857142</v>
      </c>
      <c r="AP76" s="21">
        <f t="shared" si="30"/>
        <v>34.886584249084251</v>
      </c>
      <c r="AQ76" s="21">
        <f t="shared" si="31"/>
        <v>0.86433001683192889</v>
      </c>
      <c r="AR76" s="22">
        <f t="shared" si="24"/>
        <v>1</v>
      </c>
      <c r="AS76" s="22">
        <f t="shared" si="32"/>
        <v>0.71180119033217681</v>
      </c>
      <c r="AT76" s="22">
        <f>AA76/Team_Defense_Table[[#Totals],[Yards per completion]]*'Fanduel Export'!S76</f>
        <v>6.419515984681329</v>
      </c>
      <c r="AU76" s="12">
        <f t="shared" ref="AU76:AU139" si="39">AS76*AT76</f>
        <v>4.5694191192526059</v>
      </c>
      <c r="AV76" s="12">
        <f t="shared" si="25"/>
        <v>17.642857142857142</v>
      </c>
      <c r="AW76" s="21">
        <f t="shared" si="33"/>
        <v>29.715476190476192</v>
      </c>
      <c r="AX76" s="12">
        <f t="shared" si="34"/>
        <v>21.829940037189729</v>
      </c>
      <c r="AY76" s="12">
        <f>AF76/Team_Defense_Table[[#Totals],[Rushing Y/A]]*R76</f>
        <v>5.2281059470264877</v>
      </c>
      <c r="AZ76" s="12">
        <f t="shared" ref="AZ76:AZ139" si="40">AY76*AX76</f>
        <v>114.12923933166324</v>
      </c>
      <c r="BA76" s="22">
        <f t="shared" si="26"/>
        <v>12.369865845091585</v>
      </c>
      <c r="BB76" s="22">
        <f t="shared" si="27"/>
        <v>2.0278468598510795</v>
      </c>
      <c r="BC76" s="21">
        <f t="shared" si="28"/>
        <v>0.19906323185011709</v>
      </c>
      <c r="BD76" t="str">
        <f t="shared" si="35"/>
        <v>Marlon Mack</v>
      </c>
      <c r="BE76">
        <f t="shared" si="36"/>
        <v>6100</v>
      </c>
      <c r="BF76" t="str">
        <f t="shared" si="37"/>
        <v>RB</v>
      </c>
    </row>
    <row r="77" spans="1:58" x14ac:dyDescent="0.3">
      <c r="A77" t="s">
        <v>2113</v>
      </c>
      <c r="B77" t="s">
        <v>38</v>
      </c>
      <c r="C77" t="s">
        <v>2114</v>
      </c>
      <c r="D77" t="s">
        <v>2115</v>
      </c>
      <c r="E77" t="s">
        <v>2116</v>
      </c>
      <c r="F77">
        <v>0</v>
      </c>
      <c r="G77">
        <v>0</v>
      </c>
      <c r="H77">
        <v>6100</v>
      </c>
      <c r="I77" t="s">
        <v>1934</v>
      </c>
      <c r="J77" t="s">
        <v>56</v>
      </c>
      <c r="K77" t="s">
        <v>78</v>
      </c>
      <c r="O77" t="str">
        <f t="shared" si="29"/>
        <v>Justin Herbert</v>
      </c>
      <c r="P77" t="str">
        <f>IFERROR(VLOOKUP(O:O,'Name Bridge'!A:B,2,FALSE),O:O)</f>
        <v>Justin Herbert</v>
      </c>
      <c r="Q77" s="12">
        <f>VLOOKUP($K77,'Defensive Stats'!$AC:$AH,2,FALSE)</f>
        <v>7.8496993987975952</v>
      </c>
      <c r="R77" s="12">
        <f>VLOOKUP($K77,'Defensive Stats'!$AC:$AH,4,FALSE)</f>
        <v>4.7261904761904763</v>
      </c>
      <c r="S77" s="12">
        <f>VLOOKUP($K77,'Defensive Stats'!$AC:$AH,6,FALSE)</f>
        <v>12.717532467532468</v>
      </c>
      <c r="T77" s="12">
        <f>IFERROR(VLOOKUP($P77,Passing!$C:$AF,9,FALSE)/VLOOKUP($P77,Passing!$C:$AF,5,FALSE),0)</f>
        <v>0</v>
      </c>
      <c r="U77" s="12">
        <f>IFERROR(VLOOKUP($P77,Passing!$C:$AF,11,FALSE)/VLOOKUP($P77,Passing!$C:$AF,5,FALSE),0)</f>
        <v>0</v>
      </c>
      <c r="V77" s="12">
        <f>IFERROR(VLOOKUP($P77,Passing!$C:$AF,18,FALSE),0)</f>
        <v>0</v>
      </c>
      <c r="W77" s="12">
        <f>IFERROR(VLOOKUP($P77,Passing!$C:$AF,12,FALSE)/VLOOKUP($P77,Passing!$C:$AF,5,FALSE),0)</f>
        <v>0</v>
      </c>
      <c r="X77" s="12">
        <f>IFERROR(IF(OR($B77="D",$B77="K"),0,VLOOKUP($P77,Receiving!$C:$T,7,FALSE)/VLOOKUP($P77,Receiving!$C:$T,5,FALSE)),0)*$AJ77</f>
        <v>0</v>
      </c>
      <c r="Y77" s="21">
        <f>IFERROR(VLOOKUP($P77,Receiving!$C:$T,8,FALSE)/VLOOKUP($P77,Receiving!$C:$T,5,FALSE),0)</f>
        <v>0</v>
      </c>
      <c r="Z77" s="21">
        <f>IFERROR(VLOOKUP($P77,Receiving!$C:$T,10,FALSE)/VLOOKUP($P77,Receiving!$C:$T,5,FALSE),0)</f>
        <v>0</v>
      </c>
      <c r="AA77" s="21">
        <f>IFERROR(VLOOKUP($P77,Receiving!$C:$T,11,FALSE),0)</f>
        <v>0</v>
      </c>
      <c r="AB77" s="21">
        <f>IFERROR(VLOOKUP($P77,Receiving!$C:$T,14,FALSE),0)</f>
        <v>0</v>
      </c>
      <c r="AC77" s="21">
        <f>IFERROR(VLOOKUP($P77,Receiving!$C:$T,11,FALSE)/VLOOKUP($P77,Receiving!$C:$T,5,FALSE),0)</f>
        <v>0</v>
      </c>
      <c r="AD77" s="12">
        <f>IFERROR(VLOOKUP($P77,Rushing!$C:$P,7,FALSE)/VLOOKUP($P77,Rushing!$C:$P,5,FALSE),0)</f>
        <v>0</v>
      </c>
      <c r="AE77" s="12">
        <f>IFERROR(VLOOKUP($P77,Rushing!$C:$P,8,FALSE)/VLOOKUP($P77,Rushing!$C:$P,5,FALSE),0)</f>
        <v>0</v>
      </c>
      <c r="AF77" s="12">
        <f>IFERROR(VLOOKUP($P77,Rushing!$C:$P,12,FALSE),0)</f>
        <v>0</v>
      </c>
      <c r="AG77" s="12">
        <f>IFERROR(VLOOKUP($P77,Rushing!$C:$P,9,FALSE)/VLOOKUP($P77,Rushing!$C:$P,5,FALSE),0)</f>
        <v>0</v>
      </c>
      <c r="AH77" s="12">
        <f>VLOOKUP($J77,'Vegas Odds'!$B:$S,18,FALSE)</f>
        <v>34.151746652267818</v>
      </c>
      <c r="AI77" s="12">
        <f>VLOOKUP($J77,'Vegas Odds'!$B:$S,17,FALSE)</f>
        <v>26.748253347732181</v>
      </c>
      <c r="AJ77">
        <v>1</v>
      </c>
      <c r="AK77" s="12">
        <f t="shared" si="22"/>
        <v>0</v>
      </c>
      <c r="AL77" s="12">
        <f t="shared" si="23"/>
        <v>34.151746652267818</v>
      </c>
      <c r="AM77" s="12">
        <f>V77/Team_Defense_Table[[#Totals],[Passing yds/att]]*'Fanduel Export'!Q77</f>
        <v>0</v>
      </c>
      <c r="AN77" s="12">
        <f t="shared" si="38"/>
        <v>0</v>
      </c>
      <c r="AO77" s="12">
        <f>IFERROR(IF(OR($B77="D",$B77="K"),0,VLOOKUP($P77,Receiving!$C:$T,7,FALSE)/VLOOKUP($P77,Receiving!$C:$T,5,FALSE)),0)*$AJ77</f>
        <v>0</v>
      </c>
      <c r="AP77" s="21">
        <f t="shared" si="30"/>
        <v>32.673214285714288</v>
      </c>
      <c r="AQ77" s="21">
        <f t="shared" si="31"/>
        <v>0</v>
      </c>
      <c r="AR77" s="22">
        <f t="shared" si="24"/>
        <v>0</v>
      </c>
      <c r="AS77" s="22">
        <f t="shared" si="32"/>
        <v>0</v>
      </c>
      <c r="AT77" s="22">
        <f>AA77/Team_Defense_Table[[#Totals],[Yards per completion]]*'Fanduel Export'!S77</f>
        <v>0</v>
      </c>
      <c r="AU77" s="12">
        <f t="shared" si="39"/>
        <v>0</v>
      </c>
      <c r="AV77" s="12">
        <f t="shared" si="25"/>
        <v>0</v>
      </c>
      <c r="AW77" s="21">
        <f t="shared" si="33"/>
        <v>14.611309523809522</v>
      </c>
      <c r="AX77" s="12">
        <f t="shared" si="34"/>
        <v>0</v>
      </c>
      <c r="AY77" s="12">
        <f>AF77/Team_Defense_Table[[#Totals],[Rushing Y/A]]*R77</f>
        <v>0</v>
      </c>
      <c r="AZ77" s="12">
        <f t="shared" si="40"/>
        <v>0</v>
      </c>
      <c r="BA77" s="22">
        <f t="shared" si="26"/>
        <v>0</v>
      </c>
      <c r="BB77" s="22">
        <f t="shared" si="27"/>
        <v>0</v>
      </c>
      <c r="BC77" s="21">
        <f t="shared" si="28"/>
        <v>0</v>
      </c>
      <c r="BD77" t="str">
        <f t="shared" si="35"/>
        <v>Justin Herbert</v>
      </c>
      <c r="BE77">
        <f t="shared" si="36"/>
        <v>6100</v>
      </c>
      <c r="BF77" t="str">
        <f t="shared" si="37"/>
        <v>QB</v>
      </c>
    </row>
    <row r="78" spans="1:58" x14ac:dyDescent="0.3">
      <c r="A78" t="s">
        <v>2117</v>
      </c>
      <c r="B78" t="s">
        <v>49</v>
      </c>
      <c r="C78" t="s">
        <v>2027</v>
      </c>
      <c r="D78" t="s">
        <v>136</v>
      </c>
      <c r="E78" t="s">
        <v>2118</v>
      </c>
      <c r="F78">
        <v>11.118749618530201</v>
      </c>
      <c r="G78">
        <v>16</v>
      </c>
      <c r="H78">
        <v>6100</v>
      </c>
      <c r="I78" t="s">
        <v>1934</v>
      </c>
      <c r="J78" t="s">
        <v>78</v>
      </c>
      <c r="K78" t="s">
        <v>56</v>
      </c>
      <c r="O78" t="str">
        <f t="shared" si="29"/>
        <v>Tyler Boyd</v>
      </c>
      <c r="P78" t="str">
        <f>IFERROR(VLOOKUP(O:O,'Name Bridge'!A:B,2,FALSE),O:O)</f>
        <v>Tyler Boyd</v>
      </c>
      <c r="Q78" s="12">
        <f>VLOOKUP($K78,'Defensive Stats'!$AC:$AH,2,FALSE)</f>
        <v>6.9051724137931032</v>
      </c>
      <c r="R78" s="12">
        <f>VLOOKUP($K78,'Defensive Stats'!$AC:$AH,4,FALSE)</f>
        <v>4.2074592074592072</v>
      </c>
      <c r="S78" s="12">
        <f>VLOOKUP($K78,'Defensive Stats'!$AC:$AH,6,FALSE)</f>
        <v>9.7682926829268286</v>
      </c>
      <c r="T78" s="12">
        <f>IFERROR(VLOOKUP($P78,Passing!$C:$AF,9,FALSE)/VLOOKUP($P78,Passing!$C:$AF,5,FALSE),0)</f>
        <v>0</v>
      </c>
      <c r="U78" s="12">
        <f>IFERROR(VLOOKUP($P78,Passing!$C:$AF,11,FALSE)/VLOOKUP($P78,Passing!$C:$AF,5,FALSE),0)</f>
        <v>0</v>
      </c>
      <c r="V78" s="12">
        <f>IFERROR(VLOOKUP($P78,Passing!$C:$AF,18,FALSE),0)</f>
        <v>0</v>
      </c>
      <c r="W78" s="12">
        <f>IFERROR(VLOOKUP($P78,Passing!$C:$AF,12,FALSE)/VLOOKUP($P78,Passing!$C:$AF,5,FALSE),0)</f>
        <v>0</v>
      </c>
      <c r="X78" s="12">
        <f>IFERROR(IF(OR($B78="D",$B78="K"),0,VLOOKUP($P78,Receiving!$C:$T,7,FALSE)/VLOOKUP($P78,Receiving!$C:$T,5,FALSE)),0)*$AJ78</f>
        <v>9.25</v>
      </c>
      <c r="Y78" s="21">
        <f>IFERROR(VLOOKUP($P78,Receiving!$C:$T,8,FALSE)/VLOOKUP($P78,Receiving!$C:$T,5,FALSE),0)</f>
        <v>5.625</v>
      </c>
      <c r="Z78" s="21">
        <f>IFERROR(VLOOKUP($P78,Receiving!$C:$T,10,FALSE)/VLOOKUP($P78,Receiving!$C:$T,5,FALSE),0)</f>
        <v>65.375</v>
      </c>
      <c r="AA78" s="21">
        <f>IFERROR(VLOOKUP($P78,Receiving!$C:$T,11,FALSE),0)</f>
        <v>11.6</v>
      </c>
      <c r="AB78" s="21">
        <f>IFERROR(VLOOKUP($P78,Receiving!$C:$T,14,FALSE),0)</f>
        <v>47</v>
      </c>
      <c r="AC78" s="21">
        <f>IFERROR(VLOOKUP($P78,Receiving!$C:$T,11,FALSE)/VLOOKUP($P78,Receiving!$C:$T,5,FALSE),0)</f>
        <v>0.72499999999999998</v>
      </c>
      <c r="AD78" s="12">
        <f>IFERROR(VLOOKUP($P78,Rushing!$C:$P,7,FALSE)/VLOOKUP($P78,Rushing!$C:$P,5,FALSE),0)</f>
        <v>0.25</v>
      </c>
      <c r="AE78" s="12">
        <f>IFERROR(VLOOKUP($P78,Rushing!$C:$P,8,FALSE)/VLOOKUP($P78,Rushing!$C:$P,5,FALSE),0)</f>
        <v>1.4375</v>
      </c>
      <c r="AF78" s="12" t="str">
        <f>IFERROR(VLOOKUP($P78,Rushing!$C:$P,12,FALSE),0)</f>
        <v>5.8</v>
      </c>
      <c r="AG78" s="12">
        <f>IFERROR(VLOOKUP($P78,Rushing!$C:$P,9,FALSE)/VLOOKUP($P78,Rushing!$C:$P,5,FALSE),0)</f>
        <v>0</v>
      </c>
      <c r="AH78" s="12">
        <f>VLOOKUP($J78,'Vegas Odds'!$B:$S,18,FALSE)</f>
        <v>37.475043336397064</v>
      </c>
      <c r="AI78" s="12">
        <f>VLOOKUP($J78,'Vegas Odds'!$B:$S,17,FALSE)</f>
        <v>24.624956663602941</v>
      </c>
      <c r="AJ78">
        <v>1</v>
      </c>
      <c r="AK78" s="12">
        <f t="shared" si="22"/>
        <v>0</v>
      </c>
      <c r="AL78" s="12">
        <f t="shared" si="23"/>
        <v>0</v>
      </c>
      <c r="AM78" s="12">
        <f>V78/Team_Defense_Table[[#Totals],[Passing yds/att]]*'Fanduel Export'!Q78</f>
        <v>0</v>
      </c>
      <c r="AN78" s="12">
        <f t="shared" si="38"/>
        <v>0</v>
      </c>
      <c r="AO78" s="12">
        <f>IFERROR(IF(OR($B78="D",$B78="K"),0,VLOOKUP($P78,Receiving!$C:$T,7,FALSE)/VLOOKUP($P78,Receiving!$C:$T,5,FALSE)),0)*$AJ78</f>
        <v>9.25</v>
      </c>
      <c r="AP78" s="21">
        <f t="shared" si="30"/>
        <v>31.570833333333336</v>
      </c>
      <c r="AQ78" s="21">
        <f t="shared" si="31"/>
        <v>10.979885997994122</v>
      </c>
      <c r="AR78" s="22">
        <f t="shared" si="24"/>
        <v>5.625</v>
      </c>
      <c r="AS78" s="22">
        <f t="shared" si="32"/>
        <v>6.6769577014829125</v>
      </c>
      <c r="AT78" s="22">
        <f>AA78/Team_Defense_Table[[#Totals],[Yards per completion]]*'Fanduel Export'!S78</f>
        <v>10.671186864416443</v>
      </c>
      <c r="AU78" s="12">
        <f t="shared" si="39"/>
        <v>71.251063318328661</v>
      </c>
      <c r="AV78" s="12">
        <f t="shared" si="25"/>
        <v>0.25</v>
      </c>
      <c r="AW78" s="21">
        <f t="shared" si="33"/>
        <v>28.63095238095238</v>
      </c>
      <c r="AX78" s="12">
        <f t="shared" si="34"/>
        <v>0.2150204116156598</v>
      </c>
      <c r="AY78" s="12">
        <f>AF78/Team_Defense_Table[[#Totals],[Rushing Y/A]]*R78</f>
        <v>5.6587277456842671</v>
      </c>
      <c r="AZ78" s="12">
        <f t="shared" si="40"/>
        <v>1.2167419690979857</v>
      </c>
      <c r="BA78" s="22">
        <f t="shared" si="26"/>
        <v>10.059280528742665</v>
      </c>
      <c r="BB78" s="22">
        <f t="shared" si="27"/>
        <v>1.6490623817610928</v>
      </c>
      <c r="BC78" s="21">
        <f t="shared" si="28"/>
        <v>1.5163934426229508</v>
      </c>
      <c r="BD78" t="str">
        <f t="shared" si="35"/>
        <v>Tyler Boyd</v>
      </c>
      <c r="BE78">
        <f t="shared" si="36"/>
        <v>6100</v>
      </c>
      <c r="BF78" t="str">
        <f t="shared" si="37"/>
        <v>WR</v>
      </c>
    </row>
    <row r="79" spans="1:58" x14ac:dyDescent="0.3">
      <c r="A79" t="s">
        <v>2119</v>
      </c>
      <c r="B79" t="s">
        <v>38</v>
      </c>
      <c r="C79" t="s">
        <v>2120</v>
      </c>
      <c r="D79" t="s">
        <v>844</v>
      </c>
      <c r="E79" t="s">
        <v>2121</v>
      </c>
      <c r="F79">
        <v>-0.10000000149011599</v>
      </c>
      <c r="G79">
        <v>1</v>
      </c>
      <c r="H79">
        <v>6000</v>
      </c>
      <c r="I79" t="s">
        <v>1996</v>
      </c>
      <c r="J79" t="s">
        <v>104</v>
      </c>
      <c r="K79" t="s">
        <v>1092</v>
      </c>
      <c r="O79" t="str">
        <f t="shared" si="29"/>
        <v>Chad Kelly</v>
      </c>
      <c r="P79" t="str">
        <f>IFERROR(VLOOKUP(O:O,'Name Bridge'!A:B,2,FALSE),O:O)</f>
        <v>Chad Kelly</v>
      </c>
      <c r="Q79" s="12">
        <f>VLOOKUP($K79,'Defensive Stats'!$AC:$AH,2,FALSE)</f>
        <v>7.3075435203094781</v>
      </c>
      <c r="R79" s="12">
        <f>VLOOKUP($K79,'Defensive Stats'!$AC:$AH,4,FALSE)</f>
        <v>5.1241379310344826</v>
      </c>
      <c r="S79" s="12">
        <f>VLOOKUP($K79,'Defensive Stats'!$AC:$AH,6,FALSE)</f>
        <v>11.553516819571865</v>
      </c>
      <c r="T79" s="12">
        <f>IFERROR(VLOOKUP($P79,Passing!$C:$AF,9,FALSE)/VLOOKUP($P79,Passing!$C:$AF,5,FALSE),0)</f>
        <v>0</v>
      </c>
      <c r="U79" s="12">
        <f>IFERROR(VLOOKUP($P79,Passing!$C:$AF,11,FALSE)/VLOOKUP($P79,Passing!$C:$AF,5,FALSE),0)</f>
        <v>0</v>
      </c>
      <c r="V79" s="12">
        <f>IFERROR(VLOOKUP($P79,Passing!$C:$AF,18,FALSE),0)</f>
        <v>0</v>
      </c>
      <c r="W79" s="12">
        <f>IFERROR(VLOOKUP($P79,Passing!$C:$AF,12,FALSE)/VLOOKUP($P79,Passing!$C:$AF,5,FALSE),0)</f>
        <v>0</v>
      </c>
      <c r="X79" s="12">
        <f>IFERROR(IF(OR($B79="D",$B79="K"),0,VLOOKUP($P79,Receiving!$C:$T,7,FALSE)/VLOOKUP($P79,Receiving!$C:$T,5,FALSE)),0)*$AJ79</f>
        <v>0</v>
      </c>
      <c r="Y79" s="21">
        <f>IFERROR(VLOOKUP($P79,Receiving!$C:$T,8,FALSE)/VLOOKUP($P79,Receiving!$C:$T,5,FALSE),0)</f>
        <v>0</v>
      </c>
      <c r="Z79" s="21">
        <f>IFERROR(VLOOKUP($P79,Receiving!$C:$T,10,FALSE)/VLOOKUP($P79,Receiving!$C:$T,5,FALSE),0)</f>
        <v>0</v>
      </c>
      <c r="AA79" s="21">
        <f>IFERROR(VLOOKUP($P79,Receiving!$C:$T,11,FALSE),0)</f>
        <v>0</v>
      </c>
      <c r="AB79" s="21">
        <f>IFERROR(VLOOKUP($P79,Receiving!$C:$T,14,FALSE),0)</f>
        <v>0</v>
      </c>
      <c r="AC79" s="21">
        <f>IFERROR(VLOOKUP($P79,Receiving!$C:$T,11,FALSE)/VLOOKUP($P79,Receiving!$C:$T,5,FALSE),0)</f>
        <v>0</v>
      </c>
      <c r="AD79" s="12">
        <f>IFERROR(VLOOKUP($P79,Rushing!$C:$P,7,FALSE)/VLOOKUP($P79,Rushing!$C:$P,5,FALSE),0)</f>
        <v>0</v>
      </c>
      <c r="AE79" s="12">
        <f>IFERROR(VLOOKUP($P79,Rushing!$C:$P,8,FALSE)/VLOOKUP($P79,Rushing!$C:$P,5,FALSE),0)</f>
        <v>0</v>
      </c>
      <c r="AF79" s="12">
        <f>IFERROR(VLOOKUP($P79,Rushing!$C:$P,12,FALSE),0)</f>
        <v>0</v>
      </c>
      <c r="AG79" s="12">
        <f>IFERROR(VLOOKUP($P79,Rushing!$C:$P,9,FALSE)/VLOOKUP($P79,Rushing!$C:$P,5,FALSE),0)</f>
        <v>0</v>
      </c>
      <c r="AH79" s="12">
        <f>VLOOKUP($J79,'Vegas Odds'!$B:$S,18,FALSE)</f>
        <v>24.832312195121943</v>
      </c>
      <c r="AI79" s="12">
        <f>VLOOKUP($J79,'Vegas Odds'!$B:$S,17,FALSE)</f>
        <v>36.767687804878058</v>
      </c>
      <c r="AJ79">
        <v>1</v>
      </c>
      <c r="AK79" s="12">
        <f t="shared" si="22"/>
        <v>0</v>
      </c>
      <c r="AL79" s="12">
        <f t="shared" si="23"/>
        <v>24.832312195121943</v>
      </c>
      <c r="AM79" s="12">
        <f>V79/Team_Defense_Table[[#Totals],[Passing yds/att]]*'Fanduel Export'!Q79</f>
        <v>0</v>
      </c>
      <c r="AN79" s="12">
        <f t="shared" si="38"/>
        <v>0</v>
      </c>
      <c r="AO79" s="12">
        <f>IFERROR(IF(OR($B79="D",$B79="K"),0,VLOOKUP($P79,Receiving!$C:$T,7,FALSE)/VLOOKUP($P79,Receiving!$C:$T,5,FALSE)),0)*$AJ79</f>
        <v>0</v>
      </c>
      <c r="AP79" s="21">
        <f t="shared" si="30"/>
        <v>34.886584249084251</v>
      </c>
      <c r="AQ79" s="21">
        <f t="shared" si="31"/>
        <v>0</v>
      </c>
      <c r="AR79" s="22">
        <f t="shared" si="24"/>
        <v>0</v>
      </c>
      <c r="AS79" s="22">
        <f t="shared" si="32"/>
        <v>0</v>
      </c>
      <c r="AT79" s="22">
        <f>AA79/Team_Defense_Table[[#Totals],[Yards per completion]]*'Fanduel Export'!S79</f>
        <v>0</v>
      </c>
      <c r="AU79" s="12">
        <f t="shared" si="39"/>
        <v>0</v>
      </c>
      <c r="AV79" s="12">
        <f t="shared" si="25"/>
        <v>0</v>
      </c>
      <c r="AW79" s="21">
        <f t="shared" si="33"/>
        <v>29.715476190476192</v>
      </c>
      <c r="AX79" s="12">
        <f t="shared" si="34"/>
        <v>0</v>
      </c>
      <c r="AY79" s="12">
        <f>AF79/Team_Defense_Table[[#Totals],[Rushing Y/A]]*R79</f>
        <v>0</v>
      </c>
      <c r="AZ79" s="12">
        <f t="shared" si="40"/>
        <v>0</v>
      </c>
      <c r="BA79" s="22">
        <f t="shared" si="26"/>
        <v>0</v>
      </c>
      <c r="BB79" s="22">
        <f t="shared" si="27"/>
        <v>0</v>
      </c>
      <c r="BC79" s="21">
        <f t="shared" si="28"/>
        <v>0</v>
      </c>
      <c r="BD79" t="str">
        <f t="shared" si="35"/>
        <v>Chad Kelly</v>
      </c>
      <c r="BE79">
        <f t="shared" si="36"/>
        <v>6000</v>
      </c>
      <c r="BF79" t="str">
        <f t="shared" si="37"/>
        <v>QB</v>
      </c>
    </row>
    <row r="80" spans="1:58" x14ac:dyDescent="0.3">
      <c r="A80" t="s">
        <v>2122</v>
      </c>
      <c r="B80" t="s">
        <v>38</v>
      </c>
      <c r="C80" t="s">
        <v>2123</v>
      </c>
      <c r="D80" t="s">
        <v>2124</v>
      </c>
      <c r="E80" t="s">
        <v>2125</v>
      </c>
      <c r="F80">
        <v>0</v>
      </c>
      <c r="G80">
        <v>0</v>
      </c>
      <c r="H80">
        <v>6000</v>
      </c>
      <c r="I80" t="s">
        <v>1896</v>
      </c>
      <c r="J80" t="s">
        <v>46</v>
      </c>
      <c r="K80" t="s">
        <v>1094</v>
      </c>
      <c r="O80" t="str">
        <f t="shared" si="29"/>
        <v>Nate Stanley</v>
      </c>
      <c r="P80" t="str">
        <f>IFERROR(VLOOKUP(O:O,'Name Bridge'!A:B,2,FALSE),O:O)</f>
        <v>Nate Stanley</v>
      </c>
      <c r="Q80" s="12">
        <f>VLOOKUP($K80,'Defensive Stats'!$AC:$AH,2,FALSE)</f>
        <v>6.8150183150183148</v>
      </c>
      <c r="R80" s="12">
        <f>VLOOKUP($K80,'Defensive Stats'!$AC:$AH,4,FALSE)</f>
        <v>4.6739659367396591</v>
      </c>
      <c r="S80" s="12">
        <f>VLOOKUP($K80,'Defensive Stats'!$AC:$AH,6,FALSE)</f>
        <v>11.414110429447852</v>
      </c>
      <c r="T80" s="12">
        <f>IFERROR(VLOOKUP($P80,Passing!$C:$AF,9,FALSE)/VLOOKUP($P80,Passing!$C:$AF,5,FALSE),0)</f>
        <v>0</v>
      </c>
      <c r="U80" s="12">
        <f>IFERROR(VLOOKUP($P80,Passing!$C:$AF,11,FALSE)/VLOOKUP($P80,Passing!$C:$AF,5,FALSE),0)</f>
        <v>0</v>
      </c>
      <c r="V80" s="12">
        <f>IFERROR(VLOOKUP($P80,Passing!$C:$AF,18,FALSE),0)</f>
        <v>0</v>
      </c>
      <c r="W80" s="12">
        <f>IFERROR(VLOOKUP($P80,Passing!$C:$AF,12,FALSE)/VLOOKUP($P80,Passing!$C:$AF,5,FALSE),0)</f>
        <v>0</v>
      </c>
      <c r="X80" s="12">
        <f>IFERROR(IF(OR($B80="D",$B80="K"),0,VLOOKUP($P80,Receiving!$C:$T,7,FALSE)/VLOOKUP($P80,Receiving!$C:$T,5,FALSE)),0)*$AJ80</f>
        <v>0</v>
      </c>
      <c r="Y80" s="21">
        <f>IFERROR(VLOOKUP($P80,Receiving!$C:$T,8,FALSE)/VLOOKUP($P80,Receiving!$C:$T,5,FALSE),0)</f>
        <v>0</v>
      </c>
      <c r="Z80" s="21">
        <f>IFERROR(VLOOKUP($P80,Receiving!$C:$T,10,FALSE)/VLOOKUP($P80,Receiving!$C:$T,5,FALSE),0)</f>
        <v>0</v>
      </c>
      <c r="AA80" s="21">
        <f>IFERROR(VLOOKUP($P80,Receiving!$C:$T,11,FALSE),0)</f>
        <v>0</v>
      </c>
      <c r="AB80" s="21">
        <f>IFERROR(VLOOKUP($P80,Receiving!$C:$T,14,FALSE),0)</f>
        <v>0</v>
      </c>
      <c r="AC80" s="21">
        <f>IFERROR(VLOOKUP($P80,Receiving!$C:$T,11,FALSE)/VLOOKUP($P80,Receiving!$C:$T,5,FALSE),0)</f>
        <v>0</v>
      </c>
      <c r="AD80" s="12">
        <f>IFERROR(VLOOKUP($P80,Rushing!$C:$P,7,FALSE)/VLOOKUP($P80,Rushing!$C:$P,5,FALSE),0)</f>
        <v>0</v>
      </c>
      <c r="AE80" s="12">
        <f>IFERROR(VLOOKUP($P80,Rushing!$C:$P,8,FALSE)/VLOOKUP($P80,Rushing!$C:$P,5,FALSE),0)</f>
        <v>0</v>
      </c>
      <c r="AF80" s="12">
        <f>IFERROR(VLOOKUP($P80,Rushing!$C:$P,12,FALSE),0)</f>
        <v>0</v>
      </c>
      <c r="AG80" s="12">
        <f>IFERROR(VLOOKUP($P80,Rushing!$C:$P,9,FALSE)/VLOOKUP($P80,Rushing!$C:$P,5,FALSE),0)</f>
        <v>0</v>
      </c>
      <c r="AH80" s="12">
        <f>VLOOKUP($J80,'Vegas Odds'!$B:$S,18,FALSE)</f>
        <v>24.965896593176794</v>
      </c>
      <c r="AI80" s="12">
        <f>VLOOKUP($J80,'Vegas Odds'!$B:$S,17,FALSE)</f>
        <v>34.134103406823208</v>
      </c>
      <c r="AJ80">
        <v>1</v>
      </c>
      <c r="AK80" s="12">
        <f t="shared" si="22"/>
        <v>0</v>
      </c>
      <c r="AL80" s="12">
        <f t="shared" si="23"/>
        <v>24.965896593176794</v>
      </c>
      <c r="AM80" s="12">
        <f>V80/Team_Defense_Table[[#Totals],[Passing yds/att]]*'Fanduel Export'!Q80</f>
        <v>0</v>
      </c>
      <c r="AN80" s="12">
        <f t="shared" si="38"/>
        <v>0</v>
      </c>
      <c r="AO80" s="12">
        <f>IFERROR(IF(OR($B80="D",$B80="K"),0,VLOOKUP($P80,Receiving!$C:$T,7,FALSE)/VLOOKUP($P80,Receiving!$C:$T,5,FALSE)),0)*$AJ80</f>
        <v>0</v>
      </c>
      <c r="AP80" s="21">
        <f t="shared" si="30"/>
        <v>26.827243589743592</v>
      </c>
      <c r="AQ80" s="21">
        <f t="shared" si="31"/>
        <v>0</v>
      </c>
      <c r="AR80" s="22">
        <f t="shared" si="24"/>
        <v>0</v>
      </c>
      <c r="AS80" s="22">
        <f t="shared" si="32"/>
        <v>0</v>
      </c>
      <c r="AT80" s="22">
        <f>AA80/Team_Defense_Table[[#Totals],[Yards per completion]]*'Fanduel Export'!S80</f>
        <v>0</v>
      </c>
      <c r="AU80" s="12">
        <f t="shared" si="39"/>
        <v>0</v>
      </c>
      <c r="AV80" s="12">
        <f t="shared" si="25"/>
        <v>0</v>
      </c>
      <c r="AW80" s="21">
        <f t="shared" si="33"/>
        <v>37.68278388278388</v>
      </c>
      <c r="AX80" s="12">
        <f t="shared" si="34"/>
        <v>0</v>
      </c>
      <c r="AY80" s="12">
        <f>AF80/Team_Defense_Table[[#Totals],[Rushing Y/A]]*R80</f>
        <v>0</v>
      </c>
      <c r="AZ80" s="12">
        <f t="shared" si="40"/>
        <v>0</v>
      </c>
      <c r="BA80" s="22">
        <f t="shared" si="26"/>
        <v>0</v>
      </c>
      <c r="BB80" s="22">
        <f t="shared" si="27"/>
        <v>0</v>
      </c>
      <c r="BC80" s="21">
        <f t="shared" si="28"/>
        <v>0</v>
      </c>
      <c r="BD80" t="str">
        <f t="shared" si="35"/>
        <v>Nate Stanley</v>
      </c>
      <c r="BE80">
        <f t="shared" si="36"/>
        <v>6000</v>
      </c>
      <c r="BF80" t="str">
        <f t="shared" si="37"/>
        <v>QB</v>
      </c>
    </row>
    <row r="81" spans="1:58" x14ac:dyDescent="0.3">
      <c r="A81" t="s">
        <v>2126</v>
      </c>
      <c r="B81" t="s">
        <v>38</v>
      </c>
      <c r="C81" t="s">
        <v>2127</v>
      </c>
      <c r="D81" t="s">
        <v>747</v>
      </c>
      <c r="E81" t="s">
        <v>2128</v>
      </c>
      <c r="F81">
        <v>4.96000003814697</v>
      </c>
      <c r="G81">
        <v>4</v>
      </c>
      <c r="H81">
        <v>6000</v>
      </c>
      <c r="I81" t="s">
        <v>1884</v>
      </c>
      <c r="J81" t="s">
        <v>1138</v>
      </c>
      <c r="K81" t="s">
        <v>33</v>
      </c>
      <c r="O81" t="str">
        <f t="shared" si="29"/>
        <v>Nathan Peterman</v>
      </c>
      <c r="P81" t="str">
        <f>IFERROR(VLOOKUP(O:O,'Name Bridge'!A:B,2,FALSE),O:O)</f>
        <v>Nathan Peterman</v>
      </c>
      <c r="Q81" s="12">
        <f>VLOOKUP($K81,'Defensive Stats'!$AC:$AH,2,FALSE)</f>
        <v>6.7941176470588234</v>
      </c>
      <c r="R81" s="12">
        <f>VLOOKUP($K81,'Defensive Stats'!$AC:$AH,4,FALSE)</f>
        <v>5.1595505617977526</v>
      </c>
      <c r="S81" s="12">
        <f>VLOOKUP($K81,'Defensive Stats'!$AC:$AH,6,FALSE)</f>
        <v>10.651296829971182</v>
      </c>
      <c r="T81" s="12">
        <f>IFERROR(VLOOKUP($P81,Passing!$C:$AF,9,FALSE)/VLOOKUP($P81,Passing!$C:$AF,5,FALSE),0)</f>
        <v>0</v>
      </c>
      <c r="U81" s="12">
        <f>IFERROR(VLOOKUP($P81,Passing!$C:$AF,11,FALSE)/VLOOKUP($P81,Passing!$C:$AF,5,FALSE),0)</f>
        <v>0</v>
      </c>
      <c r="V81" s="12">
        <f>IFERROR(VLOOKUP($P81,Passing!$C:$AF,18,FALSE),0)</f>
        <v>0</v>
      </c>
      <c r="W81" s="12">
        <f>IFERROR(VLOOKUP($P81,Passing!$C:$AF,12,FALSE)/VLOOKUP($P81,Passing!$C:$AF,5,FALSE),0)</f>
        <v>0</v>
      </c>
      <c r="X81" s="12">
        <f>IFERROR(IF(OR($B81="D",$B81="K"),0,VLOOKUP($P81,Receiving!$C:$T,7,FALSE)/VLOOKUP($P81,Receiving!$C:$T,5,FALSE)),0)*$AJ81</f>
        <v>0</v>
      </c>
      <c r="Y81" s="21">
        <f>IFERROR(VLOOKUP($P81,Receiving!$C:$T,8,FALSE)/VLOOKUP($P81,Receiving!$C:$T,5,FALSE),0)</f>
        <v>0</v>
      </c>
      <c r="Z81" s="21">
        <f>IFERROR(VLOOKUP($P81,Receiving!$C:$T,10,FALSE)/VLOOKUP($P81,Receiving!$C:$T,5,FALSE),0)</f>
        <v>0</v>
      </c>
      <c r="AA81" s="21">
        <f>IFERROR(VLOOKUP($P81,Receiving!$C:$T,11,FALSE),0)</f>
        <v>0</v>
      </c>
      <c r="AB81" s="21">
        <f>IFERROR(VLOOKUP($P81,Receiving!$C:$T,14,FALSE),0)</f>
        <v>0</v>
      </c>
      <c r="AC81" s="21">
        <f>IFERROR(VLOOKUP($P81,Receiving!$C:$T,11,FALSE)/VLOOKUP($P81,Receiving!$C:$T,5,FALSE),0)</f>
        <v>0</v>
      </c>
      <c r="AD81" s="12">
        <f>IFERROR(VLOOKUP($P81,Rushing!$C:$P,7,FALSE)/VLOOKUP($P81,Rushing!$C:$P,5,FALSE),0)</f>
        <v>0</v>
      </c>
      <c r="AE81" s="12">
        <f>IFERROR(VLOOKUP($P81,Rushing!$C:$P,8,FALSE)/VLOOKUP($P81,Rushing!$C:$P,5,FALSE),0)</f>
        <v>0</v>
      </c>
      <c r="AF81" s="12">
        <f>IFERROR(VLOOKUP($P81,Rushing!$C:$P,12,FALSE),0)</f>
        <v>0</v>
      </c>
      <c r="AG81" s="12">
        <f>IFERROR(VLOOKUP($P81,Rushing!$C:$P,9,FALSE)/VLOOKUP($P81,Rushing!$C:$P,5,FALSE),0)</f>
        <v>0</v>
      </c>
      <c r="AH81" s="12">
        <f>VLOOKUP($J81,'Vegas Odds'!$B:$S,18,FALSE)</f>
        <v>29.094443537499998</v>
      </c>
      <c r="AI81" s="12">
        <f>VLOOKUP($J81,'Vegas Odds'!$B:$S,17,FALSE)</f>
        <v>32.205556462499999</v>
      </c>
      <c r="AJ81">
        <v>1</v>
      </c>
      <c r="AK81" s="12">
        <f t="shared" si="22"/>
        <v>0</v>
      </c>
      <c r="AL81" s="12">
        <f t="shared" si="23"/>
        <v>29.094443537499998</v>
      </c>
      <c r="AM81" s="12">
        <f>V81/Team_Defense_Table[[#Totals],[Passing yds/att]]*'Fanduel Export'!Q81</f>
        <v>0</v>
      </c>
      <c r="AN81" s="12">
        <f t="shared" si="38"/>
        <v>0</v>
      </c>
      <c r="AO81" s="12">
        <f>IFERROR(IF(OR($B81="D",$B81="K"),0,VLOOKUP($P81,Receiving!$C:$T,7,FALSE)/VLOOKUP($P81,Receiving!$C:$T,5,FALSE)),0)*$AJ81</f>
        <v>0</v>
      </c>
      <c r="AP81" s="21">
        <f t="shared" si="30"/>
        <v>44.777285214785209</v>
      </c>
      <c r="AQ81" s="21">
        <f t="shared" si="31"/>
        <v>0</v>
      </c>
      <c r="AR81" s="22">
        <f t="shared" si="24"/>
        <v>0</v>
      </c>
      <c r="AS81" s="22">
        <f t="shared" si="32"/>
        <v>0</v>
      </c>
      <c r="AT81" s="22">
        <f>AA81/Team_Defense_Table[[#Totals],[Yards per completion]]*'Fanduel Export'!S81</f>
        <v>0</v>
      </c>
      <c r="AU81" s="12">
        <f t="shared" si="39"/>
        <v>0</v>
      </c>
      <c r="AV81" s="12">
        <f t="shared" si="25"/>
        <v>0</v>
      </c>
      <c r="AW81" s="21">
        <f t="shared" si="33"/>
        <v>27.354940892440894</v>
      </c>
      <c r="AX81" s="12">
        <f t="shared" si="34"/>
        <v>0</v>
      </c>
      <c r="AY81" s="12">
        <f>AF81/Team_Defense_Table[[#Totals],[Rushing Y/A]]*R81</f>
        <v>0</v>
      </c>
      <c r="AZ81" s="12">
        <f t="shared" si="40"/>
        <v>0</v>
      </c>
      <c r="BA81" s="22">
        <f t="shared" si="26"/>
        <v>0</v>
      </c>
      <c r="BB81" s="22">
        <f t="shared" si="27"/>
        <v>0</v>
      </c>
      <c r="BC81" s="21">
        <f t="shared" si="28"/>
        <v>0</v>
      </c>
      <c r="BD81" t="str">
        <f t="shared" si="35"/>
        <v>Nathan Peterman</v>
      </c>
      <c r="BE81">
        <f t="shared" si="36"/>
        <v>6000</v>
      </c>
      <c r="BF81" t="str">
        <f t="shared" si="37"/>
        <v>QB</v>
      </c>
    </row>
    <row r="82" spans="1:58" x14ac:dyDescent="0.3">
      <c r="A82" t="s">
        <v>2129</v>
      </c>
      <c r="B82" t="s">
        <v>38</v>
      </c>
      <c r="C82" t="s">
        <v>2027</v>
      </c>
      <c r="D82" t="s">
        <v>989</v>
      </c>
      <c r="E82" t="s">
        <v>2130</v>
      </c>
      <c r="F82">
        <v>0</v>
      </c>
      <c r="G82">
        <v>0</v>
      </c>
      <c r="H82">
        <v>6000</v>
      </c>
      <c r="I82" t="s">
        <v>1968</v>
      </c>
      <c r="J82" t="s">
        <v>99</v>
      </c>
      <c r="K82" t="s">
        <v>72</v>
      </c>
      <c r="O82" t="str">
        <f t="shared" si="29"/>
        <v>Tyler Bray</v>
      </c>
      <c r="P82" t="str">
        <f>IFERROR(VLOOKUP(O:O,'Name Bridge'!A:B,2,FALSE),O:O)</f>
        <v>Tyler Bray</v>
      </c>
      <c r="Q82" s="12">
        <f>VLOOKUP($K82,'Defensive Stats'!$AC:$AH,2,FALSE)</f>
        <v>7.4484451718494276</v>
      </c>
      <c r="R82" s="12">
        <f>VLOOKUP($K82,'Defensive Stats'!$AC:$AH,4,FALSE)</f>
        <v>4.0769230769230766</v>
      </c>
      <c r="S82" s="12">
        <f>VLOOKUP($K82,'Defensive Stats'!$AC:$AH,6,FALSE)</f>
        <v>11.94488188976378</v>
      </c>
      <c r="T82" s="12">
        <f>IFERROR(VLOOKUP($P82,Passing!$C:$AF,9,FALSE)/VLOOKUP($P82,Passing!$C:$AF,5,FALSE),0)</f>
        <v>0</v>
      </c>
      <c r="U82" s="12">
        <f>IFERROR(VLOOKUP($P82,Passing!$C:$AF,11,FALSE)/VLOOKUP($P82,Passing!$C:$AF,5,FALSE),0)</f>
        <v>0</v>
      </c>
      <c r="V82" s="12">
        <f>IFERROR(VLOOKUP($P82,Passing!$C:$AF,18,FALSE),0)</f>
        <v>0</v>
      </c>
      <c r="W82" s="12">
        <f>IFERROR(VLOOKUP($P82,Passing!$C:$AF,12,FALSE)/VLOOKUP($P82,Passing!$C:$AF,5,FALSE),0)</f>
        <v>0</v>
      </c>
      <c r="X82" s="12">
        <f>IFERROR(IF(OR($B82="D",$B82="K"),0,VLOOKUP($P82,Receiving!$C:$T,7,FALSE)/VLOOKUP($P82,Receiving!$C:$T,5,FALSE)),0)*$AJ82</f>
        <v>0</v>
      </c>
      <c r="Y82" s="21">
        <f>IFERROR(VLOOKUP($P82,Receiving!$C:$T,8,FALSE)/VLOOKUP($P82,Receiving!$C:$T,5,FALSE),0)</f>
        <v>0</v>
      </c>
      <c r="Z82" s="21">
        <f>IFERROR(VLOOKUP($P82,Receiving!$C:$T,10,FALSE)/VLOOKUP($P82,Receiving!$C:$T,5,FALSE),0)</f>
        <v>0</v>
      </c>
      <c r="AA82" s="21">
        <f>IFERROR(VLOOKUP($P82,Receiving!$C:$T,11,FALSE),0)</f>
        <v>0</v>
      </c>
      <c r="AB82" s="21">
        <f>IFERROR(VLOOKUP($P82,Receiving!$C:$T,14,FALSE),0)</f>
        <v>0</v>
      </c>
      <c r="AC82" s="21">
        <f>IFERROR(VLOOKUP($P82,Receiving!$C:$T,11,FALSE)/VLOOKUP($P82,Receiving!$C:$T,5,FALSE),0)</f>
        <v>0</v>
      </c>
      <c r="AD82" s="12">
        <f>IFERROR(VLOOKUP($P82,Rushing!$C:$P,7,FALSE)/VLOOKUP($P82,Rushing!$C:$P,5,FALSE),0)</f>
        <v>0</v>
      </c>
      <c r="AE82" s="12">
        <f>IFERROR(VLOOKUP($P82,Rushing!$C:$P,8,FALSE)/VLOOKUP($P82,Rushing!$C:$P,5,FALSE),0)</f>
        <v>0</v>
      </c>
      <c r="AF82" s="12">
        <f>IFERROR(VLOOKUP($P82,Rushing!$C:$P,12,FALSE),0)</f>
        <v>0</v>
      </c>
      <c r="AG82" s="12">
        <f>IFERROR(VLOOKUP($P82,Rushing!$C:$P,9,FALSE)/VLOOKUP($P82,Rushing!$C:$P,5,FALSE),0)</f>
        <v>0</v>
      </c>
      <c r="AH82" s="12">
        <f>VLOOKUP($J82,'Vegas Odds'!$B:$S,18,FALSE)</f>
        <v>39.087289482995565</v>
      </c>
      <c r="AI82" s="12">
        <f>VLOOKUP($J82,'Vegas Odds'!$B:$S,17,FALSE)</f>
        <v>21.912710517004435</v>
      </c>
      <c r="AJ82">
        <v>1</v>
      </c>
      <c r="AK82" s="12">
        <f t="shared" si="22"/>
        <v>0</v>
      </c>
      <c r="AL82" s="12">
        <f t="shared" si="23"/>
        <v>39.087289482995565</v>
      </c>
      <c r="AM82" s="12">
        <f>V82/Team_Defense_Table[[#Totals],[Passing yds/att]]*'Fanduel Export'!Q82</f>
        <v>0</v>
      </c>
      <c r="AN82" s="12">
        <f t="shared" si="38"/>
        <v>0</v>
      </c>
      <c r="AO82" s="12">
        <f>IFERROR(IF(OR($B82="D",$B82="K"),0,VLOOKUP($P82,Receiving!$C:$T,7,FALSE)/VLOOKUP($P82,Receiving!$C:$T,5,FALSE)),0)*$AJ82</f>
        <v>0</v>
      </c>
      <c r="AP82" s="21">
        <f t="shared" si="30"/>
        <v>29.935714285714287</v>
      </c>
      <c r="AQ82" s="21">
        <f t="shared" si="31"/>
        <v>0</v>
      </c>
      <c r="AR82" s="22">
        <f t="shared" si="24"/>
        <v>0</v>
      </c>
      <c r="AS82" s="22">
        <f t="shared" si="32"/>
        <v>0</v>
      </c>
      <c r="AT82" s="22">
        <f>AA82/Team_Defense_Table[[#Totals],[Yards per completion]]*'Fanduel Export'!S82</f>
        <v>0</v>
      </c>
      <c r="AU82" s="12">
        <f t="shared" si="39"/>
        <v>0</v>
      </c>
      <c r="AV82" s="12">
        <f t="shared" si="25"/>
        <v>0</v>
      </c>
      <c r="AW82" s="21">
        <f t="shared" si="33"/>
        <v>24.985714285714284</v>
      </c>
      <c r="AX82" s="12">
        <f t="shared" si="34"/>
        <v>0</v>
      </c>
      <c r="AY82" s="12">
        <f>AF82/Team_Defense_Table[[#Totals],[Rushing Y/A]]*R82</f>
        <v>0</v>
      </c>
      <c r="AZ82" s="12">
        <f t="shared" si="40"/>
        <v>0</v>
      </c>
      <c r="BA82" s="22">
        <f t="shared" si="26"/>
        <v>0</v>
      </c>
      <c r="BB82" s="22">
        <f t="shared" si="27"/>
        <v>0</v>
      </c>
      <c r="BC82" s="21">
        <f t="shared" si="28"/>
        <v>0</v>
      </c>
      <c r="BD82" t="str">
        <f t="shared" si="35"/>
        <v>Tyler Bray</v>
      </c>
      <c r="BE82">
        <f t="shared" si="36"/>
        <v>6000</v>
      </c>
      <c r="BF82" t="str">
        <f t="shared" si="37"/>
        <v>QB</v>
      </c>
    </row>
    <row r="83" spans="1:58" x14ac:dyDescent="0.3">
      <c r="A83" t="s">
        <v>2131</v>
      </c>
      <c r="B83" t="s">
        <v>38</v>
      </c>
      <c r="C83" t="s">
        <v>2132</v>
      </c>
      <c r="D83" t="s">
        <v>2133</v>
      </c>
      <c r="E83" t="s">
        <v>2134</v>
      </c>
      <c r="F83">
        <v>0</v>
      </c>
      <c r="G83">
        <v>0</v>
      </c>
      <c r="H83">
        <v>6000</v>
      </c>
      <c r="I83" t="s">
        <v>1892</v>
      </c>
      <c r="J83" t="s">
        <v>1096</v>
      </c>
      <c r="K83" t="s">
        <v>1095</v>
      </c>
      <c r="O83" t="str">
        <f t="shared" si="29"/>
        <v>Travis Jonsen</v>
      </c>
      <c r="P83" t="str">
        <f>IFERROR(VLOOKUP(O:O,'Name Bridge'!A:B,2,FALSE),O:O)</f>
        <v>Travis Jonsen</v>
      </c>
      <c r="Q83" s="12">
        <f>VLOOKUP($K83,'Defensive Stats'!$AC:$AH,2,FALSE)</f>
        <v>6.4145936981757874</v>
      </c>
      <c r="R83" s="12">
        <f>VLOOKUP($K83,'Defensive Stats'!$AC:$AH,4,FALSE)</f>
        <v>4.2347826086956522</v>
      </c>
      <c r="S83" s="12">
        <f>VLOOKUP($K83,'Defensive Stats'!$AC:$AH,6,FALSE)</f>
        <v>10.425876010781671</v>
      </c>
      <c r="T83" s="12">
        <f>IFERROR(VLOOKUP($P83,Passing!$C:$AF,9,FALSE)/VLOOKUP($P83,Passing!$C:$AF,5,FALSE),0)</f>
        <v>0</v>
      </c>
      <c r="U83" s="12">
        <f>IFERROR(VLOOKUP($P83,Passing!$C:$AF,11,FALSE)/VLOOKUP($P83,Passing!$C:$AF,5,FALSE),0)</f>
        <v>0</v>
      </c>
      <c r="V83" s="12">
        <f>IFERROR(VLOOKUP($P83,Passing!$C:$AF,18,FALSE),0)</f>
        <v>0</v>
      </c>
      <c r="W83" s="12">
        <f>IFERROR(VLOOKUP($P83,Passing!$C:$AF,12,FALSE)/VLOOKUP($P83,Passing!$C:$AF,5,FALSE),0)</f>
        <v>0</v>
      </c>
      <c r="X83" s="12">
        <f>IFERROR(IF(OR($B83="D",$B83="K"),0,VLOOKUP($P83,Receiving!$C:$T,7,FALSE)/VLOOKUP($P83,Receiving!$C:$T,5,FALSE)),0)*$AJ83</f>
        <v>0</v>
      </c>
      <c r="Y83" s="21">
        <f>IFERROR(VLOOKUP($P83,Receiving!$C:$T,8,FALSE)/VLOOKUP($P83,Receiving!$C:$T,5,FALSE),0)</f>
        <v>0</v>
      </c>
      <c r="Z83" s="21">
        <f>IFERROR(VLOOKUP($P83,Receiving!$C:$T,10,FALSE)/VLOOKUP($P83,Receiving!$C:$T,5,FALSE),0)</f>
        <v>0</v>
      </c>
      <c r="AA83" s="21">
        <f>IFERROR(VLOOKUP($P83,Receiving!$C:$T,11,FALSE),0)</f>
        <v>0</v>
      </c>
      <c r="AB83" s="21">
        <f>IFERROR(VLOOKUP($P83,Receiving!$C:$T,14,FALSE),0)</f>
        <v>0</v>
      </c>
      <c r="AC83" s="21">
        <f>IFERROR(VLOOKUP($P83,Receiving!$C:$T,11,FALSE)/VLOOKUP($P83,Receiving!$C:$T,5,FALSE),0)</f>
        <v>0</v>
      </c>
      <c r="AD83" s="12">
        <f>IFERROR(VLOOKUP($P83,Rushing!$C:$P,7,FALSE)/VLOOKUP($P83,Rushing!$C:$P,5,FALSE),0)</f>
        <v>0</v>
      </c>
      <c r="AE83" s="12">
        <f>IFERROR(VLOOKUP($P83,Rushing!$C:$P,8,FALSE)/VLOOKUP($P83,Rushing!$C:$P,5,FALSE),0)</f>
        <v>0</v>
      </c>
      <c r="AF83" s="12">
        <f>IFERROR(VLOOKUP($P83,Rushing!$C:$P,12,FALSE),0)</f>
        <v>0</v>
      </c>
      <c r="AG83" s="12">
        <f>IFERROR(VLOOKUP($P83,Rushing!$C:$P,9,FALSE)/VLOOKUP($P83,Rushing!$C:$P,5,FALSE),0)</f>
        <v>0</v>
      </c>
      <c r="AH83" s="12">
        <f>VLOOKUP($J83,'Vegas Odds'!$B:$S,18,FALSE)</f>
        <v>44.70009236218047</v>
      </c>
      <c r="AI83" s="12">
        <f>VLOOKUP($J83,'Vegas Odds'!$B:$S,17,FALSE)</f>
        <v>20.599907637819527</v>
      </c>
      <c r="AJ83">
        <v>1</v>
      </c>
      <c r="AK83" s="12">
        <f t="shared" si="22"/>
        <v>0</v>
      </c>
      <c r="AL83" s="12">
        <f t="shared" si="23"/>
        <v>44.70009236218047</v>
      </c>
      <c r="AM83" s="12">
        <f>V83/Team_Defense_Table[[#Totals],[Passing yds/att]]*'Fanduel Export'!Q83</f>
        <v>0</v>
      </c>
      <c r="AN83" s="12">
        <f t="shared" si="38"/>
        <v>0</v>
      </c>
      <c r="AO83" s="12">
        <f>IFERROR(IF(OR($B83="D",$B83="K"),0,VLOOKUP($P83,Receiving!$C:$T,7,FALSE)/VLOOKUP($P83,Receiving!$C:$T,5,FALSE)),0)*$AJ83</f>
        <v>0</v>
      </c>
      <c r="AP83" s="21">
        <f t="shared" si="30"/>
        <v>39.892780830280827</v>
      </c>
      <c r="AQ83" s="21">
        <f t="shared" si="31"/>
        <v>0</v>
      </c>
      <c r="AR83" s="22">
        <f t="shared" si="24"/>
        <v>0</v>
      </c>
      <c r="AS83" s="22">
        <f t="shared" si="32"/>
        <v>0</v>
      </c>
      <c r="AT83" s="22">
        <f>AA83/Team_Defense_Table[[#Totals],[Yards per completion]]*'Fanduel Export'!S83</f>
        <v>0</v>
      </c>
      <c r="AU83" s="12">
        <f t="shared" si="39"/>
        <v>0</v>
      </c>
      <c r="AV83" s="12">
        <f t="shared" si="25"/>
        <v>0</v>
      </c>
      <c r="AW83" s="21">
        <f t="shared" si="33"/>
        <v>23.153159340659339</v>
      </c>
      <c r="AX83" s="12">
        <f t="shared" si="34"/>
        <v>0</v>
      </c>
      <c r="AY83" s="12">
        <f>AF83/Team_Defense_Table[[#Totals],[Rushing Y/A]]*R83</f>
        <v>0</v>
      </c>
      <c r="AZ83" s="12">
        <f t="shared" si="40"/>
        <v>0</v>
      </c>
      <c r="BA83" s="22">
        <f t="shared" si="26"/>
        <v>0</v>
      </c>
      <c r="BB83" s="22">
        <f t="shared" si="27"/>
        <v>0</v>
      </c>
      <c r="BC83" s="21">
        <f t="shared" si="28"/>
        <v>0</v>
      </c>
      <c r="BD83" t="str">
        <f t="shared" si="35"/>
        <v>Travis Jonsen</v>
      </c>
      <c r="BE83">
        <f t="shared" si="36"/>
        <v>6000</v>
      </c>
      <c r="BF83" t="str">
        <f t="shared" si="37"/>
        <v>QB</v>
      </c>
    </row>
    <row r="84" spans="1:58" x14ac:dyDescent="0.3">
      <c r="A84" t="s">
        <v>2135</v>
      </c>
      <c r="B84" t="s">
        <v>38</v>
      </c>
      <c r="C84" t="s">
        <v>2136</v>
      </c>
      <c r="D84" t="s">
        <v>577</v>
      </c>
      <c r="E84" t="s">
        <v>2137</v>
      </c>
      <c r="F84">
        <v>2.66000008583068</v>
      </c>
      <c r="G84">
        <v>2</v>
      </c>
      <c r="H84">
        <v>6000</v>
      </c>
      <c r="I84" t="s">
        <v>1884</v>
      </c>
      <c r="J84" t="s">
        <v>33</v>
      </c>
      <c r="K84" t="s">
        <v>1138</v>
      </c>
      <c r="O84" t="str">
        <f t="shared" si="29"/>
        <v>Will Grier</v>
      </c>
      <c r="P84" t="str">
        <f>IFERROR(VLOOKUP(O:O,'Name Bridge'!A:B,2,FALSE),O:O)</f>
        <v>Will Grier</v>
      </c>
      <c r="Q84" s="12">
        <f>VLOOKUP($K84,'Defensive Stats'!$AC:$AH,2,FALSE)</f>
        <v>7.8079847908745244</v>
      </c>
      <c r="R84" s="12">
        <f>VLOOKUP($K84,'Defensive Stats'!$AC:$AH,4,FALSE)</f>
        <v>3.8765432098765431</v>
      </c>
      <c r="S84" s="12">
        <f>VLOOKUP($K84,'Defensive Stats'!$AC:$AH,6,FALSE)</f>
        <v>12.186943620178042</v>
      </c>
      <c r="T84" s="12">
        <f>IFERROR(VLOOKUP($P84,Passing!$C:$AF,9,FALSE)/VLOOKUP($P84,Passing!$C:$AF,5,FALSE),0)</f>
        <v>26</v>
      </c>
      <c r="U84" s="12">
        <f>IFERROR(VLOOKUP($P84,Passing!$C:$AF,11,FALSE)/VLOOKUP($P84,Passing!$C:$AF,5,FALSE),0)</f>
        <v>114</v>
      </c>
      <c r="V84" s="12" t="str">
        <f>IFERROR(VLOOKUP($P84,Passing!$C:$AF,18,FALSE),0)</f>
        <v>4.4</v>
      </c>
      <c r="W84" s="12">
        <f>IFERROR(VLOOKUP($P84,Passing!$C:$AF,12,FALSE)/VLOOKUP($P84,Passing!$C:$AF,5,FALSE),0)</f>
        <v>0</v>
      </c>
      <c r="X84" s="12">
        <f>IFERROR(IF(OR($B84="D",$B84="K"),0,VLOOKUP($P84,Receiving!$C:$T,7,FALSE)/VLOOKUP($P84,Receiving!$C:$T,5,FALSE)),0)*$AJ84</f>
        <v>0</v>
      </c>
      <c r="Y84" s="21">
        <f>IFERROR(VLOOKUP($P84,Receiving!$C:$T,8,FALSE)/VLOOKUP($P84,Receiving!$C:$T,5,FALSE),0)</f>
        <v>0</v>
      </c>
      <c r="Z84" s="21">
        <f>IFERROR(VLOOKUP($P84,Receiving!$C:$T,10,FALSE)/VLOOKUP($P84,Receiving!$C:$T,5,FALSE),0)</f>
        <v>0</v>
      </c>
      <c r="AA84" s="21">
        <f>IFERROR(VLOOKUP($P84,Receiving!$C:$T,11,FALSE),0)</f>
        <v>0</v>
      </c>
      <c r="AB84" s="21">
        <f>IFERROR(VLOOKUP($P84,Receiving!$C:$T,14,FALSE),0)</f>
        <v>0</v>
      </c>
      <c r="AC84" s="21">
        <f>IFERROR(VLOOKUP($P84,Receiving!$C:$T,11,FALSE)/VLOOKUP($P84,Receiving!$C:$T,5,FALSE),0)</f>
        <v>0</v>
      </c>
      <c r="AD84" s="12">
        <f>IFERROR(VLOOKUP($P84,Rushing!$C:$P,7,FALSE)/VLOOKUP($P84,Rushing!$C:$P,5,FALSE),0)</f>
        <v>3.5</v>
      </c>
      <c r="AE84" s="12">
        <f>IFERROR(VLOOKUP($P84,Rushing!$C:$P,8,FALSE)/VLOOKUP($P84,Rushing!$C:$P,5,FALSE),0)</f>
        <v>11</v>
      </c>
      <c r="AF84" s="12" t="str">
        <f>IFERROR(VLOOKUP($P84,Rushing!$C:$P,12,FALSE),0)</f>
        <v>3.1</v>
      </c>
      <c r="AG84" s="12">
        <f>IFERROR(VLOOKUP($P84,Rushing!$C:$P,9,FALSE)/VLOOKUP($P84,Rushing!$C:$P,5,FALSE),0)</f>
        <v>0</v>
      </c>
      <c r="AH84" s="12">
        <f>VLOOKUP($J84,'Vegas Odds'!$B:$S,18,FALSE)</f>
        <v>42.975624629062651</v>
      </c>
      <c r="AI84" s="12">
        <f>VLOOKUP($J84,'Vegas Odds'!$B:$S,17,FALSE)</f>
        <v>20.224375370937352</v>
      </c>
      <c r="AJ84">
        <v>1</v>
      </c>
      <c r="AK84" s="12">
        <f t="shared" si="22"/>
        <v>26</v>
      </c>
      <c r="AL84" s="12">
        <f t="shared" si="23"/>
        <v>42.975624629062651</v>
      </c>
      <c r="AM84" s="12">
        <f>V84/Team_Defense_Table[[#Totals],[Passing yds/att]]*'Fanduel Export'!Q84</f>
        <v>5.0969758268700902</v>
      </c>
      <c r="AN84" s="12">
        <f t="shared" si="38"/>
        <v>219.04571987897521</v>
      </c>
      <c r="AO84" s="12">
        <f>IFERROR(IF(OR($B84="D",$B84="K"),0,VLOOKUP($P84,Receiving!$C:$T,7,FALSE)/VLOOKUP($P84,Receiving!$C:$T,5,FALSE)),0)*$AJ84</f>
        <v>0</v>
      </c>
      <c r="AP84" s="21">
        <f t="shared" si="30"/>
        <v>35.359294871794873</v>
      </c>
      <c r="AQ84" s="21">
        <f t="shared" si="31"/>
        <v>0</v>
      </c>
      <c r="AR84" s="22">
        <f t="shared" si="24"/>
        <v>0</v>
      </c>
      <c r="AS84" s="22">
        <f t="shared" si="32"/>
        <v>0</v>
      </c>
      <c r="AT84" s="22">
        <f>AA84/Team_Defense_Table[[#Totals],[Yards per completion]]*'Fanduel Export'!S84</f>
        <v>0</v>
      </c>
      <c r="AU84" s="12">
        <f t="shared" si="39"/>
        <v>0</v>
      </c>
      <c r="AV84" s="12">
        <f t="shared" si="25"/>
        <v>3.5</v>
      </c>
      <c r="AW84" s="21">
        <f t="shared" si="33"/>
        <v>28.778311965811962</v>
      </c>
      <c r="AX84" s="12">
        <f t="shared" si="34"/>
        <v>2.4596756711224836</v>
      </c>
      <c r="AY84" s="12">
        <f>AF84/Team_Defense_Table[[#Totals],[Rushing Y/A]]*R84</f>
        <v>2.7866165682590802</v>
      </c>
      <c r="AZ84" s="12">
        <f t="shared" si="40"/>
        <v>6.8541729776936853</v>
      </c>
      <c r="BA84" s="22">
        <f t="shared" si="26"/>
        <v>9.4472460929283777</v>
      </c>
      <c r="BB84" s="22">
        <f t="shared" si="27"/>
        <v>1.574541015488063</v>
      </c>
      <c r="BC84" s="21">
        <f t="shared" si="28"/>
        <v>0</v>
      </c>
      <c r="BD84" t="str">
        <f t="shared" si="35"/>
        <v>Will Grier</v>
      </c>
      <c r="BE84">
        <f t="shared" si="36"/>
        <v>6000</v>
      </c>
      <c r="BF84" t="str">
        <f t="shared" si="37"/>
        <v>QB</v>
      </c>
    </row>
    <row r="85" spans="1:58" x14ac:dyDescent="0.3">
      <c r="A85" t="s">
        <v>2138</v>
      </c>
      <c r="B85" t="s">
        <v>38</v>
      </c>
      <c r="C85" t="s">
        <v>2139</v>
      </c>
      <c r="D85" t="s">
        <v>2140</v>
      </c>
      <c r="E85" t="s">
        <v>2141</v>
      </c>
      <c r="F85">
        <v>0</v>
      </c>
      <c r="G85">
        <v>0</v>
      </c>
      <c r="H85">
        <v>6000</v>
      </c>
      <c r="I85" t="s">
        <v>1900</v>
      </c>
      <c r="J85" t="s">
        <v>61</v>
      </c>
      <c r="K85" t="s">
        <v>84</v>
      </c>
      <c r="O85" t="str">
        <f t="shared" si="29"/>
        <v>Anthony Gordon</v>
      </c>
      <c r="P85" t="str">
        <f>IFERROR(VLOOKUP(O:O,'Name Bridge'!A:B,2,FALSE),O:O)</f>
        <v>Anthony Gordon</v>
      </c>
      <c r="Q85" s="12">
        <f>VLOOKUP($K85,'Defensive Stats'!$AC:$AH,2,FALSE)</f>
        <v>7.3097014925373136</v>
      </c>
      <c r="R85" s="12">
        <f>VLOOKUP($K85,'Defensive Stats'!$AC:$AH,4,FALSE)</f>
        <v>4.2161520190023749</v>
      </c>
      <c r="S85" s="12">
        <f>VLOOKUP($K85,'Defensive Stats'!$AC:$AH,6,FALSE)</f>
        <v>11.162393162393162</v>
      </c>
      <c r="T85" s="12">
        <f>IFERROR(VLOOKUP($P85,Passing!$C:$AF,9,FALSE)/VLOOKUP($P85,Passing!$C:$AF,5,FALSE),0)</f>
        <v>0</v>
      </c>
      <c r="U85" s="12">
        <f>IFERROR(VLOOKUP($P85,Passing!$C:$AF,11,FALSE)/VLOOKUP($P85,Passing!$C:$AF,5,FALSE),0)</f>
        <v>0</v>
      </c>
      <c r="V85" s="12">
        <f>IFERROR(VLOOKUP($P85,Passing!$C:$AF,18,FALSE),0)</f>
        <v>0</v>
      </c>
      <c r="W85" s="12">
        <f>IFERROR(VLOOKUP($P85,Passing!$C:$AF,12,FALSE)/VLOOKUP($P85,Passing!$C:$AF,5,FALSE),0)</f>
        <v>0</v>
      </c>
      <c r="X85" s="12">
        <f>IFERROR(IF(OR($B85="D",$B85="K"),0,VLOOKUP($P85,Receiving!$C:$T,7,FALSE)/VLOOKUP($P85,Receiving!$C:$T,5,FALSE)),0)*$AJ85</f>
        <v>0</v>
      </c>
      <c r="Y85" s="21">
        <f>IFERROR(VLOOKUP($P85,Receiving!$C:$T,8,FALSE)/VLOOKUP($P85,Receiving!$C:$T,5,FALSE),0)</f>
        <v>0</v>
      </c>
      <c r="Z85" s="21">
        <f>IFERROR(VLOOKUP($P85,Receiving!$C:$T,10,FALSE)/VLOOKUP($P85,Receiving!$C:$T,5,FALSE),0)</f>
        <v>0</v>
      </c>
      <c r="AA85" s="21">
        <f>IFERROR(VLOOKUP($P85,Receiving!$C:$T,11,FALSE),0)</f>
        <v>0</v>
      </c>
      <c r="AB85" s="21">
        <f>IFERROR(VLOOKUP($P85,Receiving!$C:$T,14,FALSE),0)</f>
        <v>0</v>
      </c>
      <c r="AC85" s="21">
        <f>IFERROR(VLOOKUP($P85,Receiving!$C:$T,11,FALSE)/VLOOKUP($P85,Receiving!$C:$T,5,FALSE),0)</f>
        <v>0</v>
      </c>
      <c r="AD85" s="12">
        <f>IFERROR(VLOOKUP($P85,Rushing!$C:$P,7,FALSE)/VLOOKUP($P85,Rushing!$C:$P,5,FALSE),0)</f>
        <v>0</v>
      </c>
      <c r="AE85" s="12">
        <f>IFERROR(VLOOKUP($P85,Rushing!$C:$P,8,FALSE)/VLOOKUP($P85,Rushing!$C:$P,5,FALSE),0)</f>
        <v>0</v>
      </c>
      <c r="AF85" s="12">
        <f>IFERROR(VLOOKUP($P85,Rushing!$C:$P,12,FALSE),0)</f>
        <v>0</v>
      </c>
      <c r="AG85" s="12">
        <f>IFERROR(VLOOKUP($P85,Rushing!$C:$P,9,FALSE)/VLOOKUP($P85,Rushing!$C:$P,5,FALSE),0)</f>
        <v>0</v>
      </c>
      <c r="AH85" s="12">
        <f>VLOOKUP($J85,'Vegas Odds'!$B:$S,18,FALSE)</f>
        <v>34.284943948412703</v>
      </c>
      <c r="AI85" s="12">
        <f>VLOOKUP($J85,'Vegas Odds'!$B:$S,17,FALSE)</f>
        <v>30.315056051587295</v>
      </c>
      <c r="AJ85">
        <v>1</v>
      </c>
      <c r="AK85" s="12">
        <f t="shared" si="22"/>
        <v>0</v>
      </c>
      <c r="AL85" s="12">
        <f t="shared" si="23"/>
        <v>34.284943948412703</v>
      </c>
      <c r="AM85" s="12">
        <f>V85/Team_Defense_Table[[#Totals],[Passing yds/att]]*'Fanduel Export'!Q85</f>
        <v>0</v>
      </c>
      <c r="AN85" s="12">
        <f t="shared" si="38"/>
        <v>0</v>
      </c>
      <c r="AO85" s="12">
        <f>IFERROR(IF(OR($B85="D",$B85="K"),0,VLOOKUP($P85,Receiving!$C:$T,7,FALSE)/VLOOKUP($P85,Receiving!$C:$T,5,FALSE)),0)*$AJ85</f>
        <v>0</v>
      </c>
      <c r="AP85" s="21">
        <f t="shared" si="30"/>
        <v>34.263041125541122</v>
      </c>
      <c r="AQ85" s="21">
        <f t="shared" si="31"/>
        <v>0</v>
      </c>
      <c r="AR85" s="22">
        <f t="shared" si="24"/>
        <v>0</v>
      </c>
      <c r="AS85" s="22">
        <f t="shared" si="32"/>
        <v>0</v>
      </c>
      <c r="AT85" s="22">
        <f>AA85/Team_Defense_Table[[#Totals],[Yards per completion]]*'Fanduel Export'!S85</f>
        <v>0</v>
      </c>
      <c r="AU85" s="12">
        <f t="shared" si="39"/>
        <v>0</v>
      </c>
      <c r="AV85" s="12">
        <f t="shared" si="25"/>
        <v>0</v>
      </c>
      <c r="AW85" s="21">
        <f t="shared" si="33"/>
        <v>46.789285714285711</v>
      </c>
      <c r="AX85" s="12">
        <f t="shared" si="34"/>
        <v>0</v>
      </c>
      <c r="AY85" s="12">
        <f>AF85/Team_Defense_Table[[#Totals],[Rushing Y/A]]*R85</f>
        <v>0</v>
      </c>
      <c r="AZ85" s="12">
        <f t="shared" si="40"/>
        <v>0</v>
      </c>
      <c r="BA85" s="22">
        <f t="shared" si="26"/>
        <v>0</v>
      </c>
      <c r="BB85" s="22">
        <f t="shared" si="27"/>
        <v>0</v>
      </c>
      <c r="BC85" s="21">
        <f t="shared" si="28"/>
        <v>0</v>
      </c>
      <c r="BD85" t="str">
        <f t="shared" si="35"/>
        <v>Anthony Gordon</v>
      </c>
      <c r="BE85">
        <f t="shared" si="36"/>
        <v>6000</v>
      </c>
      <c r="BF85" t="str">
        <f t="shared" si="37"/>
        <v>QB</v>
      </c>
    </row>
    <row r="86" spans="1:58" x14ac:dyDescent="0.3">
      <c r="A86" t="s">
        <v>2142</v>
      </c>
      <c r="B86" t="s">
        <v>38</v>
      </c>
      <c r="C86" t="s">
        <v>2143</v>
      </c>
      <c r="D86" t="s">
        <v>2144</v>
      </c>
      <c r="E86" t="s">
        <v>2145</v>
      </c>
      <c r="F86">
        <v>0</v>
      </c>
      <c r="G86">
        <v>0</v>
      </c>
      <c r="H86">
        <v>6000</v>
      </c>
      <c r="I86" t="s">
        <v>1900</v>
      </c>
      <c r="J86" t="s">
        <v>84</v>
      </c>
      <c r="K86" t="s">
        <v>61</v>
      </c>
      <c r="O86" t="str">
        <f t="shared" si="29"/>
        <v>Kurt Benkert</v>
      </c>
      <c r="P86" t="str">
        <f>IFERROR(VLOOKUP(O:O,'Name Bridge'!A:B,2,FALSE),O:O)</f>
        <v>Kurt Benkert</v>
      </c>
      <c r="Q86" s="12">
        <f>VLOOKUP($K86,'Defensive Stats'!$AC:$AH,2,FALSE)</f>
        <v>7.0618729096989963</v>
      </c>
      <c r="R86" s="12">
        <f>VLOOKUP($K86,'Defensive Stats'!$AC:$AH,4,FALSE)</f>
        <v>4.8530927835051543</v>
      </c>
      <c r="S86" s="12">
        <f>VLOOKUP($K86,'Defensive Stats'!$AC:$AH,6,FALSE)</f>
        <v>11.026109660574413</v>
      </c>
      <c r="T86" s="12">
        <f>IFERROR(VLOOKUP($P86,Passing!$C:$AF,9,FALSE)/VLOOKUP($P86,Passing!$C:$AF,5,FALSE),0)</f>
        <v>0</v>
      </c>
      <c r="U86" s="12">
        <f>IFERROR(VLOOKUP($P86,Passing!$C:$AF,11,FALSE)/VLOOKUP($P86,Passing!$C:$AF,5,FALSE),0)</f>
        <v>0</v>
      </c>
      <c r="V86" s="12">
        <f>IFERROR(VLOOKUP($P86,Passing!$C:$AF,18,FALSE),0)</f>
        <v>0</v>
      </c>
      <c r="W86" s="12">
        <f>IFERROR(VLOOKUP($P86,Passing!$C:$AF,12,FALSE)/VLOOKUP($P86,Passing!$C:$AF,5,FALSE),0)</f>
        <v>0</v>
      </c>
      <c r="X86" s="12">
        <f>IFERROR(IF(OR($B86="D",$B86="K"),0,VLOOKUP($P86,Receiving!$C:$T,7,FALSE)/VLOOKUP($P86,Receiving!$C:$T,5,FALSE)),0)*$AJ86</f>
        <v>0</v>
      </c>
      <c r="Y86" s="21">
        <f>IFERROR(VLOOKUP($P86,Receiving!$C:$T,8,FALSE)/VLOOKUP($P86,Receiving!$C:$T,5,FALSE),0)</f>
        <v>0</v>
      </c>
      <c r="Z86" s="21">
        <f>IFERROR(VLOOKUP($P86,Receiving!$C:$T,10,FALSE)/VLOOKUP($P86,Receiving!$C:$T,5,FALSE),0)</f>
        <v>0</v>
      </c>
      <c r="AA86" s="21">
        <f>IFERROR(VLOOKUP($P86,Receiving!$C:$T,11,FALSE),0)</f>
        <v>0</v>
      </c>
      <c r="AB86" s="21">
        <f>IFERROR(VLOOKUP($P86,Receiving!$C:$T,14,FALSE),0)</f>
        <v>0</v>
      </c>
      <c r="AC86" s="21">
        <f>IFERROR(VLOOKUP($P86,Receiving!$C:$T,11,FALSE)/VLOOKUP($P86,Receiving!$C:$T,5,FALSE),0)</f>
        <v>0</v>
      </c>
      <c r="AD86" s="12">
        <f>IFERROR(VLOOKUP($P86,Rushing!$C:$P,7,FALSE)/VLOOKUP($P86,Rushing!$C:$P,5,FALSE),0)</f>
        <v>0</v>
      </c>
      <c r="AE86" s="12">
        <f>IFERROR(VLOOKUP($P86,Rushing!$C:$P,8,FALSE)/VLOOKUP($P86,Rushing!$C:$P,5,FALSE),0)</f>
        <v>0</v>
      </c>
      <c r="AF86" s="12">
        <f>IFERROR(VLOOKUP($P86,Rushing!$C:$P,12,FALSE),0)</f>
        <v>0</v>
      </c>
      <c r="AG86" s="12">
        <f>IFERROR(VLOOKUP($P86,Rushing!$C:$P,9,FALSE)/VLOOKUP($P86,Rushing!$C:$P,5,FALSE),0)</f>
        <v>0</v>
      </c>
      <c r="AH86" s="12">
        <f>VLOOKUP($J86,'Vegas Odds'!$B:$S,18,FALSE)</f>
        <v>44.774070299355685</v>
      </c>
      <c r="AI86" s="12">
        <f>VLOOKUP($J86,'Vegas Odds'!$B:$S,17,FALSE)</f>
        <v>21.325929700644309</v>
      </c>
      <c r="AJ86">
        <v>1</v>
      </c>
      <c r="AK86" s="12">
        <f t="shared" si="22"/>
        <v>0</v>
      </c>
      <c r="AL86" s="12">
        <f t="shared" si="23"/>
        <v>44.774070299355685</v>
      </c>
      <c r="AM86" s="12">
        <f>V86/Team_Defense_Table[[#Totals],[Passing yds/att]]*'Fanduel Export'!Q86</f>
        <v>0</v>
      </c>
      <c r="AN86" s="12">
        <f t="shared" si="38"/>
        <v>0</v>
      </c>
      <c r="AO86" s="12">
        <f>IFERROR(IF(OR($B86="D",$B86="K"),0,VLOOKUP($P86,Receiving!$C:$T,7,FALSE)/VLOOKUP($P86,Receiving!$C:$T,5,FALSE)),0)*$AJ86</f>
        <v>0</v>
      </c>
      <c r="AP86" s="21">
        <f t="shared" si="30"/>
        <v>36.57628205128205</v>
      </c>
      <c r="AQ86" s="21">
        <f t="shared" si="31"/>
        <v>0</v>
      </c>
      <c r="AR86" s="22">
        <f t="shared" si="24"/>
        <v>0</v>
      </c>
      <c r="AS86" s="22">
        <f t="shared" si="32"/>
        <v>0</v>
      </c>
      <c r="AT86" s="22">
        <f>AA86/Team_Defense_Table[[#Totals],[Yards per completion]]*'Fanduel Export'!S86</f>
        <v>0</v>
      </c>
      <c r="AU86" s="12">
        <f t="shared" si="39"/>
        <v>0</v>
      </c>
      <c r="AV86" s="12">
        <f t="shared" si="25"/>
        <v>0</v>
      </c>
      <c r="AW86" s="21">
        <f t="shared" si="33"/>
        <v>30.875869963369961</v>
      </c>
      <c r="AX86" s="12">
        <f t="shared" si="34"/>
        <v>0</v>
      </c>
      <c r="AY86" s="12">
        <f>AF86/Team_Defense_Table[[#Totals],[Rushing Y/A]]*R86</f>
        <v>0</v>
      </c>
      <c r="AZ86" s="12">
        <f t="shared" si="40"/>
        <v>0</v>
      </c>
      <c r="BA86" s="22">
        <f t="shared" si="26"/>
        <v>0</v>
      </c>
      <c r="BB86" s="22">
        <f t="shared" si="27"/>
        <v>0</v>
      </c>
      <c r="BC86" s="21">
        <f t="shared" si="28"/>
        <v>0</v>
      </c>
      <c r="BD86" t="str">
        <f t="shared" si="35"/>
        <v>Kurt Benkert</v>
      </c>
      <c r="BE86">
        <f t="shared" si="36"/>
        <v>6000</v>
      </c>
      <c r="BF86" t="str">
        <f t="shared" si="37"/>
        <v>QB</v>
      </c>
    </row>
    <row r="87" spans="1:58" x14ac:dyDescent="0.3">
      <c r="A87" t="s">
        <v>2146</v>
      </c>
      <c r="B87" t="s">
        <v>38</v>
      </c>
      <c r="C87" t="s">
        <v>2147</v>
      </c>
      <c r="D87" t="s">
        <v>2148</v>
      </c>
      <c r="E87" t="s">
        <v>2149</v>
      </c>
      <c r="F87">
        <v>0</v>
      </c>
      <c r="G87">
        <v>0</v>
      </c>
      <c r="H87">
        <v>6000</v>
      </c>
      <c r="I87" t="s">
        <v>1972</v>
      </c>
      <c r="J87" t="s">
        <v>1093</v>
      </c>
      <c r="K87" t="s">
        <v>86</v>
      </c>
      <c r="O87" t="str">
        <f t="shared" si="29"/>
        <v>Brian Lewerke</v>
      </c>
      <c r="P87" t="str">
        <f>IFERROR(VLOOKUP(O:O,'Name Bridge'!A:B,2,FALSE),O:O)</f>
        <v>Brian Lewerke</v>
      </c>
      <c r="Q87" s="12">
        <f>VLOOKUP($K87,'Defensive Stats'!$AC:$AH,2,FALSE)</f>
        <v>7.7027522935779817</v>
      </c>
      <c r="R87" s="12">
        <f>VLOOKUP($K87,'Defensive Stats'!$AC:$AH,4,FALSE)</f>
        <v>4.4659793814432991</v>
      </c>
      <c r="S87" s="12">
        <f>VLOOKUP($K87,'Defensive Stats'!$AC:$AH,6,FALSE)</f>
        <v>12.203488372093023</v>
      </c>
      <c r="T87" s="12">
        <f>IFERROR(VLOOKUP($P87,Passing!$C:$AF,9,FALSE)/VLOOKUP($P87,Passing!$C:$AF,5,FALSE),0)</f>
        <v>0</v>
      </c>
      <c r="U87" s="12">
        <f>IFERROR(VLOOKUP($P87,Passing!$C:$AF,11,FALSE)/VLOOKUP($P87,Passing!$C:$AF,5,FALSE),0)</f>
        <v>0</v>
      </c>
      <c r="V87" s="12">
        <f>IFERROR(VLOOKUP($P87,Passing!$C:$AF,18,FALSE),0)</f>
        <v>0</v>
      </c>
      <c r="W87" s="12">
        <f>IFERROR(VLOOKUP($P87,Passing!$C:$AF,12,FALSE)/VLOOKUP($P87,Passing!$C:$AF,5,FALSE),0)</f>
        <v>0</v>
      </c>
      <c r="X87" s="12">
        <f>IFERROR(IF(OR($B87="D",$B87="K"),0,VLOOKUP($P87,Receiving!$C:$T,7,FALSE)/VLOOKUP($P87,Receiving!$C:$T,5,FALSE)),0)*$AJ87</f>
        <v>0</v>
      </c>
      <c r="Y87" s="21">
        <f>IFERROR(VLOOKUP($P87,Receiving!$C:$T,8,FALSE)/VLOOKUP($P87,Receiving!$C:$T,5,FALSE),0)</f>
        <v>0</v>
      </c>
      <c r="Z87" s="21">
        <f>IFERROR(VLOOKUP($P87,Receiving!$C:$T,10,FALSE)/VLOOKUP($P87,Receiving!$C:$T,5,FALSE),0)</f>
        <v>0</v>
      </c>
      <c r="AA87" s="21">
        <f>IFERROR(VLOOKUP($P87,Receiving!$C:$T,11,FALSE),0)</f>
        <v>0</v>
      </c>
      <c r="AB87" s="21">
        <f>IFERROR(VLOOKUP($P87,Receiving!$C:$T,14,FALSE),0)</f>
        <v>0</v>
      </c>
      <c r="AC87" s="21">
        <f>IFERROR(VLOOKUP($P87,Receiving!$C:$T,11,FALSE)/VLOOKUP($P87,Receiving!$C:$T,5,FALSE),0)</f>
        <v>0</v>
      </c>
      <c r="AD87" s="12">
        <f>IFERROR(VLOOKUP($P87,Rushing!$C:$P,7,FALSE)/VLOOKUP($P87,Rushing!$C:$P,5,FALSE),0)</f>
        <v>0</v>
      </c>
      <c r="AE87" s="12">
        <f>IFERROR(VLOOKUP($P87,Rushing!$C:$P,8,FALSE)/VLOOKUP($P87,Rushing!$C:$P,5,FALSE),0)</f>
        <v>0</v>
      </c>
      <c r="AF87" s="12">
        <f>IFERROR(VLOOKUP($P87,Rushing!$C:$P,12,FALSE),0)</f>
        <v>0</v>
      </c>
      <c r="AG87" s="12">
        <f>IFERROR(VLOOKUP($P87,Rushing!$C:$P,9,FALSE)/VLOOKUP($P87,Rushing!$C:$P,5,FALSE),0)</f>
        <v>0</v>
      </c>
      <c r="AH87" s="12">
        <f>VLOOKUP($J87,'Vegas Odds'!$B:$S,18,FALSE)</f>
        <v>34.723204605263149</v>
      </c>
      <c r="AI87" s="12">
        <f>VLOOKUP($J87,'Vegas Odds'!$B:$S,17,FALSE)</f>
        <v>31.576795394736852</v>
      </c>
      <c r="AJ87">
        <v>1</v>
      </c>
      <c r="AK87" s="12">
        <f t="shared" si="22"/>
        <v>0</v>
      </c>
      <c r="AL87" s="12">
        <f t="shared" si="23"/>
        <v>34.723204605263149</v>
      </c>
      <c r="AM87" s="12">
        <f>V87/Team_Defense_Table[[#Totals],[Passing yds/att]]*'Fanduel Export'!Q87</f>
        <v>0</v>
      </c>
      <c r="AN87" s="12">
        <f t="shared" si="38"/>
        <v>0</v>
      </c>
      <c r="AO87" s="12">
        <f>IFERROR(IF(OR($B87="D",$B87="K"),0,VLOOKUP($P87,Receiving!$C:$T,7,FALSE)/VLOOKUP($P87,Receiving!$C:$T,5,FALSE)),0)*$AJ87</f>
        <v>0</v>
      </c>
      <c r="AP87" s="21">
        <f t="shared" si="30"/>
        <v>42.773239260739253</v>
      </c>
      <c r="AQ87" s="21">
        <f t="shared" si="31"/>
        <v>0</v>
      </c>
      <c r="AR87" s="22">
        <f t="shared" si="24"/>
        <v>0</v>
      </c>
      <c r="AS87" s="22">
        <f t="shared" si="32"/>
        <v>0</v>
      </c>
      <c r="AT87" s="22">
        <f>AA87/Team_Defense_Table[[#Totals],[Yards per completion]]*'Fanduel Export'!S87</f>
        <v>0</v>
      </c>
      <c r="AU87" s="12">
        <f t="shared" si="39"/>
        <v>0</v>
      </c>
      <c r="AV87" s="12">
        <f t="shared" si="25"/>
        <v>0</v>
      </c>
      <c r="AW87" s="21">
        <f t="shared" si="33"/>
        <v>34.718452380952385</v>
      </c>
      <c r="AX87" s="12">
        <f t="shared" si="34"/>
        <v>0</v>
      </c>
      <c r="AY87" s="12">
        <f>AF87/Team_Defense_Table[[#Totals],[Rushing Y/A]]*R87</f>
        <v>0</v>
      </c>
      <c r="AZ87" s="12">
        <f t="shared" si="40"/>
        <v>0</v>
      </c>
      <c r="BA87" s="22">
        <f t="shared" si="26"/>
        <v>0</v>
      </c>
      <c r="BB87" s="22">
        <f t="shared" si="27"/>
        <v>0</v>
      </c>
      <c r="BC87" s="21">
        <f t="shared" si="28"/>
        <v>0</v>
      </c>
      <c r="BD87" t="str">
        <f t="shared" si="35"/>
        <v>Brian Lewerke</v>
      </c>
      <c r="BE87">
        <f t="shared" si="36"/>
        <v>6000</v>
      </c>
      <c r="BF87" t="str">
        <f t="shared" si="37"/>
        <v>QB</v>
      </c>
    </row>
    <row r="88" spans="1:58" x14ac:dyDescent="0.3">
      <c r="A88" t="s">
        <v>2150</v>
      </c>
      <c r="B88" t="s">
        <v>38</v>
      </c>
      <c r="C88" t="s">
        <v>2151</v>
      </c>
      <c r="D88" t="s">
        <v>865</v>
      </c>
      <c r="E88" t="s">
        <v>2152</v>
      </c>
      <c r="F88">
        <v>-1.20000004768371</v>
      </c>
      <c r="G88">
        <v>1</v>
      </c>
      <c r="H88">
        <v>6000</v>
      </c>
      <c r="I88" t="s">
        <v>1941</v>
      </c>
      <c r="J88" t="s">
        <v>76</v>
      </c>
      <c r="K88" t="s">
        <v>135</v>
      </c>
      <c r="O88" t="str">
        <f t="shared" si="29"/>
        <v>Kyle Lauletta</v>
      </c>
      <c r="P88" t="str">
        <f>IFERROR(VLOOKUP(O:O,'Name Bridge'!A:B,2,FALSE),O:O)</f>
        <v>Kyle Lauletta</v>
      </c>
      <c r="Q88" s="12">
        <f>VLOOKUP($K88,'Defensive Stats'!$AC:$AH,2,FALSE)</f>
        <v>7.0796296296296299</v>
      </c>
      <c r="R88" s="12">
        <f>VLOOKUP($K88,'Defensive Stats'!$AC:$AH,4,FALSE)</f>
        <v>4.7444219066937121</v>
      </c>
      <c r="S88" s="12">
        <f>VLOOKUP($K88,'Defensive Stats'!$AC:$AH,6,FALSE)</f>
        <v>10.304582210242588</v>
      </c>
      <c r="T88" s="12">
        <f>IFERROR(VLOOKUP($P88,Passing!$C:$AF,9,FALSE)/VLOOKUP($P88,Passing!$C:$AF,5,FALSE),0)</f>
        <v>0</v>
      </c>
      <c r="U88" s="12">
        <f>IFERROR(VLOOKUP($P88,Passing!$C:$AF,11,FALSE)/VLOOKUP($P88,Passing!$C:$AF,5,FALSE),0)</f>
        <v>0</v>
      </c>
      <c r="V88" s="12">
        <f>IFERROR(VLOOKUP($P88,Passing!$C:$AF,18,FALSE),0)</f>
        <v>0</v>
      </c>
      <c r="W88" s="12">
        <f>IFERROR(VLOOKUP($P88,Passing!$C:$AF,12,FALSE)/VLOOKUP($P88,Passing!$C:$AF,5,FALSE),0)</f>
        <v>0</v>
      </c>
      <c r="X88" s="12">
        <f>IFERROR(IF(OR($B88="D",$B88="K"),0,VLOOKUP($P88,Receiving!$C:$T,7,FALSE)/VLOOKUP($P88,Receiving!$C:$T,5,FALSE)),0)*$AJ88</f>
        <v>0</v>
      </c>
      <c r="Y88" s="21">
        <f>IFERROR(VLOOKUP($P88,Receiving!$C:$T,8,FALSE)/VLOOKUP($P88,Receiving!$C:$T,5,FALSE),0)</f>
        <v>0</v>
      </c>
      <c r="Z88" s="21">
        <f>IFERROR(VLOOKUP($P88,Receiving!$C:$T,10,FALSE)/VLOOKUP($P88,Receiving!$C:$T,5,FALSE),0)</f>
        <v>0</v>
      </c>
      <c r="AA88" s="21">
        <f>IFERROR(VLOOKUP($P88,Receiving!$C:$T,11,FALSE),0)</f>
        <v>0</v>
      </c>
      <c r="AB88" s="21">
        <f>IFERROR(VLOOKUP($P88,Receiving!$C:$T,14,FALSE),0)</f>
        <v>0</v>
      </c>
      <c r="AC88" s="21">
        <f>IFERROR(VLOOKUP($P88,Receiving!$C:$T,11,FALSE)/VLOOKUP($P88,Receiving!$C:$T,5,FALSE),0)</f>
        <v>0</v>
      </c>
      <c r="AD88" s="12">
        <f>IFERROR(VLOOKUP($P88,Rushing!$C:$P,7,FALSE)/VLOOKUP($P88,Rushing!$C:$P,5,FALSE),0)</f>
        <v>0</v>
      </c>
      <c r="AE88" s="12">
        <f>IFERROR(VLOOKUP($P88,Rushing!$C:$P,8,FALSE)/VLOOKUP($P88,Rushing!$C:$P,5,FALSE),0)</f>
        <v>0</v>
      </c>
      <c r="AF88" s="12">
        <f>IFERROR(VLOOKUP($P88,Rushing!$C:$P,12,FALSE),0)</f>
        <v>0</v>
      </c>
      <c r="AG88" s="12">
        <f>IFERROR(VLOOKUP($P88,Rushing!$C:$P,9,FALSE)/VLOOKUP($P88,Rushing!$C:$P,5,FALSE),0)</f>
        <v>0</v>
      </c>
      <c r="AH88" s="12">
        <f>VLOOKUP($J88,'Vegas Odds'!$B:$S,18,FALSE)</f>
        <v>29.284970403171386</v>
      </c>
      <c r="AI88" s="12">
        <f>VLOOKUP($J88,'Vegas Odds'!$B:$S,17,FALSE)</f>
        <v>32.615029596828613</v>
      </c>
      <c r="AJ88">
        <v>1</v>
      </c>
      <c r="AK88" s="12">
        <f t="shared" si="22"/>
        <v>0</v>
      </c>
      <c r="AL88" s="12">
        <f t="shared" si="23"/>
        <v>29.284970403171386</v>
      </c>
      <c r="AM88" s="12">
        <f>V88/Team_Defense_Table[[#Totals],[Passing yds/att]]*'Fanduel Export'!Q88</f>
        <v>0</v>
      </c>
      <c r="AN88" s="12">
        <f t="shared" si="38"/>
        <v>0</v>
      </c>
      <c r="AO88" s="12">
        <f>IFERROR(IF(OR($B88="D",$B88="K"),0,VLOOKUP($P88,Receiving!$C:$T,7,FALSE)/VLOOKUP($P88,Receiving!$C:$T,5,FALSE)),0)*$AJ88</f>
        <v>0</v>
      </c>
      <c r="AP88" s="21">
        <f t="shared" si="30"/>
        <v>48.590422077922085</v>
      </c>
      <c r="AQ88" s="21">
        <f t="shared" si="31"/>
        <v>0</v>
      </c>
      <c r="AR88" s="22">
        <f t="shared" si="24"/>
        <v>0</v>
      </c>
      <c r="AS88" s="22">
        <f t="shared" si="32"/>
        <v>0</v>
      </c>
      <c r="AT88" s="22">
        <f>AA88/Team_Defense_Table[[#Totals],[Yards per completion]]*'Fanduel Export'!S88</f>
        <v>0</v>
      </c>
      <c r="AU88" s="12">
        <f t="shared" si="39"/>
        <v>0</v>
      </c>
      <c r="AV88" s="12">
        <f t="shared" si="25"/>
        <v>0</v>
      </c>
      <c r="AW88" s="21">
        <f t="shared" si="33"/>
        <v>20.961922799422798</v>
      </c>
      <c r="AX88" s="12">
        <f t="shared" si="34"/>
        <v>0</v>
      </c>
      <c r="AY88" s="12">
        <f>AF88/Team_Defense_Table[[#Totals],[Rushing Y/A]]*R88</f>
        <v>0</v>
      </c>
      <c r="AZ88" s="12">
        <f t="shared" si="40"/>
        <v>0</v>
      </c>
      <c r="BA88" s="22">
        <f t="shared" si="26"/>
        <v>0</v>
      </c>
      <c r="BB88" s="22">
        <f t="shared" si="27"/>
        <v>0</v>
      </c>
      <c r="BC88" s="21">
        <f t="shared" si="28"/>
        <v>0</v>
      </c>
      <c r="BD88" t="str">
        <f t="shared" si="35"/>
        <v>Kyle Lauletta</v>
      </c>
      <c r="BE88">
        <f t="shared" si="36"/>
        <v>6000</v>
      </c>
      <c r="BF88" t="str">
        <f t="shared" si="37"/>
        <v>QB</v>
      </c>
    </row>
    <row r="89" spans="1:58" x14ac:dyDescent="0.3">
      <c r="A89" t="s">
        <v>2153</v>
      </c>
      <c r="B89" t="s">
        <v>38</v>
      </c>
      <c r="C89" t="s">
        <v>2154</v>
      </c>
      <c r="D89" t="s">
        <v>2155</v>
      </c>
      <c r="E89" t="s">
        <v>2156</v>
      </c>
      <c r="F89">
        <v>0</v>
      </c>
      <c r="G89">
        <v>0</v>
      </c>
      <c r="H89">
        <v>6000</v>
      </c>
      <c r="I89" t="s">
        <v>1934</v>
      </c>
      <c r="J89" t="s">
        <v>56</v>
      </c>
      <c r="K89" t="s">
        <v>78</v>
      </c>
      <c r="O89" t="str">
        <f t="shared" si="29"/>
        <v>Darius Bradwell</v>
      </c>
      <c r="P89" t="str">
        <f>IFERROR(VLOOKUP(O:O,'Name Bridge'!A:B,2,FALSE),O:O)</f>
        <v>Darius Bradwell</v>
      </c>
      <c r="Q89" s="12">
        <f>VLOOKUP($K89,'Defensive Stats'!$AC:$AH,2,FALSE)</f>
        <v>7.8496993987975952</v>
      </c>
      <c r="R89" s="12">
        <f>VLOOKUP($K89,'Defensive Stats'!$AC:$AH,4,FALSE)</f>
        <v>4.7261904761904763</v>
      </c>
      <c r="S89" s="12">
        <f>VLOOKUP($K89,'Defensive Stats'!$AC:$AH,6,FALSE)</f>
        <v>12.717532467532468</v>
      </c>
      <c r="T89" s="12">
        <f>IFERROR(VLOOKUP($P89,Passing!$C:$AF,9,FALSE)/VLOOKUP($P89,Passing!$C:$AF,5,FALSE),0)</f>
        <v>0</v>
      </c>
      <c r="U89" s="12">
        <f>IFERROR(VLOOKUP($P89,Passing!$C:$AF,11,FALSE)/VLOOKUP($P89,Passing!$C:$AF,5,FALSE),0)</f>
        <v>0</v>
      </c>
      <c r="V89" s="12">
        <f>IFERROR(VLOOKUP($P89,Passing!$C:$AF,18,FALSE),0)</f>
        <v>0</v>
      </c>
      <c r="W89" s="12">
        <f>IFERROR(VLOOKUP($P89,Passing!$C:$AF,12,FALSE)/VLOOKUP($P89,Passing!$C:$AF,5,FALSE),0)</f>
        <v>0</v>
      </c>
      <c r="X89" s="12">
        <f>IFERROR(IF(OR($B89="D",$B89="K"),0,VLOOKUP($P89,Receiving!$C:$T,7,FALSE)/VLOOKUP($P89,Receiving!$C:$T,5,FALSE)),0)*$AJ89</f>
        <v>0</v>
      </c>
      <c r="Y89" s="21">
        <f>IFERROR(VLOOKUP($P89,Receiving!$C:$T,8,FALSE)/VLOOKUP($P89,Receiving!$C:$T,5,FALSE),0)</f>
        <v>0</v>
      </c>
      <c r="Z89" s="21">
        <f>IFERROR(VLOOKUP($P89,Receiving!$C:$T,10,FALSE)/VLOOKUP($P89,Receiving!$C:$T,5,FALSE),0)</f>
        <v>0</v>
      </c>
      <c r="AA89" s="21">
        <f>IFERROR(VLOOKUP($P89,Receiving!$C:$T,11,FALSE),0)</f>
        <v>0</v>
      </c>
      <c r="AB89" s="21">
        <f>IFERROR(VLOOKUP($P89,Receiving!$C:$T,14,FALSE),0)</f>
        <v>0</v>
      </c>
      <c r="AC89" s="21">
        <f>IFERROR(VLOOKUP($P89,Receiving!$C:$T,11,FALSE)/VLOOKUP($P89,Receiving!$C:$T,5,FALSE),0)</f>
        <v>0</v>
      </c>
      <c r="AD89" s="12">
        <f>IFERROR(VLOOKUP($P89,Rushing!$C:$P,7,FALSE)/VLOOKUP($P89,Rushing!$C:$P,5,FALSE),0)</f>
        <v>0</v>
      </c>
      <c r="AE89" s="12">
        <f>IFERROR(VLOOKUP($P89,Rushing!$C:$P,8,FALSE)/VLOOKUP($P89,Rushing!$C:$P,5,FALSE),0)</f>
        <v>0</v>
      </c>
      <c r="AF89" s="12">
        <f>IFERROR(VLOOKUP($P89,Rushing!$C:$P,12,FALSE),0)</f>
        <v>0</v>
      </c>
      <c r="AG89" s="12">
        <f>IFERROR(VLOOKUP($P89,Rushing!$C:$P,9,FALSE)/VLOOKUP($P89,Rushing!$C:$P,5,FALSE),0)</f>
        <v>0</v>
      </c>
      <c r="AH89" s="12">
        <f>VLOOKUP($J89,'Vegas Odds'!$B:$S,18,FALSE)</f>
        <v>34.151746652267818</v>
      </c>
      <c r="AI89" s="12">
        <f>VLOOKUP($J89,'Vegas Odds'!$B:$S,17,FALSE)</f>
        <v>26.748253347732181</v>
      </c>
      <c r="AJ89">
        <v>1</v>
      </c>
      <c r="AK89" s="12">
        <f t="shared" si="22"/>
        <v>0</v>
      </c>
      <c r="AL89" s="12">
        <f t="shared" si="23"/>
        <v>34.151746652267818</v>
      </c>
      <c r="AM89" s="12">
        <f>V89/Team_Defense_Table[[#Totals],[Passing yds/att]]*'Fanduel Export'!Q89</f>
        <v>0</v>
      </c>
      <c r="AN89" s="12">
        <f t="shared" si="38"/>
        <v>0</v>
      </c>
      <c r="AO89" s="12">
        <f>IFERROR(IF(OR($B89="D",$B89="K"),0,VLOOKUP($P89,Receiving!$C:$T,7,FALSE)/VLOOKUP($P89,Receiving!$C:$T,5,FALSE)),0)*$AJ89</f>
        <v>0</v>
      </c>
      <c r="AP89" s="21">
        <f t="shared" si="30"/>
        <v>32.673214285714288</v>
      </c>
      <c r="AQ89" s="21">
        <f t="shared" si="31"/>
        <v>0</v>
      </c>
      <c r="AR89" s="22">
        <f t="shared" si="24"/>
        <v>0</v>
      </c>
      <c r="AS89" s="22">
        <f t="shared" si="32"/>
        <v>0</v>
      </c>
      <c r="AT89" s="22">
        <f>AA89/Team_Defense_Table[[#Totals],[Yards per completion]]*'Fanduel Export'!S89</f>
        <v>0</v>
      </c>
      <c r="AU89" s="12">
        <f t="shared" si="39"/>
        <v>0</v>
      </c>
      <c r="AV89" s="12">
        <f t="shared" si="25"/>
        <v>0</v>
      </c>
      <c r="AW89" s="21">
        <f t="shared" si="33"/>
        <v>14.611309523809522</v>
      </c>
      <c r="AX89" s="12">
        <f t="shared" si="34"/>
        <v>0</v>
      </c>
      <c r="AY89" s="12">
        <f>AF89/Team_Defense_Table[[#Totals],[Rushing Y/A]]*R89</f>
        <v>0</v>
      </c>
      <c r="AZ89" s="12">
        <f t="shared" si="40"/>
        <v>0</v>
      </c>
      <c r="BA89" s="22">
        <f t="shared" si="26"/>
        <v>0</v>
      </c>
      <c r="BB89" s="22">
        <f t="shared" si="27"/>
        <v>0</v>
      </c>
      <c r="BC89" s="21">
        <f t="shared" si="28"/>
        <v>0</v>
      </c>
      <c r="BD89" t="str">
        <f t="shared" si="35"/>
        <v>Darius Bradwell</v>
      </c>
      <c r="BE89">
        <f t="shared" si="36"/>
        <v>6000</v>
      </c>
      <c r="BF89" t="str">
        <f t="shared" si="37"/>
        <v>QB</v>
      </c>
    </row>
    <row r="90" spans="1:58" x14ac:dyDescent="0.3">
      <c r="A90" t="s">
        <v>2157</v>
      </c>
      <c r="B90" t="s">
        <v>38</v>
      </c>
      <c r="C90" t="s">
        <v>2158</v>
      </c>
      <c r="D90" t="s">
        <v>2159</v>
      </c>
      <c r="E90" t="s">
        <v>2160</v>
      </c>
      <c r="F90">
        <v>0</v>
      </c>
      <c r="G90">
        <v>0</v>
      </c>
      <c r="H90">
        <v>6000</v>
      </c>
      <c r="I90" t="s">
        <v>1896</v>
      </c>
      <c r="J90" t="s">
        <v>1094</v>
      </c>
      <c r="K90" t="s">
        <v>46</v>
      </c>
      <c r="O90" t="str">
        <f t="shared" si="29"/>
        <v>Manny Wilkins</v>
      </c>
      <c r="P90" t="str">
        <f>IFERROR(VLOOKUP(O:O,'Name Bridge'!A:B,2,FALSE),O:O)</f>
        <v>Manny Wilkins</v>
      </c>
      <c r="Q90" s="12">
        <f>VLOOKUP($K90,'Defensive Stats'!$AC:$AH,2,FALSE)</f>
        <v>6.2179700499168051</v>
      </c>
      <c r="R90" s="12">
        <f>VLOOKUP($K90,'Defensive Stats'!$AC:$AH,4,FALSE)</f>
        <v>4.2772277227722775</v>
      </c>
      <c r="S90" s="12">
        <f>VLOOKUP($K90,'Defensive Stats'!$AC:$AH,6,FALSE)</f>
        <v>9.4847715736040605</v>
      </c>
      <c r="T90" s="12">
        <f>IFERROR(VLOOKUP($P90,Passing!$C:$AF,9,FALSE)/VLOOKUP($P90,Passing!$C:$AF,5,FALSE),0)</f>
        <v>0</v>
      </c>
      <c r="U90" s="12">
        <f>IFERROR(VLOOKUP($P90,Passing!$C:$AF,11,FALSE)/VLOOKUP($P90,Passing!$C:$AF,5,FALSE),0)</f>
        <v>0</v>
      </c>
      <c r="V90" s="12">
        <f>IFERROR(VLOOKUP($P90,Passing!$C:$AF,18,FALSE),0)</f>
        <v>0</v>
      </c>
      <c r="W90" s="12">
        <f>IFERROR(VLOOKUP($P90,Passing!$C:$AF,12,FALSE)/VLOOKUP($P90,Passing!$C:$AF,5,FALSE),0)</f>
        <v>0</v>
      </c>
      <c r="X90" s="12">
        <f>IFERROR(IF(OR($B90="D",$B90="K"),0,VLOOKUP($P90,Receiving!$C:$T,7,FALSE)/VLOOKUP($P90,Receiving!$C:$T,5,FALSE)),0)*$AJ90</f>
        <v>0</v>
      </c>
      <c r="Y90" s="21">
        <f>IFERROR(VLOOKUP($P90,Receiving!$C:$T,8,FALSE)/VLOOKUP($P90,Receiving!$C:$T,5,FALSE),0)</f>
        <v>0</v>
      </c>
      <c r="Z90" s="21">
        <f>IFERROR(VLOOKUP($P90,Receiving!$C:$T,10,FALSE)/VLOOKUP($P90,Receiving!$C:$T,5,FALSE),0)</f>
        <v>0</v>
      </c>
      <c r="AA90" s="21">
        <f>IFERROR(VLOOKUP($P90,Receiving!$C:$T,11,FALSE),0)</f>
        <v>0</v>
      </c>
      <c r="AB90" s="21">
        <f>IFERROR(VLOOKUP($P90,Receiving!$C:$T,14,FALSE),0)</f>
        <v>0</v>
      </c>
      <c r="AC90" s="21">
        <f>IFERROR(VLOOKUP($P90,Receiving!$C:$T,11,FALSE)/VLOOKUP($P90,Receiving!$C:$T,5,FALSE),0)</f>
        <v>0</v>
      </c>
      <c r="AD90" s="12">
        <f>IFERROR(VLOOKUP($P90,Rushing!$C:$P,7,FALSE)/VLOOKUP($P90,Rushing!$C:$P,5,FALSE),0)</f>
        <v>0</v>
      </c>
      <c r="AE90" s="12">
        <f>IFERROR(VLOOKUP($P90,Rushing!$C:$P,8,FALSE)/VLOOKUP($P90,Rushing!$C:$P,5,FALSE),0)</f>
        <v>0</v>
      </c>
      <c r="AF90" s="12">
        <f>IFERROR(VLOOKUP($P90,Rushing!$C:$P,12,FALSE),0)</f>
        <v>0</v>
      </c>
      <c r="AG90" s="12">
        <f>IFERROR(VLOOKUP($P90,Rushing!$C:$P,9,FALSE)/VLOOKUP($P90,Rushing!$C:$P,5,FALSE),0)</f>
        <v>0</v>
      </c>
      <c r="AH90" s="12">
        <f>VLOOKUP($J90,'Vegas Odds'!$B:$S,18,FALSE)</f>
        <v>37.252589426829275</v>
      </c>
      <c r="AI90" s="12">
        <f>VLOOKUP($J90,'Vegas Odds'!$B:$S,17,FALSE)</f>
        <v>23.147410573170728</v>
      </c>
      <c r="AJ90">
        <v>1</v>
      </c>
      <c r="AK90" s="12">
        <f t="shared" si="22"/>
        <v>0</v>
      </c>
      <c r="AL90" s="12">
        <f t="shared" si="23"/>
        <v>37.252589426829275</v>
      </c>
      <c r="AM90" s="12">
        <f>V90/Team_Defense_Table[[#Totals],[Passing yds/att]]*'Fanduel Export'!Q90</f>
        <v>0</v>
      </c>
      <c r="AN90" s="12">
        <f t="shared" si="38"/>
        <v>0</v>
      </c>
      <c r="AO90" s="12">
        <f>IFERROR(IF(OR($B90="D",$B90="K"),0,VLOOKUP($P90,Receiving!$C:$T,7,FALSE)/VLOOKUP($P90,Receiving!$C:$T,5,FALSE)),0)*$AJ90</f>
        <v>0</v>
      </c>
      <c r="AP90" s="21">
        <f t="shared" si="30"/>
        <v>34.582088744588752</v>
      </c>
      <c r="AQ90" s="21">
        <f t="shared" si="31"/>
        <v>0</v>
      </c>
      <c r="AR90" s="22">
        <f t="shared" si="24"/>
        <v>0</v>
      </c>
      <c r="AS90" s="22">
        <f t="shared" si="32"/>
        <v>0</v>
      </c>
      <c r="AT90" s="22">
        <f>AA90/Team_Defense_Table[[#Totals],[Yards per completion]]*'Fanduel Export'!S90</f>
        <v>0</v>
      </c>
      <c r="AU90" s="12">
        <f t="shared" si="39"/>
        <v>0</v>
      </c>
      <c r="AV90" s="12">
        <f t="shared" si="25"/>
        <v>0</v>
      </c>
      <c r="AW90" s="21">
        <f t="shared" si="33"/>
        <v>28.472023809523812</v>
      </c>
      <c r="AX90" s="12">
        <f t="shared" si="34"/>
        <v>0</v>
      </c>
      <c r="AY90" s="12">
        <f>AF90/Team_Defense_Table[[#Totals],[Rushing Y/A]]*R90</f>
        <v>0</v>
      </c>
      <c r="AZ90" s="12">
        <f t="shared" si="40"/>
        <v>0</v>
      </c>
      <c r="BA90" s="22">
        <f t="shared" si="26"/>
        <v>0</v>
      </c>
      <c r="BB90" s="22">
        <f t="shared" si="27"/>
        <v>0</v>
      </c>
      <c r="BC90" s="21">
        <f t="shared" si="28"/>
        <v>0</v>
      </c>
      <c r="BD90" t="str">
        <f t="shared" si="35"/>
        <v>Manny Wilkins</v>
      </c>
      <c r="BE90">
        <f t="shared" si="36"/>
        <v>6000</v>
      </c>
      <c r="BF90" t="str">
        <f t="shared" si="37"/>
        <v>QB</v>
      </c>
    </row>
    <row r="91" spans="1:58" x14ac:dyDescent="0.3">
      <c r="A91" t="s">
        <v>2161</v>
      </c>
      <c r="B91" t="s">
        <v>38</v>
      </c>
      <c r="C91" t="s">
        <v>2123</v>
      </c>
      <c r="D91" t="s">
        <v>776</v>
      </c>
      <c r="E91" t="s">
        <v>2162</v>
      </c>
      <c r="F91">
        <v>2.3399999141693102</v>
      </c>
      <c r="G91">
        <v>2</v>
      </c>
      <c r="H91">
        <v>6000</v>
      </c>
      <c r="I91" t="s">
        <v>1941</v>
      </c>
      <c r="J91" t="s">
        <v>76</v>
      </c>
      <c r="K91" t="s">
        <v>135</v>
      </c>
      <c r="O91" t="str">
        <f t="shared" si="29"/>
        <v>Nate Sudfeld</v>
      </c>
      <c r="P91" t="str">
        <f>IFERROR(VLOOKUP(O:O,'Name Bridge'!A:B,2,FALSE),O:O)</f>
        <v>Nate Sudfeld</v>
      </c>
      <c r="Q91" s="12">
        <f>VLOOKUP($K91,'Defensive Stats'!$AC:$AH,2,FALSE)</f>
        <v>7.0796296296296299</v>
      </c>
      <c r="R91" s="12">
        <f>VLOOKUP($K91,'Defensive Stats'!$AC:$AH,4,FALSE)</f>
        <v>4.7444219066937121</v>
      </c>
      <c r="S91" s="12">
        <f>VLOOKUP($K91,'Defensive Stats'!$AC:$AH,6,FALSE)</f>
        <v>10.304582210242588</v>
      </c>
      <c r="T91" s="12">
        <f>IFERROR(VLOOKUP($P91,Passing!$C:$AF,9,FALSE)/VLOOKUP($P91,Passing!$C:$AF,5,FALSE),0)</f>
        <v>0</v>
      </c>
      <c r="U91" s="12">
        <f>IFERROR(VLOOKUP($P91,Passing!$C:$AF,11,FALSE)/VLOOKUP($P91,Passing!$C:$AF,5,FALSE),0)</f>
        <v>0</v>
      </c>
      <c r="V91" s="12">
        <f>IFERROR(VLOOKUP($P91,Passing!$C:$AF,18,FALSE),0)</f>
        <v>0</v>
      </c>
      <c r="W91" s="12">
        <f>IFERROR(VLOOKUP($P91,Passing!$C:$AF,12,FALSE)/VLOOKUP($P91,Passing!$C:$AF,5,FALSE),0)</f>
        <v>0</v>
      </c>
      <c r="X91" s="12">
        <f>IFERROR(IF(OR($B91="D",$B91="K"),0,VLOOKUP($P91,Receiving!$C:$T,7,FALSE)/VLOOKUP($P91,Receiving!$C:$T,5,FALSE)),0)*$AJ91</f>
        <v>0</v>
      </c>
      <c r="Y91" s="21">
        <f>IFERROR(VLOOKUP($P91,Receiving!$C:$T,8,FALSE)/VLOOKUP($P91,Receiving!$C:$T,5,FALSE),0)</f>
        <v>0</v>
      </c>
      <c r="Z91" s="21">
        <f>IFERROR(VLOOKUP($P91,Receiving!$C:$T,10,FALSE)/VLOOKUP($P91,Receiving!$C:$T,5,FALSE),0)</f>
        <v>0</v>
      </c>
      <c r="AA91" s="21">
        <f>IFERROR(VLOOKUP($P91,Receiving!$C:$T,11,FALSE),0)</f>
        <v>0</v>
      </c>
      <c r="AB91" s="21">
        <f>IFERROR(VLOOKUP($P91,Receiving!$C:$T,14,FALSE),0)</f>
        <v>0</v>
      </c>
      <c r="AC91" s="21">
        <f>IFERROR(VLOOKUP($P91,Receiving!$C:$T,11,FALSE)/VLOOKUP($P91,Receiving!$C:$T,5,FALSE),0)</f>
        <v>0</v>
      </c>
      <c r="AD91" s="12">
        <f>IFERROR(VLOOKUP($P91,Rushing!$C:$P,7,FALSE)/VLOOKUP($P91,Rushing!$C:$P,5,FALSE),0)</f>
        <v>0</v>
      </c>
      <c r="AE91" s="12">
        <f>IFERROR(VLOOKUP($P91,Rushing!$C:$P,8,FALSE)/VLOOKUP($P91,Rushing!$C:$P,5,FALSE),0)</f>
        <v>0</v>
      </c>
      <c r="AF91" s="12">
        <f>IFERROR(VLOOKUP($P91,Rushing!$C:$P,12,FALSE),0)</f>
        <v>0</v>
      </c>
      <c r="AG91" s="12">
        <f>IFERROR(VLOOKUP($P91,Rushing!$C:$P,9,FALSE)/VLOOKUP($P91,Rushing!$C:$P,5,FALSE),0)</f>
        <v>0</v>
      </c>
      <c r="AH91" s="12">
        <f>VLOOKUP($J91,'Vegas Odds'!$B:$S,18,FALSE)</f>
        <v>29.284970403171386</v>
      </c>
      <c r="AI91" s="12">
        <f>VLOOKUP($J91,'Vegas Odds'!$B:$S,17,FALSE)</f>
        <v>32.615029596828613</v>
      </c>
      <c r="AJ91">
        <v>1</v>
      </c>
      <c r="AK91" s="12">
        <f t="shared" si="22"/>
        <v>0</v>
      </c>
      <c r="AL91" s="12">
        <f t="shared" si="23"/>
        <v>29.284970403171386</v>
      </c>
      <c r="AM91" s="12">
        <f>V91/Team_Defense_Table[[#Totals],[Passing yds/att]]*'Fanduel Export'!Q91</f>
        <v>0</v>
      </c>
      <c r="AN91" s="12">
        <f t="shared" si="38"/>
        <v>0</v>
      </c>
      <c r="AO91" s="12">
        <f>IFERROR(IF(OR($B91="D",$B91="K"),0,VLOOKUP($P91,Receiving!$C:$T,7,FALSE)/VLOOKUP($P91,Receiving!$C:$T,5,FALSE)),0)*$AJ91</f>
        <v>0</v>
      </c>
      <c r="AP91" s="21">
        <f t="shared" si="30"/>
        <v>48.590422077922085</v>
      </c>
      <c r="AQ91" s="21">
        <f t="shared" si="31"/>
        <v>0</v>
      </c>
      <c r="AR91" s="22">
        <f t="shared" si="24"/>
        <v>0</v>
      </c>
      <c r="AS91" s="22">
        <f t="shared" si="32"/>
        <v>0</v>
      </c>
      <c r="AT91" s="22">
        <f>AA91/Team_Defense_Table[[#Totals],[Yards per completion]]*'Fanduel Export'!S91</f>
        <v>0</v>
      </c>
      <c r="AU91" s="12">
        <f t="shared" si="39"/>
        <v>0</v>
      </c>
      <c r="AV91" s="12">
        <f t="shared" si="25"/>
        <v>0</v>
      </c>
      <c r="AW91" s="21">
        <f t="shared" si="33"/>
        <v>20.961922799422798</v>
      </c>
      <c r="AX91" s="12">
        <f t="shared" si="34"/>
        <v>0</v>
      </c>
      <c r="AY91" s="12">
        <f>AF91/Team_Defense_Table[[#Totals],[Rushing Y/A]]*R91</f>
        <v>0</v>
      </c>
      <c r="AZ91" s="12">
        <f t="shared" si="40"/>
        <v>0</v>
      </c>
      <c r="BA91" s="22">
        <f t="shared" si="26"/>
        <v>0</v>
      </c>
      <c r="BB91" s="22">
        <f t="shared" si="27"/>
        <v>0</v>
      </c>
      <c r="BC91" s="21">
        <f t="shared" si="28"/>
        <v>0</v>
      </c>
      <c r="BD91" t="str">
        <f t="shared" si="35"/>
        <v>Nate Sudfeld</v>
      </c>
      <c r="BE91">
        <f t="shared" si="36"/>
        <v>6000</v>
      </c>
      <c r="BF91" t="str">
        <f t="shared" si="37"/>
        <v>QB</v>
      </c>
    </row>
    <row r="92" spans="1:58" x14ac:dyDescent="0.3">
      <c r="A92" t="s">
        <v>2163</v>
      </c>
      <c r="B92" t="s">
        <v>49</v>
      </c>
      <c r="C92" t="s">
        <v>2164</v>
      </c>
      <c r="D92" t="s">
        <v>174</v>
      </c>
      <c r="E92" t="s">
        <v>2165</v>
      </c>
      <c r="F92">
        <v>9.9187498092651296</v>
      </c>
      <c r="G92">
        <v>16</v>
      </c>
      <c r="H92">
        <v>6000</v>
      </c>
      <c r="I92" t="s">
        <v>1922</v>
      </c>
      <c r="J92" t="s">
        <v>130</v>
      </c>
      <c r="K92" t="s">
        <v>107</v>
      </c>
      <c r="O92" t="str">
        <f t="shared" si="29"/>
        <v>Jamison Crowder</v>
      </c>
      <c r="P92" t="str">
        <f>IFERROR(VLOOKUP(O:O,'Name Bridge'!A:B,2,FALSE),O:O)</f>
        <v>Jamison Crowder</v>
      </c>
      <c r="Q92" s="12">
        <f>VLOOKUP($K92,'Defensive Stats'!$AC:$AH,2,FALSE)</f>
        <v>5.6473779385171792</v>
      </c>
      <c r="R92" s="12">
        <f>VLOOKUP($K92,'Defensive Stats'!$AC:$AH,4,FALSE)</f>
        <v>4.25</v>
      </c>
      <c r="S92" s="12">
        <f>VLOOKUP($K92,'Defensive Stats'!$AC:$AH,6,FALSE)</f>
        <v>8.9741379310344822</v>
      </c>
      <c r="T92" s="12">
        <f>IFERROR(VLOOKUP($P92,Passing!$C:$AF,9,FALSE)/VLOOKUP($P92,Passing!$C:$AF,5,FALSE),0)</f>
        <v>0</v>
      </c>
      <c r="U92" s="12">
        <f>IFERROR(VLOOKUP($P92,Passing!$C:$AF,11,FALSE)/VLOOKUP($P92,Passing!$C:$AF,5,FALSE),0)</f>
        <v>0</v>
      </c>
      <c r="V92" s="12">
        <f>IFERROR(VLOOKUP($P92,Passing!$C:$AF,18,FALSE),0)</f>
        <v>0</v>
      </c>
      <c r="W92" s="12">
        <f>IFERROR(VLOOKUP($P92,Passing!$C:$AF,12,FALSE)/VLOOKUP($P92,Passing!$C:$AF,5,FALSE),0)</f>
        <v>0</v>
      </c>
      <c r="X92" s="12">
        <f>IFERROR(IF(OR($B92="D",$B92="K"),0,VLOOKUP($P92,Receiving!$C:$T,7,FALSE)/VLOOKUP($P92,Receiving!$C:$T,5,FALSE)),0)*$AJ92</f>
        <v>7.625</v>
      </c>
      <c r="Y92" s="21">
        <f>IFERROR(VLOOKUP($P92,Receiving!$C:$T,8,FALSE)/VLOOKUP($P92,Receiving!$C:$T,5,FALSE),0)</f>
        <v>4.875</v>
      </c>
      <c r="Z92" s="21">
        <f>IFERROR(VLOOKUP($P92,Receiving!$C:$T,10,FALSE)/VLOOKUP($P92,Receiving!$C:$T,5,FALSE),0)</f>
        <v>52.0625</v>
      </c>
      <c r="AA92" s="21">
        <f>IFERROR(VLOOKUP($P92,Receiving!$C:$T,11,FALSE),0)</f>
        <v>10.7</v>
      </c>
      <c r="AB92" s="21">
        <f>IFERROR(VLOOKUP($P92,Receiving!$C:$T,14,FALSE),0)</f>
        <v>41</v>
      </c>
      <c r="AC92" s="21">
        <f>IFERROR(VLOOKUP($P92,Receiving!$C:$T,11,FALSE)/VLOOKUP($P92,Receiving!$C:$T,5,FALSE),0)</f>
        <v>0.66874999999999996</v>
      </c>
      <c r="AD92" s="12">
        <f>IFERROR(VLOOKUP($P92,Rushing!$C:$P,7,FALSE)/VLOOKUP($P92,Rushing!$C:$P,5,FALSE),0)</f>
        <v>6.25E-2</v>
      </c>
      <c r="AE92" s="12">
        <f>IFERROR(VLOOKUP($P92,Rushing!$C:$P,8,FALSE)/VLOOKUP($P92,Rushing!$C:$P,5,FALSE),0)</f>
        <v>0.25</v>
      </c>
      <c r="AF92" s="12" t="str">
        <f>IFERROR(VLOOKUP($P92,Rushing!$C:$P,12,FALSE),0)</f>
        <v>4.0</v>
      </c>
      <c r="AG92" s="12">
        <f>IFERROR(VLOOKUP($P92,Rushing!$C:$P,9,FALSE)/VLOOKUP($P92,Rushing!$C:$P,5,FALSE),0)</f>
        <v>0</v>
      </c>
      <c r="AH92" s="12">
        <f>VLOOKUP($J92,'Vegas Odds'!$B:$S,18,FALSE)</f>
        <v>34.445274999999995</v>
      </c>
      <c r="AI92" s="12">
        <f>VLOOKUP($J92,'Vegas Odds'!$B:$S,17,FALSE)</f>
        <v>22.054725000000001</v>
      </c>
      <c r="AJ92">
        <v>1</v>
      </c>
      <c r="AK92" s="12">
        <f t="shared" si="22"/>
        <v>0</v>
      </c>
      <c r="AL92" s="12">
        <f t="shared" si="23"/>
        <v>0</v>
      </c>
      <c r="AM92" s="12">
        <f>V92/Team_Defense_Table[[#Totals],[Passing yds/att]]*'Fanduel Export'!Q92</f>
        <v>0</v>
      </c>
      <c r="AN92" s="12">
        <f t="shared" si="38"/>
        <v>0</v>
      </c>
      <c r="AO92" s="12">
        <f>IFERROR(IF(OR($B92="D",$B92="K"),0,VLOOKUP($P92,Receiving!$C:$T,7,FALSE)/VLOOKUP($P92,Receiving!$C:$T,5,FALSE)),0)*$AJ92</f>
        <v>7.625</v>
      </c>
      <c r="AP92" s="21">
        <f t="shared" si="30"/>
        <v>29.979532967032963</v>
      </c>
      <c r="AQ92" s="21">
        <f t="shared" si="31"/>
        <v>8.7608176606292751</v>
      </c>
      <c r="AR92" s="22">
        <f t="shared" si="24"/>
        <v>4.875</v>
      </c>
      <c r="AS92" s="22">
        <f t="shared" si="32"/>
        <v>5.6011785043367501</v>
      </c>
      <c r="AT92" s="22">
        <f>AA92/Team_Defense_Table[[#Totals],[Yards per completion]]*'Fanduel Export'!S92</f>
        <v>9.0430012317274571</v>
      </c>
      <c r="AU92" s="12">
        <f t="shared" si="39"/>
        <v>50.651464113842586</v>
      </c>
      <c r="AV92" s="12">
        <f t="shared" si="25"/>
        <v>6.25E-2</v>
      </c>
      <c r="AW92" s="21">
        <f t="shared" si="33"/>
        <v>35.912087912087905</v>
      </c>
      <c r="AX92" s="12">
        <f t="shared" si="34"/>
        <v>3.8383184956395359E-2</v>
      </c>
      <c r="AY92" s="12">
        <f>AF92/Team_Defense_Table[[#Totals],[Rushing Y/A]]*R92</f>
        <v>3.9420289855072466</v>
      </c>
      <c r="AZ92" s="12">
        <f t="shared" si="40"/>
        <v>0.1513076276541962</v>
      </c>
      <c r="BA92" s="22">
        <f t="shared" si="26"/>
        <v>7.5177771741496784</v>
      </c>
      <c r="BB92" s="22">
        <f t="shared" si="27"/>
        <v>1.2529628623582798</v>
      </c>
      <c r="BC92" s="21">
        <f t="shared" si="28"/>
        <v>1.2708333333333333</v>
      </c>
      <c r="BD92" t="str">
        <f t="shared" si="35"/>
        <v>Jamison Crowder</v>
      </c>
      <c r="BE92">
        <f t="shared" si="36"/>
        <v>6000</v>
      </c>
      <c r="BF92" t="str">
        <f t="shared" si="37"/>
        <v>WR</v>
      </c>
    </row>
    <row r="93" spans="1:58" x14ac:dyDescent="0.3">
      <c r="A93" t="s">
        <v>2166</v>
      </c>
      <c r="B93" t="s">
        <v>38</v>
      </c>
      <c r="C93" t="s">
        <v>2167</v>
      </c>
      <c r="D93" t="s">
        <v>774</v>
      </c>
      <c r="E93" t="s">
        <v>2168</v>
      </c>
      <c r="F93">
        <v>2.46000003814697</v>
      </c>
      <c r="G93">
        <v>3</v>
      </c>
      <c r="H93">
        <v>6000</v>
      </c>
      <c r="I93" t="s">
        <v>1884</v>
      </c>
      <c r="J93" t="s">
        <v>1138</v>
      </c>
      <c r="K93" t="s">
        <v>33</v>
      </c>
      <c r="O93" t="str">
        <f t="shared" si="29"/>
        <v>DeShone Kizer</v>
      </c>
      <c r="P93" t="str">
        <f>IFERROR(VLOOKUP(O:O,'Name Bridge'!A:B,2,FALSE),O:O)</f>
        <v>DeShone Kizer</v>
      </c>
      <c r="Q93" s="12">
        <f>VLOOKUP($K93,'Defensive Stats'!$AC:$AH,2,FALSE)</f>
        <v>6.7941176470588234</v>
      </c>
      <c r="R93" s="12">
        <f>VLOOKUP($K93,'Defensive Stats'!$AC:$AH,4,FALSE)</f>
        <v>5.1595505617977526</v>
      </c>
      <c r="S93" s="12">
        <f>VLOOKUP($K93,'Defensive Stats'!$AC:$AH,6,FALSE)</f>
        <v>10.651296829971182</v>
      </c>
      <c r="T93" s="12">
        <f>IFERROR(VLOOKUP($P93,Passing!$C:$AF,9,FALSE)/VLOOKUP($P93,Passing!$C:$AF,5,FALSE),0)</f>
        <v>0</v>
      </c>
      <c r="U93" s="12">
        <f>IFERROR(VLOOKUP($P93,Passing!$C:$AF,11,FALSE)/VLOOKUP($P93,Passing!$C:$AF,5,FALSE),0)</f>
        <v>0</v>
      </c>
      <c r="V93" s="12">
        <f>IFERROR(VLOOKUP($P93,Passing!$C:$AF,18,FALSE),0)</f>
        <v>0</v>
      </c>
      <c r="W93" s="12">
        <f>IFERROR(VLOOKUP($P93,Passing!$C:$AF,12,FALSE)/VLOOKUP($P93,Passing!$C:$AF,5,FALSE),0)</f>
        <v>0</v>
      </c>
      <c r="X93" s="12">
        <f>IFERROR(IF(OR($B93="D",$B93="K"),0,VLOOKUP($P93,Receiving!$C:$T,7,FALSE)/VLOOKUP($P93,Receiving!$C:$T,5,FALSE)),0)*$AJ93</f>
        <v>0</v>
      </c>
      <c r="Y93" s="21">
        <f>IFERROR(VLOOKUP($P93,Receiving!$C:$T,8,FALSE)/VLOOKUP($P93,Receiving!$C:$T,5,FALSE),0)</f>
        <v>0</v>
      </c>
      <c r="Z93" s="21">
        <f>IFERROR(VLOOKUP($P93,Receiving!$C:$T,10,FALSE)/VLOOKUP($P93,Receiving!$C:$T,5,FALSE),0)</f>
        <v>0</v>
      </c>
      <c r="AA93" s="21">
        <f>IFERROR(VLOOKUP($P93,Receiving!$C:$T,11,FALSE),0)</f>
        <v>0</v>
      </c>
      <c r="AB93" s="21">
        <f>IFERROR(VLOOKUP($P93,Receiving!$C:$T,14,FALSE),0)</f>
        <v>0</v>
      </c>
      <c r="AC93" s="21">
        <f>IFERROR(VLOOKUP($P93,Receiving!$C:$T,11,FALSE)/VLOOKUP($P93,Receiving!$C:$T,5,FALSE),0)</f>
        <v>0</v>
      </c>
      <c r="AD93" s="12">
        <f>IFERROR(VLOOKUP($P93,Rushing!$C:$P,7,FALSE)/VLOOKUP($P93,Rushing!$C:$P,5,FALSE),0)</f>
        <v>0</v>
      </c>
      <c r="AE93" s="12">
        <f>IFERROR(VLOOKUP($P93,Rushing!$C:$P,8,FALSE)/VLOOKUP($P93,Rushing!$C:$P,5,FALSE),0)</f>
        <v>0</v>
      </c>
      <c r="AF93" s="12">
        <f>IFERROR(VLOOKUP($P93,Rushing!$C:$P,12,FALSE),0)</f>
        <v>0</v>
      </c>
      <c r="AG93" s="12">
        <f>IFERROR(VLOOKUP($P93,Rushing!$C:$P,9,FALSE)/VLOOKUP($P93,Rushing!$C:$P,5,FALSE),0)</f>
        <v>0</v>
      </c>
      <c r="AH93" s="12">
        <f>VLOOKUP($J93,'Vegas Odds'!$B:$S,18,FALSE)</f>
        <v>29.094443537499998</v>
      </c>
      <c r="AI93" s="12">
        <f>VLOOKUP($J93,'Vegas Odds'!$B:$S,17,FALSE)</f>
        <v>32.205556462499999</v>
      </c>
      <c r="AJ93">
        <v>1</v>
      </c>
      <c r="AK93" s="12">
        <f t="shared" si="22"/>
        <v>0</v>
      </c>
      <c r="AL93" s="12">
        <f t="shared" si="23"/>
        <v>29.094443537499998</v>
      </c>
      <c r="AM93" s="12">
        <f>V93/Team_Defense_Table[[#Totals],[Passing yds/att]]*'Fanduel Export'!Q93</f>
        <v>0</v>
      </c>
      <c r="AN93" s="12">
        <f t="shared" si="38"/>
        <v>0</v>
      </c>
      <c r="AO93" s="12">
        <f>IFERROR(IF(OR($B93="D",$B93="K"),0,VLOOKUP($P93,Receiving!$C:$T,7,FALSE)/VLOOKUP($P93,Receiving!$C:$T,5,FALSE)),0)*$AJ93</f>
        <v>0</v>
      </c>
      <c r="AP93" s="21">
        <f t="shared" si="30"/>
        <v>44.777285214785209</v>
      </c>
      <c r="AQ93" s="21">
        <f t="shared" si="31"/>
        <v>0</v>
      </c>
      <c r="AR93" s="22">
        <f t="shared" si="24"/>
        <v>0</v>
      </c>
      <c r="AS93" s="22">
        <f t="shared" si="32"/>
        <v>0</v>
      </c>
      <c r="AT93" s="22">
        <f>AA93/Team_Defense_Table[[#Totals],[Yards per completion]]*'Fanduel Export'!S93</f>
        <v>0</v>
      </c>
      <c r="AU93" s="12">
        <f t="shared" si="39"/>
        <v>0</v>
      </c>
      <c r="AV93" s="12">
        <f t="shared" si="25"/>
        <v>0</v>
      </c>
      <c r="AW93" s="21">
        <f t="shared" si="33"/>
        <v>27.354940892440894</v>
      </c>
      <c r="AX93" s="12">
        <f t="shared" si="34"/>
        <v>0</v>
      </c>
      <c r="AY93" s="12">
        <f>AF93/Team_Defense_Table[[#Totals],[Rushing Y/A]]*R93</f>
        <v>0</v>
      </c>
      <c r="AZ93" s="12">
        <f t="shared" si="40"/>
        <v>0</v>
      </c>
      <c r="BA93" s="22">
        <f t="shared" si="26"/>
        <v>0</v>
      </c>
      <c r="BB93" s="22">
        <f t="shared" si="27"/>
        <v>0</v>
      </c>
      <c r="BC93" s="21">
        <f t="shared" si="28"/>
        <v>0</v>
      </c>
      <c r="BD93" t="str">
        <f t="shared" si="35"/>
        <v>DeShone Kizer</v>
      </c>
      <c r="BE93">
        <f t="shared" si="36"/>
        <v>6000</v>
      </c>
      <c r="BF93" t="str">
        <f t="shared" si="37"/>
        <v>QB</v>
      </c>
    </row>
    <row r="94" spans="1:58" x14ac:dyDescent="0.3">
      <c r="A94" t="s">
        <v>2169</v>
      </c>
      <c r="B94" t="s">
        <v>38</v>
      </c>
      <c r="C94" t="s">
        <v>2170</v>
      </c>
      <c r="D94" t="s">
        <v>498</v>
      </c>
      <c r="E94" t="s">
        <v>2171</v>
      </c>
      <c r="F94">
        <v>2.0199999809265101</v>
      </c>
      <c r="G94">
        <v>3</v>
      </c>
      <c r="H94">
        <v>6000</v>
      </c>
      <c r="I94" t="s">
        <v>1919</v>
      </c>
      <c r="J94" t="s">
        <v>116</v>
      </c>
      <c r="K94" t="s">
        <v>1090</v>
      </c>
      <c r="O94" t="str">
        <f t="shared" si="29"/>
        <v>Brett Hundley</v>
      </c>
      <c r="P94" t="str">
        <f>IFERROR(VLOOKUP(O:O,'Name Bridge'!A:B,2,FALSE),O:O)</f>
        <v>Brett Hundley</v>
      </c>
      <c r="Q94" s="12">
        <f>VLOOKUP($K94,'Defensive Stats'!$AC:$AH,2,FALSE)</f>
        <v>5.2157996146435455</v>
      </c>
      <c r="R94" s="12">
        <f>VLOOKUP($K94,'Defensive Stats'!$AC:$AH,4,FALSE)</f>
        <v>4.4937655860349128</v>
      </c>
      <c r="S94" s="12">
        <f>VLOOKUP($K94,'Defensive Stats'!$AC:$AH,6,FALSE)</f>
        <v>8.5125786163522008</v>
      </c>
      <c r="T94" s="12">
        <f>IFERROR(VLOOKUP($P94,Passing!$C:$AF,9,FALSE)/VLOOKUP($P94,Passing!$C:$AF,5,FALSE),0)</f>
        <v>3.6666666666666665</v>
      </c>
      <c r="U94" s="12">
        <f>IFERROR(VLOOKUP($P94,Passing!$C:$AF,11,FALSE)/VLOOKUP($P94,Passing!$C:$AF,5,FALSE),0)</f>
        <v>16.333333333333332</v>
      </c>
      <c r="V94" s="12" t="str">
        <f>IFERROR(VLOOKUP($P94,Passing!$C:$AF,18,FALSE),0)</f>
        <v>4.5</v>
      </c>
      <c r="W94" s="12">
        <f>IFERROR(VLOOKUP($P94,Passing!$C:$AF,12,FALSE)/VLOOKUP($P94,Passing!$C:$AF,5,FALSE),0)</f>
        <v>0</v>
      </c>
      <c r="X94" s="12">
        <f>IFERROR(IF(OR($B94="D",$B94="K"),0,VLOOKUP($P94,Receiving!$C:$T,7,FALSE)/VLOOKUP($P94,Receiving!$C:$T,5,FALSE)),0)*$AJ94</f>
        <v>0</v>
      </c>
      <c r="Y94" s="21">
        <f>IFERROR(VLOOKUP($P94,Receiving!$C:$T,8,FALSE)/VLOOKUP($P94,Receiving!$C:$T,5,FALSE),0)</f>
        <v>0</v>
      </c>
      <c r="Z94" s="21">
        <f>IFERROR(VLOOKUP($P94,Receiving!$C:$T,10,FALSE)/VLOOKUP($P94,Receiving!$C:$T,5,FALSE),0)</f>
        <v>0</v>
      </c>
      <c r="AA94" s="21">
        <f>IFERROR(VLOOKUP($P94,Receiving!$C:$T,11,FALSE),0)</f>
        <v>0</v>
      </c>
      <c r="AB94" s="21">
        <f>IFERROR(VLOOKUP($P94,Receiving!$C:$T,14,FALSE),0)</f>
        <v>0</v>
      </c>
      <c r="AC94" s="21">
        <f>IFERROR(VLOOKUP($P94,Receiving!$C:$T,11,FALSE)/VLOOKUP($P94,Receiving!$C:$T,5,FALSE),0)</f>
        <v>0</v>
      </c>
      <c r="AD94" s="12">
        <f>IFERROR(VLOOKUP($P94,Rushing!$C:$P,7,FALSE)/VLOOKUP($P94,Rushing!$C:$P,5,FALSE),0)</f>
        <v>2.3333333333333335</v>
      </c>
      <c r="AE94" s="12">
        <f>IFERROR(VLOOKUP($P94,Rushing!$C:$P,8,FALSE)/VLOOKUP($P94,Rushing!$C:$P,5,FALSE),0)</f>
        <v>13.666666666666666</v>
      </c>
      <c r="AF94" s="12" t="str">
        <f>IFERROR(VLOOKUP($P94,Rushing!$C:$P,12,FALSE),0)</f>
        <v>5.9</v>
      </c>
      <c r="AG94" s="12">
        <f>IFERROR(VLOOKUP($P94,Rushing!$C:$P,9,FALSE)/VLOOKUP($P94,Rushing!$C:$P,5,FALSE),0)</f>
        <v>0</v>
      </c>
      <c r="AH94" s="12">
        <f>VLOOKUP($J94,'Vegas Odds'!$B:$S,18,FALSE)</f>
        <v>35.724841066015493</v>
      </c>
      <c r="AI94" s="12">
        <f>VLOOKUP($J94,'Vegas Odds'!$B:$S,17,FALSE)</f>
        <v>23.675158933984505</v>
      </c>
      <c r="AJ94">
        <v>1</v>
      </c>
      <c r="AK94" s="12">
        <f t="shared" si="22"/>
        <v>3.6666666666666665</v>
      </c>
      <c r="AL94" s="12">
        <f t="shared" si="23"/>
        <v>35.724841066015493</v>
      </c>
      <c r="AM94" s="12">
        <f>V94/Team_Defense_Table[[#Totals],[Passing yds/att]]*'Fanduel Export'!Q94</f>
        <v>3.4822051253103097</v>
      </c>
      <c r="AN94" s="12">
        <f t="shared" si="38"/>
        <v>124.40122466097537</v>
      </c>
      <c r="AO94" s="12">
        <f>IFERROR(IF(OR($B94="D",$B94="K"),0,VLOOKUP($P94,Receiving!$C:$T,7,FALSE)/VLOOKUP($P94,Receiving!$C:$T,5,FALSE)),0)*$AJ94</f>
        <v>0</v>
      </c>
      <c r="AP94" s="21">
        <f t="shared" si="30"/>
        <v>43.039806027306028</v>
      </c>
      <c r="AQ94" s="21">
        <f t="shared" si="31"/>
        <v>0</v>
      </c>
      <c r="AR94" s="22">
        <f t="shared" si="24"/>
        <v>0</v>
      </c>
      <c r="AS94" s="22">
        <f t="shared" si="32"/>
        <v>0</v>
      </c>
      <c r="AT94" s="22">
        <f>AA94/Team_Defense_Table[[#Totals],[Yards per completion]]*'Fanduel Export'!S94</f>
        <v>0</v>
      </c>
      <c r="AU94" s="12">
        <f t="shared" si="39"/>
        <v>0</v>
      </c>
      <c r="AV94" s="12">
        <f t="shared" si="25"/>
        <v>2.3333333333333335</v>
      </c>
      <c r="AW94" s="21">
        <f t="shared" si="33"/>
        <v>26.173305860805861</v>
      </c>
      <c r="AX94" s="12">
        <f t="shared" si="34"/>
        <v>2.1106251463386845</v>
      </c>
      <c r="AY94" s="12">
        <f>AF94/Team_Defense_Table[[#Totals],[Rushing Y/A]]*R94</f>
        <v>6.1479923379955919</v>
      </c>
      <c r="AZ94" s="12">
        <f t="shared" si="40"/>
        <v>12.976107228071058</v>
      </c>
      <c r="BA94" s="22">
        <f t="shared" si="26"/>
        <v>6.2736597092461199</v>
      </c>
      <c r="BB94" s="22">
        <f t="shared" si="27"/>
        <v>1.04560995154102</v>
      </c>
      <c r="BC94" s="21">
        <f t="shared" si="28"/>
        <v>0</v>
      </c>
      <c r="BD94" t="str">
        <f t="shared" si="35"/>
        <v>Brett Hundley</v>
      </c>
      <c r="BE94">
        <f t="shared" si="36"/>
        <v>6000</v>
      </c>
      <c r="BF94" t="str">
        <f t="shared" si="37"/>
        <v>QB</v>
      </c>
    </row>
    <row r="95" spans="1:58" x14ac:dyDescent="0.3">
      <c r="A95" t="s">
        <v>2172</v>
      </c>
      <c r="B95" t="s">
        <v>38</v>
      </c>
      <c r="C95" t="s">
        <v>2173</v>
      </c>
      <c r="D95" t="s">
        <v>2174</v>
      </c>
      <c r="E95" t="s">
        <v>2175</v>
      </c>
      <c r="F95">
        <v>0</v>
      </c>
      <c r="G95">
        <v>0</v>
      </c>
      <c r="H95">
        <v>6000</v>
      </c>
      <c r="I95" t="s">
        <v>1892</v>
      </c>
      <c r="J95" t="s">
        <v>1096</v>
      </c>
      <c r="K95" t="s">
        <v>1095</v>
      </c>
      <c r="O95" t="str">
        <f t="shared" si="29"/>
        <v>Reid Sinnett</v>
      </c>
      <c r="P95" t="str">
        <f>IFERROR(VLOOKUP(O:O,'Name Bridge'!A:B,2,FALSE),O:O)</f>
        <v>Reid Sinnett</v>
      </c>
      <c r="Q95" s="12">
        <f>VLOOKUP($K95,'Defensive Stats'!$AC:$AH,2,FALSE)</f>
        <v>6.4145936981757874</v>
      </c>
      <c r="R95" s="12">
        <f>VLOOKUP($K95,'Defensive Stats'!$AC:$AH,4,FALSE)</f>
        <v>4.2347826086956522</v>
      </c>
      <c r="S95" s="12">
        <f>VLOOKUP($K95,'Defensive Stats'!$AC:$AH,6,FALSE)</f>
        <v>10.425876010781671</v>
      </c>
      <c r="T95" s="12">
        <f>IFERROR(VLOOKUP($P95,Passing!$C:$AF,9,FALSE)/VLOOKUP($P95,Passing!$C:$AF,5,FALSE),0)</f>
        <v>0</v>
      </c>
      <c r="U95" s="12">
        <f>IFERROR(VLOOKUP($P95,Passing!$C:$AF,11,FALSE)/VLOOKUP($P95,Passing!$C:$AF,5,FALSE),0)</f>
        <v>0</v>
      </c>
      <c r="V95" s="12">
        <f>IFERROR(VLOOKUP($P95,Passing!$C:$AF,18,FALSE),0)</f>
        <v>0</v>
      </c>
      <c r="W95" s="12">
        <f>IFERROR(VLOOKUP($P95,Passing!$C:$AF,12,FALSE)/VLOOKUP($P95,Passing!$C:$AF,5,FALSE),0)</f>
        <v>0</v>
      </c>
      <c r="X95" s="12">
        <f>IFERROR(IF(OR($B95="D",$B95="K"),0,VLOOKUP($P95,Receiving!$C:$T,7,FALSE)/VLOOKUP($P95,Receiving!$C:$T,5,FALSE)),0)*$AJ95</f>
        <v>0</v>
      </c>
      <c r="Y95" s="21">
        <f>IFERROR(VLOOKUP($P95,Receiving!$C:$T,8,FALSE)/VLOOKUP($P95,Receiving!$C:$T,5,FALSE),0)</f>
        <v>0</v>
      </c>
      <c r="Z95" s="21">
        <f>IFERROR(VLOOKUP($P95,Receiving!$C:$T,10,FALSE)/VLOOKUP($P95,Receiving!$C:$T,5,FALSE),0)</f>
        <v>0</v>
      </c>
      <c r="AA95" s="21">
        <f>IFERROR(VLOOKUP($P95,Receiving!$C:$T,11,FALSE),0)</f>
        <v>0</v>
      </c>
      <c r="AB95" s="21">
        <f>IFERROR(VLOOKUP($P95,Receiving!$C:$T,14,FALSE),0)</f>
        <v>0</v>
      </c>
      <c r="AC95" s="21">
        <f>IFERROR(VLOOKUP($P95,Receiving!$C:$T,11,FALSE)/VLOOKUP($P95,Receiving!$C:$T,5,FALSE),0)</f>
        <v>0</v>
      </c>
      <c r="AD95" s="12">
        <f>IFERROR(VLOOKUP($P95,Rushing!$C:$P,7,FALSE)/VLOOKUP($P95,Rushing!$C:$P,5,FALSE),0)</f>
        <v>0</v>
      </c>
      <c r="AE95" s="12">
        <f>IFERROR(VLOOKUP($P95,Rushing!$C:$P,8,FALSE)/VLOOKUP($P95,Rushing!$C:$P,5,FALSE),0)</f>
        <v>0</v>
      </c>
      <c r="AF95" s="12">
        <f>IFERROR(VLOOKUP($P95,Rushing!$C:$P,12,FALSE),0)</f>
        <v>0</v>
      </c>
      <c r="AG95" s="12">
        <f>IFERROR(VLOOKUP($P95,Rushing!$C:$P,9,FALSE)/VLOOKUP($P95,Rushing!$C:$P,5,FALSE),0)</f>
        <v>0</v>
      </c>
      <c r="AH95" s="12">
        <f>VLOOKUP($J95,'Vegas Odds'!$B:$S,18,FALSE)</f>
        <v>44.70009236218047</v>
      </c>
      <c r="AI95" s="12">
        <f>VLOOKUP($J95,'Vegas Odds'!$B:$S,17,FALSE)</f>
        <v>20.599907637819527</v>
      </c>
      <c r="AJ95">
        <v>1</v>
      </c>
      <c r="AK95" s="12">
        <f t="shared" si="22"/>
        <v>0</v>
      </c>
      <c r="AL95" s="12">
        <f t="shared" si="23"/>
        <v>44.70009236218047</v>
      </c>
      <c r="AM95" s="12">
        <f>V95/Team_Defense_Table[[#Totals],[Passing yds/att]]*'Fanduel Export'!Q95</f>
        <v>0</v>
      </c>
      <c r="AN95" s="12">
        <f t="shared" si="38"/>
        <v>0</v>
      </c>
      <c r="AO95" s="12">
        <f>IFERROR(IF(OR($B95="D",$B95="K"),0,VLOOKUP($P95,Receiving!$C:$T,7,FALSE)/VLOOKUP($P95,Receiving!$C:$T,5,FALSE)),0)*$AJ95</f>
        <v>0</v>
      </c>
      <c r="AP95" s="21">
        <f t="shared" si="30"/>
        <v>39.892780830280827</v>
      </c>
      <c r="AQ95" s="21">
        <f t="shared" si="31"/>
        <v>0</v>
      </c>
      <c r="AR95" s="22">
        <f t="shared" si="24"/>
        <v>0</v>
      </c>
      <c r="AS95" s="22">
        <f t="shared" si="32"/>
        <v>0</v>
      </c>
      <c r="AT95" s="22">
        <f>AA95/Team_Defense_Table[[#Totals],[Yards per completion]]*'Fanduel Export'!S95</f>
        <v>0</v>
      </c>
      <c r="AU95" s="12">
        <f t="shared" si="39"/>
        <v>0</v>
      </c>
      <c r="AV95" s="12">
        <f t="shared" si="25"/>
        <v>0</v>
      </c>
      <c r="AW95" s="21">
        <f t="shared" si="33"/>
        <v>23.153159340659339</v>
      </c>
      <c r="AX95" s="12">
        <f t="shared" si="34"/>
        <v>0</v>
      </c>
      <c r="AY95" s="12">
        <f>AF95/Team_Defense_Table[[#Totals],[Rushing Y/A]]*R95</f>
        <v>0</v>
      </c>
      <c r="AZ95" s="12">
        <f t="shared" si="40"/>
        <v>0</v>
      </c>
      <c r="BA95" s="22">
        <f t="shared" si="26"/>
        <v>0</v>
      </c>
      <c r="BB95" s="22">
        <f t="shared" si="27"/>
        <v>0</v>
      </c>
      <c r="BC95" s="21">
        <f t="shared" si="28"/>
        <v>0</v>
      </c>
      <c r="BD95" t="str">
        <f t="shared" si="35"/>
        <v>Reid Sinnett</v>
      </c>
      <c r="BE95">
        <f t="shared" si="36"/>
        <v>6000</v>
      </c>
      <c r="BF95" t="str">
        <f t="shared" si="37"/>
        <v>QB</v>
      </c>
    </row>
    <row r="96" spans="1:58" x14ac:dyDescent="0.3">
      <c r="A96" t="s">
        <v>2176</v>
      </c>
      <c r="B96" t="s">
        <v>38</v>
      </c>
      <c r="C96" t="s">
        <v>2177</v>
      </c>
      <c r="D96" t="s">
        <v>2178</v>
      </c>
      <c r="E96" t="s">
        <v>2179</v>
      </c>
      <c r="F96">
        <v>0</v>
      </c>
      <c r="G96">
        <v>0</v>
      </c>
      <c r="H96">
        <v>6000</v>
      </c>
      <c r="I96" t="s">
        <v>1888</v>
      </c>
      <c r="J96" t="s">
        <v>54</v>
      </c>
      <c r="K96" t="s">
        <v>37</v>
      </c>
      <c r="O96" t="str">
        <f t="shared" si="29"/>
        <v>Kevin Davidson</v>
      </c>
      <c r="P96" t="str">
        <f>IFERROR(VLOOKUP(O:O,'Name Bridge'!A:B,2,FALSE),O:O)</f>
        <v>Kevin Davidson</v>
      </c>
      <c r="Q96" s="12">
        <f>VLOOKUP($K96,'Defensive Stats'!$AC:$AH,2,FALSE)</f>
        <v>6.09375</v>
      </c>
      <c r="R96" s="12">
        <f>VLOOKUP($K96,'Defensive Stats'!$AC:$AH,4,FALSE)</f>
        <v>4.3941176470588239</v>
      </c>
      <c r="S96" s="12">
        <f>VLOOKUP($K96,'Defensive Stats'!$AC:$AH,6,FALSE)</f>
        <v>10.424528301886792</v>
      </c>
      <c r="T96" s="12">
        <f>IFERROR(VLOOKUP($P96,Passing!$C:$AF,9,FALSE)/VLOOKUP($P96,Passing!$C:$AF,5,FALSE),0)</f>
        <v>0</v>
      </c>
      <c r="U96" s="12">
        <f>IFERROR(VLOOKUP($P96,Passing!$C:$AF,11,FALSE)/VLOOKUP($P96,Passing!$C:$AF,5,FALSE),0)</f>
        <v>0</v>
      </c>
      <c r="V96" s="12">
        <f>IFERROR(VLOOKUP($P96,Passing!$C:$AF,18,FALSE),0)</f>
        <v>0</v>
      </c>
      <c r="W96" s="12">
        <f>IFERROR(VLOOKUP($P96,Passing!$C:$AF,12,FALSE)/VLOOKUP($P96,Passing!$C:$AF,5,FALSE),0)</f>
        <v>0</v>
      </c>
      <c r="X96" s="12">
        <f>IFERROR(IF(OR($B96="D",$B96="K"),0,VLOOKUP($P96,Receiving!$C:$T,7,FALSE)/VLOOKUP($P96,Receiving!$C:$T,5,FALSE)),0)*$AJ96</f>
        <v>0</v>
      </c>
      <c r="Y96" s="21">
        <f>IFERROR(VLOOKUP($P96,Receiving!$C:$T,8,FALSE)/VLOOKUP($P96,Receiving!$C:$T,5,FALSE),0)</f>
        <v>0</v>
      </c>
      <c r="Z96" s="21">
        <f>IFERROR(VLOOKUP($P96,Receiving!$C:$T,10,FALSE)/VLOOKUP($P96,Receiving!$C:$T,5,FALSE),0)</f>
        <v>0</v>
      </c>
      <c r="AA96" s="21">
        <f>IFERROR(VLOOKUP($P96,Receiving!$C:$T,11,FALSE),0)</f>
        <v>0</v>
      </c>
      <c r="AB96" s="21">
        <f>IFERROR(VLOOKUP($P96,Receiving!$C:$T,14,FALSE),0)</f>
        <v>0</v>
      </c>
      <c r="AC96" s="21">
        <f>IFERROR(VLOOKUP($P96,Receiving!$C:$T,11,FALSE)/VLOOKUP($P96,Receiving!$C:$T,5,FALSE),0)</f>
        <v>0</v>
      </c>
      <c r="AD96" s="12">
        <f>IFERROR(VLOOKUP($P96,Rushing!$C:$P,7,FALSE)/VLOOKUP($P96,Rushing!$C:$P,5,FALSE),0)</f>
        <v>0</v>
      </c>
      <c r="AE96" s="12">
        <f>IFERROR(VLOOKUP($P96,Rushing!$C:$P,8,FALSE)/VLOOKUP($P96,Rushing!$C:$P,5,FALSE),0)</f>
        <v>0</v>
      </c>
      <c r="AF96" s="12">
        <f>IFERROR(VLOOKUP($P96,Rushing!$C:$P,12,FALSE),0)</f>
        <v>0</v>
      </c>
      <c r="AG96" s="12">
        <f>IFERROR(VLOOKUP($P96,Rushing!$C:$P,9,FALSE)/VLOOKUP($P96,Rushing!$C:$P,5,FALSE),0)</f>
        <v>0</v>
      </c>
      <c r="AH96" s="12">
        <f>VLOOKUP($J96,'Vegas Odds'!$B:$S,18,FALSE)</f>
        <v>39.317423175965665</v>
      </c>
      <c r="AI96" s="12">
        <f>VLOOKUP($J96,'Vegas Odds'!$B:$S,17,FALSE)</f>
        <v>20.682576824034335</v>
      </c>
      <c r="AJ96">
        <v>1</v>
      </c>
      <c r="AK96" s="12">
        <f t="shared" si="22"/>
        <v>0</v>
      </c>
      <c r="AL96" s="12">
        <f t="shared" si="23"/>
        <v>39.317423175965665</v>
      </c>
      <c r="AM96" s="12">
        <f>V96/Team_Defense_Table[[#Totals],[Passing yds/att]]*'Fanduel Export'!Q96</f>
        <v>0</v>
      </c>
      <c r="AN96" s="12">
        <f t="shared" si="38"/>
        <v>0</v>
      </c>
      <c r="AO96" s="12">
        <f>IFERROR(IF(OR($B96="D",$B96="K"),0,VLOOKUP($P96,Receiving!$C:$T,7,FALSE)/VLOOKUP($P96,Receiving!$C:$T,5,FALSE)),0)*$AJ96</f>
        <v>0</v>
      </c>
      <c r="AP96" s="21">
        <f t="shared" si="30"/>
        <v>34.054517704517707</v>
      </c>
      <c r="AQ96" s="21">
        <f t="shared" si="31"/>
        <v>0</v>
      </c>
      <c r="AR96" s="22">
        <f t="shared" si="24"/>
        <v>0</v>
      </c>
      <c r="AS96" s="22">
        <f t="shared" si="32"/>
        <v>0</v>
      </c>
      <c r="AT96" s="22">
        <f>AA96/Team_Defense_Table[[#Totals],[Yards per completion]]*'Fanduel Export'!S96</f>
        <v>0</v>
      </c>
      <c r="AU96" s="12">
        <f t="shared" si="39"/>
        <v>0</v>
      </c>
      <c r="AV96" s="12">
        <f t="shared" si="25"/>
        <v>0</v>
      </c>
      <c r="AW96" s="21">
        <f t="shared" si="33"/>
        <v>28.633928571428569</v>
      </c>
      <c r="AX96" s="12">
        <f t="shared" si="34"/>
        <v>0</v>
      </c>
      <c r="AY96" s="12">
        <f>AF96/Team_Defense_Table[[#Totals],[Rushing Y/A]]*R96</f>
        <v>0</v>
      </c>
      <c r="AZ96" s="12">
        <f t="shared" si="40"/>
        <v>0</v>
      </c>
      <c r="BA96" s="22">
        <f t="shared" si="26"/>
        <v>0</v>
      </c>
      <c r="BB96" s="22">
        <f t="shared" si="27"/>
        <v>0</v>
      </c>
      <c r="BC96" s="21">
        <f t="shared" si="28"/>
        <v>0</v>
      </c>
      <c r="BD96" t="str">
        <f t="shared" si="35"/>
        <v>Kevin Davidson</v>
      </c>
      <c r="BE96">
        <f t="shared" si="36"/>
        <v>6000</v>
      </c>
      <c r="BF96" t="str">
        <f t="shared" si="37"/>
        <v>QB</v>
      </c>
    </row>
    <row r="97" spans="1:58" x14ac:dyDescent="0.3">
      <c r="A97" t="s">
        <v>2180</v>
      </c>
      <c r="B97" t="s">
        <v>38</v>
      </c>
      <c r="C97" t="s">
        <v>2181</v>
      </c>
      <c r="D97" t="s">
        <v>2182</v>
      </c>
      <c r="E97" t="s">
        <v>2183</v>
      </c>
      <c r="F97">
        <v>0</v>
      </c>
      <c r="G97">
        <v>0</v>
      </c>
      <c r="H97">
        <v>6000</v>
      </c>
      <c r="I97" t="s">
        <v>1919</v>
      </c>
      <c r="J97" t="s">
        <v>1090</v>
      </c>
      <c r="K97" t="s">
        <v>116</v>
      </c>
      <c r="O97" t="str">
        <f t="shared" si="29"/>
        <v>Broc Rutter</v>
      </c>
      <c r="P97" t="str">
        <f>IFERROR(VLOOKUP(O:O,'Name Bridge'!A:B,2,FALSE),O:O)</f>
        <v>Broc Rutter</v>
      </c>
      <c r="Q97" s="12">
        <f>VLOOKUP($K97,'Defensive Stats'!$AC:$AH,2,FALSE)</f>
        <v>7.5041597337770387</v>
      </c>
      <c r="R97" s="12">
        <f>VLOOKUP($K97,'Defensive Stats'!$AC:$AH,4,FALSE)</f>
        <v>4.3781321184510249</v>
      </c>
      <c r="S97" s="12">
        <f>VLOOKUP($K97,'Defensive Stats'!$AC:$AH,6,FALSE)</f>
        <v>10.712589073634204</v>
      </c>
      <c r="T97" s="12">
        <f>IFERROR(VLOOKUP($P97,Passing!$C:$AF,9,FALSE)/VLOOKUP($P97,Passing!$C:$AF,5,FALSE),0)</f>
        <v>0</v>
      </c>
      <c r="U97" s="12">
        <f>IFERROR(VLOOKUP($P97,Passing!$C:$AF,11,FALSE)/VLOOKUP($P97,Passing!$C:$AF,5,FALSE),0)</f>
        <v>0</v>
      </c>
      <c r="V97" s="12">
        <f>IFERROR(VLOOKUP($P97,Passing!$C:$AF,18,FALSE),0)</f>
        <v>0</v>
      </c>
      <c r="W97" s="12">
        <f>IFERROR(VLOOKUP($P97,Passing!$C:$AF,12,FALSE)/VLOOKUP($P97,Passing!$C:$AF,5,FALSE),0)</f>
        <v>0</v>
      </c>
      <c r="X97" s="12">
        <f>IFERROR(IF(OR($B97="D",$B97="K"),0,VLOOKUP($P97,Receiving!$C:$T,7,FALSE)/VLOOKUP($P97,Receiving!$C:$T,5,FALSE)),0)*$AJ97</f>
        <v>0</v>
      </c>
      <c r="Y97" s="21">
        <f>IFERROR(VLOOKUP($P97,Receiving!$C:$T,8,FALSE)/VLOOKUP($P97,Receiving!$C:$T,5,FALSE),0)</f>
        <v>0</v>
      </c>
      <c r="Z97" s="21">
        <f>IFERROR(VLOOKUP($P97,Receiving!$C:$T,10,FALSE)/VLOOKUP($P97,Receiving!$C:$T,5,FALSE),0)</f>
        <v>0</v>
      </c>
      <c r="AA97" s="21">
        <f>IFERROR(VLOOKUP($P97,Receiving!$C:$T,11,FALSE),0)</f>
        <v>0</v>
      </c>
      <c r="AB97" s="21">
        <f>IFERROR(VLOOKUP($P97,Receiving!$C:$T,14,FALSE),0)</f>
        <v>0</v>
      </c>
      <c r="AC97" s="21">
        <f>IFERROR(VLOOKUP($P97,Receiving!$C:$T,11,FALSE)/VLOOKUP($P97,Receiving!$C:$T,5,FALSE),0)</f>
        <v>0</v>
      </c>
      <c r="AD97" s="12">
        <f>IFERROR(VLOOKUP($P97,Rushing!$C:$P,7,FALSE)/VLOOKUP($P97,Rushing!$C:$P,5,FALSE),0)</f>
        <v>0</v>
      </c>
      <c r="AE97" s="12">
        <f>IFERROR(VLOOKUP($P97,Rushing!$C:$P,8,FALSE)/VLOOKUP($P97,Rushing!$C:$P,5,FALSE),0)</f>
        <v>0</v>
      </c>
      <c r="AF97" s="12">
        <f>IFERROR(VLOOKUP($P97,Rushing!$C:$P,12,FALSE),0)</f>
        <v>0</v>
      </c>
      <c r="AG97" s="12">
        <f>IFERROR(VLOOKUP($P97,Rushing!$C:$P,9,FALSE)/VLOOKUP($P97,Rushing!$C:$P,5,FALSE),0)</f>
        <v>0</v>
      </c>
      <c r="AH97" s="12">
        <f>VLOOKUP($J97,'Vegas Odds'!$B:$S,18,FALSE)</f>
        <v>26.807585091071147</v>
      </c>
      <c r="AI97" s="12">
        <f>VLOOKUP($J97,'Vegas Odds'!$B:$S,17,FALSE)</f>
        <v>33.392414908928856</v>
      </c>
      <c r="AJ97">
        <v>1</v>
      </c>
      <c r="AK97" s="12">
        <f t="shared" si="22"/>
        <v>0</v>
      </c>
      <c r="AL97" s="12">
        <f t="shared" si="23"/>
        <v>26.807585091071147</v>
      </c>
      <c r="AM97" s="12">
        <f>V97/Team_Defense_Table[[#Totals],[Passing yds/att]]*'Fanduel Export'!Q97</f>
        <v>0</v>
      </c>
      <c r="AN97" s="12">
        <f t="shared" si="38"/>
        <v>0</v>
      </c>
      <c r="AO97" s="12">
        <f>IFERROR(IF(OR($B97="D",$B97="K"),0,VLOOKUP($P97,Receiving!$C:$T,7,FALSE)/VLOOKUP($P97,Receiving!$C:$T,5,FALSE)),0)*$AJ97</f>
        <v>0</v>
      </c>
      <c r="AP97" s="21">
        <f t="shared" si="30"/>
        <v>33.340259740259739</v>
      </c>
      <c r="AQ97" s="21">
        <f t="shared" si="31"/>
        <v>0</v>
      </c>
      <c r="AR97" s="22">
        <f t="shared" si="24"/>
        <v>0</v>
      </c>
      <c r="AS97" s="22">
        <f t="shared" si="32"/>
        <v>0</v>
      </c>
      <c r="AT97" s="22">
        <f>AA97/Team_Defense_Table[[#Totals],[Yards per completion]]*'Fanduel Export'!S97</f>
        <v>0</v>
      </c>
      <c r="AU97" s="12">
        <f t="shared" si="39"/>
        <v>0</v>
      </c>
      <c r="AV97" s="12">
        <f t="shared" si="25"/>
        <v>0</v>
      </c>
      <c r="AW97" s="21">
        <f t="shared" si="33"/>
        <v>29.127326839826839</v>
      </c>
      <c r="AX97" s="12">
        <f t="shared" si="34"/>
        <v>0</v>
      </c>
      <c r="AY97" s="12">
        <f>AF97/Team_Defense_Table[[#Totals],[Rushing Y/A]]*R97</f>
        <v>0</v>
      </c>
      <c r="AZ97" s="12">
        <f t="shared" si="40"/>
        <v>0</v>
      </c>
      <c r="BA97" s="22">
        <f t="shared" si="26"/>
        <v>0</v>
      </c>
      <c r="BB97" s="22">
        <f t="shared" si="27"/>
        <v>0</v>
      </c>
      <c r="BC97" s="21">
        <f t="shared" si="28"/>
        <v>0</v>
      </c>
      <c r="BD97" t="str">
        <f t="shared" si="35"/>
        <v>Broc Rutter</v>
      </c>
      <c r="BE97">
        <f t="shared" si="36"/>
        <v>6000</v>
      </c>
      <c r="BF97" t="str">
        <f t="shared" si="37"/>
        <v>QB</v>
      </c>
    </row>
    <row r="98" spans="1:58" x14ac:dyDescent="0.3">
      <c r="A98" t="s">
        <v>2184</v>
      </c>
      <c r="B98" t="s">
        <v>38</v>
      </c>
      <c r="C98" t="s">
        <v>2185</v>
      </c>
      <c r="D98" t="s">
        <v>89</v>
      </c>
      <c r="E98" t="s">
        <v>2186</v>
      </c>
      <c r="F98">
        <v>20.959999084472599</v>
      </c>
      <c r="G98">
        <v>16</v>
      </c>
      <c r="H98">
        <v>6000</v>
      </c>
      <c r="I98" t="s">
        <v>1892</v>
      </c>
      <c r="J98" t="s">
        <v>1095</v>
      </c>
      <c r="K98" t="s">
        <v>1096</v>
      </c>
      <c r="O98" t="str">
        <f t="shared" si="29"/>
        <v>Jameis Winston</v>
      </c>
      <c r="P98" t="str">
        <f>IFERROR(VLOOKUP(O:O,'Name Bridge'!A:B,2,FALSE),O:O)</f>
        <v>Jameis Winston</v>
      </c>
      <c r="Q98" s="12">
        <f>VLOOKUP($K98,'Defensive Stats'!$AC:$AH,2,FALSE)</f>
        <v>6.5090361445783129</v>
      </c>
      <c r="R98" s="12">
        <f>VLOOKUP($K98,'Defensive Stats'!$AC:$AH,4,FALSE)</f>
        <v>3.2624309392265194</v>
      </c>
      <c r="S98" s="12">
        <f>VLOOKUP($K98,'Defensive Stats'!$AC:$AH,6,FALSE)</f>
        <v>10.593137254901961</v>
      </c>
      <c r="T98" s="12">
        <f>IFERROR(VLOOKUP($P98,Passing!$C:$AF,9,FALSE)/VLOOKUP($P98,Passing!$C:$AF,5,FALSE),0)</f>
        <v>39.125</v>
      </c>
      <c r="U98" s="12">
        <f>IFERROR(VLOOKUP($P98,Passing!$C:$AF,11,FALSE)/VLOOKUP($P98,Passing!$C:$AF,5,FALSE),0)</f>
        <v>319.3125</v>
      </c>
      <c r="V98" s="12" t="str">
        <f>IFERROR(VLOOKUP($P98,Passing!$C:$AF,18,FALSE),0)</f>
        <v>8.2</v>
      </c>
      <c r="W98" s="12">
        <f>IFERROR(VLOOKUP($P98,Passing!$C:$AF,12,FALSE)/VLOOKUP($P98,Passing!$C:$AF,5,FALSE),0)</f>
        <v>2.0625</v>
      </c>
      <c r="X98" s="12">
        <f>IFERROR(IF(OR($B98="D",$B98="K"),0,VLOOKUP($P98,Receiving!$C:$T,7,FALSE)/VLOOKUP($P98,Receiving!$C:$T,5,FALSE)),0)*$AJ98</f>
        <v>0</v>
      </c>
      <c r="Y98" s="21">
        <f>IFERROR(VLOOKUP($P98,Receiving!$C:$T,8,FALSE)/VLOOKUP($P98,Receiving!$C:$T,5,FALSE),0)</f>
        <v>0</v>
      </c>
      <c r="Z98" s="21">
        <f>IFERROR(VLOOKUP($P98,Receiving!$C:$T,10,FALSE)/VLOOKUP($P98,Receiving!$C:$T,5,FALSE),0)</f>
        <v>0</v>
      </c>
      <c r="AA98" s="21">
        <f>IFERROR(VLOOKUP($P98,Receiving!$C:$T,11,FALSE),0)</f>
        <v>0</v>
      </c>
      <c r="AB98" s="21">
        <f>IFERROR(VLOOKUP($P98,Receiving!$C:$T,14,FALSE),0)</f>
        <v>0</v>
      </c>
      <c r="AC98" s="21">
        <f>IFERROR(VLOOKUP($P98,Receiving!$C:$T,11,FALSE)/VLOOKUP($P98,Receiving!$C:$T,5,FALSE),0)</f>
        <v>0</v>
      </c>
      <c r="AD98" s="12">
        <f>IFERROR(VLOOKUP($P98,Rushing!$C:$P,7,FALSE)/VLOOKUP($P98,Rushing!$C:$P,5,FALSE),0)</f>
        <v>3.6875</v>
      </c>
      <c r="AE98" s="12">
        <f>IFERROR(VLOOKUP($P98,Rushing!$C:$P,8,FALSE)/VLOOKUP($P98,Rushing!$C:$P,5,FALSE),0)</f>
        <v>15.625</v>
      </c>
      <c r="AF98" s="12" t="str">
        <f>IFERROR(VLOOKUP($P98,Rushing!$C:$P,12,FALSE),0)</f>
        <v>4.2</v>
      </c>
      <c r="AG98" s="12">
        <f>IFERROR(VLOOKUP($P98,Rushing!$C:$P,9,FALSE)/VLOOKUP($P98,Rushing!$C:$P,5,FALSE),0)</f>
        <v>6.25E-2</v>
      </c>
      <c r="AH98" s="12">
        <f>VLOOKUP($J98,'Vegas Odds'!$B:$S,18,FALSE)</f>
        <v>41.698085765579364</v>
      </c>
      <c r="AI98" s="12">
        <f>VLOOKUP($J98,'Vegas Odds'!$B:$S,17,FALSE)</f>
        <v>21.901914234420641</v>
      </c>
      <c r="AJ98">
        <v>1</v>
      </c>
      <c r="AK98" s="12">
        <f t="shared" si="22"/>
        <v>39.125</v>
      </c>
      <c r="AL98" s="12">
        <f t="shared" si="23"/>
        <v>41.698085765579364</v>
      </c>
      <c r="AM98" s="12">
        <f>V98/Team_Defense_Table[[#Totals],[Passing yds/att]]*'Fanduel Export'!Q98</f>
        <v>7.9186559523974038</v>
      </c>
      <c r="AN98" s="12">
        <f t="shared" si="38"/>
        <v>330.19279505118249</v>
      </c>
      <c r="AO98" s="12">
        <f>IFERROR(IF(OR($B98="D",$B98="K"),0,VLOOKUP($P98,Receiving!$C:$T,7,FALSE)/VLOOKUP($P98,Receiving!$C:$T,5,FALSE)),0)*$AJ98</f>
        <v>0</v>
      </c>
      <c r="AP98" s="21">
        <f t="shared" si="30"/>
        <v>40.582776292335119</v>
      </c>
      <c r="AQ98" s="21">
        <f t="shared" si="31"/>
        <v>0</v>
      </c>
      <c r="AR98" s="22">
        <f t="shared" si="24"/>
        <v>0</v>
      </c>
      <c r="AS98" s="22">
        <f t="shared" si="32"/>
        <v>0</v>
      </c>
      <c r="AT98" s="22">
        <f>AA98/Team_Defense_Table[[#Totals],[Yards per completion]]*'Fanduel Export'!S98</f>
        <v>0</v>
      </c>
      <c r="AU98" s="12">
        <f t="shared" si="39"/>
        <v>0</v>
      </c>
      <c r="AV98" s="12">
        <f t="shared" si="25"/>
        <v>3.6875</v>
      </c>
      <c r="AW98" s="21">
        <f t="shared" si="33"/>
        <v>30.380681818181817</v>
      </c>
      <c r="AX98" s="12">
        <f t="shared" si="34"/>
        <v>2.6583770970897693</v>
      </c>
      <c r="AY98" s="12">
        <f>AF98/Team_Defense_Table[[#Totals],[Rushing Y/A]]*R98</f>
        <v>3.1773240451597409</v>
      </c>
      <c r="AZ98" s="12">
        <f t="shared" si="40"/>
        <v>8.4465254716852751</v>
      </c>
      <c r="BA98" s="22">
        <f t="shared" si="26"/>
        <v>14.052364349215827</v>
      </c>
      <c r="BB98" s="22">
        <f t="shared" si="27"/>
        <v>2.3420607248693046</v>
      </c>
      <c r="BC98" s="21">
        <f t="shared" si="28"/>
        <v>0</v>
      </c>
      <c r="BD98" t="str">
        <f t="shared" si="35"/>
        <v>Jameis Winston</v>
      </c>
      <c r="BE98">
        <f t="shared" si="36"/>
        <v>6000</v>
      </c>
      <c r="BF98" t="str">
        <f t="shared" si="37"/>
        <v>QB</v>
      </c>
    </row>
    <row r="99" spans="1:58" x14ac:dyDescent="0.3">
      <c r="A99" t="s">
        <v>2187</v>
      </c>
      <c r="B99" t="s">
        <v>38</v>
      </c>
      <c r="C99" t="s">
        <v>2188</v>
      </c>
      <c r="D99" t="s">
        <v>2189</v>
      </c>
      <c r="E99" t="s">
        <v>2190</v>
      </c>
      <c r="F99">
        <v>0</v>
      </c>
      <c r="G99">
        <v>0</v>
      </c>
      <c r="H99">
        <v>6000</v>
      </c>
      <c r="I99" t="s">
        <v>1896</v>
      </c>
      <c r="J99" t="s">
        <v>1094</v>
      </c>
      <c r="K99" t="s">
        <v>46</v>
      </c>
      <c r="O99" t="str">
        <f t="shared" si="29"/>
        <v>Jalen Morton</v>
      </c>
      <c r="P99" t="str">
        <f>IFERROR(VLOOKUP(O:O,'Name Bridge'!A:B,2,FALSE),O:O)</f>
        <v>Jalen Morton</v>
      </c>
      <c r="Q99" s="12">
        <f>VLOOKUP($K99,'Defensive Stats'!$AC:$AH,2,FALSE)</f>
        <v>6.2179700499168051</v>
      </c>
      <c r="R99" s="12">
        <f>VLOOKUP($K99,'Defensive Stats'!$AC:$AH,4,FALSE)</f>
        <v>4.2772277227722775</v>
      </c>
      <c r="S99" s="12">
        <f>VLOOKUP($K99,'Defensive Stats'!$AC:$AH,6,FALSE)</f>
        <v>9.4847715736040605</v>
      </c>
      <c r="T99" s="12">
        <f>IFERROR(VLOOKUP($P99,Passing!$C:$AF,9,FALSE)/VLOOKUP($P99,Passing!$C:$AF,5,FALSE),0)</f>
        <v>0</v>
      </c>
      <c r="U99" s="12">
        <f>IFERROR(VLOOKUP($P99,Passing!$C:$AF,11,FALSE)/VLOOKUP($P99,Passing!$C:$AF,5,FALSE),0)</f>
        <v>0</v>
      </c>
      <c r="V99" s="12">
        <f>IFERROR(VLOOKUP($P99,Passing!$C:$AF,18,FALSE),0)</f>
        <v>0</v>
      </c>
      <c r="W99" s="12">
        <f>IFERROR(VLOOKUP($P99,Passing!$C:$AF,12,FALSE)/VLOOKUP($P99,Passing!$C:$AF,5,FALSE),0)</f>
        <v>0</v>
      </c>
      <c r="X99" s="12">
        <f>IFERROR(IF(OR($B99="D",$B99="K"),0,VLOOKUP($P99,Receiving!$C:$T,7,FALSE)/VLOOKUP($P99,Receiving!$C:$T,5,FALSE)),0)*$AJ99</f>
        <v>0</v>
      </c>
      <c r="Y99" s="21">
        <f>IFERROR(VLOOKUP($P99,Receiving!$C:$T,8,FALSE)/VLOOKUP($P99,Receiving!$C:$T,5,FALSE),0)</f>
        <v>0</v>
      </c>
      <c r="Z99" s="21">
        <f>IFERROR(VLOOKUP($P99,Receiving!$C:$T,10,FALSE)/VLOOKUP($P99,Receiving!$C:$T,5,FALSE),0)</f>
        <v>0</v>
      </c>
      <c r="AA99" s="21">
        <f>IFERROR(VLOOKUP($P99,Receiving!$C:$T,11,FALSE),0)</f>
        <v>0</v>
      </c>
      <c r="AB99" s="21">
        <f>IFERROR(VLOOKUP($P99,Receiving!$C:$T,14,FALSE),0)</f>
        <v>0</v>
      </c>
      <c r="AC99" s="21">
        <f>IFERROR(VLOOKUP($P99,Receiving!$C:$T,11,FALSE)/VLOOKUP($P99,Receiving!$C:$T,5,FALSE),0)</f>
        <v>0</v>
      </c>
      <c r="AD99" s="12">
        <f>IFERROR(VLOOKUP($P99,Rushing!$C:$P,7,FALSE)/VLOOKUP($P99,Rushing!$C:$P,5,FALSE),0)</f>
        <v>0</v>
      </c>
      <c r="AE99" s="12">
        <f>IFERROR(VLOOKUP($P99,Rushing!$C:$P,8,FALSE)/VLOOKUP($P99,Rushing!$C:$P,5,FALSE),0)</f>
        <v>0</v>
      </c>
      <c r="AF99" s="12">
        <f>IFERROR(VLOOKUP($P99,Rushing!$C:$P,12,FALSE),0)</f>
        <v>0</v>
      </c>
      <c r="AG99" s="12">
        <f>IFERROR(VLOOKUP($P99,Rushing!$C:$P,9,FALSE)/VLOOKUP($P99,Rushing!$C:$P,5,FALSE),0)</f>
        <v>0</v>
      </c>
      <c r="AH99" s="12">
        <f>VLOOKUP($J99,'Vegas Odds'!$B:$S,18,FALSE)</f>
        <v>37.252589426829275</v>
      </c>
      <c r="AI99" s="12">
        <f>VLOOKUP($J99,'Vegas Odds'!$B:$S,17,FALSE)</f>
        <v>23.147410573170728</v>
      </c>
      <c r="AJ99">
        <v>1</v>
      </c>
      <c r="AK99" s="12">
        <f t="shared" si="22"/>
        <v>0</v>
      </c>
      <c r="AL99" s="12">
        <f t="shared" si="23"/>
        <v>37.252589426829275</v>
      </c>
      <c r="AM99" s="12">
        <f>V99/Team_Defense_Table[[#Totals],[Passing yds/att]]*'Fanduel Export'!Q99</f>
        <v>0</v>
      </c>
      <c r="AN99" s="12">
        <f t="shared" si="38"/>
        <v>0</v>
      </c>
      <c r="AO99" s="12">
        <f>IFERROR(IF(OR($B99="D",$B99="K"),0,VLOOKUP($P99,Receiving!$C:$T,7,FALSE)/VLOOKUP($P99,Receiving!$C:$T,5,FALSE)),0)*$AJ99</f>
        <v>0</v>
      </c>
      <c r="AP99" s="21">
        <f t="shared" si="30"/>
        <v>34.582088744588752</v>
      </c>
      <c r="AQ99" s="21">
        <f t="shared" si="31"/>
        <v>0</v>
      </c>
      <c r="AR99" s="22">
        <f t="shared" si="24"/>
        <v>0</v>
      </c>
      <c r="AS99" s="22">
        <f t="shared" si="32"/>
        <v>0</v>
      </c>
      <c r="AT99" s="22">
        <f>AA99/Team_Defense_Table[[#Totals],[Yards per completion]]*'Fanduel Export'!S99</f>
        <v>0</v>
      </c>
      <c r="AU99" s="12">
        <f t="shared" si="39"/>
        <v>0</v>
      </c>
      <c r="AV99" s="12">
        <f t="shared" si="25"/>
        <v>0</v>
      </c>
      <c r="AW99" s="21">
        <f t="shared" si="33"/>
        <v>28.472023809523812</v>
      </c>
      <c r="AX99" s="12">
        <f t="shared" si="34"/>
        <v>0</v>
      </c>
      <c r="AY99" s="12">
        <f>AF99/Team_Defense_Table[[#Totals],[Rushing Y/A]]*R99</f>
        <v>0</v>
      </c>
      <c r="AZ99" s="12">
        <f t="shared" si="40"/>
        <v>0</v>
      </c>
      <c r="BA99" s="22">
        <f t="shared" si="26"/>
        <v>0</v>
      </c>
      <c r="BB99" s="22">
        <f t="shared" si="27"/>
        <v>0</v>
      </c>
      <c r="BC99" s="21">
        <f t="shared" si="28"/>
        <v>0</v>
      </c>
      <c r="BD99" t="str">
        <f t="shared" si="35"/>
        <v>Jalen Morton</v>
      </c>
      <c r="BE99">
        <f t="shared" si="36"/>
        <v>6000</v>
      </c>
      <c r="BF99" t="str">
        <f t="shared" si="37"/>
        <v>QB</v>
      </c>
    </row>
    <row r="100" spans="1:58" x14ac:dyDescent="0.3">
      <c r="A100" t="s">
        <v>2191</v>
      </c>
      <c r="B100" t="s">
        <v>38</v>
      </c>
      <c r="C100" t="s">
        <v>1905</v>
      </c>
      <c r="D100" t="s">
        <v>2192</v>
      </c>
      <c r="E100" t="s">
        <v>1891</v>
      </c>
      <c r="F100">
        <v>0</v>
      </c>
      <c r="G100">
        <v>0</v>
      </c>
      <c r="H100">
        <v>6000</v>
      </c>
      <c r="I100" t="s">
        <v>1922</v>
      </c>
      <c r="J100" t="s">
        <v>107</v>
      </c>
      <c r="K100" t="s">
        <v>130</v>
      </c>
      <c r="O100" t="str">
        <f t="shared" si="29"/>
        <v>Josh Thomas</v>
      </c>
      <c r="P100" t="str">
        <f>IFERROR(VLOOKUP(O:O,'Name Bridge'!A:B,2,FALSE),O:O)</f>
        <v>Josh Thomas</v>
      </c>
      <c r="Q100" s="12">
        <f>VLOOKUP($K100,'Defensive Stats'!$AC:$AH,2,FALSE)</f>
        <v>6.45982905982906</v>
      </c>
      <c r="R100" s="12">
        <f>VLOOKUP($K100,'Defensive Stats'!$AC:$AH,4,FALSE)</f>
        <v>3.3357314148681056</v>
      </c>
      <c r="S100" s="12">
        <f>VLOOKUP($K100,'Defensive Stats'!$AC:$AH,6,FALSE)</f>
        <v>10.410468319559229</v>
      </c>
      <c r="T100" s="12">
        <f>IFERROR(VLOOKUP($P100,Passing!$C:$AF,9,FALSE)/VLOOKUP($P100,Passing!$C:$AF,5,FALSE),0)</f>
        <v>0</v>
      </c>
      <c r="U100" s="12">
        <f>IFERROR(VLOOKUP($P100,Passing!$C:$AF,11,FALSE)/VLOOKUP($P100,Passing!$C:$AF,5,FALSE),0)</f>
        <v>0</v>
      </c>
      <c r="V100" s="12">
        <f>IFERROR(VLOOKUP($P100,Passing!$C:$AF,18,FALSE),0)</f>
        <v>0</v>
      </c>
      <c r="W100" s="12">
        <f>IFERROR(VLOOKUP($P100,Passing!$C:$AF,12,FALSE)/VLOOKUP($P100,Passing!$C:$AF,5,FALSE),0)</f>
        <v>0</v>
      </c>
      <c r="X100" s="12">
        <f>IFERROR(IF(OR($B100="D",$B100="K"),0,VLOOKUP($P100,Receiving!$C:$T,7,FALSE)/VLOOKUP($P100,Receiving!$C:$T,5,FALSE)),0)*$AJ100</f>
        <v>0</v>
      </c>
      <c r="Y100" s="21">
        <f>IFERROR(VLOOKUP($P100,Receiving!$C:$T,8,FALSE)/VLOOKUP($P100,Receiving!$C:$T,5,FALSE),0)</f>
        <v>0</v>
      </c>
      <c r="Z100" s="21">
        <f>IFERROR(VLOOKUP($P100,Receiving!$C:$T,10,FALSE)/VLOOKUP($P100,Receiving!$C:$T,5,FALSE),0)</f>
        <v>0</v>
      </c>
      <c r="AA100" s="21">
        <f>IFERROR(VLOOKUP($P100,Receiving!$C:$T,11,FALSE),0)</f>
        <v>0</v>
      </c>
      <c r="AB100" s="21">
        <f>IFERROR(VLOOKUP($P100,Receiving!$C:$T,14,FALSE),0)</f>
        <v>0</v>
      </c>
      <c r="AC100" s="21">
        <f>IFERROR(VLOOKUP($P100,Receiving!$C:$T,11,FALSE)/VLOOKUP($P100,Receiving!$C:$T,5,FALSE),0)</f>
        <v>0</v>
      </c>
      <c r="AD100" s="12">
        <f>IFERROR(VLOOKUP($P100,Rushing!$C:$P,7,FALSE)/VLOOKUP($P100,Rushing!$C:$P,5,FALSE),0)</f>
        <v>0</v>
      </c>
      <c r="AE100" s="12">
        <f>IFERROR(VLOOKUP($P100,Rushing!$C:$P,8,FALSE)/VLOOKUP($P100,Rushing!$C:$P,5,FALSE),0)</f>
        <v>0</v>
      </c>
      <c r="AF100" s="12">
        <f>IFERROR(VLOOKUP($P100,Rushing!$C:$P,12,FALSE),0)</f>
        <v>0</v>
      </c>
      <c r="AG100" s="12">
        <f>IFERROR(VLOOKUP($P100,Rushing!$C:$P,9,FALSE)/VLOOKUP($P100,Rushing!$C:$P,5,FALSE),0)</f>
        <v>0</v>
      </c>
      <c r="AH100" s="12">
        <f>VLOOKUP($J100,'Vegas Odds'!$B:$S,18,FALSE)</f>
        <v>31.210567449280106</v>
      </c>
      <c r="AI100" s="12">
        <f>VLOOKUP($J100,'Vegas Odds'!$B:$S,17,FALSE)</f>
        <v>27.689432550719893</v>
      </c>
      <c r="AJ100">
        <v>1</v>
      </c>
      <c r="AK100" s="12">
        <f t="shared" si="22"/>
        <v>0</v>
      </c>
      <c r="AL100" s="12">
        <f t="shared" si="23"/>
        <v>31.210567449280106</v>
      </c>
      <c r="AM100" s="12">
        <f>V100/Team_Defense_Table[[#Totals],[Passing yds/att]]*'Fanduel Export'!Q100</f>
        <v>0</v>
      </c>
      <c r="AN100" s="12">
        <f t="shared" si="38"/>
        <v>0</v>
      </c>
      <c r="AO100" s="12">
        <f>IFERROR(IF(OR($B100="D",$B100="K"),0,VLOOKUP($P100,Receiving!$C:$T,7,FALSE)/VLOOKUP($P100,Receiving!$C:$T,5,FALSE)),0)*$AJ100</f>
        <v>0</v>
      </c>
      <c r="AP100" s="21">
        <f t="shared" si="30"/>
        <v>43.803379953379959</v>
      </c>
      <c r="AQ100" s="21">
        <f t="shared" si="31"/>
        <v>0</v>
      </c>
      <c r="AR100" s="22">
        <f t="shared" si="24"/>
        <v>0</v>
      </c>
      <c r="AS100" s="22">
        <f t="shared" si="32"/>
        <v>0</v>
      </c>
      <c r="AT100" s="22">
        <f>AA100/Team_Defense_Table[[#Totals],[Yards per completion]]*'Fanduel Export'!S100</f>
        <v>0</v>
      </c>
      <c r="AU100" s="12">
        <f t="shared" si="39"/>
        <v>0</v>
      </c>
      <c r="AV100" s="12">
        <f t="shared" si="25"/>
        <v>0</v>
      </c>
      <c r="AW100" s="21">
        <f t="shared" si="33"/>
        <v>25.532284382284381</v>
      </c>
      <c r="AX100" s="12">
        <f t="shared" si="34"/>
        <v>0</v>
      </c>
      <c r="AY100" s="12">
        <f>AF100/Team_Defense_Table[[#Totals],[Rushing Y/A]]*R100</f>
        <v>0</v>
      </c>
      <c r="AZ100" s="12">
        <f t="shared" si="40"/>
        <v>0</v>
      </c>
      <c r="BA100" s="22">
        <f t="shared" si="26"/>
        <v>0</v>
      </c>
      <c r="BB100" s="22">
        <f t="shared" si="27"/>
        <v>0</v>
      </c>
      <c r="BC100" s="21">
        <f t="shared" si="28"/>
        <v>0</v>
      </c>
      <c r="BD100" t="str">
        <f t="shared" si="35"/>
        <v>Josh Thomas</v>
      </c>
      <c r="BE100">
        <f t="shared" si="36"/>
        <v>6000</v>
      </c>
      <c r="BF100" t="str">
        <f t="shared" si="37"/>
        <v>QB</v>
      </c>
    </row>
    <row r="101" spans="1:58" x14ac:dyDescent="0.3">
      <c r="A101" t="s">
        <v>2193</v>
      </c>
      <c r="B101" t="s">
        <v>38</v>
      </c>
      <c r="C101" t="s">
        <v>2194</v>
      </c>
      <c r="D101" t="s">
        <v>988</v>
      </c>
      <c r="E101" t="s">
        <v>2195</v>
      </c>
      <c r="F101">
        <v>0</v>
      </c>
      <c r="G101">
        <v>0</v>
      </c>
      <c r="H101">
        <v>6000</v>
      </c>
      <c r="I101" t="s">
        <v>1972</v>
      </c>
      <c r="J101" t="s">
        <v>86</v>
      </c>
      <c r="K101" t="s">
        <v>1093</v>
      </c>
      <c r="O101" t="str">
        <f t="shared" si="29"/>
        <v>Jake Rudock</v>
      </c>
      <c r="P101" t="str">
        <f>IFERROR(VLOOKUP(O:O,'Name Bridge'!A:B,2,FALSE),O:O)</f>
        <v>Jake Rudock</v>
      </c>
      <c r="Q101" s="12">
        <f>VLOOKUP($K101,'Defensive Stats'!$AC:$AH,2,FALSE)</f>
        <v>5.3843283582089549</v>
      </c>
      <c r="R101" s="12">
        <f>VLOOKUP($K101,'Defensive Stats'!$AC:$AH,4,FALSE)</f>
        <v>4.1863013698630134</v>
      </c>
      <c r="S101" s="12">
        <f>VLOOKUP($K101,'Defensive Stats'!$AC:$AH,6,FALSE)</f>
        <v>9.5247524752475243</v>
      </c>
      <c r="T101" s="12">
        <f>IFERROR(VLOOKUP($P101,Passing!$C:$AF,9,FALSE)/VLOOKUP($P101,Passing!$C:$AF,5,FALSE),0)</f>
        <v>0</v>
      </c>
      <c r="U101" s="12">
        <f>IFERROR(VLOOKUP($P101,Passing!$C:$AF,11,FALSE)/VLOOKUP($P101,Passing!$C:$AF,5,FALSE),0)</f>
        <v>0</v>
      </c>
      <c r="V101" s="12">
        <f>IFERROR(VLOOKUP($P101,Passing!$C:$AF,18,FALSE),0)</f>
        <v>0</v>
      </c>
      <c r="W101" s="12">
        <f>IFERROR(VLOOKUP($P101,Passing!$C:$AF,12,FALSE)/VLOOKUP($P101,Passing!$C:$AF,5,FALSE),0)</f>
        <v>0</v>
      </c>
      <c r="X101" s="12">
        <f>IFERROR(IF(OR($B101="D",$B101="K"),0,VLOOKUP($P101,Receiving!$C:$T,7,FALSE)/VLOOKUP($P101,Receiving!$C:$T,5,FALSE)),0)*$AJ101</f>
        <v>0</v>
      </c>
      <c r="Y101" s="21">
        <f>IFERROR(VLOOKUP($P101,Receiving!$C:$T,8,FALSE)/VLOOKUP($P101,Receiving!$C:$T,5,FALSE),0)</f>
        <v>0</v>
      </c>
      <c r="Z101" s="21">
        <f>IFERROR(VLOOKUP($P101,Receiving!$C:$T,10,FALSE)/VLOOKUP($P101,Receiving!$C:$T,5,FALSE),0)</f>
        <v>0</v>
      </c>
      <c r="AA101" s="21">
        <f>IFERROR(VLOOKUP($P101,Receiving!$C:$T,11,FALSE),0)</f>
        <v>0</v>
      </c>
      <c r="AB101" s="21">
        <f>IFERROR(VLOOKUP($P101,Receiving!$C:$T,14,FALSE),0)</f>
        <v>0</v>
      </c>
      <c r="AC101" s="21">
        <f>IFERROR(VLOOKUP($P101,Receiving!$C:$T,11,FALSE)/VLOOKUP($P101,Receiving!$C:$T,5,FALSE),0)</f>
        <v>0</v>
      </c>
      <c r="AD101" s="12">
        <f>IFERROR(VLOOKUP($P101,Rushing!$C:$P,7,FALSE)/VLOOKUP($P101,Rushing!$C:$P,5,FALSE),0)</f>
        <v>0</v>
      </c>
      <c r="AE101" s="12">
        <f>IFERROR(VLOOKUP($P101,Rushing!$C:$P,8,FALSE)/VLOOKUP($P101,Rushing!$C:$P,5,FALSE),0)</f>
        <v>0</v>
      </c>
      <c r="AF101" s="12">
        <f>IFERROR(VLOOKUP($P101,Rushing!$C:$P,12,FALSE),0)</f>
        <v>0</v>
      </c>
      <c r="AG101" s="12">
        <f>IFERROR(VLOOKUP($P101,Rushing!$C:$P,9,FALSE)/VLOOKUP($P101,Rushing!$C:$P,5,FALSE),0)</f>
        <v>0</v>
      </c>
      <c r="AH101" s="12">
        <f>VLOOKUP($J101,'Vegas Odds'!$B:$S,18,FALSE)</f>
        <v>42.492174647302903</v>
      </c>
      <c r="AI101" s="12">
        <f>VLOOKUP($J101,'Vegas Odds'!$B:$S,17,FALSE)</f>
        <v>20.507825352697093</v>
      </c>
      <c r="AJ101">
        <v>1</v>
      </c>
      <c r="AK101" s="12">
        <f t="shared" si="22"/>
        <v>0</v>
      </c>
      <c r="AL101" s="12">
        <f t="shared" si="23"/>
        <v>42.492174647302903</v>
      </c>
      <c r="AM101" s="12">
        <f>V101/Team_Defense_Table[[#Totals],[Passing yds/att]]*'Fanduel Export'!Q101</f>
        <v>0</v>
      </c>
      <c r="AN101" s="12">
        <f t="shared" si="38"/>
        <v>0</v>
      </c>
      <c r="AO101" s="12">
        <f>IFERROR(IF(OR($B101="D",$B101="K"),0,VLOOKUP($P101,Receiving!$C:$T,7,FALSE)/VLOOKUP($P101,Receiving!$C:$T,5,FALSE)),0)*$AJ101</f>
        <v>0</v>
      </c>
      <c r="AP101" s="21">
        <f t="shared" si="30"/>
        <v>49.607967032967032</v>
      </c>
      <c r="AQ101" s="21">
        <f t="shared" si="31"/>
        <v>0</v>
      </c>
      <c r="AR101" s="22">
        <f t="shared" si="24"/>
        <v>0</v>
      </c>
      <c r="AS101" s="22">
        <f t="shared" si="32"/>
        <v>0</v>
      </c>
      <c r="AT101" s="22">
        <f>AA101/Team_Defense_Table[[#Totals],[Yards per completion]]*'Fanduel Export'!S101</f>
        <v>0</v>
      </c>
      <c r="AU101" s="12">
        <f t="shared" si="39"/>
        <v>0</v>
      </c>
      <c r="AV101" s="12">
        <f t="shared" si="25"/>
        <v>0</v>
      </c>
      <c r="AW101" s="21">
        <f t="shared" si="33"/>
        <v>42.314010989010988</v>
      </c>
      <c r="AX101" s="12">
        <f t="shared" si="34"/>
        <v>0</v>
      </c>
      <c r="AY101" s="12">
        <f>AF101/Team_Defense_Table[[#Totals],[Rushing Y/A]]*R101</f>
        <v>0</v>
      </c>
      <c r="AZ101" s="12">
        <f t="shared" si="40"/>
        <v>0</v>
      </c>
      <c r="BA101" s="22">
        <f t="shared" si="26"/>
        <v>0</v>
      </c>
      <c r="BB101" s="22">
        <f t="shared" si="27"/>
        <v>0</v>
      </c>
      <c r="BC101" s="21">
        <f t="shared" si="28"/>
        <v>0</v>
      </c>
      <c r="BD101" t="str">
        <f t="shared" si="35"/>
        <v>Jake Rudock</v>
      </c>
      <c r="BE101">
        <f t="shared" si="36"/>
        <v>6000</v>
      </c>
      <c r="BF101" t="str">
        <f t="shared" si="37"/>
        <v>QB</v>
      </c>
    </row>
    <row r="102" spans="1:58" x14ac:dyDescent="0.3">
      <c r="A102" t="s">
        <v>2196</v>
      </c>
      <c r="B102" t="s">
        <v>38</v>
      </c>
      <c r="C102" t="s">
        <v>2197</v>
      </c>
      <c r="D102" t="s">
        <v>703</v>
      </c>
      <c r="E102" t="s">
        <v>2198</v>
      </c>
      <c r="F102">
        <v>16.396000671386702</v>
      </c>
      <c r="G102">
        <v>5</v>
      </c>
      <c r="H102">
        <v>6000</v>
      </c>
      <c r="I102" t="s">
        <v>1919</v>
      </c>
      <c r="J102" t="s">
        <v>1090</v>
      </c>
      <c r="K102" t="s">
        <v>116</v>
      </c>
      <c r="O102" t="str">
        <f t="shared" si="29"/>
        <v>C.J. Beathard</v>
      </c>
      <c r="P102" t="str">
        <f>IFERROR(VLOOKUP(O:O,'Name Bridge'!A:B,2,FALSE),O:O)</f>
        <v>C.J. Beathard</v>
      </c>
      <c r="Q102" s="12">
        <f>VLOOKUP($K102,'Defensive Stats'!$AC:$AH,2,FALSE)</f>
        <v>7.5041597337770387</v>
      </c>
      <c r="R102" s="12">
        <f>VLOOKUP($K102,'Defensive Stats'!$AC:$AH,4,FALSE)</f>
        <v>4.3781321184510249</v>
      </c>
      <c r="S102" s="12">
        <f>VLOOKUP($K102,'Defensive Stats'!$AC:$AH,6,FALSE)</f>
        <v>10.712589073634204</v>
      </c>
      <c r="T102" s="12">
        <f>IFERROR(VLOOKUP($P102,Passing!$C:$AF,9,FALSE)/VLOOKUP($P102,Passing!$C:$AF,5,FALSE),0)</f>
        <v>0</v>
      </c>
      <c r="U102" s="12">
        <f>IFERROR(VLOOKUP($P102,Passing!$C:$AF,11,FALSE)/VLOOKUP($P102,Passing!$C:$AF,5,FALSE),0)</f>
        <v>0</v>
      </c>
      <c r="V102" s="12">
        <f>IFERROR(VLOOKUP($P102,Passing!$C:$AF,18,FALSE),0)</f>
        <v>0</v>
      </c>
      <c r="W102" s="12">
        <f>IFERROR(VLOOKUP($P102,Passing!$C:$AF,12,FALSE)/VLOOKUP($P102,Passing!$C:$AF,5,FALSE),0)</f>
        <v>0</v>
      </c>
      <c r="X102" s="12">
        <f>IFERROR(IF(OR($B102="D",$B102="K"),0,VLOOKUP($P102,Receiving!$C:$T,7,FALSE)/VLOOKUP($P102,Receiving!$C:$T,5,FALSE)),0)*$AJ102</f>
        <v>0</v>
      </c>
      <c r="Y102" s="21">
        <f>IFERROR(VLOOKUP($P102,Receiving!$C:$T,8,FALSE)/VLOOKUP($P102,Receiving!$C:$T,5,FALSE),0)</f>
        <v>0</v>
      </c>
      <c r="Z102" s="21">
        <f>IFERROR(VLOOKUP($P102,Receiving!$C:$T,10,FALSE)/VLOOKUP($P102,Receiving!$C:$T,5,FALSE),0)</f>
        <v>0</v>
      </c>
      <c r="AA102" s="21">
        <f>IFERROR(VLOOKUP($P102,Receiving!$C:$T,11,FALSE),0)</f>
        <v>0</v>
      </c>
      <c r="AB102" s="21">
        <f>IFERROR(VLOOKUP($P102,Receiving!$C:$T,14,FALSE),0)</f>
        <v>0</v>
      </c>
      <c r="AC102" s="21">
        <f>IFERROR(VLOOKUP($P102,Receiving!$C:$T,11,FALSE)/VLOOKUP($P102,Receiving!$C:$T,5,FALSE),0)</f>
        <v>0</v>
      </c>
      <c r="AD102" s="12">
        <f>IFERROR(VLOOKUP($P102,Rushing!$C:$P,7,FALSE)/VLOOKUP($P102,Rushing!$C:$P,5,FALSE),0)</f>
        <v>0</v>
      </c>
      <c r="AE102" s="12">
        <f>IFERROR(VLOOKUP($P102,Rushing!$C:$P,8,FALSE)/VLOOKUP($P102,Rushing!$C:$P,5,FALSE),0)</f>
        <v>0</v>
      </c>
      <c r="AF102" s="12">
        <f>IFERROR(VLOOKUP($P102,Rushing!$C:$P,12,FALSE),0)</f>
        <v>0</v>
      </c>
      <c r="AG102" s="12">
        <f>IFERROR(VLOOKUP($P102,Rushing!$C:$P,9,FALSE)/VLOOKUP($P102,Rushing!$C:$P,5,FALSE),0)</f>
        <v>0</v>
      </c>
      <c r="AH102" s="12">
        <f>VLOOKUP($J102,'Vegas Odds'!$B:$S,18,FALSE)</f>
        <v>26.807585091071147</v>
      </c>
      <c r="AI102" s="12">
        <f>VLOOKUP($J102,'Vegas Odds'!$B:$S,17,FALSE)</f>
        <v>33.392414908928856</v>
      </c>
      <c r="AJ102">
        <v>1</v>
      </c>
      <c r="AK102" s="12">
        <f t="shared" si="22"/>
        <v>0</v>
      </c>
      <c r="AL102" s="12">
        <f t="shared" si="23"/>
        <v>26.807585091071147</v>
      </c>
      <c r="AM102" s="12">
        <f>V102/Team_Defense_Table[[#Totals],[Passing yds/att]]*'Fanduel Export'!Q102</f>
        <v>0</v>
      </c>
      <c r="AN102" s="12">
        <f t="shared" si="38"/>
        <v>0</v>
      </c>
      <c r="AO102" s="12">
        <f>IFERROR(IF(OR($B102="D",$B102="K"),0,VLOOKUP($P102,Receiving!$C:$T,7,FALSE)/VLOOKUP($P102,Receiving!$C:$T,5,FALSE)),0)*$AJ102</f>
        <v>0</v>
      </c>
      <c r="AP102" s="21">
        <f t="shared" si="30"/>
        <v>33.340259740259739</v>
      </c>
      <c r="AQ102" s="21">
        <f t="shared" si="31"/>
        <v>0</v>
      </c>
      <c r="AR102" s="22">
        <f t="shared" si="24"/>
        <v>0</v>
      </c>
      <c r="AS102" s="22">
        <f t="shared" si="32"/>
        <v>0</v>
      </c>
      <c r="AT102" s="22">
        <f>AA102/Team_Defense_Table[[#Totals],[Yards per completion]]*'Fanduel Export'!S102</f>
        <v>0</v>
      </c>
      <c r="AU102" s="12">
        <f t="shared" si="39"/>
        <v>0</v>
      </c>
      <c r="AV102" s="12">
        <f t="shared" si="25"/>
        <v>0</v>
      </c>
      <c r="AW102" s="21">
        <f t="shared" si="33"/>
        <v>29.127326839826839</v>
      </c>
      <c r="AX102" s="12">
        <f t="shared" si="34"/>
        <v>0</v>
      </c>
      <c r="AY102" s="12">
        <f>AF102/Team_Defense_Table[[#Totals],[Rushing Y/A]]*R102</f>
        <v>0</v>
      </c>
      <c r="AZ102" s="12">
        <f t="shared" si="40"/>
        <v>0</v>
      </c>
      <c r="BA102" s="22">
        <f t="shared" si="26"/>
        <v>0</v>
      </c>
      <c r="BB102" s="22">
        <f t="shared" si="27"/>
        <v>0</v>
      </c>
      <c r="BC102" s="21">
        <f t="shared" si="28"/>
        <v>0</v>
      </c>
      <c r="BD102" t="str">
        <f t="shared" si="35"/>
        <v>C.J. Beathard</v>
      </c>
      <c r="BE102">
        <f t="shared" si="36"/>
        <v>6000</v>
      </c>
      <c r="BF102" t="str">
        <f t="shared" si="37"/>
        <v>QB</v>
      </c>
    </row>
    <row r="103" spans="1:58" x14ac:dyDescent="0.3">
      <c r="A103" t="s">
        <v>2199</v>
      </c>
      <c r="B103" t="s">
        <v>38</v>
      </c>
      <c r="C103" t="s">
        <v>2200</v>
      </c>
      <c r="D103" t="s">
        <v>274</v>
      </c>
      <c r="E103" t="s">
        <v>2201</v>
      </c>
      <c r="F103">
        <v>12.172000122070299</v>
      </c>
      <c r="G103">
        <v>5</v>
      </c>
      <c r="H103">
        <v>6000</v>
      </c>
      <c r="I103" t="s">
        <v>1968</v>
      </c>
      <c r="J103" t="s">
        <v>72</v>
      </c>
      <c r="K103" t="s">
        <v>99</v>
      </c>
      <c r="O103" t="str">
        <f t="shared" si="29"/>
        <v>David Blough</v>
      </c>
      <c r="P103" t="str">
        <f>IFERROR(VLOOKUP(O:O,'Name Bridge'!A:B,2,FALSE),O:O)</f>
        <v>David Blough</v>
      </c>
      <c r="Q103" s="12">
        <f>VLOOKUP($K103,'Defensive Stats'!$AC:$AH,2,FALSE)</f>
        <v>6.2241681260945709</v>
      </c>
      <c r="R103" s="12">
        <f>VLOOKUP($K103,'Defensive Stats'!$AC:$AH,4,FALSE)</f>
        <v>3.9420289855072466</v>
      </c>
      <c r="S103" s="12">
        <f>VLOOKUP($K103,'Defensive Stats'!$AC:$AH,6,FALSE)</f>
        <v>9.817679558011049</v>
      </c>
      <c r="T103" s="12">
        <f>IFERROR(VLOOKUP($P103,Passing!$C:$AF,9,FALSE)/VLOOKUP($P103,Passing!$C:$AF,5,FALSE),0)</f>
        <v>34.799999999999997</v>
      </c>
      <c r="U103" s="12">
        <f>IFERROR(VLOOKUP($P103,Passing!$C:$AF,11,FALSE)/VLOOKUP($P103,Passing!$C:$AF,5,FALSE),0)</f>
        <v>196.8</v>
      </c>
      <c r="V103" s="12" t="str">
        <f>IFERROR(VLOOKUP($P103,Passing!$C:$AF,18,FALSE),0)</f>
        <v>5.7</v>
      </c>
      <c r="W103" s="12">
        <f>IFERROR(VLOOKUP($P103,Passing!$C:$AF,12,FALSE)/VLOOKUP($P103,Passing!$C:$AF,5,FALSE),0)</f>
        <v>0.8</v>
      </c>
      <c r="X103" s="12">
        <f>IFERROR(IF(OR($B103="D",$B103="K"),0,VLOOKUP($P103,Receiving!$C:$T,7,FALSE)/VLOOKUP($P103,Receiving!$C:$T,5,FALSE)),0)*$AJ103</f>
        <v>0.2</v>
      </c>
      <c r="Y103" s="21">
        <f>IFERROR(VLOOKUP($P103,Receiving!$C:$T,8,FALSE)/VLOOKUP($P103,Receiving!$C:$T,5,FALSE),0)</f>
        <v>0.2</v>
      </c>
      <c r="Z103" s="21">
        <f>IFERROR(VLOOKUP($P103,Receiving!$C:$T,10,FALSE)/VLOOKUP($P103,Receiving!$C:$T,5,FALSE),0)</f>
        <v>3.8</v>
      </c>
      <c r="AA103" s="21">
        <f>IFERROR(VLOOKUP($P103,Receiving!$C:$T,11,FALSE),0)</f>
        <v>19</v>
      </c>
      <c r="AB103" s="21">
        <f>IFERROR(VLOOKUP($P103,Receiving!$C:$T,14,FALSE),0)</f>
        <v>19</v>
      </c>
      <c r="AC103" s="21">
        <f>IFERROR(VLOOKUP($P103,Receiving!$C:$T,11,FALSE)/VLOOKUP($P103,Receiving!$C:$T,5,FALSE),0)</f>
        <v>3.8</v>
      </c>
      <c r="AD103" s="12">
        <f>IFERROR(VLOOKUP($P103,Rushing!$C:$P,7,FALSE)/VLOOKUP($P103,Rushing!$C:$P,5,FALSE),0)</f>
        <v>1.6</v>
      </c>
      <c r="AE103" s="12">
        <f>IFERROR(VLOOKUP($P103,Rushing!$C:$P,8,FALSE)/VLOOKUP($P103,Rushing!$C:$P,5,FALSE),0)</f>
        <v>6.2</v>
      </c>
      <c r="AF103" s="12" t="str">
        <f>IFERROR(VLOOKUP($P103,Rushing!$C:$P,12,FALSE),0)</f>
        <v>3.9</v>
      </c>
      <c r="AG103" s="12">
        <f>IFERROR(VLOOKUP($P103,Rushing!$C:$P,9,FALSE)/VLOOKUP($P103,Rushing!$C:$P,5,FALSE),0)</f>
        <v>0</v>
      </c>
      <c r="AH103" s="12">
        <f>VLOOKUP($J103,'Vegas Odds'!$B:$S,18,FALSE)</f>
        <v>34.909659414362835</v>
      </c>
      <c r="AI103" s="12">
        <f>VLOOKUP($J103,'Vegas Odds'!$B:$S,17,FALSE)</f>
        <v>26.19034058563717</v>
      </c>
      <c r="AJ103">
        <v>1</v>
      </c>
      <c r="AK103" s="12">
        <f t="shared" si="22"/>
        <v>34.799999999999997</v>
      </c>
      <c r="AL103" s="12">
        <f t="shared" si="23"/>
        <v>34.909659414362835</v>
      </c>
      <c r="AM103" s="12">
        <f>V103/Team_Defense_Table[[#Totals],[Passing yds/att]]*'Fanduel Export'!Q103</f>
        <v>5.2635300850638629</v>
      </c>
      <c r="AN103" s="12">
        <f t="shared" si="38"/>
        <v>183.7480425868317</v>
      </c>
      <c r="AO103" s="12">
        <f>IFERROR(IF(OR($B103="D",$B103="K"),0,VLOOKUP($P103,Receiving!$C:$T,7,FALSE)/VLOOKUP($P103,Receiving!$C:$T,5,FALSE)),0)*$AJ103</f>
        <v>0.2</v>
      </c>
      <c r="AP103" s="21">
        <f t="shared" si="30"/>
        <v>35.950198412698413</v>
      </c>
      <c r="AQ103" s="21">
        <f t="shared" si="31"/>
        <v>0.19421121971906538</v>
      </c>
      <c r="AR103" s="22">
        <f t="shared" si="24"/>
        <v>0.2</v>
      </c>
      <c r="AS103" s="22">
        <f t="shared" si="32"/>
        <v>0.19421121971906538</v>
      </c>
      <c r="AT103" s="22">
        <f>AA103/Team_Defense_Table[[#Totals],[Yards per completion]]*'Fanduel Export'!S103</f>
        <v>17.567037400423917</v>
      </c>
      <c r="AU103" s="12">
        <f t="shared" si="39"/>
        <v>3.4117157603867687</v>
      </c>
      <c r="AV103" s="12">
        <f t="shared" si="25"/>
        <v>1.6</v>
      </c>
      <c r="AW103" s="21">
        <f t="shared" si="33"/>
        <v>55.169444444444444</v>
      </c>
      <c r="AX103" s="12">
        <f t="shared" si="34"/>
        <v>0.75956075612139418</v>
      </c>
      <c r="AY103" s="12">
        <f>AF103/Team_Defense_Table[[#Totals],[Rushing Y/A]]*R103</f>
        <v>3.5649653434152491</v>
      </c>
      <c r="AZ103" s="12">
        <f t="shared" si="40"/>
        <v>2.7078077717910523</v>
      </c>
      <c r="BA103" s="22">
        <f t="shared" si="26"/>
        <v>8.0618740566910496</v>
      </c>
      <c r="BB103" s="22">
        <f t="shared" si="27"/>
        <v>1.3436456761151749</v>
      </c>
      <c r="BC103" s="21">
        <f t="shared" si="28"/>
        <v>3.3333333333333333E-2</v>
      </c>
      <c r="BD103" t="str">
        <f t="shared" si="35"/>
        <v>David Blough</v>
      </c>
      <c r="BE103">
        <f t="shared" si="36"/>
        <v>6000</v>
      </c>
      <c r="BF103" t="str">
        <f t="shared" si="37"/>
        <v>QB</v>
      </c>
    </row>
    <row r="104" spans="1:58" x14ac:dyDescent="0.3">
      <c r="A104" t="s">
        <v>2202</v>
      </c>
      <c r="B104" t="s">
        <v>34</v>
      </c>
      <c r="C104" t="s">
        <v>2203</v>
      </c>
      <c r="D104" t="s">
        <v>143</v>
      </c>
      <c r="E104" t="s">
        <v>2204</v>
      </c>
      <c r="F104">
        <v>9.1625003814697195</v>
      </c>
      <c r="G104">
        <v>16</v>
      </c>
      <c r="H104">
        <v>6000</v>
      </c>
      <c r="I104" t="s">
        <v>1972</v>
      </c>
      <c r="J104" t="s">
        <v>1093</v>
      </c>
      <c r="K104" t="s">
        <v>86</v>
      </c>
      <c r="L104" t="s">
        <v>2205</v>
      </c>
      <c r="M104" t="s">
        <v>2206</v>
      </c>
      <c r="O104" t="str">
        <f t="shared" si="29"/>
        <v>Sony Michel</v>
      </c>
      <c r="P104" t="str">
        <f>IFERROR(VLOOKUP(O:O,'Name Bridge'!A:B,2,FALSE),O:O)</f>
        <v>Sony Michel</v>
      </c>
      <c r="Q104" s="12">
        <f>VLOOKUP($K104,'Defensive Stats'!$AC:$AH,2,FALSE)</f>
        <v>7.7027522935779817</v>
      </c>
      <c r="R104" s="12">
        <f>VLOOKUP($K104,'Defensive Stats'!$AC:$AH,4,FALSE)</f>
        <v>4.4659793814432991</v>
      </c>
      <c r="S104" s="12">
        <f>VLOOKUP($K104,'Defensive Stats'!$AC:$AH,6,FALSE)</f>
        <v>12.203488372093023</v>
      </c>
      <c r="T104" s="12">
        <f>IFERROR(VLOOKUP($P104,Passing!$C:$AF,9,FALSE)/VLOOKUP($P104,Passing!$C:$AF,5,FALSE),0)</f>
        <v>0</v>
      </c>
      <c r="U104" s="12">
        <f>IFERROR(VLOOKUP($P104,Passing!$C:$AF,11,FALSE)/VLOOKUP($P104,Passing!$C:$AF,5,FALSE),0)</f>
        <v>0</v>
      </c>
      <c r="V104" s="12">
        <f>IFERROR(VLOOKUP($P104,Passing!$C:$AF,18,FALSE),0)</f>
        <v>0</v>
      </c>
      <c r="W104" s="12">
        <f>IFERROR(VLOOKUP($P104,Passing!$C:$AF,12,FALSE)/VLOOKUP($P104,Passing!$C:$AF,5,FALSE),0)</f>
        <v>0</v>
      </c>
      <c r="X104" s="12">
        <f>IFERROR(IF(OR($B104="D",$B104="K"),0,VLOOKUP($P104,Receiving!$C:$T,7,FALSE)/VLOOKUP($P104,Receiving!$C:$T,5,FALSE)),0)*$AJ104</f>
        <v>1.25</v>
      </c>
      <c r="Y104" s="21">
        <f>IFERROR(VLOOKUP($P104,Receiving!$C:$T,8,FALSE)/VLOOKUP($P104,Receiving!$C:$T,5,FALSE),0)</f>
        <v>0.75</v>
      </c>
      <c r="Z104" s="21">
        <f>IFERROR(VLOOKUP($P104,Receiving!$C:$T,10,FALSE)/VLOOKUP($P104,Receiving!$C:$T,5,FALSE),0)</f>
        <v>5.875</v>
      </c>
      <c r="AA104" s="21">
        <f>IFERROR(VLOOKUP($P104,Receiving!$C:$T,11,FALSE),0)</f>
        <v>7.8</v>
      </c>
      <c r="AB104" s="21">
        <f>IFERROR(VLOOKUP($P104,Receiving!$C:$T,14,FALSE),0)</f>
        <v>19</v>
      </c>
      <c r="AC104" s="21">
        <f>IFERROR(VLOOKUP($P104,Receiving!$C:$T,11,FALSE)/VLOOKUP($P104,Receiving!$C:$T,5,FALSE),0)</f>
        <v>0.48749999999999999</v>
      </c>
      <c r="AD104" s="12">
        <f>IFERROR(VLOOKUP($P104,Rushing!$C:$P,7,FALSE)/VLOOKUP($P104,Rushing!$C:$P,5,FALSE),0)</f>
        <v>15.4375</v>
      </c>
      <c r="AE104" s="12">
        <f>IFERROR(VLOOKUP($P104,Rushing!$C:$P,8,FALSE)/VLOOKUP($P104,Rushing!$C:$P,5,FALSE),0)</f>
        <v>57</v>
      </c>
      <c r="AF104" s="12" t="str">
        <f>IFERROR(VLOOKUP($P104,Rushing!$C:$P,12,FALSE),0)</f>
        <v>3.7</v>
      </c>
      <c r="AG104" s="12">
        <f>IFERROR(VLOOKUP($P104,Rushing!$C:$P,9,FALSE)/VLOOKUP($P104,Rushing!$C:$P,5,FALSE),0)</f>
        <v>0.4375</v>
      </c>
      <c r="AH104" s="12">
        <f>VLOOKUP($J104,'Vegas Odds'!$B:$S,18,FALSE)</f>
        <v>34.723204605263149</v>
      </c>
      <c r="AI104" s="12">
        <f>VLOOKUP($J104,'Vegas Odds'!$B:$S,17,FALSE)</f>
        <v>31.576795394736852</v>
      </c>
      <c r="AJ104">
        <v>1</v>
      </c>
      <c r="AK104" s="12">
        <f t="shared" si="22"/>
        <v>0</v>
      </c>
      <c r="AL104" s="12">
        <f t="shared" si="23"/>
        <v>0</v>
      </c>
      <c r="AM104" s="12">
        <f>V104/Team_Defense_Table[[#Totals],[Passing yds/att]]*'Fanduel Export'!Q104</f>
        <v>0</v>
      </c>
      <c r="AN104" s="12">
        <f t="shared" si="38"/>
        <v>0</v>
      </c>
      <c r="AO104" s="12">
        <f>IFERROR(IF(OR($B104="D",$B104="K"),0,VLOOKUP($P104,Receiving!$C:$T,7,FALSE)/VLOOKUP($P104,Receiving!$C:$T,5,FALSE)),0)*$AJ104</f>
        <v>1.25</v>
      </c>
      <c r="AP104" s="21">
        <f t="shared" si="30"/>
        <v>42.773239260739253</v>
      </c>
      <c r="AQ104" s="21">
        <f t="shared" si="31"/>
        <v>1.0147467553718488</v>
      </c>
      <c r="AR104" s="22">
        <f t="shared" si="24"/>
        <v>0.75</v>
      </c>
      <c r="AS104" s="22">
        <f t="shared" si="32"/>
        <v>0.6088480532231092</v>
      </c>
      <c r="AT104" s="22">
        <f>AA104/Team_Defense_Table[[#Totals],[Yards per completion]]*'Fanduel Export'!S104</f>
        <v>8.964264583121281</v>
      </c>
      <c r="AU104" s="12">
        <f t="shared" si="39"/>
        <v>5.4578750400102587</v>
      </c>
      <c r="AV104" s="12">
        <f t="shared" si="25"/>
        <v>15.4375</v>
      </c>
      <c r="AW104" s="21">
        <f t="shared" si="33"/>
        <v>34.718452380952385</v>
      </c>
      <c r="AX104" s="12">
        <f t="shared" si="34"/>
        <v>14.040567636986305</v>
      </c>
      <c r="AY104" s="12">
        <f>AF104/Team_Defense_Table[[#Totals],[Rushing Y/A]]*R104</f>
        <v>3.8316808606006281</v>
      </c>
      <c r="AZ104" s="12">
        <f t="shared" si="40"/>
        <v>53.79897428660901</v>
      </c>
      <c r="BA104" s="22">
        <f t="shared" si="26"/>
        <v>6.3006849326619268</v>
      </c>
      <c r="BB104" s="22">
        <f t="shared" si="27"/>
        <v>1.0501141554436544</v>
      </c>
      <c r="BC104" s="21">
        <f t="shared" si="28"/>
        <v>0.20833333333333334</v>
      </c>
      <c r="BD104" t="str">
        <f t="shared" si="35"/>
        <v>Sony Michel</v>
      </c>
      <c r="BE104">
        <f t="shared" si="36"/>
        <v>6000</v>
      </c>
      <c r="BF104" t="str">
        <f t="shared" si="37"/>
        <v>RB</v>
      </c>
    </row>
    <row r="105" spans="1:58" x14ac:dyDescent="0.3">
      <c r="A105" t="s">
        <v>2207</v>
      </c>
      <c r="B105" t="s">
        <v>38</v>
      </c>
      <c r="C105" t="s">
        <v>2208</v>
      </c>
      <c r="D105" t="s">
        <v>2209</v>
      </c>
      <c r="E105" t="s">
        <v>2210</v>
      </c>
      <c r="F105">
        <v>0</v>
      </c>
      <c r="G105">
        <v>0</v>
      </c>
      <c r="H105">
        <v>6000</v>
      </c>
      <c r="I105" t="s">
        <v>1934</v>
      </c>
      <c r="J105" t="s">
        <v>56</v>
      </c>
      <c r="K105" t="s">
        <v>78</v>
      </c>
      <c r="O105" t="str">
        <f t="shared" si="29"/>
        <v>Easton Stick</v>
      </c>
      <c r="P105" t="str">
        <f>IFERROR(VLOOKUP(O:O,'Name Bridge'!A:B,2,FALSE),O:O)</f>
        <v>Easton Stick</v>
      </c>
      <c r="Q105" s="12">
        <f>VLOOKUP($K105,'Defensive Stats'!$AC:$AH,2,FALSE)</f>
        <v>7.8496993987975952</v>
      </c>
      <c r="R105" s="12">
        <f>VLOOKUP($K105,'Defensive Stats'!$AC:$AH,4,FALSE)</f>
        <v>4.7261904761904763</v>
      </c>
      <c r="S105" s="12">
        <f>VLOOKUP($K105,'Defensive Stats'!$AC:$AH,6,FALSE)</f>
        <v>12.717532467532468</v>
      </c>
      <c r="T105" s="12">
        <f>IFERROR(VLOOKUP($P105,Passing!$C:$AF,9,FALSE)/VLOOKUP($P105,Passing!$C:$AF,5,FALSE),0)</f>
        <v>0</v>
      </c>
      <c r="U105" s="12">
        <f>IFERROR(VLOOKUP($P105,Passing!$C:$AF,11,FALSE)/VLOOKUP($P105,Passing!$C:$AF,5,FALSE),0)</f>
        <v>0</v>
      </c>
      <c r="V105" s="12">
        <f>IFERROR(VLOOKUP($P105,Passing!$C:$AF,18,FALSE),0)</f>
        <v>0</v>
      </c>
      <c r="W105" s="12">
        <f>IFERROR(VLOOKUP($P105,Passing!$C:$AF,12,FALSE)/VLOOKUP($P105,Passing!$C:$AF,5,FALSE),0)</f>
        <v>0</v>
      </c>
      <c r="X105" s="12">
        <f>IFERROR(IF(OR($B105="D",$B105="K"),0,VLOOKUP($P105,Receiving!$C:$T,7,FALSE)/VLOOKUP($P105,Receiving!$C:$T,5,FALSE)),0)*$AJ105</f>
        <v>0</v>
      </c>
      <c r="Y105" s="21">
        <f>IFERROR(VLOOKUP($P105,Receiving!$C:$T,8,FALSE)/VLOOKUP($P105,Receiving!$C:$T,5,FALSE),0)</f>
        <v>0</v>
      </c>
      <c r="Z105" s="21">
        <f>IFERROR(VLOOKUP($P105,Receiving!$C:$T,10,FALSE)/VLOOKUP($P105,Receiving!$C:$T,5,FALSE),0)</f>
        <v>0</v>
      </c>
      <c r="AA105" s="21">
        <f>IFERROR(VLOOKUP($P105,Receiving!$C:$T,11,FALSE),0)</f>
        <v>0</v>
      </c>
      <c r="AB105" s="21">
        <f>IFERROR(VLOOKUP($P105,Receiving!$C:$T,14,FALSE),0)</f>
        <v>0</v>
      </c>
      <c r="AC105" s="21">
        <f>IFERROR(VLOOKUP($P105,Receiving!$C:$T,11,FALSE)/VLOOKUP($P105,Receiving!$C:$T,5,FALSE),0)</f>
        <v>0</v>
      </c>
      <c r="AD105" s="12">
        <f>IFERROR(VLOOKUP($P105,Rushing!$C:$P,7,FALSE)/VLOOKUP($P105,Rushing!$C:$P,5,FALSE),0)</f>
        <v>0</v>
      </c>
      <c r="AE105" s="12">
        <f>IFERROR(VLOOKUP($P105,Rushing!$C:$P,8,FALSE)/VLOOKUP($P105,Rushing!$C:$P,5,FALSE),0)</f>
        <v>0</v>
      </c>
      <c r="AF105" s="12">
        <f>IFERROR(VLOOKUP($P105,Rushing!$C:$P,12,FALSE),0)</f>
        <v>0</v>
      </c>
      <c r="AG105" s="12">
        <f>IFERROR(VLOOKUP($P105,Rushing!$C:$P,9,FALSE)/VLOOKUP($P105,Rushing!$C:$P,5,FALSE),0)</f>
        <v>0</v>
      </c>
      <c r="AH105" s="12">
        <f>VLOOKUP($J105,'Vegas Odds'!$B:$S,18,FALSE)</f>
        <v>34.151746652267818</v>
      </c>
      <c r="AI105" s="12">
        <f>VLOOKUP($J105,'Vegas Odds'!$B:$S,17,FALSE)</f>
        <v>26.748253347732181</v>
      </c>
      <c r="AJ105">
        <v>1</v>
      </c>
      <c r="AK105" s="12">
        <f t="shared" si="22"/>
        <v>0</v>
      </c>
      <c r="AL105" s="12">
        <f t="shared" si="23"/>
        <v>34.151746652267818</v>
      </c>
      <c r="AM105" s="12">
        <f>V105/Team_Defense_Table[[#Totals],[Passing yds/att]]*'Fanduel Export'!Q105</f>
        <v>0</v>
      </c>
      <c r="AN105" s="12">
        <f t="shared" si="38"/>
        <v>0</v>
      </c>
      <c r="AO105" s="12">
        <f>IFERROR(IF(OR($B105="D",$B105="K"),0,VLOOKUP($P105,Receiving!$C:$T,7,FALSE)/VLOOKUP($P105,Receiving!$C:$T,5,FALSE)),0)*$AJ105</f>
        <v>0</v>
      </c>
      <c r="AP105" s="21">
        <f t="shared" si="30"/>
        <v>32.673214285714288</v>
      </c>
      <c r="AQ105" s="21">
        <f t="shared" si="31"/>
        <v>0</v>
      </c>
      <c r="AR105" s="22">
        <f t="shared" si="24"/>
        <v>0</v>
      </c>
      <c r="AS105" s="22">
        <f t="shared" si="32"/>
        <v>0</v>
      </c>
      <c r="AT105" s="22">
        <f>AA105/Team_Defense_Table[[#Totals],[Yards per completion]]*'Fanduel Export'!S105</f>
        <v>0</v>
      </c>
      <c r="AU105" s="12">
        <f t="shared" si="39"/>
        <v>0</v>
      </c>
      <c r="AV105" s="12">
        <f t="shared" si="25"/>
        <v>0</v>
      </c>
      <c r="AW105" s="21">
        <f t="shared" si="33"/>
        <v>14.611309523809522</v>
      </c>
      <c r="AX105" s="12">
        <f t="shared" si="34"/>
        <v>0</v>
      </c>
      <c r="AY105" s="12">
        <f>AF105/Team_Defense_Table[[#Totals],[Rushing Y/A]]*R105</f>
        <v>0</v>
      </c>
      <c r="AZ105" s="12">
        <f t="shared" si="40"/>
        <v>0</v>
      </c>
      <c r="BA105" s="22">
        <f t="shared" si="26"/>
        <v>0</v>
      </c>
      <c r="BB105" s="22">
        <f t="shared" si="27"/>
        <v>0</v>
      </c>
      <c r="BC105" s="21">
        <f t="shared" si="28"/>
        <v>0</v>
      </c>
      <c r="BD105" t="str">
        <f t="shared" si="35"/>
        <v>Easton Stick</v>
      </c>
      <c r="BE105">
        <f t="shared" si="36"/>
        <v>6000</v>
      </c>
      <c r="BF105" t="str">
        <f t="shared" si="37"/>
        <v>QB</v>
      </c>
    </row>
    <row r="106" spans="1:58" x14ac:dyDescent="0.3">
      <c r="A106" t="s">
        <v>2211</v>
      </c>
      <c r="B106" t="s">
        <v>38</v>
      </c>
      <c r="C106" t="s">
        <v>2212</v>
      </c>
      <c r="D106" t="s">
        <v>2213</v>
      </c>
      <c r="E106" t="s">
        <v>2214</v>
      </c>
      <c r="F106">
        <v>0</v>
      </c>
      <c r="G106">
        <v>0</v>
      </c>
      <c r="H106">
        <v>6000</v>
      </c>
      <c r="I106" t="s">
        <v>1896</v>
      </c>
      <c r="J106" t="s">
        <v>1094</v>
      </c>
      <c r="K106" t="s">
        <v>46</v>
      </c>
      <c r="O106" t="str">
        <f t="shared" si="29"/>
        <v>Jordan Love</v>
      </c>
      <c r="P106" t="str">
        <f>IFERROR(VLOOKUP(O:O,'Name Bridge'!A:B,2,FALSE),O:O)</f>
        <v>Jordan Love</v>
      </c>
      <c r="Q106" s="12">
        <f>VLOOKUP($K106,'Defensive Stats'!$AC:$AH,2,FALSE)</f>
        <v>6.2179700499168051</v>
      </c>
      <c r="R106" s="12">
        <f>VLOOKUP($K106,'Defensive Stats'!$AC:$AH,4,FALSE)</f>
        <v>4.2772277227722775</v>
      </c>
      <c r="S106" s="12">
        <f>VLOOKUP($K106,'Defensive Stats'!$AC:$AH,6,FALSE)</f>
        <v>9.4847715736040605</v>
      </c>
      <c r="T106" s="12">
        <f>IFERROR(VLOOKUP($P106,Passing!$C:$AF,9,FALSE)/VLOOKUP($P106,Passing!$C:$AF,5,FALSE),0)</f>
        <v>0</v>
      </c>
      <c r="U106" s="12">
        <f>IFERROR(VLOOKUP($P106,Passing!$C:$AF,11,FALSE)/VLOOKUP($P106,Passing!$C:$AF,5,FALSE),0)</f>
        <v>0</v>
      </c>
      <c r="V106" s="12">
        <f>IFERROR(VLOOKUP($P106,Passing!$C:$AF,18,FALSE),0)</f>
        <v>0</v>
      </c>
      <c r="W106" s="12">
        <f>IFERROR(VLOOKUP($P106,Passing!$C:$AF,12,FALSE)/VLOOKUP($P106,Passing!$C:$AF,5,FALSE),0)</f>
        <v>0</v>
      </c>
      <c r="X106" s="12">
        <f>IFERROR(IF(OR($B106="D",$B106="K"),0,VLOOKUP($P106,Receiving!$C:$T,7,FALSE)/VLOOKUP($P106,Receiving!$C:$T,5,FALSE)),0)*$AJ106</f>
        <v>0</v>
      </c>
      <c r="Y106" s="21">
        <f>IFERROR(VLOOKUP($P106,Receiving!$C:$T,8,FALSE)/VLOOKUP($P106,Receiving!$C:$T,5,FALSE),0)</f>
        <v>0</v>
      </c>
      <c r="Z106" s="21">
        <f>IFERROR(VLOOKUP($P106,Receiving!$C:$T,10,FALSE)/VLOOKUP($P106,Receiving!$C:$T,5,FALSE),0)</f>
        <v>0</v>
      </c>
      <c r="AA106" s="21">
        <f>IFERROR(VLOOKUP($P106,Receiving!$C:$T,11,FALSE),0)</f>
        <v>0</v>
      </c>
      <c r="AB106" s="21">
        <f>IFERROR(VLOOKUP($P106,Receiving!$C:$T,14,FALSE),0)</f>
        <v>0</v>
      </c>
      <c r="AC106" s="21">
        <f>IFERROR(VLOOKUP($P106,Receiving!$C:$T,11,FALSE)/VLOOKUP($P106,Receiving!$C:$T,5,FALSE),0)</f>
        <v>0</v>
      </c>
      <c r="AD106" s="12">
        <f>IFERROR(VLOOKUP($P106,Rushing!$C:$P,7,FALSE)/VLOOKUP($P106,Rushing!$C:$P,5,FALSE),0)</f>
        <v>0</v>
      </c>
      <c r="AE106" s="12">
        <f>IFERROR(VLOOKUP($P106,Rushing!$C:$P,8,FALSE)/VLOOKUP($P106,Rushing!$C:$P,5,FALSE),0)</f>
        <v>0</v>
      </c>
      <c r="AF106" s="12">
        <f>IFERROR(VLOOKUP($P106,Rushing!$C:$P,12,FALSE),0)</f>
        <v>0</v>
      </c>
      <c r="AG106" s="12">
        <f>IFERROR(VLOOKUP($P106,Rushing!$C:$P,9,FALSE)/VLOOKUP($P106,Rushing!$C:$P,5,FALSE),0)</f>
        <v>0</v>
      </c>
      <c r="AH106" s="12">
        <f>VLOOKUP($J106,'Vegas Odds'!$B:$S,18,FALSE)</f>
        <v>37.252589426829275</v>
      </c>
      <c r="AI106" s="12">
        <f>VLOOKUP($J106,'Vegas Odds'!$B:$S,17,FALSE)</f>
        <v>23.147410573170728</v>
      </c>
      <c r="AJ106">
        <v>1</v>
      </c>
      <c r="AK106" s="12">
        <f t="shared" si="22"/>
        <v>0</v>
      </c>
      <c r="AL106" s="12">
        <f t="shared" si="23"/>
        <v>37.252589426829275</v>
      </c>
      <c r="AM106" s="12">
        <f>V106/Team_Defense_Table[[#Totals],[Passing yds/att]]*'Fanduel Export'!Q106</f>
        <v>0</v>
      </c>
      <c r="AN106" s="12">
        <f t="shared" si="38"/>
        <v>0</v>
      </c>
      <c r="AO106" s="12">
        <f>IFERROR(IF(OR($B106="D",$B106="K"),0,VLOOKUP($P106,Receiving!$C:$T,7,FALSE)/VLOOKUP($P106,Receiving!$C:$T,5,FALSE)),0)*$AJ106</f>
        <v>0</v>
      </c>
      <c r="AP106" s="21">
        <f t="shared" si="30"/>
        <v>34.582088744588752</v>
      </c>
      <c r="AQ106" s="21">
        <f t="shared" si="31"/>
        <v>0</v>
      </c>
      <c r="AR106" s="22">
        <f t="shared" si="24"/>
        <v>0</v>
      </c>
      <c r="AS106" s="22">
        <f t="shared" si="32"/>
        <v>0</v>
      </c>
      <c r="AT106" s="22">
        <f>AA106/Team_Defense_Table[[#Totals],[Yards per completion]]*'Fanduel Export'!S106</f>
        <v>0</v>
      </c>
      <c r="AU106" s="12">
        <f t="shared" si="39"/>
        <v>0</v>
      </c>
      <c r="AV106" s="12">
        <f t="shared" si="25"/>
        <v>0</v>
      </c>
      <c r="AW106" s="21">
        <f t="shared" si="33"/>
        <v>28.472023809523812</v>
      </c>
      <c r="AX106" s="12">
        <f t="shared" si="34"/>
        <v>0</v>
      </c>
      <c r="AY106" s="12">
        <f>AF106/Team_Defense_Table[[#Totals],[Rushing Y/A]]*R106</f>
        <v>0</v>
      </c>
      <c r="AZ106" s="12">
        <f t="shared" si="40"/>
        <v>0</v>
      </c>
      <c r="BA106" s="22">
        <f t="shared" si="26"/>
        <v>0</v>
      </c>
      <c r="BB106" s="22">
        <f t="shared" si="27"/>
        <v>0</v>
      </c>
      <c r="BC106" s="21">
        <f t="shared" si="28"/>
        <v>0</v>
      </c>
      <c r="BD106" t="str">
        <f t="shared" si="35"/>
        <v>Jordan Love</v>
      </c>
      <c r="BE106">
        <f t="shared" si="36"/>
        <v>6000</v>
      </c>
      <c r="BF106" t="str">
        <f t="shared" si="37"/>
        <v>QB</v>
      </c>
    </row>
    <row r="107" spans="1:58" x14ac:dyDescent="0.3">
      <c r="A107" t="s">
        <v>2215</v>
      </c>
      <c r="B107" t="s">
        <v>38</v>
      </c>
      <c r="C107" t="s">
        <v>2216</v>
      </c>
      <c r="D107" t="s">
        <v>632</v>
      </c>
      <c r="E107" t="s">
        <v>2217</v>
      </c>
      <c r="F107">
        <v>-6.0000002384185701E-2</v>
      </c>
      <c r="G107">
        <v>5</v>
      </c>
      <c r="H107">
        <v>6000</v>
      </c>
      <c r="I107" t="s">
        <v>1888</v>
      </c>
      <c r="J107" t="s">
        <v>54</v>
      </c>
      <c r="K107" t="s">
        <v>37</v>
      </c>
      <c r="O107" t="str">
        <f t="shared" si="29"/>
        <v>Garrett Gilbert</v>
      </c>
      <c r="P107" t="str">
        <f>IFERROR(VLOOKUP(O:O,'Name Bridge'!A:B,2,FALSE),O:O)</f>
        <v>Garrett Gilbert</v>
      </c>
      <c r="Q107" s="12">
        <f>VLOOKUP($K107,'Defensive Stats'!$AC:$AH,2,FALSE)</f>
        <v>6.09375</v>
      </c>
      <c r="R107" s="12">
        <f>VLOOKUP($K107,'Defensive Stats'!$AC:$AH,4,FALSE)</f>
        <v>4.3941176470588239</v>
      </c>
      <c r="S107" s="12">
        <f>VLOOKUP($K107,'Defensive Stats'!$AC:$AH,6,FALSE)</f>
        <v>10.424528301886792</v>
      </c>
      <c r="T107" s="12">
        <f>IFERROR(VLOOKUP($P107,Passing!$C:$AF,9,FALSE)/VLOOKUP($P107,Passing!$C:$AF,5,FALSE),0)</f>
        <v>0.6</v>
      </c>
      <c r="U107" s="12">
        <f>IFERROR(VLOOKUP($P107,Passing!$C:$AF,11,FALSE)/VLOOKUP($P107,Passing!$C:$AF,5,FALSE),0)</f>
        <v>0</v>
      </c>
      <c r="V107" s="12" t="str">
        <f>IFERROR(VLOOKUP($P107,Passing!$C:$AF,18,FALSE),0)</f>
        <v>0.0</v>
      </c>
      <c r="W107" s="12">
        <f>IFERROR(VLOOKUP($P107,Passing!$C:$AF,12,FALSE)/VLOOKUP($P107,Passing!$C:$AF,5,FALSE),0)</f>
        <v>0</v>
      </c>
      <c r="X107" s="12">
        <f>IFERROR(IF(OR($B107="D",$B107="K"),0,VLOOKUP($P107,Receiving!$C:$T,7,FALSE)/VLOOKUP($P107,Receiving!$C:$T,5,FALSE)),0)*$AJ107</f>
        <v>0</v>
      </c>
      <c r="Y107" s="21">
        <f>IFERROR(VLOOKUP($P107,Receiving!$C:$T,8,FALSE)/VLOOKUP($P107,Receiving!$C:$T,5,FALSE),0)</f>
        <v>0</v>
      </c>
      <c r="Z107" s="21">
        <f>IFERROR(VLOOKUP($P107,Receiving!$C:$T,10,FALSE)/VLOOKUP($P107,Receiving!$C:$T,5,FALSE),0)</f>
        <v>0</v>
      </c>
      <c r="AA107" s="21">
        <f>IFERROR(VLOOKUP($P107,Receiving!$C:$T,11,FALSE),0)</f>
        <v>0</v>
      </c>
      <c r="AB107" s="21">
        <f>IFERROR(VLOOKUP($P107,Receiving!$C:$T,14,FALSE),0)</f>
        <v>0</v>
      </c>
      <c r="AC107" s="21">
        <f>IFERROR(VLOOKUP($P107,Receiving!$C:$T,11,FALSE)/VLOOKUP($P107,Receiving!$C:$T,5,FALSE),0)</f>
        <v>0</v>
      </c>
      <c r="AD107" s="12">
        <f>IFERROR(VLOOKUP($P107,Rushing!$C:$P,7,FALSE)/VLOOKUP($P107,Rushing!$C:$P,5,FALSE),0)</f>
        <v>0.6</v>
      </c>
      <c r="AE107" s="12">
        <f>IFERROR(VLOOKUP($P107,Rushing!$C:$P,8,FALSE)/VLOOKUP($P107,Rushing!$C:$P,5,FALSE),0)</f>
        <v>-0.6</v>
      </c>
      <c r="AF107" s="12" t="str">
        <f>IFERROR(VLOOKUP($P107,Rushing!$C:$P,12,FALSE),0)</f>
        <v>-1.0</v>
      </c>
      <c r="AG107" s="12">
        <f>IFERROR(VLOOKUP($P107,Rushing!$C:$P,9,FALSE)/VLOOKUP($P107,Rushing!$C:$P,5,FALSE),0)</f>
        <v>0</v>
      </c>
      <c r="AH107" s="12">
        <f>VLOOKUP($J107,'Vegas Odds'!$B:$S,18,FALSE)</f>
        <v>39.317423175965665</v>
      </c>
      <c r="AI107" s="12">
        <f>VLOOKUP($J107,'Vegas Odds'!$B:$S,17,FALSE)</f>
        <v>20.682576824034335</v>
      </c>
      <c r="AJ107">
        <v>1</v>
      </c>
      <c r="AK107" s="12">
        <f t="shared" si="22"/>
        <v>0.6</v>
      </c>
      <c r="AL107" s="12">
        <f t="shared" si="23"/>
        <v>39.317423175965665</v>
      </c>
      <c r="AM107" s="12">
        <f>V107/Team_Defense_Table[[#Totals],[Passing yds/att]]*'Fanduel Export'!Q107</f>
        <v>0</v>
      </c>
      <c r="AN107" s="12">
        <f t="shared" si="38"/>
        <v>0</v>
      </c>
      <c r="AO107" s="12">
        <f>IFERROR(IF(OR($B107="D",$B107="K"),0,VLOOKUP($P107,Receiving!$C:$T,7,FALSE)/VLOOKUP($P107,Receiving!$C:$T,5,FALSE)),0)*$AJ107</f>
        <v>0</v>
      </c>
      <c r="AP107" s="21">
        <f t="shared" si="30"/>
        <v>34.054517704517707</v>
      </c>
      <c r="AQ107" s="21">
        <f t="shared" si="31"/>
        <v>0</v>
      </c>
      <c r="AR107" s="22">
        <f t="shared" si="24"/>
        <v>0</v>
      </c>
      <c r="AS107" s="22">
        <f t="shared" si="32"/>
        <v>0</v>
      </c>
      <c r="AT107" s="22">
        <f>AA107/Team_Defense_Table[[#Totals],[Yards per completion]]*'Fanduel Export'!S107</f>
        <v>0</v>
      </c>
      <c r="AU107" s="12">
        <f t="shared" si="39"/>
        <v>0</v>
      </c>
      <c r="AV107" s="12">
        <f t="shared" si="25"/>
        <v>0.6</v>
      </c>
      <c r="AW107" s="21">
        <f t="shared" si="33"/>
        <v>28.633928571428569</v>
      </c>
      <c r="AX107" s="12">
        <f t="shared" si="34"/>
        <v>0.43338608125198236</v>
      </c>
      <c r="AY107" s="12">
        <f>AF107/Team_Defense_Table[[#Totals],[Rushing Y/A]]*R107</f>
        <v>-1.0189258312020462</v>
      </c>
      <c r="AZ107" s="12">
        <f t="shared" si="40"/>
        <v>-0.44158827307107362</v>
      </c>
      <c r="BA107" s="22">
        <f t="shared" si="26"/>
        <v>-4.4158827307107365E-2</v>
      </c>
      <c r="BB107" s="22">
        <f t="shared" si="27"/>
        <v>-7.3598045511845608E-3</v>
      </c>
      <c r="BC107" s="21">
        <f t="shared" si="28"/>
        <v>0</v>
      </c>
      <c r="BD107" t="str">
        <f t="shared" si="35"/>
        <v>Garrett Gilbert</v>
      </c>
      <c r="BE107">
        <f t="shared" si="36"/>
        <v>6000</v>
      </c>
      <c r="BF107" t="str">
        <f t="shared" si="37"/>
        <v>QB</v>
      </c>
    </row>
    <row r="108" spans="1:58" x14ac:dyDescent="0.3">
      <c r="A108" t="s">
        <v>2218</v>
      </c>
      <c r="B108" t="s">
        <v>38</v>
      </c>
      <c r="C108" t="s">
        <v>2027</v>
      </c>
      <c r="D108" t="s">
        <v>2219</v>
      </c>
      <c r="E108" t="s">
        <v>2220</v>
      </c>
      <c r="F108">
        <v>0</v>
      </c>
      <c r="G108">
        <v>0</v>
      </c>
      <c r="H108">
        <v>6000</v>
      </c>
      <c r="I108" t="s">
        <v>1888</v>
      </c>
      <c r="J108" t="s">
        <v>37</v>
      </c>
      <c r="K108" t="s">
        <v>54</v>
      </c>
      <c r="O108" t="str">
        <f t="shared" si="29"/>
        <v>Tyler Huntley</v>
      </c>
      <c r="P108" t="str">
        <f>IFERROR(VLOOKUP(O:O,'Name Bridge'!A:B,2,FALSE),O:O)</f>
        <v>Tyler Huntley</v>
      </c>
      <c r="Q108" s="12">
        <f>VLOOKUP($K108,'Defensive Stats'!$AC:$AH,2,FALSE)</f>
        <v>6.7641325536062382</v>
      </c>
      <c r="R108" s="12">
        <f>VLOOKUP($K108,'Defensive Stats'!$AC:$AH,4,FALSE)</f>
        <v>5</v>
      </c>
      <c r="S108" s="12">
        <f>VLOOKUP($K108,'Defensive Stats'!$AC:$AH,6,FALSE)</f>
        <v>10.911949685534591</v>
      </c>
      <c r="T108" s="12">
        <f>IFERROR(VLOOKUP($P108,Passing!$C:$AF,9,FALSE)/VLOOKUP($P108,Passing!$C:$AF,5,FALSE),0)</f>
        <v>0</v>
      </c>
      <c r="U108" s="12">
        <f>IFERROR(VLOOKUP($P108,Passing!$C:$AF,11,FALSE)/VLOOKUP($P108,Passing!$C:$AF,5,FALSE),0)</f>
        <v>0</v>
      </c>
      <c r="V108" s="12">
        <f>IFERROR(VLOOKUP($P108,Passing!$C:$AF,18,FALSE),0)</f>
        <v>0</v>
      </c>
      <c r="W108" s="12">
        <f>IFERROR(VLOOKUP($P108,Passing!$C:$AF,12,FALSE)/VLOOKUP($P108,Passing!$C:$AF,5,FALSE),0)</f>
        <v>0</v>
      </c>
      <c r="X108" s="12">
        <f>IFERROR(IF(OR($B108="D",$B108="K"),0,VLOOKUP($P108,Receiving!$C:$T,7,FALSE)/VLOOKUP($P108,Receiving!$C:$T,5,FALSE)),0)*$AJ108</f>
        <v>0</v>
      </c>
      <c r="Y108" s="21">
        <f>IFERROR(VLOOKUP($P108,Receiving!$C:$T,8,FALSE)/VLOOKUP($P108,Receiving!$C:$T,5,FALSE),0)</f>
        <v>0</v>
      </c>
      <c r="Z108" s="21">
        <f>IFERROR(VLOOKUP($P108,Receiving!$C:$T,10,FALSE)/VLOOKUP($P108,Receiving!$C:$T,5,FALSE),0)</f>
        <v>0</v>
      </c>
      <c r="AA108" s="21">
        <f>IFERROR(VLOOKUP($P108,Receiving!$C:$T,11,FALSE),0)</f>
        <v>0</v>
      </c>
      <c r="AB108" s="21">
        <f>IFERROR(VLOOKUP($P108,Receiving!$C:$T,14,FALSE),0)</f>
        <v>0</v>
      </c>
      <c r="AC108" s="21">
        <f>IFERROR(VLOOKUP($P108,Receiving!$C:$T,11,FALSE)/VLOOKUP($P108,Receiving!$C:$T,5,FALSE),0)</f>
        <v>0</v>
      </c>
      <c r="AD108" s="12">
        <f>IFERROR(VLOOKUP($P108,Rushing!$C:$P,7,FALSE)/VLOOKUP($P108,Rushing!$C:$P,5,FALSE),0)</f>
        <v>0</v>
      </c>
      <c r="AE108" s="12">
        <f>IFERROR(VLOOKUP($P108,Rushing!$C:$P,8,FALSE)/VLOOKUP($P108,Rushing!$C:$P,5,FALSE),0)</f>
        <v>0</v>
      </c>
      <c r="AF108" s="12">
        <f>IFERROR(VLOOKUP($P108,Rushing!$C:$P,12,FALSE),0)</f>
        <v>0</v>
      </c>
      <c r="AG108" s="12">
        <f>IFERROR(VLOOKUP($P108,Rushing!$C:$P,9,FALSE)/VLOOKUP($P108,Rushing!$C:$P,5,FALSE),0)</f>
        <v>0</v>
      </c>
      <c r="AH108" s="12">
        <f>VLOOKUP($J108,'Vegas Odds'!$B:$S,18,FALSE)</f>
        <v>12.779863682432442</v>
      </c>
      <c r="AI108" s="12">
        <f>VLOOKUP($J108,'Vegas Odds'!$B:$S,17,FALSE)</f>
        <v>50.520136317567555</v>
      </c>
      <c r="AJ108">
        <v>1</v>
      </c>
      <c r="AK108" s="12">
        <f t="shared" si="22"/>
        <v>0</v>
      </c>
      <c r="AL108" s="12">
        <f t="shared" si="23"/>
        <v>12.779863682432442</v>
      </c>
      <c r="AM108" s="12">
        <f>V108/Team_Defense_Table[[#Totals],[Passing yds/att]]*'Fanduel Export'!Q108</f>
        <v>0</v>
      </c>
      <c r="AN108" s="12">
        <f t="shared" si="38"/>
        <v>0</v>
      </c>
      <c r="AO108" s="12">
        <f>IFERROR(IF(OR($B108="D",$B108="K"),0,VLOOKUP($P108,Receiving!$C:$T,7,FALSE)/VLOOKUP($P108,Receiving!$C:$T,5,FALSE)),0)*$AJ108</f>
        <v>0</v>
      </c>
      <c r="AP108" s="21">
        <f t="shared" si="30"/>
        <v>19.229761904761904</v>
      </c>
      <c r="AQ108" s="21">
        <f t="shared" si="31"/>
        <v>0</v>
      </c>
      <c r="AR108" s="22">
        <f t="shared" si="24"/>
        <v>0</v>
      </c>
      <c r="AS108" s="22">
        <f t="shared" si="32"/>
        <v>0</v>
      </c>
      <c r="AT108" s="22">
        <f>AA108/Team_Defense_Table[[#Totals],[Yards per completion]]*'Fanduel Export'!S108</f>
        <v>0</v>
      </c>
      <c r="AU108" s="12">
        <f t="shared" si="39"/>
        <v>0</v>
      </c>
      <c r="AV108" s="12">
        <f t="shared" si="25"/>
        <v>0</v>
      </c>
      <c r="AW108" s="21">
        <f t="shared" si="33"/>
        <v>27.742261904761904</v>
      </c>
      <c r="AX108" s="12">
        <f t="shared" si="34"/>
        <v>0</v>
      </c>
      <c r="AY108" s="12">
        <f>AF108/Team_Defense_Table[[#Totals],[Rushing Y/A]]*R108</f>
        <v>0</v>
      </c>
      <c r="AZ108" s="12">
        <f t="shared" si="40"/>
        <v>0</v>
      </c>
      <c r="BA108" s="22">
        <f t="shared" si="26"/>
        <v>0</v>
      </c>
      <c r="BB108" s="22">
        <f t="shared" si="27"/>
        <v>0</v>
      </c>
      <c r="BC108" s="21">
        <f t="shared" si="28"/>
        <v>0</v>
      </c>
      <c r="BD108" t="str">
        <f t="shared" si="35"/>
        <v>Tyler Huntley</v>
      </c>
      <c r="BE108">
        <f t="shared" si="36"/>
        <v>6000</v>
      </c>
      <c r="BF108" t="str">
        <f t="shared" si="37"/>
        <v>QB</v>
      </c>
    </row>
    <row r="109" spans="1:58" x14ac:dyDescent="0.3">
      <c r="A109" t="s">
        <v>2221</v>
      </c>
      <c r="B109" t="s">
        <v>38</v>
      </c>
      <c r="C109" t="s">
        <v>2194</v>
      </c>
      <c r="D109" t="s">
        <v>2222</v>
      </c>
      <c r="E109" t="s">
        <v>2223</v>
      </c>
      <c r="F109">
        <v>0</v>
      </c>
      <c r="G109">
        <v>0</v>
      </c>
      <c r="H109">
        <v>6000</v>
      </c>
      <c r="I109" t="s">
        <v>1896</v>
      </c>
      <c r="J109" t="s">
        <v>46</v>
      </c>
      <c r="K109" t="s">
        <v>1094</v>
      </c>
      <c r="O109" t="str">
        <f t="shared" si="29"/>
        <v>Jake Browning</v>
      </c>
      <c r="P109" t="str">
        <f>IFERROR(VLOOKUP(O:O,'Name Bridge'!A:B,2,FALSE),O:O)</f>
        <v>Jake Browning</v>
      </c>
      <c r="Q109" s="12">
        <f>VLOOKUP($K109,'Defensive Stats'!$AC:$AH,2,FALSE)</f>
        <v>6.8150183150183148</v>
      </c>
      <c r="R109" s="12">
        <f>VLOOKUP($K109,'Defensive Stats'!$AC:$AH,4,FALSE)</f>
        <v>4.6739659367396591</v>
      </c>
      <c r="S109" s="12">
        <f>VLOOKUP($K109,'Defensive Stats'!$AC:$AH,6,FALSE)</f>
        <v>11.414110429447852</v>
      </c>
      <c r="T109" s="12">
        <f>IFERROR(VLOOKUP($P109,Passing!$C:$AF,9,FALSE)/VLOOKUP($P109,Passing!$C:$AF,5,FALSE),0)</f>
        <v>0</v>
      </c>
      <c r="U109" s="12">
        <f>IFERROR(VLOOKUP($P109,Passing!$C:$AF,11,FALSE)/VLOOKUP($P109,Passing!$C:$AF,5,FALSE),0)</f>
        <v>0</v>
      </c>
      <c r="V109" s="12">
        <f>IFERROR(VLOOKUP($P109,Passing!$C:$AF,18,FALSE),0)</f>
        <v>0</v>
      </c>
      <c r="W109" s="12">
        <f>IFERROR(VLOOKUP($P109,Passing!$C:$AF,12,FALSE)/VLOOKUP($P109,Passing!$C:$AF,5,FALSE),0)</f>
        <v>0</v>
      </c>
      <c r="X109" s="12">
        <f>IFERROR(IF(OR($B109="D",$B109="K"),0,VLOOKUP($P109,Receiving!$C:$T,7,FALSE)/VLOOKUP($P109,Receiving!$C:$T,5,FALSE)),0)*$AJ109</f>
        <v>0</v>
      </c>
      <c r="Y109" s="21">
        <f>IFERROR(VLOOKUP($P109,Receiving!$C:$T,8,FALSE)/VLOOKUP($P109,Receiving!$C:$T,5,FALSE),0)</f>
        <v>0</v>
      </c>
      <c r="Z109" s="21">
        <f>IFERROR(VLOOKUP($P109,Receiving!$C:$T,10,FALSE)/VLOOKUP($P109,Receiving!$C:$T,5,FALSE),0)</f>
        <v>0</v>
      </c>
      <c r="AA109" s="21">
        <f>IFERROR(VLOOKUP($P109,Receiving!$C:$T,11,FALSE),0)</f>
        <v>0</v>
      </c>
      <c r="AB109" s="21">
        <f>IFERROR(VLOOKUP($P109,Receiving!$C:$T,14,FALSE),0)</f>
        <v>0</v>
      </c>
      <c r="AC109" s="21">
        <f>IFERROR(VLOOKUP($P109,Receiving!$C:$T,11,FALSE)/VLOOKUP($P109,Receiving!$C:$T,5,FALSE),0)</f>
        <v>0</v>
      </c>
      <c r="AD109" s="12">
        <f>IFERROR(VLOOKUP($P109,Rushing!$C:$P,7,FALSE)/VLOOKUP($P109,Rushing!$C:$P,5,FALSE),0)</f>
        <v>0</v>
      </c>
      <c r="AE109" s="12">
        <f>IFERROR(VLOOKUP($P109,Rushing!$C:$P,8,FALSE)/VLOOKUP($P109,Rushing!$C:$P,5,FALSE),0)</f>
        <v>0</v>
      </c>
      <c r="AF109" s="12">
        <f>IFERROR(VLOOKUP($P109,Rushing!$C:$P,12,FALSE),0)</f>
        <v>0</v>
      </c>
      <c r="AG109" s="12">
        <f>IFERROR(VLOOKUP($P109,Rushing!$C:$P,9,FALSE)/VLOOKUP($P109,Rushing!$C:$P,5,FALSE),0)</f>
        <v>0</v>
      </c>
      <c r="AH109" s="12">
        <f>VLOOKUP($J109,'Vegas Odds'!$B:$S,18,FALSE)</f>
        <v>24.965896593176794</v>
      </c>
      <c r="AI109" s="12">
        <f>VLOOKUP($J109,'Vegas Odds'!$B:$S,17,FALSE)</f>
        <v>34.134103406823208</v>
      </c>
      <c r="AJ109">
        <v>1</v>
      </c>
      <c r="AK109" s="12">
        <f t="shared" si="22"/>
        <v>0</v>
      </c>
      <c r="AL109" s="12">
        <f t="shared" si="23"/>
        <v>24.965896593176794</v>
      </c>
      <c r="AM109" s="12">
        <f>V109/Team_Defense_Table[[#Totals],[Passing yds/att]]*'Fanduel Export'!Q109</f>
        <v>0</v>
      </c>
      <c r="AN109" s="12">
        <f t="shared" si="38"/>
        <v>0</v>
      </c>
      <c r="AO109" s="12">
        <f>IFERROR(IF(OR($B109="D",$B109="K"),0,VLOOKUP($P109,Receiving!$C:$T,7,FALSE)/VLOOKUP($P109,Receiving!$C:$T,5,FALSE)),0)*$AJ109</f>
        <v>0</v>
      </c>
      <c r="AP109" s="21">
        <f t="shared" si="30"/>
        <v>26.827243589743592</v>
      </c>
      <c r="AQ109" s="21">
        <f t="shared" si="31"/>
        <v>0</v>
      </c>
      <c r="AR109" s="22">
        <f t="shared" si="24"/>
        <v>0</v>
      </c>
      <c r="AS109" s="22">
        <f t="shared" si="32"/>
        <v>0</v>
      </c>
      <c r="AT109" s="22">
        <f>AA109/Team_Defense_Table[[#Totals],[Yards per completion]]*'Fanduel Export'!S109</f>
        <v>0</v>
      </c>
      <c r="AU109" s="12">
        <f t="shared" si="39"/>
        <v>0</v>
      </c>
      <c r="AV109" s="12">
        <f t="shared" si="25"/>
        <v>0</v>
      </c>
      <c r="AW109" s="21">
        <f t="shared" si="33"/>
        <v>37.68278388278388</v>
      </c>
      <c r="AX109" s="12">
        <f t="shared" si="34"/>
        <v>0</v>
      </c>
      <c r="AY109" s="12">
        <f>AF109/Team_Defense_Table[[#Totals],[Rushing Y/A]]*R109</f>
        <v>0</v>
      </c>
      <c r="AZ109" s="12">
        <f t="shared" si="40"/>
        <v>0</v>
      </c>
      <c r="BA109" s="22">
        <f t="shared" si="26"/>
        <v>0</v>
      </c>
      <c r="BB109" s="22">
        <f t="shared" si="27"/>
        <v>0</v>
      </c>
      <c r="BC109" s="21">
        <f t="shared" si="28"/>
        <v>0</v>
      </c>
      <c r="BD109" t="str">
        <f t="shared" si="35"/>
        <v>Jake Browning</v>
      </c>
      <c r="BE109">
        <f t="shared" si="36"/>
        <v>6000</v>
      </c>
      <c r="BF109" t="str">
        <f t="shared" si="37"/>
        <v>QB</v>
      </c>
    </row>
    <row r="110" spans="1:58" x14ac:dyDescent="0.3">
      <c r="A110" t="s">
        <v>2224</v>
      </c>
      <c r="B110" t="s">
        <v>38</v>
      </c>
      <c r="C110" t="s">
        <v>2225</v>
      </c>
      <c r="D110" t="s">
        <v>425</v>
      </c>
      <c r="E110" t="s">
        <v>2226</v>
      </c>
      <c r="F110">
        <v>3</v>
      </c>
      <c r="G110">
        <v>6</v>
      </c>
      <c r="H110">
        <v>6000</v>
      </c>
      <c r="I110" t="s">
        <v>1888</v>
      </c>
      <c r="J110" t="s">
        <v>37</v>
      </c>
      <c r="K110" t="s">
        <v>54</v>
      </c>
      <c r="O110" t="str">
        <f t="shared" si="29"/>
        <v>Robert Griffin III</v>
      </c>
      <c r="P110" t="str">
        <f>IFERROR(VLOOKUP(O:O,'Name Bridge'!A:B,2,FALSE),O:O)</f>
        <v>Robert Griffin III</v>
      </c>
      <c r="Q110" s="12">
        <f>VLOOKUP($K110,'Defensive Stats'!$AC:$AH,2,FALSE)</f>
        <v>6.7641325536062382</v>
      </c>
      <c r="R110" s="12">
        <f>VLOOKUP($K110,'Defensive Stats'!$AC:$AH,4,FALSE)</f>
        <v>5</v>
      </c>
      <c r="S110" s="12">
        <f>VLOOKUP($K110,'Defensive Stats'!$AC:$AH,6,FALSE)</f>
        <v>10.911949685534591</v>
      </c>
      <c r="T110" s="12">
        <f>IFERROR(VLOOKUP($P110,Passing!$C:$AF,9,FALSE)/VLOOKUP($P110,Passing!$C:$AF,5,FALSE),0)</f>
        <v>5.4285714285714288</v>
      </c>
      <c r="U110" s="12">
        <f>IFERROR(VLOOKUP($P110,Passing!$C:$AF,11,FALSE)/VLOOKUP($P110,Passing!$C:$AF,5,FALSE),0)</f>
        <v>32.142857142857146</v>
      </c>
      <c r="V110" s="12" t="str">
        <f>IFERROR(VLOOKUP($P110,Passing!$C:$AF,18,FALSE),0)</f>
        <v>5.9</v>
      </c>
      <c r="W110" s="12">
        <f>IFERROR(VLOOKUP($P110,Passing!$C:$AF,12,FALSE)/VLOOKUP($P110,Passing!$C:$AF,5,FALSE),0)</f>
        <v>0.14285714285714285</v>
      </c>
      <c r="X110" s="12">
        <f>IFERROR(IF(OR($B110="D",$B110="K"),0,VLOOKUP($P110,Receiving!$C:$T,7,FALSE)/VLOOKUP($P110,Receiving!$C:$T,5,FALSE)),0)*$AJ110</f>
        <v>0</v>
      </c>
      <c r="Y110" s="21">
        <f>IFERROR(VLOOKUP($P110,Receiving!$C:$T,8,FALSE)/VLOOKUP($P110,Receiving!$C:$T,5,FALSE),0)</f>
        <v>0</v>
      </c>
      <c r="Z110" s="21">
        <f>IFERROR(VLOOKUP($P110,Receiving!$C:$T,10,FALSE)/VLOOKUP($P110,Receiving!$C:$T,5,FALSE),0)</f>
        <v>0</v>
      </c>
      <c r="AA110" s="21">
        <f>IFERROR(VLOOKUP($P110,Receiving!$C:$T,11,FALSE),0)</f>
        <v>0</v>
      </c>
      <c r="AB110" s="21">
        <f>IFERROR(VLOOKUP($P110,Receiving!$C:$T,14,FALSE),0)</f>
        <v>0</v>
      </c>
      <c r="AC110" s="21">
        <f>IFERROR(VLOOKUP($P110,Receiving!$C:$T,11,FALSE)/VLOOKUP($P110,Receiving!$C:$T,5,FALSE),0)</f>
        <v>0</v>
      </c>
      <c r="AD110" s="12">
        <f>IFERROR(VLOOKUP($P110,Rushing!$C:$P,7,FALSE)/VLOOKUP($P110,Rushing!$C:$P,5,FALSE),0)</f>
        <v>2.8571428571428572</v>
      </c>
      <c r="AE110" s="12">
        <f>IFERROR(VLOOKUP($P110,Rushing!$C:$P,8,FALSE)/VLOOKUP($P110,Rushing!$C:$P,5,FALSE),0)</f>
        <v>10</v>
      </c>
      <c r="AF110" s="12" t="str">
        <f>IFERROR(VLOOKUP($P110,Rushing!$C:$P,12,FALSE),0)</f>
        <v>3.5</v>
      </c>
      <c r="AG110" s="12">
        <f>IFERROR(VLOOKUP($P110,Rushing!$C:$P,9,FALSE)/VLOOKUP($P110,Rushing!$C:$P,5,FALSE),0)</f>
        <v>0</v>
      </c>
      <c r="AH110" s="12">
        <f>VLOOKUP($J110,'Vegas Odds'!$B:$S,18,FALSE)</f>
        <v>12.779863682432442</v>
      </c>
      <c r="AI110" s="12">
        <f>VLOOKUP($J110,'Vegas Odds'!$B:$S,17,FALSE)</f>
        <v>50.520136317567555</v>
      </c>
      <c r="AJ110">
        <v>1</v>
      </c>
      <c r="AK110" s="12">
        <f t="shared" si="22"/>
        <v>5.4285714285714288</v>
      </c>
      <c r="AL110" s="12">
        <f t="shared" si="23"/>
        <v>12.779863682432442</v>
      </c>
      <c r="AM110" s="12">
        <f>V110/Team_Defense_Table[[#Totals],[Passing yds/att]]*'Fanduel Export'!Q110</f>
        <v>5.9208636511039012</v>
      </c>
      <c r="AN110" s="12">
        <f t="shared" si="38"/>
        <v>75.667830343377091</v>
      </c>
      <c r="AO110" s="12">
        <f>IFERROR(IF(OR($B110="D",$B110="K"),0,VLOOKUP($P110,Receiving!$C:$T,7,FALSE)/VLOOKUP($P110,Receiving!$C:$T,5,FALSE)),0)*$AJ110</f>
        <v>0</v>
      </c>
      <c r="AP110" s="21">
        <f t="shared" si="30"/>
        <v>19.229761904761904</v>
      </c>
      <c r="AQ110" s="21">
        <f t="shared" si="31"/>
        <v>0</v>
      </c>
      <c r="AR110" s="22">
        <f t="shared" si="24"/>
        <v>0</v>
      </c>
      <c r="AS110" s="22">
        <f t="shared" si="32"/>
        <v>0</v>
      </c>
      <c r="AT110" s="22">
        <f>AA110/Team_Defense_Table[[#Totals],[Yards per completion]]*'Fanduel Export'!S110</f>
        <v>0</v>
      </c>
      <c r="AU110" s="12">
        <f t="shared" si="39"/>
        <v>0</v>
      </c>
      <c r="AV110" s="12">
        <f t="shared" si="25"/>
        <v>2.8571428571428572</v>
      </c>
      <c r="AW110" s="21">
        <f t="shared" si="33"/>
        <v>27.742261904761904</v>
      </c>
      <c r="AX110" s="12">
        <f t="shared" si="34"/>
        <v>5.2030092974086353</v>
      </c>
      <c r="AY110" s="12">
        <f>AF110/Team_Defense_Table[[#Totals],[Rushing Y/A]]*R110</f>
        <v>4.0579710144927539</v>
      </c>
      <c r="AZ110" s="12">
        <f t="shared" si="40"/>
        <v>21.11366091702055</v>
      </c>
      <c r="BA110" s="22">
        <f t="shared" si="26"/>
        <v>5.138079305437139</v>
      </c>
      <c r="BB110" s="22">
        <f t="shared" si="27"/>
        <v>0.85634655090618983</v>
      </c>
      <c r="BC110" s="21">
        <f t="shared" si="28"/>
        <v>0</v>
      </c>
      <c r="BD110" t="str">
        <f t="shared" si="35"/>
        <v>Robert Griffin III</v>
      </c>
      <c r="BE110">
        <f t="shared" si="36"/>
        <v>6000</v>
      </c>
      <c r="BF110" t="str">
        <f t="shared" si="37"/>
        <v>QB</v>
      </c>
    </row>
    <row r="111" spans="1:58" x14ac:dyDescent="0.3">
      <c r="A111" t="s">
        <v>2227</v>
      </c>
      <c r="B111" t="s">
        <v>38</v>
      </c>
      <c r="C111" t="s">
        <v>2228</v>
      </c>
      <c r="D111" t="s">
        <v>339</v>
      </c>
      <c r="E111" t="s">
        <v>1921</v>
      </c>
      <c r="F111">
        <v>11.5</v>
      </c>
      <c r="G111">
        <v>3</v>
      </c>
      <c r="H111">
        <v>6000</v>
      </c>
      <c r="I111" t="s">
        <v>1934</v>
      </c>
      <c r="J111" t="s">
        <v>78</v>
      </c>
      <c r="K111" t="s">
        <v>56</v>
      </c>
      <c r="O111" t="str">
        <f t="shared" si="29"/>
        <v>Brandon Allen</v>
      </c>
      <c r="P111" t="str">
        <f>IFERROR(VLOOKUP(O:O,'Name Bridge'!A:B,2,FALSE),O:O)</f>
        <v>Brandon Allen</v>
      </c>
      <c r="Q111" s="12">
        <f>VLOOKUP($K111,'Defensive Stats'!$AC:$AH,2,FALSE)</f>
        <v>6.9051724137931032</v>
      </c>
      <c r="R111" s="12">
        <f>VLOOKUP($K111,'Defensive Stats'!$AC:$AH,4,FALSE)</f>
        <v>4.2074592074592072</v>
      </c>
      <c r="S111" s="12">
        <f>VLOOKUP($K111,'Defensive Stats'!$AC:$AH,6,FALSE)</f>
        <v>9.7682926829268286</v>
      </c>
      <c r="T111" s="12">
        <f>IFERROR(VLOOKUP($P111,Passing!$C:$AF,9,FALSE)/VLOOKUP($P111,Passing!$C:$AF,5,FALSE),0)</f>
        <v>28</v>
      </c>
      <c r="U111" s="12">
        <f>IFERROR(VLOOKUP($P111,Passing!$C:$AF,11,FALSE)/VLOOKUP($P111,Passing!$C:$AF,5,FALSE),0)</f>
        <v>171.66666666666666</v>
      </c>
      <c r="V111" s="12" t="str">
        <f>IFERROR(VLOOKUP($P111,Passing!$C:$AF,18,FALSE),0)</f>
        <v>6.1</v>
      </c>
      <c r="W111" s="12">
        <f>IFERROR(VLOOKUP($P111,Passing!$C:$AF,12,FALSE)/VLOOKUP($P111,Passing!$C:$AF,5,FALSE),0)</f>
        <v>1</v>
      </c>
      <c r="X111" s="12">
        <f>IFERROR(IF(OR($B111="D",$B111="K"),0,VLOOKUP($P111,Receiving!$C:$T,7,FALSE)/VLOOKUP($P111,Receiving!$C:$T,5,FALSE)),0)*$AJ111</f>
        <v>0</v>
      </c>
      <c r="Y111" s="21">
        <f>IFERROR(VLOOKUP($P111,Receiving!$C:$T,8,FALSE)/VLOOKUP($P111,Receiving!$C:$T,5,FALSE),0)</f>
        <v>0</v>
      </c>
      <c r="Z111" s="21">
        <f>IFERROR(VLOOKUP($P111,Receiving!$C:$T,10,FALSE)/VLOOKUP($P111,Receiving!$C:$T,5,FALSE),0)</f>
        <v>0</v>
      </c>
      <c r="AA111" s="21">
        <f>IFERROR(VLOOKUP($P111,Receiving!$C:$T,11,FALSE),0)</f>
        <v>0</v>
      </c>
      <c r="AB111" s="21">
        <f>IFERROR(VLOOKUP($P111,Receiving!$C:$T,14,FALSE),0)</f>
        <v>0</v>
      </c>
      <c r="AC111" s="21">
        <f>IFERROR(VLOOKUP($P111,Receiving!$C:$T,11,FALSE)/VLOOKUP($P111,Receiving!$C:$T,5,FALSE),0)</f>
        <v>0</v>
      </c>
      <c r="AD111" s="12">
        <f>IFERROR(VLOOKUP($P111,Rushing!$C:$P,7,FALSE)/VLOOKUP($P111,Rushing!$C:$P,5,FALSE),0)</f>
        <v>3.3333333333333335</v>
      </c>
      <c r="AE111" s="12">
        <f>IFERROR(VLOOKUP($P111,Rushing!$C:$P,8,FALSE)/VLOOKUP($P111,Rushing!$C:$P,5,FALSE),0)</f>
        <v>13</v>
      </c>
      <c r="AF111" s="12" t="str">
        <f>IFERROR(VLOOKUP($P111,Rushing!$C:$P,12,FALSE),0)</f>
        <v>3.9</v>
      </c>
      <c r="AG111" s="12">
        <f>IFERROR(VLOOKUP($P111,Rushing!$C:$P,9,FALSE)/VLOOKUP($P111,Rushing!$C:$P,5,FALSE),0)</f>
        <v>0</v>
      </c>
      <c r="AH111" s="12">
        <f>VLOOKUP($J111,'Vegas Odds'!$B:$S,18,FALSE)</f>
        <v>37.475043336397064</v>
      </c>
      <c r="AI111" s="12">
        <f>VLOOKUP($J111,'Vegas Odds'!$B:$S,17,FALSE)</f>
        <v>24.624956663602941</v>
      </c>
      <c r="AJ111">
        <v>1</v>
      </c>
      <c r="AK111" s="12">
        <f t="shared" si="22"/>
        <v>28</v>
      </c>
      <c r="AL111" s="12">
        <f t="shared" si="23"/>
        <v>37.475043336397064</v>
      </c>
      <c r="AM111" s="12">
        <f>V111/Team_Defense_Table[[#Totals],[Passing yds/att]]*'Fanduel Export'!Q111</f>
        <v>6.2492126119611475</v>
      </c>
      <c r="AN111" s="12">
        <f t="shared" si="38"/>
        <v>234.18951345160309</v>
      </c>
      <c r="AO111" s="12">
        <f>IFERROR(IF(OR($B111="D",$B111="K"),0,VLOOKUP($P111,Receiving!$C:$T,7,FALSE)/VLOOKUP($P111,Receiving!$C:$T,5,FALSE)),0)*$AJ111</f>
        <v>0</v>
      </c>
      <c r="AP111" s="21">
        <f t="shared" si="30"/>
        <v>31.570833333333336</v>
      </c>
      <c r="AQ111" s="21">
        <f t="shared" si="31"/>
        <v>0</v>
      </c>
      <c r="AR111" s="22">
        <f t="shared" si="24"/>
        <v>0</v>
      </c>
      <c r="AS111" s="22">
        <f t="shared" si="32"/>
        <v>0</v>
      </c>
      <c r="AT111" s="22">
        <f>AA111/Team_Defense_Table[[#Totals],[Yards per completion]]*'Fanduel Export'!S111</f>
        <v>0</v>
      </c>
      <c r="AU111" s="12">
        <f t="shared" si="39"/>
        <v>0</v>
      </c>
      <c r="AV111" s="12">
        <f t="shared" si="25"/>
        <v>3.3333333333333335</v>
      </c>
      <c r="AW111" s="21">
        <f t="shared" si="33"/>
        <v>28.63095238095238</v>
      </c>
      <c r="AX111" s="12">
        <f t="shared" si="34"/>
        <v>2.8669388215421305</v>
      </c>
      <c r="AY111" s="12">
        <f>AF111/Team_Defense_Table[[#Totals],[Rushing Y/A]]*R111</f>
        <v>3.8050065876152832</v>
      </c>
      <c r="AZ111" s="12">
        <f t="shared" si="40"/>
        <v>10.908721102257804</v>
      </c>
      <c r="BA111" s="22">
        <f t="shared" si="26"/>
        <v>10.458452648289903</v>
      </c>
      <c r="BB111" s="22">
        <f t="shared" si="27"/>
        <v>1.7430754413816505</v>
      </c>
      <c r="BC111" s="21">
        <f t="shared" si="28"/>
        <v>0</v>
      </c>
      <c r="BD111" t="str">
        <f t="shared" si="35"/>
        <v>Brandon Allen</v>
      </c>
      <c r="BE111">
        <f t="shared" si="36"/>
        <v>6000</v>
      </c>
      <c r="BF111" t="str">
        <f t="shared" si="37"/>
        <v>QB</v>
      </c>
    </row>
    <row r="112" spans="1:58" x14ac:dyDescent="0.3">
      <c r="A112" t="s">
        <v>2229</v>
      </c>
      <c r="B112" t="s">
        <v>38</v>
      </c>
      <c r="C112" t="s">
        <v>2230</v>
      </c>
      <c r="D112" t="s">
        <v>190</v>
      </c>
      <c r="E112" t="s">
        <v>2231</v>
      </c>
      <c r="F112">
        <v>10.8480003356933</v>
      </c>
      <c r="G112">
        <v>10</v>
      </c>
      <c r="H112">
        <v>6000</v>
      </c>
      <c r="I112" t="s">
        <v>1888</v>
      </c>
      <c r="J112" t="s">
        <v>54</v>
      </c>
      <c r="K112" t="s">
        <v>37</v>
      </c>
      <c r="O112" t="str">
        <f t="shared" si="29"/>
        <v>Case Keenum</v>
      </c>
      <c r="P112" t="str">
        <f>IFERROR(VLOOKUP(O:O,'Name Bridge'!A:B,2,FALSE),O:O)</f>
        <v>Case Keenum</v>
      </c>
      <c r="Q112" s="12">
        <f>VLOOKUP($K112,'Defensive Stats'!$AC:$AH,2,FALSE)</f>
        <v>6.09375</v>
      </c>
      <c r="R112" s="12">
        <f>VLOOKUP($K112,'Defensive Stats'!$AC:$AH,4,FALSE)</f>
        <v>4.3941176470588239</v>
      </c>
      <c r="S112" s="12">
        <f>VLOOKUP($K112,'Defensive Stats'!$AC:$AH,6,FALSE)</f>
        <v>10.424528301886792</v>
      </c>
      <c r="T112" s="12">
        <f>IFERROR(VLOOKUP($P112,Passing!$C:$AF,9,FALSE)/VLOOKUP($P112,Passing!$C:$AF,5,FALSE),0)</f>
        <v>24.7</v>
      </c>
      <c r="U112" s="12">
        <f>IFERROR(VLOOKUP($P112,Passing!$C:$AF,11,FALSE)/VLOOKUP($P112,Passing!$C:$AF,5,FALSE),0)</f>
        <v>170.7</v>
      </c>
      <c r="V112" s="12" t="str">
        <f>IFERROR(VLOOKUP($P112,Passing!$C:$AF,18,FALSE),0)</f>
        <v>6.9</v>
      </c>
      <c r="W112" s="12">
        <f>IFERROR(VLOOKUP($P112,Passing!$C:$AF,12,FALSE)/VLOOKUP($P112,Passing!$C:$AF,5,FALSE),0)</f>
        <v>1.1000000000000001</v>
      </c>
      <c r="X112" s="12">
        <f>IFERROR(IF(OR($B112="D",$B112="K"),0,VLOOKUP($P112,Receiving!$C:$T,7,FALSE)/VLOOKUP($P112,Receiving!$C:$T,5,FALSE)),0)*$AJ112</f>
        <v>0</v>
      </c>
      <c r="Y112" s="21">
        <f>IFERROR(VLOOKUP($P112,Receiving!$C:$T,8,FALSE)/VLOOKUP($P112,Receiving!$C:$T,5,FALSE),0)</f>
        <v>0</v>
      </c>
      <c r="Z112" s="21">
        <f>IFERROR(VLOOKUP($P112,Receiving!$C:$T,10,FALSE)/VLOOKUP($P112,Receiving!$C:$T,5,FALSE),0)</f>
        <v>0</v>
      </c>
      <c r="AA112" s="21">
        <f>IFERROR(VLOOKUP($P112,Receiving!$C:$T,11,FALSE),0)</f>
        <v>0</v>
      </c>
      <c r="AB112" s="21">
        <f>IFERROR(VLOOKUP($P112,Receiving!$C:$T,14,FALSE),0)</f>
        <v>0</v>
      </c>
      <c r="AC112" s="21">
        <f>IFERROR(VLOOKUP($P112,Receiving!$C:$T,11,FALSE)/VLOOKUP($P112,Receiving!$C:$T,5,FALSE),0)</f>
        <v>0</v>
      </c>
      <c r="AD112" s="12">
        <f>IFERROR(VLOOKUP($P112,Rushing!$C:$P,7,FALSE)/VLOOKUP($P112,Rushing!$C:$P,5,FALSE),0)</f>
        <v>0.9</v>
      </c>
      <c r="AE112" s="12">
        <f>IFERROR(VLOOKUP($P112,Rushing!$C:$P,8,FALSE)/VLOOKUP($P112,Rushing!$C:$P,5,FALSE),0)</f>
        <v>1.2</v>
      </c>
      <c r="AF112" s="12" t="str">
        <f>IFERROR(VLOOKUP($P112,Rushing!$C:$P,12,FALSE),0)</f>
        <v>1.3</v>
      </c>
      <c r="AG112" s="12">
        <f>IFERROR(VLOOKUP($P112,Rushing!$C:$P,9,FALSE)/VLOOKUP($P112,Rushing!$C:$P,5,FALSE),0)</f>
        <v>0.1</v>
      </c>
      <c r="AH112" s="12">
        <f>VLOOKUP($J112,'Vegas Odds'!$B:$S,18,FALSE)</f>
        <v>39.317423175965665</v>
      </c>
      <c r="AI112" s="12">
        <f>VLOOKUP($J112,'Vegas Odds'!$B:$S,17,FALSE)</f>
        <v>20.682576824034335</v>
      </c>
      <c r="AJ112">
        <v>1</v>
      </c>
      <c r="AK112" s="12">
        <f t="shared" si="22"/>
        <v>24.7</v>
      </c>
      <c r="AL112" s="12">
        <f t="shared" si="23"/>
        <v>39.317423175965665</v>
      </c>
      <c r="AM112" s="12">
        <f>V112/Team_Defense_Table[[#Totals],[Passing yds/att]]*'Fanduel Export'!Q112</f>
        <v>6.2381334682164207</v>
      </c>
      <c r="AN112" s="12">
        <f t="shared" si="38"/>
        <v>245.26733339801936</v>
      </c>
      <c r="AO112" s="12">
        <f>IFERROR(IF(OR($B112="D",$B112="K"),0,VLOOKUP($P112,Receiving!$C:$T,7,FALSE)/VLOOKUP($P112,Receiving!$C:$T,5,FALSE)),0)*$AJ112</f>
        <v>0</v>
      </c>
      <c r="AP112" s="21">
        <f t="shared" si="30"/>
        <v>34.054517704517707</v>
      </c>
      <c r="AQ112" s="21">
        <f t="shared" si="31"/>
        <v>0</v>
      </c>
      <c r="AR112" s="22">
        <f t="shared" si="24"/>
        <v>0</v>
      </c>
      <c r="AS112" s="22">
        <f t="shared" si="32"/>
        <v>0</v>
      </c>
      <c r="AT112" s="22">
        <f>AA112/Team_Defense_Table[[#Totals],[Yards per completion]]*'Fanduel Export'!S112</f>
        <v>0</v>
      </c>
      <c r="AU112" s="12">
        <f t="shared" si="39"/>
        <v>0</v>
      </c>
      <c r="AV112" s="12">
        <f t="shared" si="25"/>
        <v>0.9</v>
      </c>
      <c r="AW112" s="21">
        <f t="shared" si="33"/>
        <v>28.633928571428569</v>
      </c>
      <c r="AX112" s="12">
        <f t="shared" si="34"/>
        <v>0.65007912187797356</v>
      </c>
      <c r="AY112" s="12">
        <f>AF112/Team_Defense_Table[[#Totals],[Rushing Y/A]]*R112</f>
        <v>1.3246035805626601</v>
      </c>
      <c r="AZ112" s="12">
        <f t="shared" si="40"/>
        <v>0.86109713248859376</v>
      </c>
      <c r="BA112" s="22">
        <f t="shared" si="26"/>
        <v>9.8968030491696339</v>
      </c>
      <c r="BB112" s="22">
        <f t="shared" si="27"/>
        <v>1.6494671748616057</v>
      </c>
      <c r="BC112" s="21">
        <f t="shared" si="28"/>
        <v>0</v>
      </c>
      <c r="BD112" t="str">
        <f t="shared" si="35"/>
        <v>Case Keenum</v>
      </c>
      <c r="BE112">
        <f t="shared" si="36"/>
        <v>6000</v>
      </c>
      <c r="BF112" t="str">
        <f t="shared" si="37"/>
        <v>QB</v>
      </c>
    </row>
    <row r="113" spans="1:58" x14ac:dyDescent="0.3">
      <c r="A113" t="s">
        <v>2232</v>
      </c>
      <c r="B113" t="s">
        <v>38</v>
      </c>
      <c r="C113" t="s">
        <v>1905</v>
      </c>
      <c r="D113" t="s">
        <v>2233</v>
      </c>
      <c r="E113" t="s">
        <v>2234</v>
      </c>
      <c r="F113">
        <v>0.36400001049041703</v>
      </c>
      <c r="G113">
        <v>5</v>
      </c>
      <c r="H113">
        <v>6000</v>
      </c>
      <c r="I113" t="s">
        <v>1996</v>
      </c>
      <c r="J113" t="s">
        <v>1092</v>
      </c>
      <c r="K113" t="s">
        <v>104</v>
      </c>
      <c r="O113" t="str">
        <f t="shared" si="29"/>
        <v>Josh Dobbs</v>
      </c>
      <c r="P113" t="str">
        <f>IFERROR(VLOOKUP(O:O,'Name Bridge'!A:B,2,FALSE),O:O)</f>
        <v>Josh Dobbs</v>
      </c>
      <c r="Q113" s="12">
        <f>VLOOKUP($K113,'Defensive Stats'!$AC:$AH,2,FALSE)</f>
        <v>7.0854092526690389</v>
      </c>
      <c r="R113" s="12">
        <f>VLOOKUP($K113,'Defensive Stats'!$AC:$AH,4,FALSE)</f>
        <v>4.0913838120104442</v>
      </c>
      <c r="S113" s="12">
        <f>VLOOKUP($K113,'Defensive Stats'!$AC:$AH,6,FALSE)</f>
        <v>10.106598984771574</v>
      </c>
      <c r="T113" s="12">
        <f>IFERROR(VLOOKUP($P113,Passing!$C:$AF,9,FALSE)/VLOOKUP($P113,Passing!$C:$AF,5,FALSE),0)</f>
        <v>0</v>
      </c>
      <c r="U113" s="12">
        <f>IFERROR(VLOOKUP($P113,Passing!$C:$AF,11,FALSE)/VLOOKUP($P113,Passing!$C:$AF,5,FALSE),0)</f>
        <v>0</v>
      </c>
      <c r="V113" s="12">
        <f>IFERROR(VLOOKUP($P113,Passing!$C:$AF,18,FALSE),0)</f>
        <v>0</v>
      </c>
      <c r="W113" s="12">
        <f>IFERROR(VLOOKUP($P113,Passing!$C:$AF,12,FALSE)/VLOOKUP($P113,Passing!$C:$AF,5,FALSE),0)</f>
        <v>0</v>
      </c>
      <c r="X113" s="12">
        <f>IFERROR(IF(OR($B113="D",$B113="K"),0,VLOOKUP($P113,Receiving!$C:$T,7,FALSE)/VLOOKUP($P113,Receiving!$C:$T,5,FALSE)),0)*$AJ113</f>
        <v>0</v>
      </c>
      <c r="Y113" s="21">
        <f>IFERROR(VLOOKUP($P113,Receiving!$C:$T,8,FALSE)/VLOOKUP($P113,Receiving!$C:$T,5,FALSE),0)</f>
        <v>0</v>
      </c>
      <c r="Z113" s="21">
        <f>IFERROR(VLOOKUP($P113,Receiving!$C:$T,10,FALSE)/VLOOKUP($P113,Receiving!$C:$T,5,FALSE),0)</f>
        <v>0</v>
      </c>
      <c r="AA113" s="21">
        <f>IFERROR(VLOOKUP($P113,Receiving!$C:$T,11,FALSE),0)</f>
        <v>0</v>
      </c>
      <c r="AB113" s="21">
        <f>IFERROR(VLOOKUP($P113,Receiving!$C:$T,14,FALSE),0)</f>
        <v>0</v>
      </c>
      <c r="AC113" s="21">
        <f>IFERROR(VLOOKUP($P113,Receiving!$C:$T,11,FALSE)/VLOOKUP($P113,Receiving!$C:$T,5,FALSE),0)</f>
        <v>0</v>
      </c>
      <c r="AD113" s="12">
        <f>IFERROR(VLOOKUP($P113,Rushing!$C:$P,7,FALSE)/VLOOKUP($P113,Rushing!$C:$P,5,FALSE),0)</f>
        <v>0</v>
      </c>
      <c r="AE113" s="12">
        <f>IFERROR(VLOOKUP($P113,Rushing!$C:$P,8,FALSE)/VLOOKUP($P113,Rushing!$C:$P,5,FALSE),0)</f>
        <v>0</v>
      </c>
      <c r="AF113" s="12">
        <f>IFERROR(VLOOKUP($P113,Rushing!$C:$P,12,FALSE),0)</f>
        <v>0</v>
      </c>
      <c r="AG113" s="12">
        <f>IFERROR(VLOOKUP($P113,Rushing!$C:$P,9,FALSE)/VLOOKUP($P113,Rushing!$C:$P,5,FALSE),0)</f>
        <v>0</v>
      </c>
      <c r="AH113" s="12">
        <f>VLOOKUP($J113,'Vegas Odds'!$B:$S,18,FALSE)</f>
        <v>43.022920729712041</v>
      </c>
      <c r="AI113" s="12">
        <f>VLOOKUP($J113,'Vegas Odds'!$B:$S,17,FALSE)</f>
        <v>18.377079270287954</v>
      </c>
      <c r="AJ113">
        <v>1</v>
      </c>
      <c r="AK113" s="12">
        <f t="shared" si="22"/>
        <v>0</v>
      </c>
      <c r="AL113" s="12">
        <f t="shared" si="23"/>
        <v>43.022920729712041</v>
      </c>
      <c r="AM113" s="12">
        <f>V113/Team_Defense_Table[[#Totals],[Passing yds/att]]*'Fanduel Export'!Q113</f>
        <v>0</v>
      </c>
      <c r="AN113" s="12">
        <f t="shared" si="38"/>
        <v>0</v>
      </c>
      <c r="AO113" s="12">
        <f>IFERROR(IF(OR($B113="D",$B113="K"),0,VLOOKUP($P113,Receiving!$C:$T,7,FALSE)/VLOOKUP($P113,Receiving!$C:$T,5,FALSE)),0)*$AJ113</f>
        <v>0</v>
      </c>
      <c r="AP113" s="21">
        <f t="shared" si="30"/>
        <v>39.601298701298703</v>
      </c>
      <c r="AQ113" s="21">
        <f t="shared" si="31"/>
        <v>0</v>
      </c>
      <c r="AR113" s="22">
        <f t="shared" si="24"/>
        <v>0</v>
      </c>
      <c r="AS113" s="22">
        <f t="shared" si="32"/>
        <v>0</v>
      </c>
      <c r="AT113" s="22">
        <f>AA113/Team_Defense_Table[[#Totals],[Yards per completion]]*'Fanduel Export'!S113</f>
        <v>0</v>
      </c>
      <c r="AU113" s="12">
        <f t="shared" si="39"/>
        <v>0</v>
      </c>
      <c r="AV113" s="12">
        <f t="shared" si="25"/>
        <v>0</v>
      </c>
      <c r="AW113" s="21">
        <f t="shared" si="33"/>
        <v>30.299350649350647</v>
      </c>
      <c r="AX113" s="12">
        <f t="shared" si="34"/>
        <v>0</v>
      </c>
      <c r="AY113" s="12">
        <f>AF113/Team_Defense_Table[[#Totals],[Rushing Y/A]]*R113</f>
        <v>0</v>
      </c>
      <c r="AZ113" s="12">
        <f t="shared" si="40"/>
        <v>0</v>
      </c>
      <c r="BA113" s="22">
        <f t="shared" si="26"/>
        <v>0</v>
      </c>
      <c r="BB113" s="22">
        <f t="shared" si="27"/>
        <v>0</v>
      </c>
      <c r="BC113" s="21">
        <f t="shared" si="28"/>
        <v>0</v>
      </c>
      <c r="BD113" t="str">
        <f t="shared" si="35"/>
        <v>Josh Dobbs</v>
      </c>
      <c r="BE113">
        <f t="shared" si="36"/>
        <v>6000</v>
      </c>
      <c r="BF113" t="str">
        <f t="shared" si="37"/>
        <v>QB</v>
      </c>
    </row>
    <row r="114" spans="1:58" x14ac:dyDescent="0.3">
      <c r="A114" t="s">
        <v>2235</v>
      </c>
      <c r="B114" t="s">
        <v>38</v>
      </c>
      <c r="C114" t="s">
        <v>2194</v>
      </c>
      <c r="D114" t="s">
        <v>2236</v>
      </c>
      <c r="E114" t="s">
        <v>2237</v>
      </c>
      <c r="F114">
        <v>0</v>
      </c>
      <c r="G114">
        <v>0</v>
      </c>
      <c r="H114">
        <v>6000</v>
      </c>
      <c r="I114" t="s">
        <v>1922</v>
      </c>
      <c r="J114" t="s">
        <v>107</v>
      </c>
      <c r="K114" t="s">
        <v>130</v>
      </c>
      <c r="O114" t="str">
        <f t="shared" si="29"/>
        <v>Jake Fromm</v>
      </c>
      <c r="P114" t="str">
        <f>IFERROR(VLOOKUP(O:O,'Name Bridge'!A:B,2,FALSE),O:O)</f>
        <v>Jake Fromm</v>
      </c>
      <c r="Q114" s="12">
        <f>VLOOKUP($K114,'Defensive Stats'!$AC:$AH,2,FALSE)</f>
        <v>6.45982905982906</v>
      </c>
      <c r="R114" s="12">
        <f>VLOOKUP($K114,'Defensive Stats'!$AC:$AH,4,FALSE)</f>
        <v>3.3357314148681056</v>
      </c>
      <c r="S114" s="12">
        <f>VLOOKUP($K114,'Defensive Stats'!$AC:$AH,6,FALSE)</f>
        <v>10.410468319559229</v>
      </c>
      <c r="T114" s="12">
        <f>IFERROR(VLOOKUP($P114,Passing!$C:$AF,9,FALSE)/VLOOKUP($P114,Passing!$C:$AF,5,FALSE),0)</f>
        <v>0</v>
      </c>
      <c r="U114" s="12">
        <f>IFERROR(VLOOKUP($P114,Passing!$C:$AF,11,FALSE)/VLOOKUP($P114,Passing!$C:$AF,5,FALSE),0)</f>
        <v>0</v>
      </c>
      <c r="V114" s="12">
        <f>IFERROR(VLOOKUP($P114,Passing!$C:$AF,18,FALSE),0)</f>
        <v>0</v>
      </c>
      <c r="W114" s="12">
        <f>IFERROR(VLOOKUP($P114,Passing!$C:$AF,12,FALSE)/VLOOKUP($P114,Passing!$C:$AF,5,FALSE),0)</f>
        <v>0</v>
      </c>
      <c r="X114" s="12">
        <f>IFERROR(IF(OR($B114="D",$B114="K"),0,VLOOKUP($P114,Receiving!$C:$T,7,FALSE)/VLOOKUP($P114,Receiving!$C:$T,5,FALSE)),0)*$AJ114</f>
        <v>0</v>
      </c>
      <c r="Y114" s="21">
        <f>IFERROR(VLOOKUP($P114,Receiving!$C:$T,8,FALSE)/VLOOKUP($P114,Receiving!$C:$T,5,FALSE),0)</f>
        <v>0</v>
      </c>
      <c r="Z114" s="21">
        <f>IFERROR(VLOOKUP($P114,Receiving!$C:$T,10,FALSE)/VLOOKUP($P114,Receiving!$C:$T,5,FALSE),0)</f>
        <v>0</v>
      </c>
      <c r="AA114" s="21">
        <f>IFERROR(VLOOKUP($P114,Receiving!$C:$T,11,FALSE),0)</f>
        <v>0</v>
      </c>
      <c r="AB114" s="21">
        <f>IFERROR(VLOOKUP($P114,Receiving!$C:$T,14,FALSE),0)</f>
        <v>0</v>
      </c>
      <c r="AC114" s="21">
        <f>IFERROR(VLOOKUP($P114,Receiving!$C:$T,11,FALSE)/VLOOKUP($P114,Receiving!$C:$T,5,FALSE),0)</f>
        <v>0</v>
      </c>
      <c r="AD114" s="12">
        <f>IFERROR(VLOOKUP($P114,Rushing!$C:$P,7,FALSE)/VLOOKUP($P114,Rushing!$C:$P,5,FALSE),0)</f>
        <v>0</v>
      </c>
      <c r="AE114" s="12">
        <f>IFERROR(VLOOKUP($P114,Rushing!$C:$P,8,FALSE)/VLOOKUP($P114,Rushing!$C:$P,5,FALSE),0)</f>
        <v>0</v>
      </c>
      <c r="AF114" s="12">
        <f>IFERROR(VLOOKUP($P114,Rushing!$C:$P,12,FALSE),0)</f>
        <v>0</v>
      </c>
      <c r="AG114" s="12">
        <f>IFERROR(VLOOKUP($P114,Rushing!$C:$P,9,FALSE)/VLOOKUP($P114,Rushing!$C:$P,5,FALSE),0)</f>
        <v>0</v>
      </c>
      <c r="AH114" s="12">
        <f>VLOOKUP($J114,'Vegas Odds'!$B:$S,18,FALSE)</f>
        <v>31.210567449280106</v>
      </c>
      <c r="AI114" s="12">
        <f>VLOOKUP($J114,'Vegas Odds'!$B:$S,17,FALSE)</f>
        <v>27.689432550719893</v>
      </c>
      <c r="AJ114">
        <v>1</v>
      </c>
      <c r="AK114" s="12">
        <f t="shared" si="22"/>
        <v>0</v>
      </c>
      <c r="AL114" s="12">
        <f t="shared" si="23"/>
        <v>31.210567449280106</v>
      </c>
      <c r="AM114" s="12">
        <f>V114/Team_Defense_Table[[#Totals],[Passing yds/att]]*'Fanduel Export'!Q114</f>
        <v>0</v>
      </c>
      <c r="AN114" s="12">
        <f t="shared" si="38"/>
        <v>0</v>
      </c>
      <c r="AO114" s="12">
        <f>IFERROR(IF(OR($B114="D",$B114="K"),0,VLOOKUP($P114,Receiving!$C:$T,7,FALSE)/VLOOKUP($P114,Receiving!$C:$T,5,FALSE)),0)*$AJ114</f>
        <v>0</v>
      </c>
      <c r="AP114" s="21">
        <f t="shared" si="30"/>
        <v>43.803379953379959</v>
      </c>
      <c r="AQ114" s="21">
        <f t="shared" si="31"/>
        <v>0</v>
      </c>
      <c r="AR114" s="22">
        <f t="shared" si="24"/>
        <v>0</v>
      </c>
      <c r="AS114" s="22">
        <f t="shared" si="32"/>
        <v>0</v>
      </c>
      <c r="AT114" s="22">
        <f>AA114/Team_Defense_Table[[#Totals],[Yards per completion]]*'Fanduel Export'!S114</f>
        <v>0</v>
      </c>
      <c r="AU114" s="12">
        <f t="shared" si="39"/>
        <v>0</v>
      </c>
      <c r="AV114" s="12">
        <f t="shared" si="25"/>
        <v>0</v>
      </c>
      <c r="AW114" s="21">
        <f t="shared" si="33"/>
        <v>25.532284382284381</v>
      </c>
      <c r="AX114" s="12">
        <f t="shared" si="34"/>
        <v>0</v>
      </c>
      <c r="AY114" s="12">
        <f>AF114/Team_Defense_Table[[#Totals],[Rushing Y/A]]*R114</f>
        <v>0</v>
      </c>
      <c r="AZ114" s="12">
        <f t="shared" si="40"/>
        <v>0</v>
      </c>
      <c r="BA114" s="22">
        <f t="shared" si="26"/>
        <v>0</v>
      </c>
      <c r="BB114" s="22">
        <f t="shared" si="27"/>
        <v>0</v>
      </c>
      <c r="BC114" s="21">
        <f t="shared" si="28"/>
        <v>0</v>
      </c>
      <c r="BD114" t="str">
        <f t="shared" si="35"/>
        <v>Jake Fromm</v>
      </c>
      <c r="BE114">
        <f t="shared" si="36"/>
        <v>6000</v>
      </c>
      <c r="BF114" t="str">
        <f t="shared" si="37"/>
        <v>QB</v>
      </c>
    </row>
    <row r="115" spans="1:58" x14ac:dyDescent="0.3">
      <c r="A115" t="s">
        <v>2238</v>
      </c>
      <c r="B115" t="s">
        <v>38</v>
      </c>
      <c r="C115" t="s">
        <v>2239</v>
      </c>
      <c r="D115" t="s">
        <v>2240</v>
      </c>
      <c r="E115" t="s">
        <v>2241</v>
      </c>
      <c r="F115">
        <v>0</v>
      </c>
      <c r="G115">
        <v>0</v>
      </c>
      <c r="H115">
        <v>6000</v>
      </c>
      <c r="I115" t="s">
        <v>1941</v>
      </c>
      <c r="J115" t="s">
        <v>76</v>
      </c>
      <c r="K115" t="s">
        <v>135</v>
      </c>
      <c r="O115" t="str">
        <f t="shared" si="29"/>
        <v>Khalil Tate</v>
      </c>
      <c r="P115" t="str">
        <f>IFERROR(VLOOKUP(O:O,'Name Bridge'!A:B,2,FALSE),O:O)</f>
        <v>Khalil Tate</v>
      </c>
      <c r="Q115" s="12">
        <f>VLOOKUP($K115,'Defensive Stats'!$AC:$AH,2,FALSE)</f>
        <v>7.0796296296296299</v>
      </c>
      <c r="R115" s="12">
        <f>VLOOKUP($K115,'Defensive Stats'!$AC:$AH,4,FALSE)</f>
        <v>4.7444219066937121</v>
      </c>
      <c r="S115" s="12">
        <f>VLOOKUP($K115,'Defensive Stats'!$AC:$AH,6,FALSE)</f>
        <v>10.304582210242588</v>
      </c>
      <c r="T115" s="12">
        <f>IFERROR(VLOOKUP($P115,Passing!$C:$AF,9,FALSE)/VLOOKUP($P115,Passing!$C:$AF,5,FALSE),0)</f>
        <v>0</v>
      </c>
      <c r="U115" s="12">
        <f>IFERROR(VLOOKUP($P115,Passing!$C:$AF,11,FALSE)/VLOOKUP($P115,Passing!$C:$AF,5,FALSE),0)</f>
        <v>0</v>
      </c>
      <c r="V115" s="12">
        <f>IFERROR(VLOOKUP($P115,Passing!$C:$AF,18,FALSE),0)</f>
        <v>0</v>
      </c>
      <c r="W115" s="12">
        <f>IFERROR(VLOOKUP($P115,Passing!$C:$AF,12,FALSE)/VLOOKUP($P115,Passing!$C:$AF,5,FALSE),0)</f>
        <v>0</v>
      </c>
      <c r="X115" s="12">
        <f>IFERROR(IF(OR($B115="D",$B115="K"),0,VLOOKUP($P115,Receiving!$C:$T,7,FALSE)/VLOOKUP($P115,Receiving!$C:$T,5,FALSE)),0)*$AJ115</f>
        <v>0</v>
      </c>
      <c r="Y115" s="21">
        <f>IFERROR(VLOOKUP($P115,Receiving!$C:$T,8,FALSE)/VLOOKUP($P115,Receiving!$C:$T,5,FALSE),0)</f>
        <v>0</v>
      </c>
      <c r="Z115" s="21">
        <f>IFERROR(VLOOKUP($P115,Receiving!$C:$T,10,FALSE)/VLOOKUP($P115,Receiving!$C:$T,5,FALSE),0)</f>
        <v>0</v>
      </c>
      <c r="AA115" s="21">
        <f>IFERROR(VLOOKUP($P115,Receiving!$C:$T,11,FALSE),0)</f>
        <v>0</v>
      </c>
      <c r="AB115" s="21">
        <f>IFERROR(VLOOKUP($P115,Receiving!$C:$T,14,FALSE),0)</f>
        <v>0</v>
      </c>
      <c r="AC115" s="21">
        <f>IFERROR(VLOOKUP($P115,Receiving!$C:$T,11,FALSE)/VLOOKUP($P115,Receiving!$C:$T,5,FALSE),0)</f>
        <v>0</v>
      </c>
      <c r="AD115" s="12">
        <f>IFERROR(VLOOKUP($P115,Rushing!$C:$P,7,FALSE)/VLOOKUP($P115,Rushing!$C:$P,5,FALSE),0)</f>
        <v>0</v>
      </c>
      <c r="AE115" s="12">
        <f>IFERROR(VLOOKUP($P115,Rushing!$C:$P,8,FALSE)/VLOOKUP($P115,Rushing!$C:$P,5,FALSE),0)</f>
        <v>0</v>
      </c>
      <c r="AF115" s="12">
        <f>IFERROR(VLOOKUP($P115,Rushing!$C:$P,12,FALSE),0)</f>
        <v>0</v>
      </c>
      <c r="AG115" s="12">
        <f>IFERROR(VLOOKUP($P115,Rushing!$C:$P,9,FALSE)/VLOOKUP($P115,Rushing!$C:$P,5,FALSE),0)</f>
        <v>0</v>
      </c>
      <c r="AH115" s="12">
        <f>VLOOKUP($J115,'Vegas Odds'!$B:$S,18,FALSE)</f>
        <v>29.284970403171386</v>
      </c>
      <c r="AI115" s="12">
        <f>VLOOKUP($J115,'Vegas Odds'!$B:$S,17,FALSE)</f>
        <v>32.615029596828613</v>
      </c>
      <c r="AJ115">
        <v>1</v>
      </c>
      <c r="AK115" s="12">
        <f t="shared" si="22"/>
        <v>0</v>
      </c>
      <c r="AL115" s="12">
        <f t="shared" si="23"/>
        <v>29.284970403171386</v>
      </c>
      <c r="AM115" s="12">
        <f>V115/Team_Defense_Table[[#Totals],[Passing yds/att]]*'Fanduel Export'!Q115</f>
        <v>0</v>
      </c>
      <c r="AN115" s="12">
        <f t="shared" si="38"/>
        <v>0</v>
      </c>
      <c r="AO115" s="12">
        <f>IFERROR(IF(OR($B115="D",$B115="K"),0,VLOOKUP($P115,Receiving!$C:$T,7,FALSE)/VLOOKUP($P115,Receiving!$C:$T,5,FALSE)),0)*$AJ115</f>
        <v>0</v>
      </c>
      <c r="AP115" s="21">
        <f t="shared" si="30"/>
        <v>48.590422077922085</v>
      </c>
      <c r="AQ115" s="21">
        <f t="shared" si="31"/>
        <v>0</v>
      </c>
      <c r="AR115" s="22">
        <f t="shared" si="24"/>
        <v>0</v>
      </c>
      <c r="AS115" s="22">
        <f t="shared" si="32"/>
        <v>0</v>
      </c>
      <c r="AT115" s="22">
        <f>AA115/Team_Defense_Table[[#Totals],[Yards per completion]]*'Fanduel Export'!S115</f>
        <v>0</v>
      </c>
      <c r="AU115" s="12">
        <f t="shared" si="39"/>
        <v>0</v>
      </c>
      <c r="AV115" s="12">
        <f t="shared" si="25"/>
        <v>0</v>
      </c>
      <c r="AW115" s="21">
        <f t="shared" si="33"/>
        <v>20.961922799422798</v>
      </c>
      <c r="AX115" s="12">
        <f t="shared" si="34"/>
        <v>0</v>
      </c>
      <c r="AY115" s="12">
        <f>AF115/Team_Defense_Table[[#Totals],[Rushing Y/A]]*R115</f>
        <v>0</v>
      </c>
      <c r="AZ115" s="12">
        <f t="shared" si="40"/>
        <v>0</v>
      </c>
      <c r="BA115" s="22">
        <f t="shared" si="26"/>
        <v>0</v>
      </c>
      <c r="BB115" s="22">
        <f t="shared" si="27"/>
        <v>0</v>
      </c>
      <c r="BC115" s="21">
        <f t="shared" si="28"/>
        <v>0</v>
      </c>
      <c r="BD115" t="str">
        <f t="shared" si="35"/>
        <v>Khalil Tate</v>
      </c>
      <c r="BE115">
        <f t="shared" si="36"/>
        <v>6000</v>
      </c>
      <c r="BF115" t="str">
        <f t="shared" si="37"/>
        <v>QB</v>
      </c>
    </row>
    <row r="116" spans="1:58" x14ac:dyDescent="0.3">
      <c r="A116" t="s">
        <v>2242</v>
      </c>
      <c r="B116" t="s">
        <v>38</v>
      </c>
      <c r="C116" t="s">
        <v>2243</v>
      </c>
      <c r="D116" t="s">
        <v>687</v>
      </c>
      <c r="E116" t="s">
        <v>2244</v>
      </c>
      <c r="F116">
        <v>-0.21333332856496101</v>
      </c>
      <c r="G116">
        <v>3</v>
      </c>
      <c r="H116">
        <v>6000</v>
      </c>
      <c r="I116" t="s">
        <v>1972</v>
      </c>
      <c r="J116" t="s">
        <v>1093</v>
      </c>
      <c r="K116" t="s">
        <v>86</v>
      </c>
      <c r="O116" t="str">
        <f t="shared" si="29"/>
        <v>Jarrett Stidham</v>
      </c>
      <c r="P116" t="str">
        <f>IFERROR(VLOOKUP(O:O,'Name Bridge'!A:B,2,FALSE),O:O)</f>
        <v>Jarrett Stidham</v>
      </c>
      <c r="Q116" s="12">
        <f>VLOOKUP($K116,'Defensive Stats'!$AC:$AH,2,FALSE)</f>
        <v>7.7027522935779817</v>
      </c>
      <c r="R116" s="12">
        <f>VLOOKUP($K116,'Defensive Stats'!$AC:$AH,4,FALSE)</f>
        <v>4.4659793814432991</v>
      </c>
      <c r="S116" s="12">
        <f>VLOOKUP($K116,'Defensive Stats'!$AC:$AH,6,FALSE)</f>
        <v>12.203488372093023</v>
      </c>
      <c r="T116" s="12">
        <f>IFERROR(VLOOKUP($P116,Passing!$C:$AF,9,FALSE)/VLOOKUP($P116,Passing!$C:$AF,5,FALSE),0)</f>
        <v>1.3333333333333333</v>
      </c>
      <c r="U116" s="12">
        <f>IFERROR(VLOOKUP($P116,Passing!$C:$AF,11,FALSE)/VLOOKUP($P116,Passing!$C:$AF,5,FALSE),0)</f>
        <v>4.666666666666667</v>
      </c>
      <c r="V116" s="12" t="str">
        <f>IFERROR(VLOOKUP($P116,Passing!$C:$AF,18,FALSE),0)</f>
        <v>3.5</v>
      </c>
      <c r="W116" s="12">
        <f>IFERROR(VLOOKUP($P116,Passing!$C:$AF,12,FALSE)/VLOOKUP($P116,Passing!$C:$AF,5,FALSE),0)</f>
        <v>0</v>
      </c>
      <c r="X116" s="12">
        <f>IFERROR(IF(OR($B116="D",$B116="K"),0,VLOOKUP($P116,Receiving!$C:$T,7,FALSE)/VLOOKUP($P116,Receiving!$C:$T,5,FALSE)),0)*$AJ116</f>
        <v>0</v>
      </c>
      <c r="Y116" s="21">
        <f>IFERROR(VLOOKUP($P116,Receiving!$C:$T,8,FALSE)/VLOOKUP($P116,Receiving!$C:$T,5,FALSE),0)</f>
        <v>0</v>
      </c>
      <c r="Z116" s="21">
        <f>IFERROR(VLOOKUP($P116,Receiving!$C:$T,10,FALSE)/VLOOKUP($P116,Receiving!$C:$T,5,FALSE),0)</f>
        <v>0</v>
      </c>
      <c r="AA116" s="21">
        <f>IFERROR(VLOOKUP($P116,Receiving!$C:$T,11,FALSE),0)</f>
        <v>0</v>
      </c>
      <c r="AB116" s="21">
        <f>IFERROR(VLOOKUP($P116,Receiving!$C:$T,14,FALSE),0)</f>
        <v>0</v>
      </c>
      <c r="AC116" s="21">
        <f>IFERROR(VLOOKUP($P116,Receiving!$C:$T,11,FALSE)/VLOOKUP($P116,Receiving!$C:$T,5,FALSE),0)</f>
        <v>0</v>
      </c>
      <c r="AD116" s="12">
        <f>IFERROR(VLOOKUP($P116,Rushing!$C:$P,7,FALSE)/VLOOKUP($P116,Rushing!$C:$P,5,FALSE),0)</f>
        <v>0.66666666666666663</v>
      </c>
      <c r="AE116" s="12">
        <f>IFERROR(VLOOKUP($P116,Rushing!$C:$P,8,FALSE)/VLOOKUP($P116,Rushing!$C:$P,5,FALSE),0)</f>
        <v>-0.66666666666666663</v>
      </c>
      <c r="AF116" s="12" t="str">
        <f>IFERROR(VLOOKUP($P116,Rushing!$C:$P,12,FALSE),0)</f>
        <v>-1.0</v>
      </c>
      <c r="AG116" s="12">
        <f>IFERROR(VLOOKUP($P116,Rushing!$C:$P,9,FALSE)/VLOOKUP($P116,Rushing!$C:$P,5,FALSE),0)</f>
        <v>0</v>
      </c>
      <c r="AH116" s="12">
        <f>VLOOKUP($J116,'Vegas Odds'!$B:$S,18,FALSE)</f>
        <v>34.723204605263149</v>
      </c>
      <c r="AI116" s="12">
        <f>VLOOKUP($J116,'Vegas Odds'!$B:$S,17,FALSE)</f>
        <v>31.576795394736852</v>
      </c>
      <c r="AJ116">
        <v>1</v>
      </c>
      <c r="AK116" s="12">
        <f t="shared" si="22"/>
        <v>1.3333333333333333</v>
      </c>
      <c r="AL116" s="12">
        <f t="shared" si="23"/>
        <v>34.723204605263149</v>
      </c>
      <c r="AM116" s="12">
        <f>V116/Team_Defense_Table[[#Totals],[Passing yds/att]]*'Fanduel Export'!Q116</f>
        <v>3.9997690453767034</v>
      </c>
      <c r="AN116" s="12">
        <f t="shared" si="38"/>
        <v>138.88479893641335</v>
      </c>
      <c r="AO116" s="12">
        <f>IFERROR(IF(OR($B116="D",$B116="K"),0,VLOOKUP($P116,Receiving!$C:$T,7,FALSE)/VLOOKUP($P116,Receiving!$C:$T,5,FALSE)),0)*$AJ116</f>
        <v>0</v>
      </c>
      <c r="AP116" s="21">
        <f t="shared" si="30"/>
        <v>42.773239260739253</v>
      </c>
      <c r="AQ116" s="21">
        <f t="shared" si="31"/>
        <v>0</v>
      </c>
      <c r="AR116" s="22">
        <f t="shared" si="24"/>
        <v>0</v>
      </c>
      <c r="AS116" s="22">
        <f t="shared" si="32"/>
        <v>0</v>
      </c>
      <c r="AT116" s="22">
        <f>AA116/Team_Defense_Table[[#Totals],[Yards per completion]]*'Fanduel Export'!S116</f>
        <v>0</v>
      </c>
      <c r="AU116" s="12">
        <f t="shared" si="39"/>
        <v>0</v>
      </c>
      <c r="AV116" s="12">
        <f t="shared" si="25"/>
        <v>0.66666666666666663</v>
      </c>
      <c r="AW116" s="21">
        <f t="shared" si="33"/>
        <v>34.718452380952385</v>
      </c>
      <c r="AX116" s="12">
        <f t="shared" si="34"/>
        <v>0.60634030281182405</v>
      </c>
      <c r="AY116" s="12">
        <f>AF116/Team_Defense_Table[[#Totals],[Rushing Y/A]]*R116</f>
        <v>-1.0355894217839534</v>
      </c>
      <c r="AZ116" s="12">
        <f t="shared" si="40"/>
        <v>-0.62791960359320409</v>
      </c>
      <c r="BA116" s="22">
        <f t="shared" si="26"/>
        <v>5.492599997097213</v>
      </c>
      <c r="BB116" s="22">
        <f t="shared" si="27"/>
        <v>0.91543333284953554</v>
      </c>
      <c r="BC116" s="21">
        <f t="shared" si="28"/>
        <v>0</v>
      </c>
      <c r="BD116" t="str">
        <f t="shared" si="35"/>
        <v>Jarrett Stidham</v>
      </c>
      <c r="BE116">
        <f t="shared" si="36"/>
        <v>6000</v>
      </c>
      <c r="BF116" t="str">
        <f t="shared" si="37"/>
        <v>QB</v>
      </c>
    </row>
    <row r="117" spans="1:58" x14ac:dyDescent="0.3">
      <c r="A117" t="s">
        <v>2245</v>
      </c>
      <c r="B117" t="s">
        <v>38</v>
      </c>
      <c r="C117" t="s">
        <v>1927</v>
      </c>
      <c r="D117" t="s">
        <v>341</v>
      </c>
      <c r="E117" t="s">
        <v>2246</v>
      </c>
      <c r="F117">
        <v>6.78000030517578</v>
      </c>
      <c r="G117">
        <v>5</v>
      </c>
      <c r="H117">
        <v>6000</v>
      </c>
      <c r="I117" t="s">
        <v>1900</v>
      </c>
      <c r="J117" t="s">
        <v>84</v>
      </c>
      <c r="K117" t="s">
        <v>61</v>
      </c>
      <c r="O117" t="str">
        <f t="shared" si="29"/>
        <v>Matt Schaub</v>
      </c>
      <c r="P117" t="str">
        <f>IFERROR(VLOOKUP(O:O,'Name Bridge'!A:B,2,FALSE),O:O)</f>
        <v>Matt Schaub</v>
      </c>
      <c r="Q117" s="12">
        <f>VLOOKUP($K117,'Defensive Stats'!$AC:$AH,2,FALSE)</f>
        <v>7.0618729096989963</v>
      </c>
      <c r="R117" s="12">
        <f>VLOOKUP($K117,'Defensive Stats'!$AC:$AH,4,FALSE)</f>
        <v>4.8530927835051543</v>
      </c>
      <c r="S117" s="12">
        <f>VLOOKUP($K117,'Defensive Stats'!$AC:$AH,6,FALSE)</f>
        <v>11.026109660574413</v>
      </c>
      <c r="T117" s="12">
        <f>IFERROR(VLOOKUP($P117,Passing!$C:$AF,9,FALSE)/VLOOKUP($P117,Passing!$C:$AF,5,FALSE),0)</f>
        <v>11.166666666666666</v>
      </c>
      <c r="U117" s="12">
        <f>IFERROR(VLOOKUP($P117,Passing!$C:$AF,11,FALSE)/VLOOKUP($P117,Passing!$C:$AF,5,FALSE),0)</f>
        <v>96.666666666666671</v>
      </c>
      <c r="V117" s="12" t="str">
        <f>IFERROR(VLOOKUP($P117,Passing!$C:$AF,18,FALSE),0)</f>
        <v>8.7</v>
      </c>
      <c r="W117" s="12">
        <f>IFERROR(VLOOKUP($P117,Passing!$C:$AF,12,FALSE)/VLOOKUP($P117,Passing!$C:$AF,5,FALSE),0)</f>
        <v>0.5</v>
      </c>
      <c r="X117" s="12">
        <f>IFERROR(IF(OR($B117="D",$B117="K"),0,VLOOKUP($P117,Receiving!$C:$T,7,FALSE)/VLOOKUP($P117,Receiving!$C:$T,5,FALSE)),0)*$AJ117</f>
        <v>0</v>
      </c>
      <c r="Y117" s="21">
        <f>IFERROR(VLOOKUP($P117,Receiving!$C:$T,8,FALSE)/VLOOKUP($P117,Receiving!$C:$T,5,FALSE),0)</f>
        <v>0</v>
      </c>
      <c r="Z117" s="21">
        <f>IFERROR(VLOOKUP($P117,Receiving!$C:$T,10,FALSE)/VLOOKUP($P117,Receiving!$C:$T,5,FALSE),0)</f>
        <v>0</v>
      </c>
      <c r="AA117" s="21">
        <f>IFERROR(VLOOKUP($P117,Receiving!$C:$T,11,FALSE),0)</f>
        <v>0</v>
      </c>
      <c r="AB117" s="21">
        <f>IFERROR(VLOOKUP($P117,Receiving!$C:$T,14,FALSE),0)</f>
        <v>0</v>
      </c>
      <c r="AC117" s="21">
        <f>IFERROR(VLOOKUP($P117,Receiving!$C:$T,11,FALSE)/VLOOKUP($P117,Receiving!$C:$T,5,FALSE),0)</f>
        <v>0</v>
      </c>
      <c r="AD117" s="12">
        <f>IFERROR(VLOOKUP($P117,Rushing!$C:$P,7,FALSE)/VLOOKUP($P117,Rushing!$C:$P,5,FALSE),0)</f>
        <v>0.5</v>
      </c>
      <c r="AE117" s="12">
        <f>IFERROR(VLOOKUP($P117,Rushing!$C:$P,8,FALSE)/VLOOKUP($P117,Rushing!$C:$P,5,FALSE),0)</f>
        <v>-0.5</v>
      </c>
      <c r="AF117" s="12" t="str">
        <f>IFERROR(VLOOKUP($P117,Rushing!$C:$P,12,FALSE),0)</f>
        <v>-1.0</v>
      </c>
      <c r="AG117" s="12">
        <f>IFERROR(VLOOKUP($P117,Rushing!$C:$P,9,FALSE)/VLOOKUP($P117,Rushing!$C:$P,5,FALSE),0)</f>
        <v>0</v>
      </c>
      <c r="AH117" s="12">
        <f>VLOOKUP($J117,'Vegas Odds'!$B:$S,18,FALSE)</f>
        <v>44.774070299355685</v>
      </c>
      <c r="AI117" s="12">
        <f>VLOOKUP($J117,'Vegas Odds'!$B:$S,17,FALSE)</f>
        <v>21.325929700644309</v>
      </c>
      <c r="AJ117">
        <v>1</v>
      </c>
      <c r="AK117" s="12">
        <f t="shared" si="22"/>
        <v>11.166666666666666</v>
      </c>
      <c r="AL117" s="12">
        <f t="shared" si="23"/>
        <v>44.774070299355685</v>
      </c>
      <c r="AM117" s="12">
        <f>V117/Team_Defense_Table[[#Totals],[Passing yds/att]]*'Fanduel Export'!Q117</f>
        <v>9.1150716906469835</v>
      </c>
      <c r="AN117" s="12">
        <f t="shared" si="38"/>
        <v>408.11886066069491</v>
      </c>
      <c r="AO117" s="12">
        <f>IFERROR(IF(OR($B117="D",$B117="K"),0,VLOOKUP($P117,Receiving!$C:$T,7,FALSE)/VLOOKUP($P117,Receiving!$C:$T,5,FALSE)),0)*$AJ117</f>
        <v>0</v>
      </c>
      <c r="AP117" s="21">
        <f t="shared" si="30"/>
        <v>36.57628205128205</v>
      </c>
      <c r="AQ117" s="21">
        <f t="shared" si="31"/>
        <v>0</v>
      </c>
      <c r="AR117" s="22">
        <f t="shared" si="24"/>
        <v>0</v>
      </c>
      <c r="AS117" s="22">
        <f t="shared" si="32"/>
        <v>0</v>
      </c>
      <c r="AT117" s="22">
        <f>AA117/Team_Defense_Table[[#Totals],[Yards per completion]]*'Fanduel Export'!S117</f>
        <v>0</v>
      </c>
      <c r="AU117" s="12">
        <f t="shared" si="39"/>
        <v>0</v>
      </c>
      <c r="AV117" s="12">
        <f t="shared" si="25"/>
        <v>0.5</v>
      </c>
      <c r="AW117" s="21">
        <f t="shared" si="33"/>
        <v>30.875869963369961</v>
      </c>
      <c r="AX117" s="12">
        <f t="shared" si="34"/>
        <v>0.34534945454078919</v>
      </c>
      <c r="AY117" s="12">
        <f>AF117/Team_Defense_Table[[#Totals],[Rushing Y/A]]*R117</f>
        <v>-1.1253548483490212</v>
      </c>
      <c r="AZ117" s="12">
        <f t="shared" si="40"/>
        <v>-0.38864068304216703</v>
      </c>
      <c r="BA117" s="22">
        <f t="shared" si="26"/>
        <v>16.285890358123577</v>
      </c>
      <c r="BB117" s="22">
        <f t="shared" si="27"/>
        <v>2.7143150596872627</v>
      </c>
      <c r="BC117" s="21">
        <f t="shared" si="28"/>
        <v>0</v>
      </c>
      <c r="BD117" t="str">
        <f t="shared" si="35"/>
        <v>Matt Schaub</v>
      </c>
      <c r="BE117">
        <f t="shared" si="36"/>
        <v>6000</v>
      </c>
      <c r="BF117" t="str">
        <f t="shared" si="37"/>
        <v>QB</v>
      </c>
    </row>
    <row r="118" spans="1:58" x14ac:dyDescent="0.3">
      <c r="A118" t="s">
        <v>2247</v>
      </c>
      <c r="B118" t="s">
        <v>38</v>
      </c>
      <c r="C118" t="s">
        <v>2248</v>
      </c>
      <c r="D118" t="s">
        <v>157</v>
      </c>
      <c r="E118" t="s">
        <v>2249</v>
      </c>
      <c r="F118">
        <v>14.8786661783854</v>
      </c>
      <c r="G118">
        <v>15</v>
      </c>
      <c r="H118">
        <v>6000</v>
      </c>
      <c r="I118" t="s">
        <v>1996</v>
      </c>
      <c r="J118" t="s">
        <v>104</v>
      </c>
      <c r="K118" t="s">
        <v>1092</v>
      </c>
      <c r="O118" t="str">
        <f t="shared" si="29"/>
        <v>Jacoby Brissett</v>
      </c>
      <c r="P118" t="str">
        <f>IFERROR(VLOOKUP(O:O,'Name Bridge'!A:B,2,FALSE),O:O)</f>
        <v>Jacoby Brissett</v>
      </c>
      <c r="Q118" s="12">
        <f>VLOOKUP($K118,'Defensive Stats'!$AC:$AH,2,FALSE)</f>
        <v>7.3075435203094781</v>
      </c>
      <c r="R118" s="12">
        <f>VLOOKUP($K118,'Defensive Stats'!$AC:$AH,4,FALSE)</f>
        <v>5.1241379310344826</v>
      </c>
      <c r="S118" s="12">
        <f>VLOOKUP($K118,'Defensive Stats'!$AC:$AH,6,FALSE)</f>
        <v>11.553516819571865</v>
      </c>
      <c r="T118" s="12">
        <f>IFERROR(VLOOKUP($P118,Passing!$C:$AF,9,FALSE)/VLOOKUP($P118,Passing!$C:$AF,5,FALSE),0)</f>
        <v>29.8</v>
      </c>
      <c r="U118" s="12">
        <f>IFERROR(VLOOKUP($P118,Passing!$C:$AF,11,FALSE)/VLOOKUP($P118,Passing!$C:$AF,5,FALSE),0)</f>
        <v>196.13333333333333</v>
      </c>
      <c r="V118" s="12" t="str">
        <f>IFERROR(VLOOKUP($P118,Passing!$C:$AF,18,FALSE),0)</f>
        <v>6.6</v>
      </c>
      <c r="W118" s="12">
        <f>IFERROR(VLOOKUP($P118,Passing!$C:$AF,12,FALSE)/VLOOKUP($P118,Passing!$C:$AF,5,FALSE),0)</f>
        <v>1.2</v>
      </c>
      <c r="X118" s="12">
        <f>IFERROR(IF(OR($B118="D",$B118="K"),0,VLOOKUP($P118,Receiving!$C:$T,7,FALSE)/VLOOKUP($P118,Receiving!$C:$T,5,FALSE)),0)*$AJ118</f>
        <v>6.6666666666666666E-2</v>
      </c>
      <c r="Y118" s="21">
        <f>IFERROR(VLOOKUP($P118,Receiving!$C:$T,8,FALSE)/VLOOKUP($P118,Receiving!$C:$T,5,FALSE),0)</f>
        <v>6.6666666666666666E-2</v>
      </c>
      <c r="Z118" s="21">
        <f>IFERROR(VLOOKUP($P118,Receiving!$C:$T,10,FALSE)/VLOOKUP($P118,Receiving!$C:$T,5,FALSE),0)</f>
        <v>0.13333333333333333</v>
      </c>
      <c r="AA118" s="21">
        <f>IFERROR(VLOOKUP($P118,Receiving!$C:$T,11,FALSE),0)</f>
        <v>2</v>
      </c>
      <c r="AB118" s="21">
        <f>IFERROR(VLOOKUP($P118,Receiving!$C:$T,14,FALSE),0)</f>
        <v>2</v>
      </c>
      <c r="AC118" s="21">
        <f>IFERROR(VLOOKUP($P118,Receiving!$C:$T,11,FALSE)/VLOOKUP($P118,Receiving!$C:$T,5,FALSE),0)</f>
        <v>0.13333333333333333</v>
      </c>
      <c r="AD118" s="12">
        <f>IFERROR(VLOOKUP($P118,Rushing!$C:$P,7,FALSE)/VLOOKUP($P118,Rushing!$C:$P,5,FALSE),0)</f>
        <v>3.7333333333333334</v>
      </c>
      <c r="AE118" s="12">
        <f>IFERROR(VLOOKUP($P118,Rushing!$C:$P,8,FALSE)/VLOOKUP($P118,Rushing!$C:$P,5,FALSE),0)</f>
        <v>15.2</v>
      </c>
      <c r="AF118" s="12" t="str">
        <f>IFERROR(VLOOKUP($P118,Rushing!$C:$P,12,FALSE),0)</f>
        <v>4.1</v>
      </c>
      <c r="AG118" s="12">
        <f>IFERROR(VLOOKUP($P118,Rushing!$C:$P,9,FALSE)/VLOOKUP($P118,Rushing!$C:$P,5,FALSE),0)</f>
        <v>0.26666666666666666</v>
      </c>
      <c r="AH118" s="12">
        <f>VLOOKUP($J118,'Vegas Odds'!$B:$S,18,FALSE)</f>
        <v>24.832312195121943</v>
      </c>
      <c r="AI118" s="12">
        <f>VLOOKUP($J118,'Vegas Odds'!$B:$S,17,FALSE)</f>
        <v>36.767687804878058</v>
      </c>
      <c r="AJ118">
        <v>1</v>
      </c>
      <c r="AK118" s="12">
        <f t="shared" si="22"/>
        <v>29.8</v>
      </c>
      <c r="AL118" s="12">
        <f t="shared" si="23"/>
        <v>24.832312195121943</v>
      </c>
      <c r="AM118" s="12">
        <f>V118/Team_Defense_Table[[#Totals],[Passing yds/att]]*'Fanduel Export'!Q118</f>
        <v>7.1554390168029824</v>
      </c>
      <c r="AN118" s="12">
        <f t="shared" si="38"/>
        <v>177.68609555840806</v>
      </c>
      <c r="AO118" s="12">
        <f>IFERROR(IF(OR($B118="D",$B118="K"),0,VLOOKUP($P118,Receiving!$C:$T,7,FALSE)/VLOOKUP($P118,Receiving!$C:$T,5,FALSE)),0)*$AJ118</f>
        <v>6.6666666666666666E-2</v>
      </c>
      <c r="AP118" s="21">
        <f t="shared" si="30"/>
        <v>34.886584249084251</v>
      </c>
      <c r="AQ118" s="21">
        <f t="shared" si="31"/>
        <v>4.7453412688811793E-2</v>
      </c>
      <c r="AR118" s="22">
        <f t="shared" si="24"/>
        <v>6.6666666666666666E-2</v>
      </c>
      <c r="AS118" s="22">
        <f t="shared" si="32"/>
        <v>4.7453412688811793E-2</v>
      </c>
      <c r="AT118" s="22">
        <f>AA118/Team_Defense_Table[[#Totals],[Yards per completion]]*'Fanduel Export'!S118</f>
        <v>2.1761071134512977</v>
      </c>
      <c r="AU118" s="12">
        <f t="shared" si="39"/>
        <v>0.10326370890966341</v>
      </c>
      <c r="AV118" s="12">
        <f t="shared" si="25"/>
        <v>3.7333333333333334</v>
      </c>
      <c r="AW118" s="21">
        <f t="shared" si="33"/>
        <v>29.715476190476192</v>
      </c>
      <c r="AX118" s="12">
        <f t="shared" si="34"/>
        <v>4.6193449363446009</v>
      </c>
      <c r="AY118" s="12">
        <f>AF118/Team_Defense_Table[[#Totals],[Rushing Y/A]]*R118</f>
        <v>4.871644177911044</v>
      </c>
      <c r="AZ118" s="12">
        <f t="shared" si="40"/>
        <v>22.503804864906037</v>
      </c>
      <c r="BA118" s="22">
        <f t="shared" si="26"/>
        <v>9.4014840130512258</v>
      </c>
      <c r="BB118" s="22">
        <f t="shared" si="27"/>
        <v>1.5669140021752044</v>
      </c>
      <c r="BC118" s="21">
        <f t="shared" si="28"/>
        <v>1.1111111111111112E-2</v>
      </c>
      <c r="BD118" t="str">
        <f t="shared" si="35"/>
        <v>Jacoby Brissett</v>
      </c>
      <c r="BE118">
        <f t="shared" si="36"/>
        <v>6000</v>
      </c>
      <c r="BF118" t="str">
        <f t="shared" si="37"/>
        <v>QB</v>
      </c>
    </row>
    <row r="119" spans="1:58" x14ac:dyDescent="0.3">
      <c r="A119" t="s">
        <v>2250</v>
      </c>
      <c r="B119" t="s">
        <v>38</v>
      </c>
      <c r="C119" t="s">
        <v>2251</v>
      </c>
      <c r="D119" t="s">
        <v>2252</v>
      </c>
      <c r="E119" t="s">
        <v>2253</v>
      </c>
      <c r="F119">
        <v>0</v>
      </c>
      <c r="G119">
        <v>0</v>
      </c>
      <c r="H119">
        <v>6000</v>
      </c>
      <c r="I119" t="s">
        <v>1892</v>
      </c>
      <c r="J119" t="s">
        <v>1095</v>
      </c>
      <c r="K119" t="s">
        <v>1096</v>
      </c>
      <c r="O119" t="str">
        <f t="shared" si="29"/>
        <v>Tommy Stevens</v>
      </c>
      <c r="P119" t="str">
        <f>IFERROR(VLOOKUP(O:O,'Name Bridge'!A:B,2,FALSE),O:O)</f>
        <v>Tommy Stevens</v>
      </c>
      <c r="Q119" s="12">
        <f>VLOOKUP($K119,'Defensive Stats'!$AC:$AH,2,FALSE)</f>
        <v>6.5090361445783129</v>
      </c>
      <c r="R119" s="12">
        <f>VLOOKUP($K119,'Defensive Stats'!$AC:$AH,4,FALSE)</f>
        <v>3.2624309392265194</v>
      </c>
      <c r="S119" s="12">
        <f>VLOOKUP($K119,'Defensive Stats'!$AC:$AH,6,FALSE)</f>
        <v>10.593137254901961</v>
      </c>
      <c r="T119" s="12">
        <f>IFERROR(VLOOKUP($P119,Passing!$C:$AF,9,FALSE)/VLOOKUP($P119,Passing!$C:$AF,5,FALSE),0)</f>
        <v>0</v>
      </c>
      <c r="U119" s="12">
        <f>IFERROR(VLOOKUP($P119,Passing!$C:$AF,11,FALSE)/VLOOKUP($P119,Passing!$C:$AF,5,FALSE),0)</f>
        <v>0</v>
      </c>
      <c r="V119" s="12">
        <f>IFERROR(VLOOKUP($P119,Passing!$C:$AF,18,FALSE),0)</f>
        <v>0</v>
      </c>
      <c r="W119" s="12">
        <f>IFERROR(VLOOKUP($P119,Passing!$C:$AF,12,FALSE)/VLOOKUP($P119,Passing!$C:$AF,5,FALSE),0)</f>
        <v>0</v>
      </c>
      <c r="X119" s="12">
        <f>IFERROR(IF(OR($B119="D",$B119="K"),0,VLOOKUP($P119,Receiving!$C:$T,7,FALSE)/VLOOKUP($P119,Receiving!$C:$T,5,FALSE)),0)*$AJ119</f>
        <v>0</v>
      </c>
      <c r="Y119" s="21">
        <f>IFERROR(VLOOKUP($P119,Receiving!$C:$T,8,FALSE)/VLOOKUP($P119,Receiving!$C:$T,5,FALSE),0)</f>
        <v>0</v>
      </c>
      <c r="Z119" s="21">
        <f>IFERROR(VLOOKUP($P119,Receiving!$C:$T,10,FALSE)/VLOOKUP($P119,Receiving!$C:$T,5,FALSE),0)</f>
        <v>0</v>
      </c>
      <c r="AA119" s="21">
        <f>IFERROR(VLOOKUP($P119,Receiving!$C:$T,11,FALSE),0)</f>
        <v>0</v>
      </c>
      <c r="AB119" s="21">
        <f>IFERROR(VLOOKUP($P119,Receiving!$C:$T,14,FALSE),0)</f>
        <v>0</v>
      </c>
      <c r="AC119" s="21">
        <f>IFERROR(VLOOKUP($P119,Receiving!$C:$T,11,FALSE)/VLOOKUP($P119,Receiving!$C:$T,5,FALSE),0)</f>
        <v>0</v>
      </c>
      <c r="AD119" s="12">
        <f>IFERROR(VLOOKUP($P119,Rushing!$C:$P,7,FALSE)/VLOOKUP($P119,Rushing!$C:$P,5,FALSE),0)</f>
        <v>0</v>
      </c>
      <c r="AE119" s="12">
        <f>IFERROR(VLOOKUP($P119,Rushing!$C:$P,8,FALSE)/VLOOKUP($P119,Rushing!$C:$P,5,FALSE),0)</f>
        <v>0</v>
      </c>
      <c r="AF119" s="12">
        <f>IFERROR(VLOOKUP($P119,Rushing!$C:$P,12,FALSE),0)</f>
        <v>0</v>
      </c>
      <c r="AG119" s="12">
        <f>IFERROR(VLOOKUP($P119,Rushing!$C:$P,9,FALSE)/VLOOKUP($P119,Rushing!$C:$P,5,FALSE),0)</f>
        <v>0</v>
      </c>
      <c r="AH119" s="12">
        <f>VLOOKUP($J119,'Vegas Odds'!$B:$S,18,FALSE)</f>
        <v>41.698085765579364</v>
      </c>
      <c r="AI119" s="12">
        <f>VLOOKUP($J119,'Vegas Odds'!$B:$S,17,FALSE)</f>
        <v>21.901914234420641</v>
      </c>
      <c r="AJ119">
        <v>1</v>
      </c>
      <c r="AK119" s="12">
        <f t="shared" si="22"/>
        <v>0</v>
      </c>
      <c r="AL119" s="12">
        <f t="shared" si="23"/>
        <v>41.698085765579364</v>
      </c>
      <c r="AM119" s="12">
        <f>V119/Team_Defense_Table[[#Totals],[Passing yds/att]]*'Fanduel Export'!Q119</f>
        <v>0</v>
      </c>
      <c r="AN119" s="12">
        <f t="shared" si="38"/>
        <v>0</v>
      </c>
      <c r="AO119" s="12">
        <f>IFERROR(IF(OR($B119="D",$B119="K"),0,VLOOKUP($P119,Receiving!$C:$T,7,FALSE)/VLOOKUP($P119,Receiving!$C:$T,5,FALSE)),0)*$AJ119</f>
        <v>0</v>
      </c>
      <c r="AP119" s="21">
        <f t="shared" si="30"/>
        <v>40.582776292335119</v>
      </c>
      <c r="AQ119" s="21">
        <f t="shared" si="31"/>
        <v>0</v>
      </c>
      <c r="AR119" s="22">
        <f t="shared" si="24"/>
        <v>0</v>
      </c>
      <c r="AS119" s="22">
        <f t="shared" si="32"/>
        <v>0</v>
      </c>
      <c r="AT119" s="22">
        <f>AA119/Team_Defense_Table[[#Totals],[Yards per completion]]*'Fanduel Export'!S119</f>
        <v>0</v>
      </c>
      <c r="AU119" s="12">
        <f t="shared" si="39"/>
        <v>0</v>
      </c>
      <c r="AV119" s="12">
        <f t="shared" si="25"/>
        <v>0</v>
      </c>
      <c r="AW119" s="21">
        <f t="shared" si="33"/>
        <v>30.380681818181817</v>
      </c>
      <c r="AX119" s="12">
        <f t="shared" si="34"/>
        <v>0</v>
      </c>
      <c r="AY119" s="12">
        <f>AF119/Team_Defense_Table[[#Totals],[Rushing Y/A]]*R119</f>
        <v>0</v>
      </c>
      <c r="AZ119" s="12">
        <f t="shared" si="40"/>
        <v>0</v>
      </c>
      <c r="BA119" s="22">
        <f t="shared" si="26"/>
        <v>0</v>
      </c>
      <c r="BB119" s="22">
        <f t="shared" si="27"/>
        <v>0</v>
      </c>
      <c r="BC119" s="21">
        <f t="shared" si="28"/>
        <v>0</v>
      </c>
      <c r="BD119" t="str">
        <f t="shared" si="35"/>
        <v>Tommy Stevens</v>
      </c>
      <c r="BE119">
        <f t="shared" si="36"/>
        <v>6000</v>
      </c>
      <c r="BF119" t="str">
        <f t="shared" si="37"/>
        <v>QB</v>
      </c>
    </row>
    <row r="120" spans="1:58" x14ac:dyDescent="0.3">
      <c r="A120" t="s">
        <v>2254</v>
      </c>
      <c r="B120" t="s">
        <v>38</v>
      </c>
      <c r="C120" t="s">
        <v>2255</v>
      </c>
      <c r="D120" t="s">
        <v>610</v>
      </c>
      <c r="E120" t="s">
        <v>2256</v>
      </c>
      <c r="F120">
        <v>-3.3333333830038697E-2</v>
      </c>
      <c r="G120">
        <v>3</v>
      </c>
      <c r="H120">
        <v>6000</v>
      </c>
      <c r="I120" t="s">
        <v>1896</v>
      </c>
      <c r="J120" t="s">
        <v>1094</v>
      </c>
      <c r="K120" t="s">
        <v>46</v>
      </c>
      <c r="O120" t="str">
        <f t="shared" si="29"/>
        <v>Tim Boyle</v>
      </c>
      <c r="P120" t="str">
        <f>IFERROR(VLOOKUP(O:O,'Name Bridge'!A:B,2,FALSE),O:O)</f>
        <v>Tim Boyle</v>
      </c>
      <c r="Q120" s="12">
        <f>VLOOKUP($K120,'Defensive Stats'!$AC:$AH,2,FALSE)</f>
        <v>6.2179700499168051</v>
      </c>
      <c r="R120" s="12">
        <f>VLOOKUP($K120,'Defensive Stats'!$AC:$AH,4,FALSE)</f>
        <v>4.2772277227722775</v>
      </c>
      <c r="S120" s="12">
        <f>VLOOKUP($K120,'Defensive Stats'!$AC:$AH,6,FALSE)</f>
        <v>9.4847715736040605</v>
      </c>
      <c r="T120" s="12">
        <f>IFERROR(VLOOKUP($P120,Passing!$C:$AF,9,FALSE)/VLOOKUP($P120,Passing!$C:$AF,5,FALSE),0)</f>
        <v>1.3333333333333333</v>
      </c>
      <c r="U120" s="12">
        <f>IFERROR(VLOOKUP($P120,Passing!$C:$AF,11,FALSE)/VLOOKUP($P120,Passing!$C:$AF,5,FALSE),0)</f>
        <v>5</v>
      </c>
      <c r="V120" s="12" t="str">
        <f>IFERROR(VLOOKUP($P120,Passing!$C:$AF,18,FALSE),0)</f>
        <v>3.8</v>
      </c>
      <c r="W120" s="12">
        <f>IFERROR(VLOOKUP($P120,Passing!$C:$AF,12,FALSE)/VLOOKUP($P120,Passing!$C:$AF,5,FALSE),0)</f>
        <v>0</v>
      </c>
      <c r="X120" s="12">
        <f>IFERROR(IF(OR($B120="D",$B120="K"),0,VLOOKUP($P120,Receiving!$C:$T,7,FALSE)/VLOOKUP($P120,Receiving!$C:$T,5,FALSE)),0)*$AJ120</f>
        <v>0</v>
      </c>
      <c r="Y120" s="21">
        <f>IFERROR(VLOOKUP($P120,Receiving!$C:$T,8,FALSE)/VLOOKUP($P120,Receiving!$C:$T,5,FALSE),0)</f>
        <v>0</v>
      </c>
      <c r="Z120" s="21">
        <f>IFERROR(VLOOKUP($P120,Receiving!$C:$T,10,FALSE)/VLOOKUP($P120,Receiving!$C:$T,5,FALSE),0)</f>
        <v>0</v>
      </c>
      <c r="AA120" s="21">
        <f>IFERROR(VLOOKUP($P120,Receiving!$C:$T,11,FALSE),0)</f>
        <v>0</v>
      </c>
      <c r="AB120" s="21">
        <f>IFERROR(VLOOKUP($P120,Receiving!$C:$T,14,FALSE),0)</f>
        <v>0</v>
      </c>
      <c r="AC120" s="21">
        <f>IFERROR(VLOOKUP($P120,Receiving!$C:$T,11,FALSE)/VLOOKUP($P120,Receiving!$C:$T,5,FALSE),0)</f>
        <v>0</v>
      </c>
      <c r="AD120" s="12">
        <f>IFERROR(VLOOKUP($P120,Rushing!$C:$P,7,FALSE)/VLOOKUP($P120,Rushing!$C:$P,5,FALSE),0)</f>
        <v>1.6666666666666667</v>
      </c>
      <c r="AE120" s="12">
        <f>IFERROR(VLOOKUP($P120,Rushing!$C:$P,8,FALSE)/VLOOKUP($P120,Rushing!$C:$P,5,FALSE),0)</f>
        <v>-2.3333333333333335</v>
      </c>
      <c r="AF120" s="12" t="str">
        <f>IFERROR(VLOOKUP($P120,Rushing!$C:$P,12,FALSE),0)</f>
        <v>-1.4</v>
      </c>
      <c r="AG120" s="12">
        <f>IFERROR(VLOOKUP($P120,Rushing!$C:$P,9,FALSE)/VLOOKUP($P120,Rushing!$C:$P,5,FALSE),0)</f>
        <v>0</v>
      </c>
      <c r="AH120" s="12">
        <f>VLOOKUP($J120,'Vegas Odds'!$B:$S,18,FALSE)</f>
        <v>37.252589426829275</v>
      </c>
      <c r="AI120" s="12">
        <f>VLOOKUP($J120,'Vegas Odds'!$B:$S,17,FALSE)</f>
        <v>23.147410573170728</v>
      </c>
      <c r="AJ120">
        <v>1</v>
      </c>
      <c r="AK120" s="12">
        <f t="shared" si="22"/>
        <v>1.3333333333333333</v>
      </c>
      <c r="AL120" s="12">
        <f t="shared" si="23"/>
        <v>37.252589426829275</v>
      </c>
      <c r="AM120" s="12">
        <f>V120/Team_Defense_Table[[#Totals],[Passing yds/att]]*'Fanduel Export'!Q120</f>
        <v>3.5055257465974039</v>
      </c>
      <c r="AN120" s="12">
        <f t="shared" si="38"/>
        <v>130.58991136317223</v>
      </c>
      <c r="AO120" s="12">
        <f>IFERROR(IF(OR($B120="D",$B120="K"),0,VLOOKUP($P120,Receiving!$C:$T,7,FALSE)/VLOOKUP($P120,Receiving!$C:$T,5,FALSE)),0)*$AJ120</f>
        <v>0</v>
      </c>
      <c r="AP120" s="21">
        <f t="shared" si="30"/>
        <v>34.582088744588752</v>
      </c>
      <c r="AQ120" s="21">
        <f t="shared" si="31"/>
        <v>0</v>
      </c>
      <c r="AR120" s="22">
        <f t="shared" si="24"/>
        <v>0</v>
      </c>
      <c r="AS120" s="22">
        <f t="shared" si="32"/>
        <v>0</v>
      </c>
      <c r="AT120" s="22">
        <f>AA120/Team_Defense_Table[[#Totals],[Yards per completion]]*'Fanduel Export'!S120</f>
        <v>0</v>
      </c>
      <c r="AU120" s="12">
        <f t="shared" si="39"/>
        <v>0</v>
      </c>
      <c r="AV120" s="12">
        <f t="shared" si="25"/>
        <v>1.6666666666666667</v>
      </c>
      <c r="AW120" s="21">
        <f t="shared" si="33"/>
        <v>28.472023809523812</v>
      </c>
      <c r="AX120" s="12">
        <f t="shared" si="34"/>
        <v>1.354979817382937</v>
      </c>
      <c r="AY120" s="12">
        <f>AF120/Team_Defense_Table[[#Totals],[Rushing Y/A]]*R120</f>
        <v>-1.3885492897115799</v>
      </c>
      <c r="AZ120" s="12">
        <f t="shared" si="40"/>
        <v>-1.8814562630006035</v>
      </c>
      <c r="BA120" s="22">
        <f t="shared" si="26"/>
        <v>5.0354508282268293</v>
      </c>
      <c r="BB120" s="22">
        <f t="shared" si="27"/>
        <v>0.83924180470447152</v>
      </c>
      <c r="BC120" s="21">
        <f t="shared" si="28"/>
        <v>0</v>
      </c>
      <c r="BD120" t="str">
        <f t="shared" si="35"/>
        <v>Tim Boyle</v>
      </c>
      <c r="BE120">
        <f t="shared" si="36"/>
        <v>6000</v>
      </c>
      <c r="BF120" t="str">
        <f t="shared" si="37"/>
        <v>QB</v>
      </c>
    </row>
    <row r="121" spans="1:58" x14ac:dyDescent="0.3">
      <c r="A121" t="s">
        <v>2257</v>
      </c>
      <c r="B121" t="s">
        <v>38</v>
      </c>
      <c r="C121" t="s">
        <v>1963</v>
      </c>
      <c r="D121" t="s">
        <v>211</v>
      </c>
      <c r="E121" t="s">
        <v>2258</v>
      </c>
      <c r="F121">
        <v>11.2349996566772</v>
      </c>
      <c r="G121">
        <v>8</v>
      </c>
      <c r="H121">
        <v>6000</v>
      </c>
      <c r="I121" t="s">
        <v>1922</v>
      </c>
      <c r="J121" t="s">
        <v>130</v>
      </c>
      <c r="K121" t="s">
        <v>107</v>
      </c>
      <c r="L121" t="s">
        <v>2205</v>
      </c>
      <c r="M121" t="s">
        <v>2259</v>
      </c>
      <c r="O121" t="str">
        <f t="shared" si="29"/>
        <v>Joe Flacco</v>
      </c>
      <c r="P121" t="str">
        <f>IFERROR(VLOOKUP(O:O,'Name Bridge'!A:B,2,FALSE),O:O)</f>
        <v>Joe Flacco</v>
      </c>
      <c r="Q121" s="12">
        <f>VLOOKUP($K121,'Defensive Stats'!$AC:$AH,2,FALSE)</f>
        <v>5.6473779385171792</v>
      </c>
      <c r="R121" s="12">
        <f>VLOOKUP($K121,'Defensive Stats'!$AC:$AH,4,FALSE)</f>
        <v>4.25</v>
      </c>
      <c r="S121" s="12">
        <f>VLOOKUP($K121,'Defensive Stats'!$AC:$AH,6,FALSE)</f>
        <v>8.9741379310344822</v>
      </c>
      <c r="T121" s="12">
        <f>IFERROR(VLOOKUP($P121,Passing!$C:$AF,9,FALSE)/VLOOKUP($P121,Passing!$C:$AF,5,FALSE),0)</f>
        <v>32.75</v>
      </c>
      <c r="U121" s="12">
        <f>IFERROR(VLOOKUP($P121,Passing!$C:$AF,11,FALSE)/VLOOKUP($P121,Passing!$C:$AF,5,FALSE),0)</f>
        <v>227.75</v>
      </c>
      <c r="V121" s="12" t="str">
        <f>IFERROR(VLOOKUP($P121,Passing!$C:$AF,18,FALSE),0)</f>
        <v>7.0</v>
      </c>
      <c r="W121" s="12">
        <f>IFERROR(VLOOKUP($P121,Passing!$C:$AF,12,FALSE)/VLOOKUP($P121,Passing!$C:$AF,5,FALSE),0)</f>
        <v>0.75</v>
      </c>
      <c r="X121" s="12">
        <f>IFERROR(IF(OR($B121="D",$B121="K"),0,VLOOKUP($P121,Receiving!$C:$T,7,FALSE)/VLOOKUP($P121,Receiving!$C:$T,5,FALSE)),0)*$AJ121</f>
        <v>0</v>
      </c>
      <c r="Y121" s="21">
        <f>IFERROR(VLOOKUP($P121,Receiving!$C:$T,8,FALSE)/VLOOKUP($P121,Receiving!$C:$T,5,FALSE),0)</f>
        <v>0</v>
      </c>
      <c r="Z121" s="21">
        <f>IFERROR(VLOOKUP($P121,Receiving!$C:$T,10,FALSE)/VLOOKUP($P121,Receiving!$C:$T,5,FALSE),0)</f>
        <v>0</v>
      </c>
      <c r="AA121" s="21">
        <f>IFERROR(VLOOKUP($P121,Receiving!$C:$T,11,FALSE),0)</f>
        <v>0</v>
      </c>
      <c r="AB121" s="21">
        <f>IFERROR(VLOOKUP($P121,Receiving!$C:$T,14,FALSE),0)</f>
        <v>0</v>
      </c>
      <c r="AC121" s="21">
        <f>IFERROR(VLOOKUP($P121,Receiving!$C:$T,11,FALSE)/VLOOKUP($P121,Receiving!$C:$T,5,FALSE),0)</f>
        <v>0</v>
      </c>
      <c r="AD121" s="12">
        <f>IFERROR(VLOOKUP($P121,Rushing!$C:$P,7,FALSE)/VLOOKUP($P121,Rushing!$C:$P,5,FALSE),0)</f>
        <v>1.5</v>
      </c>
      <c r="AE121" s="12">
        <f>IFERROR(VLOOKUP($P121,Rushing!$C:$P,8,FALSE)/VLOOKUP($P121,Rushing!$C:$P,5,FALSE),0)</f>
        <v>2.5</v>
      </c>
      <c r="AF121" s="12" t="str">
        <f>IFERROR(VLOOKUP($P121,Rushing!$C:$P,12,FALSE),0)</f>
        <v>1.7</v>
      </c>
      <c r="AG121" s="12">
        <f>IFERROR(VLOOKUP($P121,Rushing!$C:$P,9,FALSE)/VLOOKUP($P121,Rushing!$C:$P,5,FALSE),0)</f>
        <v>0</v>
      </c>
      <c r="AH121" s="12">
        <f>VLOOKUP($J121,'Vegas Odds'!$B:$S,18,FALSE)</f>
        <v>34.445274999999995</v>
      </c>
      <c r="AI121" s="12">
        <f>VLOOKUP($J121,'Vegas Odds'!$B:$S,17,FALSE)</f>
        <v>22.054725000000001</v>
      </c>
      <c r="AJ121">
        <v>1</v>
      </c>
      <c r="AK121" s="12">
        <f t="shared" si="22"/>
        <v>32.75</v>
      </c>
      <c r="AL121" s="12">
        <f t="shared" si="23"/>
        <v>34.445274999999995</v>
      </c>
      <c r="AM121" s="12">
        <f>V121/Team_Defense_Table[[#Totals],[Passing yds/att]]*'Fanduel Export'!Q121</f>
        <v>5.8649704949896382</v>
      </c>
      <c r="AN121" s="12">
        <f t="shared" si="38"/>
        <v>202.02052156680418</v>
      </c>
      <c r="AO121" s="12">
        <f>IFERROR(IF(OR($B121="D",$B121="K"),0,VLOOKUP($P121,Receiving!$C:$T,7,FALSE)/VLOOKUP($P121,Receiving!$C:$T,5,FALSE)),0)*$AJ121</f>
        <v>0</v>
      </c>
      <c r="AP121" s="21">
        <f t="shared" si="30"/>
        <v>29.979532967032963</v>
      </c>
      <c r="AQ121" s="21">
        <f t="shared" si="31"/>
        <v>0</v>
      </c>
      <c r="AR121" s="22">
        <f t="shared" si="24"/>
        <v>0</v>
      </c>
      <c r="AS121" s="22">
        <f t="shared" si="32"/>
        <v>0</v>
      </c>
      <c r="AT121" s="22">
        <f>AA121/Team_Defense_Table[[#Totals],[Yards per completion]]*'Fanduel Export'!S121</f>
        <v>0</v>
      </c>
      <c r="AU121" s="12">
        <f t="shared" si="39"/>
        <v>0</v>
      </c>
      <c r="AV121" s="12">
        <f t="shared" si="25"/>
        <v>1.5</v>
      </c>
      <c r="AW121" s="21">
        <f t="shared" si="33"/>
        <v>35.912087912087905</v>
      </c>
      <c r="AX121" s="12">
        <f t="shared" si="34"/>
        <v>0.92119643895348857</v>
      </c>
      <c r="AY121" s="12">
        <f>AF121/Team_Defense_Table[[#Totals],[Rushing Y/A]]*R121</f>
        <v>1.6753623188405795</v>
      </c>
      <c r="AZ121" s="12">
        <f t="shared" si="40"/>
        <v>1.543337802072801</v>
      </c>
      <c r="BA121" s="22">
        <f t="shared" si="26"/>
        <v>8.2351546428794471</v>
      </c>
      <c r="BB121" s="22">
        <f t="shared" si="27"/>
        <v>1.3725257738132413</v>
      </c>
      <c r="BC121" s="21">
        <f t="shared" si="28"/>
        <v>0</v>
      </c>
      <c r="BD121" t="str">
        <f t="shared" si="35"/>
        <v>Joe Flacco</v>
      </c>
      <c r="BE121">
        <f t="shared" si="36"/>
        <v>6000</v>
      </c>
      <c r="BF121" t="str">
        <f t="shared" si="37"/>
        <v>QB</v>
      </c>
    </row>
    <row r="122" spans="1:58" x14ac:dyDescent="0.3">
      <c r="A122" t="s">
        <v>2260</v>
      </c>
      <c r="B122" t="s">
        <v>38</v>
      </c>
      <c r="C122" t="s">
        <v>1949</v>
      </c>
      <c r="D122" t="s">
        <v>654</v>
      </c>
      <c r="E122" t="s">
        <v>2261</v>
      </c>
      <c r="F122">
        <v>-0.30000001192092801</v>
      </c>
      <c r="G122">
        <v>1</v>
      </c>
      <c r="H122">
        <v>6000</v>
      </c>
      <c r="I122" t="s">
        <v>1919</v>
      </c>
      <c r="J122" t="s">
        <v>1090</v>
      </c>
      <c r="K122" t="s">
        <v>116</v>
      </c>
      <c r="O122" t="str">
        <f t="shared" si="29"/>
        <v>Nick Mullens</v>
      </c>
      <c r="P122" t="str">
        <f>IFERROR(VLOOKUP(O:O,'Name Bridge'!A:B,2,FALSE),O:O)</f>
        <v>Nick Mullens</v>
      </c>
      <c r="Q122" s="12">
        <f>VLOOKUP($K122,'Defensive Stats'!$AC:$AH,2,FALSE)</f>
        <v>7.5041597337770387</v>
      </c>
      <c r="R122" s="12">
        <f>VLOOKUP($K122,'Defensive Stats'!$AC:$AH,4,FALSE)</f>
        <v>4.3781321184510249</v>
      </c>
      <c r="S122" s="12">
        <f>VLOOKUP($K122,'Defensive Stats'!$AC:$AH,6,FALSE)</f>
        <v>10.712589073634204</v>
      </c>
      <c r="T122" s="12">
        <f>IFERROR(VLOOKUP($P122,Passing!$C:$AF,9,FALSE)/VLOOKUP($P122,Passing!$C:$AF,5,FALSE),0)</f>
        <v>0</v>
      </c>
      <c r="U122" s="12">
        <f>IFERROR(VLOOKUP($P122,Passing!$C:$AF,11,FALSE)/VLOOKUP($P122,Passing!$C:$AF,5,FALSE),0)</f>
        <v>0</v>
      </c>
      <c r="V122" s="12">
        <f>IFERROR(VLOOKUP($P122,Passing!$C:$AF,18,FALSE),0)</f>
        <v>0</v>
      </c>
      <c r="W122" s="12">
        <f>IFERROR(VLOOKUP($P122,Passing!$C:$AF,12,FALSE)/VLOOKUP($P122,Passing!$C:$AF,5,FALSE),0)</f>
        <v>0</v>
      </c>
      <c r="X122" s="12">
        <f>IFERROR(IF(OR($B122="D",$B122="K"),0,VLOOKUP($P122,Receiving!$C:$T,7,FALSE)/VLOOKUP($P122,Receiving!$C:$T,5,FALSE)),0)*$AJ122</f>
        <v>0</v>
      </c>
      <c r="Y122" s="21">
        <f>IFERROR(VLOOKUP($P122,Receiving!$C:$T,8,FALSE)/VLOOKUP($P122,Receiving!$C:$T,5,FALSE),0)</f>
        <v>0</v>
      </c>
      <c r="Z122" s="21">
        <f>IFERROR(VLOOKUP($P122,Receiving!$C:$T,10,FALSE)/VLOOKUP($P122,Receiving!$C:$T,5,FALSE),0)</f>
        <v>0</v>
      </c>
      <c r="AA122" s="21">
        <f>IFERROR(VLOOKUP($P122,Receiving!$C:$T,11,FALSE),0)</f>
        <v>0</v>
      </c>
      <c r="AB122" s="21">
        <f>IFERROR(VLOOKUP($P122,Receiving!$C:$T,14,FALSE),0)</f>
        <v>0</v>
      </c>
      <c r="AC122" s="21">
        <f>IFERROR(VLOOKUP($P122,Receiving!$C:$T,11,FALSE)/VLOOKUP($P122,Receiving!$C:$T,5,FALSE),0)</f>
        <v>0</v>
      </c>
      <c r="AD122" s="12">
        <f>IFERROR(VLOOKUP($P122,Rushing!$C:$P,7,FALSE)/VLOOKUP($P122,Rushing!$C:$P,5,FALSE),0)</f>
        <v>3</v>
      </c>
      <c r="AE122" s="12">
        <f>IFERROR(VLOOKUP($P122,Rushing!$C:$P,8,FALSE)/VLOOKUP($P122,Rushing!$C:$P,5,FALSE),0)</f>
        <v>-3</v>
      </c>
      <c r="AF122" s="12" t="str">
        <f>IFERROR(VLOOKUP($P122,Rushing!$C:$P,12,FALSE),0)</f>
        <v>-1.0</v>
      </c>
      <c r="AG122" s="12">
        <f>IFERROR(VLOOKUP($P122,Rushing!$C:$P,9,FALSE)/VLOOKUP($P122,Rushing!$C:$P,5,FALSE),0)</f>
        <v>0</v>
      </c>
      <c r="AH122" s="12">
        <f>VLOOKUP($J122,'Vegas Odds'!$B:$S,18,FALSE)</f>
        <v>26.807585091071147</v>
      </c>
      <c r="AI122" s="12">
        <f>VLOOKUP($J122,'Vegas Odds'!$B:$S,17,FALSE)</f>
        <v>33.392414908928856</v>
      </c>
      <c r="AJ122">
        <v>1</v>
      </c>
      <c r="AK122" s="12">
        <f t="shared" si="22"/>
        <v>0</v>
      </c>
      <c r="AL122" s="12">
        <f t="shared" si="23"/>
        <v>26.807585091071147</v>
      </c>
      <c r="AM122" s="12">
        <f>V122/Team_Defense_Table[[#Totals],[Passing yds/att]]*'Fanduel Export'!Q122</f>
        <v>0</v>
      </c>
      <c r="AN122" s="12">
        <f t="shared" si="38"/>
        <v>0</v>
      </c>
      <c r="AO122" s="12">
        <f>IFERROR(IF(OR($B122="D",$B122="K"),0,VLOOKUP($P122,Receiving!$C:$T,7,FALSE)/VLOOKUP($P122,Receiving!$C:$T,5,FALSE)),0)*$AJ122</f>
        <v>0</v>
      </c>
      <c r="AP122" s="21">
        <f t="shared" si="30"/>
        <v>33.340259740259739</v>
      </c>
      <c r="AQ122" s="21">
        <f t="shared" si="31"/>
        <v>0</v>
      </c>
      <c r="AR122" s="22">
        <f t="shared" si="24"/>
        <v>0</v>
      </c>
      <c r="AS122" s="22">
        <f t="shared" si="32"/>
        <v>0</v>
      </c>
      <c r="AT122" s="22">
        <f>AA122/Team_Defense_Table[[#Totals],[Yards per completion]]*'Fanduel Export'!S122</f>
        <v>0</v>
      </c>
      <c r="AU122" s="12">
        <f t="shared" si="39"/>
        <v>0</v>
      </c>
      <c r="AV122" s="12">
        <f t="shared" si="25"/>
        <v>3</v>
      </c>
      <c r="AW122" s="21">
        <f t="shared" si="33"/>
        <v>29.127326839826839</v>
      </c>
      <c r="AX122" s="12">
        <f t="shared" si="34"/>
        <v>3.4392872808983839</v>
      </c>
      <c r="AY122" s="12">
        <f>AF122/Team_Defense_Table[[#Totals],[Rushing Y/A]]*R122</f>
        <v>-1.0152190419596581</v>
      </c>
      <c r="AZ122" s="12">
        <f t="shared" si="40"/>
        <v>-3.4916299383376947</v>
      </c>
      <c r="BA122" s="22">
        <f t="shared" si="26"/>
        <v>-0.34916299383376947</v>
      </c>
      <c r="BB122" s="22">
        <f t="shared" si="27"/>
        <v>-5.8193832305628246E-2</v>
      </c>
      <c r="BC122" s="21">
        <f t="shared" si="28"/>
        <v>0</v>
      </c>
      <c r="BD122" t="str">
        <f t="shared" si="35"/>
        <v>Nick Mullens</v>
      </c>
      <c r="BE122">
        <f t="shared" si="36"/>
        <v>6000</v>
      </c>
      <c r="BF122" t="str">
        <f t="shared" si="37"/>
        <v>QB</v>
      </c>
    </row>
    <row r="123" spans="1:58" x14ac:dyDescent="0.3">
      <c r="A123" t="s">
        <v>2262</v>
      </c>
      <c r="B123" t="s">
        <v>38</v>
      </c>
      <c r="C123" t="s">
        <v>2263</v>
      </c>
      <c r="D123" t="s">
        <v>362</v>
      </c>
      <c r="E123" t="s">
        <v>2264</v>
      </c>
      <c r="F123">
        <v>9.3333333333333304</v>
      </c>
      <c r="G123">
        <v>3</v>
      </c>
      <c r="H123">
        <v>6000</v>
      </c>
      <c r="I123" t="s">
        <v>1968</v>
      </c>
      <c r="J123" t="s">
        <v>72</v>
      </c>
      <c r="K123" t="s">
        <v>99</v>
      </c>
      <c r="O123" t="str">
        <f t="shared" si="29"/>
        <v>Chase Daniel</v>
      </c>
      <c r="P123" t="str">
        <f>IFERROR(VLOOKUP(O:O,'Name Bridge'!A:B,2,FALSE),O:O)</f>
        <v>Chase Daniel</v>
      </c>
      <c r="Q123" s="12">
        <f>VLOOKUP($K123,'Defensive Stats'!$AC:$AH,2,FALSE)</f>
        <v>6.2241681260945709</v>
      </c>
      <c r="R123" s="12">
        <f>VLOOKUP($K123,'Defensive Stats'!$AC:$AH,4,FALSE)</f>
        <v>3.9420289855072466</v>
      </c>
      <c r="S123" s="12">
        <f>VLOOKUP($K123,'Defensive Stats'!$AC:$AH,6,FALSE)</f>
        <v>9.817679558011049</v>
      </c>
      <c r="T123" s="12">
        <f>IFERROR(VLOOKUP($P123,Passing!$C:$AF,9,FALSE)/VLOOKUP($P123,Passing!$C:$AF,5,FALSE),0)</f>
        <v>21.333333333333332</v>
      </c>
      <c r="U123" s="12">
        <f>IFERROR(VLOOKUP($P123,Passing!$C:$AF,11,FALSE)/VLOOKUP($P123,Passing!$C:$AF,5,FALSE),0)</f>
        <v>145</v>
      </c>
      <c r="V123" s="12" t="str">
        <f>IFERROR(VLOOKUP($P123,Passing!$C:$AF,18,FALSE),0)</f>
        <v>6.8</v>
      </c>
      <c r="W123" s="12">
        <f>IFERROR(VLOOKUP($P123,Passing!$C:$AF,12,FALSE)/VLOOKUP($P123,Passing!$C:$AF,5,FALSE),0)</f>
        <v>1</v>
      </c>
      <c r="X123" s="12">
        <f>IFERROR(IF(OR($B123="D",$B123="K"),0,VLOOKUP($P123,Receiving!$C:$T,7,FALSE)/VLOOKUP($P123,Receiving!$C:$T,5,FALSE)),0)*$AJ123</f>
        <v>0</v>
      </c>
      <c r="Y123" s="21">
        <f>IFERROR(VLOOKUP($P123,Receiving!$C:$T,8,FALSE)/VLOOKUP($P123,Receiving!$C:$T,5,FALSE),0)</f>
        <v>0</v>
      </c>
      <c r="Z123" s="21">
        <f>IFERROR(VLOOKUP($P123,Receiving!$C:$T,10,FALSE)/VLOOKUP($P123,Receiving!$C:$T,5,FALSE),0)</f>
        <v>0</v>
      </c>
      <c r="AA123" s="21">
        <f>IFERROR(VLOOKUP($P123,Receiving!$C:$T,11,FALSE),0)</f>
        <v>0</v>
      </c>
      <c r="AB123" s="21">
        <f>IFERROR(VLOOKUP($P123,Receiving!$C:$T,14,FALSE),0)</f>
        <v>0</v>
      </c>
      <c r="AC123" s="21">
        <f>IFERROR(VLOOKUP($P123,Receiving!$C:$T,11,FALSE)/VLOOKUP($P123,Receiving!$C:$T,5,FALSE),0)</f>
        <v>0</v>
      </c>
      <c r="AD123" s="12">
        <f>IFERROR(VLOOKUP($P123,Rushing!$C:$P,7,FALSE)/VLOOKUP($P123,Rushing!$C:$P,5,FALSE),0)</f>
        <v>2</v>
      </c>
      <c r="AE123" s="12">
        <f>IFERROR(VLOOKUP($P123,Rushing!$C:$P,8,FALSE)/VLOOKUP($P123,Rushing!$C:$P,5,FALSE),0)</f>
        <v>2</v>
      </c>
      <c r="AF123" s="12" t="str">
        <f>IFERROR(VLOOKUP($P123,Rushing!$C:$P,12,FALSE),0)</f>
        <v>1.0</v>
      </c>
      <c r="AG123" s="12">
        <f>IFERROR(VLOOKUP($P123,Rushing!$C:$P,9,FALSE)/VLOOKUP($P123,Rushing!$C:$P,5,FALSE),0)</f>
        <v>0</v>
      </c>
      <c r="AH123" s="12">
        <f>VLOOKUP($J123,'Vegas Odds'!$B:$S,18,FALSE)</f>
        <v>34.909659414362835</v>
      </c>
      <c r="AI123" s="12">
        <f>VLOOKUP($J123,'Vegas Odds'!$B:$S,17,FALSE)</f>
        <v>26.19034058563717</v>
      </c>
      <c r="AJ123">
        <v>1</v>
      </c>
      <c r="AK123" s="12">
        <f t="shared" si="22"/>
        <v>21.333333333333332</v>
      </c>
      <c r="AL123" s="12">
        <f t="shared" si="23"/>
        <v>34.909659414362835</v>
      </c>
      <c r="AM123" s="12">
        <f>V123/Team_Defense_Table[[#Totals],[Passing yds/att]]*'Fanduel Export'!Q123</f>
        <v>6.2792990488481166</v>
      </c>
      <c r="AN123" s="12">
        <f t="shared" si="38"/>
        <v>219.20819115622024</v>
      </c>
      <c r="AO123" s="12">
        <f>IFERROR(IF(OR($B123="D",$B123="K"),0,VLOOKUP($P123,Receiving!$C:$T,7,FALSE)/VLOOKUP($P123,Receiving!$C:$T,5,FALSE)),0)*$AJ123</f>
        <v>0</v>
      </c>
      <c r="AP123" s="21">
        <f t="shared" si="30"/>
        <v>35.950198412698413</v>
      </c>
      <c r="AQ123" s="21">
        <f t="shared" si="31"/>
        <v>0</v>
      </c>
      <c r="AR123" s="22">
        <f t="shared" si="24"/>
        <v>0</v>
      </c>
      <c r="AS123" s="22">
        <f t="shared" si="32"/>
        <v>0</v>
      </c>
      <c r="AT123" s="22">
        <f>AA123/Team_Defense_Table[[#Totals],[Yards per completion]]*'Fanduel Export'!S123</f>
        <v>0</v>
      </c>
      <c r="AU123" s="12">
        <f t="shared" si="39"/>
        <v>0</v>
      </c>
      <c r="AV123" s="12">
        <f t="shared" si="25"/>
        <v>2</v>
      </c>
      <c r="AW123" s="21">
        <f t="shared" si="33"/>
        <v>55.169444444444444</v>
      </c>
      <c r="AX123" s="12">
        <f t="shared" si="34"/>
        <v>0.94945094515174266</v>
      </c>
      <c r="AY123" s="12">
        <f>AF123/Team_Defense_Table[[#Totals],[Rushing Y/A]]*R123</f>
        <v>0.91409367779878181</v>
      </c>
      <c r="AZ123" s="12">
        <f t="shared" si="40"/>
        <v>0.86788710634328592</v>
      </c>
      <c r="BA123" s="22">
        <f t="shared" si="26"/>
        <v>8.8551163568831388</v>
      </c>
      <c r="BB123" s="22">
        <f t="shared" si="27"/>
        <v>1.4758527261471899</v>
      </c>
      <c r="BC123" s="21">
        <f t="shared" si="28"/>
        <v>0</v>
      </c>
      <c r="BD123" t="str">
        <f t="shared" si="35"/>
        <v>Chase Daniel</v>
      </c>
      <c r="BE123">
        <f t="shared" si="36"/>
        <v>6000</v>
      </c>
      <c r="BF123" t="str">
        <f t="shared" si="37"/>
        <v>QB</v>
      </c>
    </row>
    <row r="124" spans="1:58" x14ac:dyDescent="0.3">
      <c r="A124" t="s">
        <v>2265</v>
      </c>
      <c r="B124" t="s">
        <v>38</v>
      </c>
      <c r="C124" t="s">
        <v>2266</v>
      </c>
      <c r="D124" t="s">
        <v>2267</v>
      </c>
      <c r="E124" t="s">
        <v>2268</v>
      </c>
      <c r="F124">
        <v>0</v>
      </c>
      <c r="G124">
        <v>0</v>
      </c>
      <c r="H124">
        <v>6000</v>
      </c>
      <c r="I124" t="s">
        <v>1941</v>
      </c>
      <c r="J124" t="s">
        <v>135</v>
      </c>
      <c r="K124" t="s">
        <v>76</v>
      </c>
      <c r="O124" t="str">
        <f t="shared" si="29"/>
        <v>Steven Montez</v>
      </c>
      <c r="P124" t="str">
        <f>IFERROR(VLOOKUP(O:O,'Name Bridge'!A:B,2,FALSE),O:O)</f>
        <v>Steven Montez</v>
      </c>
      <c r="Q124" s="12">
        <f>VLOOKUP($K124,'Defensive Stats'!$AC:$AH,2,FALSE)</f>
        <v>6.7688266199649734</v>
      </c>
      <c r="R124" s="12">
        <f>VLOOKUP($K124,'Defensive Stats'!$AC:$AH,4,FALSE)</f>
        <v>4.0849858356940514</v>
      </c>
      <c r="S124" s="12">
        <f>VLOOKUP($K124,'Defensive Stats'!$AC:$AH,6,FALSE)</f>
        <v>11.10632183908046</v>
      </c>
      <c r="T124" s="12">
        <f>IFERROR(VLOOKUP($P124,Passing!$C:$AF,9,FALSE)/VLOOKUP($P124,Passing!$C:$AF,5,FALSE),0)</f>
        <v>0</v>
      </c>
      <c r="U124" s="12">
        <f>IFERROR(VLOOKUP($P124,Passing!$C:$AF,11,FALSE)/VLOOKUP($P124,Passing!$C:$AF,5,FALSE),0)</f>
        <v>0</v>
      </c>
      <c r="V124" s="12">
        <f>IFERROR(VLOOKUP($P124,Passing!$C:$AF,18,FALSE),0)</f>
        <v>0</v>
      </c>
      <c r="W124" s="12">
        <f>IFERROR(VLOOKUP($P124,Passing!$C:$AF,12,FALSE)/VLOOKUP($P124,Passing!$C:$AF,5,FALSE),0)</f>
        <v>0</v>
      </c>
      <c r="X124" s="12">
        <f>IFERROR(IF(OR($B124="D",$B124="K"),0,VLOOKUP($P124,Receiving!$C:$T,7,FALSE)/VLOOKUP($P124,Receiving!$C:$T,5,FALSE)),0)*$AJ124</f>
        <v>0</v>
      </c>
      <c r="Y124" s="21">
        <f>IFERROR(VLOOKUP($P124,Receiving!$C:$T,8,FALSE)/VLOOKUP($P124,Receiving!$C:$T,5,FALSE),0)</f>
        <v>0</v>
      </c>
      <c r="Z124" s="21">
        <f>IFERROR(VLOOKUP($P124,Receiving!$C:$T,10,FALSE)/VLOOKUP($P124,Receiving!$C:$T,5,FALSE),0)</f>
        <v>0</v>
      </c>
      <c r="AA124" s="21">
        <f>IFERROR(VLOOKUP($P124,Receiving!$C:$T,11,FALSE),0)</f>
        <v>0</v>
      </c>
      <c r="AB124" s="21">
        <f>IFERROR(VLOOKUP($P124,Receiving!$C:$T,14,FALSE),0)</f>
        <v>0</v>
      </c>
      <c r="AC124" s="21">
        <f>IFERROR(VLOOKUP($P124,Receiving!$C:$T,11,FALSE)/VLOOKUP($P124,Receiving!$C:$T,5,FALSE),0)</f>
        <v>0</v>
      </c>
      <c r="AD124" s="12">
        <f>IFERROR(VLOOKUP($P124,Rushing!$C:$P,7,FALSE)/VLOOKUP($P124,Rushing!$C:$P,5,FALSE),0)</f>
        <v>0</v>
      </c>
      <c r="AE124" s="12">
        <f>IFERROR(VLOOKUP($P124,Rushing!$C:$P,8,FALSE)/VLOOKUP($P124,Rushing!$C:$P,5,FALSE),0)</f>
        <v>0</v>
      </c>
      <c r="AF124" s="12">
        <f>IFERROR(VLOOKUP($P124,Rushing!$C:$P,12,FALSE),0)</f>
        <v>0</v>
      </c>
      <c r="AG124" s="12">
        <f>IFERROR(VLOOKUP($P124,Rushing!$C:$P,9,FALSE)/VLOOKUP($P124,Rushing!$C:$P,5,FALSE),0)</f>
        <v>0</v>
      </c>
      <c r="AH124" s="12">
        <f>VLOOKUP($J124,'Vegas Odds'!$B:$S,18,FALSE)</f>
        <v>36.75783627131635</v>
      </c>
      <c r="AI124" s="12">
        <f>VLOOKUP($J124,'Vegas Odds'!$B:$S,17,FALSE)</f>
        <v>17.842163728683655</v>
      </c>
      <c r="AJ124">
        <v>1</v>
      </c>
      <c r="AK124" s="12">
        <f t="shared" si="22"/>
        <v>0</v>
      </c>
      <c r="AL124" s="12">
        <f t="shared" si="23"/>
        <v>36.75783627131635</v>
      </c>
      <c r="AM124" s="12">
        <f>V124/Team_Defense_Table[[#Totals],[Passing yds/att]]*'Fanduel Export'!Q124</f>
        <v>0</v>
      </c>
      <c r="AN124" s="12">
        <f t="shared" si="38"/>
        <v>0</v>
      </c>
      <c r="AO124" s="12">
        <f>IFERROR(IF(OR($B124="D",$B124="K"),0,VLOOKUP($P124,Receiving!$C:$T,7,FALSE)/VLOOKUP($P124,Receiving!$C:$T,5,FALSE)),0)*$AJ124</f>
        <v>0</v>
      </c>
      <c r="AP124" s="21">
        <f t="shared" si="30"/>
        <v>32.519155844155847</v>
      </c>
      <c r="AQ124" s="21">
        <f t="shared" si="31"/>
        <v>0</v>
      </c>
      <c r="AR124" s="22">
        <f t="shared" si="24"/>
        <v>0</v>
      </c>
      <c r="AS124" s="22">
        <f t="shared" si="32"/>
        <v>0</v>
      </c>
      <c r="AT124" s="22">
        <f>AA124/Team_Defense_Table[[#Totals],[Yards per completion]]*'Fanduel Export'!S124</f>
        <v>0</v>
      </c>
      <c r="AU124" s="12">
        <f t="shared" si="39"/>
        <v>0</v>
      </c>
      <c r="AV124" s="12">
        <f t="shared" si="25"/>
        <v>0</v>
      </c>
      <c r="AW124" s="21">
        <f t="shared" si="33"/>
        <v>36.928205128205128</v>
      </c>
      <c r="AX124" s="12">
        <f t="shared" si="34"/>
        <v>0</v>
      </c>
      <c r="AY124" s="12">
        <f>AF124/Team_Defense_Table[[#Totals],[Rushing Y/A]]*R124</f>
        <v>0</v>
      </c>
      <c r="AZ124" s="12">
        <f t="shared" si="40"/>
        <v>0</v>
      </c>
      <c r="BA124" s="22">
        <f t="shared" si="26"/>
        <v>0</v>
      </c>
      <c r="BB124" s="22">
        <f t="shared" si="27"/>
        <v>0</v>
      </c>
      <c r="BC124" s="21">
        <f t="shared" si="28"/>
        <v>0</v>
      </c>
      <c r="BD124" t="str">
        <f t="shared" si="35"/>
        <v>Steven Montez</v>
      </c>
      <c r="BE124">
        <f t="shared" si="36"/>
        <v>6000</v>
      </c>
      <c r="BF124" t="str">
        <f t="shared" si="37"/>
        <v>QB</v>
      </c>
    </row>
    <row r="125" spans="1:58" x14ac:dyDescent="0.3">
      <c r="A125" t="s">
        <v>2269</v>
      </c>
      <c r="B125" t="s">
        <v>38</v>
      </c>
      <c r="C125" t="s">
        <v>2270</v>
      </c>
      <c r="D125" t="s">
        <v>213</v>
      </c>
      <c r="E125" t="s">
        <v>2271</v>
      </c>
      <c r="F125">
        <v>12.4314280918666</v>
      </c>
      <c r="G125">
        <v>7</v>
      </c>
      <c r="H125">
        <v>6000</v>
      </c>
      <c r="I125" t="s">
        <v>1884</v>
      </c>
      <c r="J125" t="s">
        <v>1138</v>
      </c>
      <c r="K125" t="s">
        <v>33</v>
      </c>
      <c r="O125" t="str">
        <f t="shared" si="29"/>
        <v>Marcus Mariota</v>
      </c>
      <c r="P125" t="str">
        <f>IFERROR(VLOOKUP(O:O,'Name Bridge'!A:B,2,FALSE),O:O)</f>
        <v>Marcus Mariota</v>
      </c>
      <c r="Q125" s="12">
        <f>VLOOKUP($K125,'Defensive Stats'!$AC:$AH,2,FALSE)</f>
        <v>6.7941176470588234</v>
      </c>
      <c r="R125" s="12">
        <f>VLOOKUP($K125,'Defensive Stats'!$AC:$AH,4,FALSE)</f>
        <v>5.1595505617977526</v>
      </c>
      <c r="S125" s="12">
        <f>VLOOKUP($K125,'Defensive Stats'!$AC:$AH,6,FALSE)</f>
        <v>10.651296829971182</v>
      </c>
      <c r="T125" s="12">
        <f>IFERROR(VLOOKUP($P125,Passing!$C:$AF,9,FALSE)/VLOOKUP($P125,Passing!$C:$AF,5,FALSE),0)</f>
        <v>22.857142857142858</v>
      </c>
      <c r="U125" s="12">
        <f>IFERROR(VLOOKUP($P125,Passing!$C:$AF,11,FALSE)/VLOOKUP($P125,Passing!$C:$AF,5,FALSE),0)</f>
        <v>171.85714285714286</v>
      </c>
      <c r="V125" s="12" t="str">
        <f>IFERROR(VLOOKUP($P125,Passing!$C:$AF,18,FALSE),0)</f>
        <v>7.5</v>
      </c>
      <c r="W125" s="12">
        <f>IFERROR(VLOOKUP($P125,Passing!$C:$AF,12,FALSE)/VLOOKUP($P125,Passing!$C:$AF,5,FALSE),0)</f>
        <v>1</v>
      </c>
      <c r="X125" s="12">
        <f>IFERROR(IF(OR($B125="D",$B125="K"),0,VLOOKUP($P125,Receiving!$C:$T,7,FALSE)/VLOOKUP($P125,Receiving!$C:$T,5,FALSE)),0)*$AJ125</f>
        <v>0</v>
      </c>
      <c r="Y125" s="21">
        <f>IFERROR(VLOOKUP($P125,Receiving!$C:$T,8,FALSE)/VLOOKUP($P125,Receiving!$C:$T,5,FALSE),0)</f>
        <v>0</v>
      </c>
      <c r="Z125" s="21">
        <f>IFERROR(VLOOKUP($P125,Receiving!$C:$T,10,FALSE)/VLOOKUP($P125,Receiving!$C:$T,5,FALSE),0)</f>
        <v>0</v>
      </c>
      <c r="AA125" s="21">
        <f>IFERROR(VLOOKUP($P125,Receiving!$C:$T,11,FALSE),0)</f>
        <v>0</v>
      </c>
      <c r="AB125" s="21">
        <f>IFERROR(VLOOKUP($P125,Receiving!$C:$T,14,FALSE),0)</f>
        <v>0</v>
      </c>
      <c r="AC125" s="21">
        <f>IFERROR(VLOOKUP($P125,Receiving!$C:$T,11,FALSE)/VLOOKUP($P125,Receiving!$C:$T,5,FALSE),0)</f>
        <v>0</v>
      </c>
      <c r="AD125" s="12">
        <f>IFERROR(VLOOKUP($P125,Rushing!$C:$P,7,FALSE)/VLOOKUP($P125,Rushing!$C:$P,5,FALSE),0)</f>
        <v>3.4285714285714284</v>
      </c>
      <c r="AE125" s="12">
        <f>IFERROR(VLOOKUP($P125,Rushing!$C:$P,8,FALSE)/VLOOKUP($P125,Rushing!$C:$P,5,FALSE),0)</f>
        <v>18.428571428571427</v>
      </c>
      <c r="AF125" s="12" t="str">
        <f>IFERROR(VLOOKUP($P125,Rushing!$C:$P,12,FALSE),0)</f>
        <v>5.4</v>
      </c>
      <c r="AG125" s="12">
        <f>IFERROR(VLOOKUP($P125,Rushing!$C:$P,9,FALSE)/VLOOKUP($P125,Rushing!$C:$P,5,FALSE),0)</f>
        <v>0</v>
      </c>
      <c r="AH125" s="12">
        <f>VLOOKUP($J125,'Vegas Odds'!$B:$S,18,FALSE)</f>
        <v>29.094443537499998</v>
      </c>
      <c r="AI125" s="12">
        <f>VLOOKUP($J125,'Vegas Odds'!$B:$S,17,FALSE)</f>
        <v>32.205556462499999</v>
      </c>
      <c r="AJ125">
        <v>1</v>
      </c>
      <c r="AK125" s="12">
        <f t="shared" si="22"/>
        <v>22.857142857142858</v>
      </c>
      <c r="AL125" s="12">
        <f t="shared" si="23"/>
        <v>29.094443537499998</v>
      </c>
      <c r="AM125" s="12">
        <f>V125/Team_Defense_Table[[#Totals],[Passing yds/att]]*'Fanduel Export'!Q125</f>
        <v>7.5598863199317616</v>
      </c>
      <c r="AN125" s="12">
        <f t="shared" si="38"/>
        <v>219.95068568517328</v>
      </c>
      <c r="AO125" s="12">
        <f>IFERROR(IF(OR($B125="D",$B125="K"),0,VLOOKUP($P125,Receiving!$C:$T,7,FALSE)/VLOOKUP($P125,Receiving!$C:$T,5,FALSE)),0)*$AJ125</f>
        <v>0</v>
      </c>
      <c r="AP125" s="21">
        <f t="shared" si="30"/>
        <v>44.777285214785209</v>
      </c>
      <c r="AQ125" s="21">
        <f t="shared" si="31"/>
        <v>0</v>
      </c>
      <c r="AR125" s="22">
        <f t="shared" si="24"/>
        <v>0</v>
      </c>
      <c r="AS125" s="22">
        <f t="shared" si="32"/>
        <v>0</v>
      </c>
      <c r="AT125" s="22">
        <f>AA125/Team_Defense_Table[[#Totals],[Yards per completion]]*'Fanduel Export'!S125</f>
        <v>0</v>
      </c>
      <c r="AU125" s="12">
        <f t="shared" si="39"/>
        <v>0</v>
      </c>
      <c r="AV125" s="12">
        <f t="shared" si="25"/>
        <v>3.4285714285714284</v>
      </c>
      <c r="AW125" s="21">
        <f t="shared" si="33"/>
        <v>27.354940892440894</v>
      </c>
      <c r="AX125" s="12">
        <f t="shared" si="34"/>
        <v>4.0365304082628812</v>
      </c>
      <c r="AY125" s="12">
        <f>AF125/Team_Defense_Table[[#Totals],[Rushing Y/A]]*R125</f>
        <v>6.4606546165119694</v>
      </c>
      <c r="AZ125" s="12">
        <f t="shared" si="40"/>
        <v>26.078628816834527</v>
      </c>
      <c r="BA125" s="22">
        <f t="shared" si="26"/>
        <v>11.405890309090383</v>
      </c>
      <c r="BB125" s="22">
        <f t="shared" si="27"/>
        <v>1.9009817181817306</v>
      </c>
      <c r="BC125" s="21">
        <f t="shared" si="28"/>
        <v>0</v>
      </c>
      <c r="BD125" t="str">
        <f t="shared" si="35"/>
        <v>Marcus Mariota</v>
      </c>
      <c r="BE125">
        <f t="shared" si="36"/>
        <v>6000</v>
      </c>
      <c r="BF125" t="str">
        <f t="shared" si="37"/>
        <v>QB</v>
      </c>
    </row>
    <row r="126" spans="1:58" x14ac:dyDescent="0.3">
      <c r="A126" t="s">
        <v>2272</v>
      </c>
      <c r="B126" t="s">
        <v>38</v>
      </c>
      <c r="C126" t="s">
        <v>2147</v>
      </c>
      <c r="D126" t="s">
        <v>398</v>
      </c>
      <c r="E126" t="s">
        <v>2273</v>
      </c>
      <c r="F126">
        <v>6.2699999809265101</v>
      </c>
      <c r="G126">
        <v>4</v>
      </c>
      <c r="H126">
        <v>6000</v>
      </c>
      <c r="I126" t="s">
        <v>1972</v>
      </c>
      <c r="J126" t="s">
        <v>1093</v>
      </c>
      <c r="K126" t="s">
        <v>86</v>
      </c>
      <c r="O126" t="str">
        <f t="shared" si="29"/>
        <v>Brian Hoyer</v>
      </c>
      <c r="P126" t="str">
        <f>IFERROR(VLOOKUP(O:O,'Name Bridge'!A:B,2,FALSE),O:O)</f>
        <v>Brian Hoyer</v>
      </c>
      <c r="Q126" s="12">
        <f>VLOOKUP($K126,'Defensive Stats'!$AC:$AH,2,FALSE)</f>
        <v>7.7027522935779817</v>
      </c>
      <c r="R126" s="12">
        <f>VLOOKUP($K126,'Defensive Stats'!$AC:$AH,4,FALSE)</f>
        <v>4.4659793814432991</v>
      </c>
      <c r="S126" s="12">
        <f>VLOOKUP($K126,'Defensive Stats'!$AC:$AH,6,FALSE)</f>
        <v>12.203488372093023</v>
      </c>
      <c r="T126" s="12">
        <f>IFERROR(VLOOKUP($P126,Passing!$C:$AF,9,FALSE)/VLOOKUP($P126,Passing!$C:$AF,5,FALSE),0)</f>
        <v>16.25</v>
      </c>
      <c r="U126" s="12">
        <f>IFERROR(VLOOKUP($P126,Passing!$C:$AF,11,FALSE)/VLOOKUP($P126,Passing!$C:$AF,5,FALSE),0)</f>
        <v>93</v>
      </c>
      <c r="V126" s="12" t="str">
        <f>IFERROR(VLOOKUP($P126,Passing!$C:$AF,18,FALSE),0)</f>
        <v>5.7</v>
      </c>
      <c r="W126" s="12">
        <f>IFERROR(VLOOKUP($P126,Passing!$C:$AF,12,FALSE)/VLOOKUP($P126,Passing!$C:$AF,5,FALSE),0)</f>
        <v>1</v>
      </c>
      <c r="X126" s="12">
        <f>IFERROR(IF(OR($B126="D",$B126="K"),0,VLOOKUP($P126,Receiving!$C:$T,7,FALSE)/VLOOKUP($P126,Receiving!$C:$T,5,FALSE)),0)*$AJ126</f>
        <v>0</v>
      </c>
      <c r="Y126" s="21">
        <f>IFERROR(VLOOKUP($P126,Receiving!$C:$T,8,FALSE)/VLOOKUP($P126,Receiving!$C:$T,5,FALSE),0)</f>
        <v>0</v>
      </c>
      <c r="Z126" s="21">
        <f>IFERROR(VLOOKUP($P126,Receiving!$C:$T,10,FALSE)/VLOOKUP($P126,Receiving!$C:$T,5,FALSE),0)</f>
        <v>0</v>
      </c>
      <c r="AA126" s="21">
        <f>IFERROR(VLOOKUP($P126,Receiving!$C:$T,11,FALSE),0)</f>
        <v>0</v>
      </c>
      <c r="AB126" s="21">
        <f>IFERROR(VLOOKUP($P126,Receiving!$C:$T,14,FALSE),0)</f>
        <v>0</v>
      </c>
      <c r="AC126" s="21">
        <f>IFERROR(VLOOKUP($P126,Receiving!$C:$T,11,FALSE)/VLOOKUP($P126,Receiving!$C:$T,5,FALSE),0)</f>
        <v>0</v>
      </c>
      <c r="AD126" s="12">
        <f>IFERROR(VLOOKUP($P126,Rushing!$C:$P,7,FALSE)/VLOOKUP($P126,Rushing!$C:$P,5,FALSE),0)</f>
        <v>2</v>
      </c>
      <c r="AE126" s="12">
        <f>IFERROR(VLOOKUP($P126,Rushing!$C:$P,8,FALSE)/VLOOKUP($P126,Rushing!$C:$P,5,FALSE),0)</f>
        <v>0.5</v>
      </c>
      <c r="AF126" s="12" t="str">
        <f>IFERROR(VLOOKUP($P126,Rushing!$C:$P,12,FALSE),0)</f>
        <v>0.3</v>
      </c>
      <c r="AG126" s="12">
        <f>IFERROR(VLOOKUP($P126,Rushing!$C:$P,9,FALSE)/VLOOKUP($P126,Rushing!$C:$P,5,FALSE),0)</f>
        <v>0</v>
      </c>
      <c r="AH126" s="12">
        <f>VLOOKUP($J126,'Vegas Odds'!$B:$S,18,FALSE)</f>
        <v>34.723204605263149</v>
      </c>
      <c r="AI126" s="12">
        <f>VLOOKUP($J126,'Vegas Odds'!$B:$S,17,FALSE)</f>
        <v>31.576795394736852</v>
      </c>
      <c r="AJ126">
        <v>1</v>
      </c>
      <c r="AK126" s="12">
        <f t="shared" si="22"/>
        <v>16.25</v>
      </c>
      <c r="AL126" s="12">
        <f t="shared" si="23"/>
        <v>34.723204605263149</v>
      </c>
      <c r="AM126" s="12">
        <f>V126/Team_Defense_Table[[#Totals],[Passing yds/att]]*'Fanduel Export'!Q126</f>
        <v>6.5139095881849185</v>
      </c>
      <c r="AN126" s="12">
        <f t="shared" si="38"/>
        <v>226.18381541073035</v>
      </c>
      <c r="AO126" s="12">
        <f>IFERROR(IF(OR($B126="D",$B126="K"),0,VLOOKUP($P126,Receiving!$C:$T,7,FALSE)/VLOOKUP($P126,Receiving!$C:$T,5,FALSE)),0)*$AJ126</f>
        <v>0</v>
      </c>
      <c r="AP126" s="21">
        <f t="shared" si="30"/>
        <v>42.773239260739253</v>
      </c>
      <c r="AQ126" s="21">
        <f t="shared" si="31"/>
        <v>0</v>
      </c>
      <c r="AR126" s="22">
        <f t="shared" si="24"/>
        <v>0</v>
      </c>
      <c r="AS126" s="22">
        <f t="shared" si="32"/>
        <v>0</v>
      </c>
      <c r="AT126" s="22">
        <f>AA126/Team_Defense_Table[[#Totals],[Yards per completion]]*'Fanduel Export'!S126</f>
        <v>0</v>
      </c>
      <c r="AU126" s="12">
        <f t="shared" si="39"/>
        <v>0</v>
      </c>
      <c r="AV126" s="12">
        <f t="shared" si="25"/>
        <v>2</v>
      </c>
      <c r="AW126" s="21">
        <f t="shared" si="33"/>
        <v>34.718452380952385</v>
      </c>
      <c r="AX126" s="12">
        <f t="shared" si="34"/>
        <v>1.8190209084354725</v>
      </c>
      <c r="AY126" s="12">
        <f>AF126/Team_Defense_Table[[#Totals],[Rushing Y/A]]*R126</f>
        <v>0.31067682653518602</v>
      </c>
      <c r="AZ126" s="12">
        <f t="shared" si="40"/>
        <v>0.56512764323388376</v>
      </c>
      <c r="BA126" s="22">
        <f t="shared" si="26"/>
        <v>9.1038653807526018</v>
      </c>
      <c r="BB126" s="22">
        <f t="shared" si="27"/>
        <v>1.5173108967921003</v>
      </c>
      <c r="BC126" s="21">
        <f t="shared" si="28"/>
        <v>0</v>
      </c>
      <c r="BD126" t="str">
        <f t="shared" si="35"/>
        <v>Brian Hoyer</v>
      </c>
      <c r="BE126">
        <f t="shared" si="36"/>
        <v>6000</v>
      </c>
      <c r="BF126" t="str">
        <f t="shared" si="37"/>
        <v>QB</v>
      </c>
    </row>
    <row r="127" spans="1:58" x14ac:dyDescent="0.3">
      <c r="A127" t="s">
        <v>2274</v>
      </c>
      <c r="B127" t="s">
        <v>38</v>
      </c>
      <c r="C127" t="s">
        <v>2194</v>
      </c>
      <c r="D127" t="s">
        <v>2275</v>
      </c>
      <c r="E127" t="s">
        <v>2276</v>
      </c>
      <c r="F127">
        <v>0</v>
      </c>
      <c r="G127">
        <v>0</v>
      </c>
      <c r="H127">
        <v>6000</v>
      </c>
      <c r="I127" t="s">
        <v>1996</v>
      </c>
      <c r="J127" t="s">
        <v>1092</v>
      </c>
      <c r="K127" t="s">
        <v>104</v>
      </c>
      <c r="O127" t="str">
        <f t="shared" si="29"/>
        <v>Jake Luton</v>
      </c>
      <c r="P127" t="str">
        <f>IFERROR(VLOOKUP(O:O,'Name Bridge'!A:B,2,FALSE),O:O)</f>
        <v>Jake Luton</v>
      </c>
      <c r="Q127" s="12">
        <f>VLOOKUP($K127,'Defensive Stats'!$AC:$AH,2,FALSE)</f>
        <v>7.0854092526690389</v>
      </c>
      <c r="R127" s="12">
        <f>VLOOKUP($K127,'Defensive Stats'!$AC:$AH,4,FALSE)</f>
        <v>4.0913838120104442</v>
      </c>
      <c r="S127" s="12">
        <f>VLOOKUP($K127,'Defensive Stats'!$AC:$AH,6,FALSE)</f>
        <v>10.106598984771574</v>
      </c>
      <c r="T127" s="12">
        <f>IFERROR(VLOOKUP($P127,Passing!$C:$AF,9,FALSE)/VLOOKUP($P127,Passing!$C:$AF,5,FALSE),0)</f>
        <v>0</v>
      </c>
      <c r="U127" s="12">
        <f>IFERROR(VLOOKUP($P127,Passing!$C:$AF,11,FALSE)/VLOOKUP($P127,Passing!$C:$AF,5,FALSE),0)</f>
        <v>0</v>
      </c>
      <c r="V127" s="12">
        <f>IFERROR(VLOOKUP($P127,Passing!$C:$AF,18,FALSE),0)</f>
        <v>0</v>
      </c>
      <c r="W127" s="12">
        <f>IFERROR(VLOOKUP($P127,Passing!$C:$AF,12,FALSE)/VLOOKUP($P127,Passing!$C:$AF,5,FALSE),0)</f>
        <v>0</v>
      </c>
      <c r="X127" s="12">
        <f>IFERROR(IF(OR($B127="D",$B127="K"),0,VLOOKUP($P127,Receiving!$C:$T,7,FALSE)/VLOOKUP($P127,Receiving!$C:$T,5,FALSE)),0)*$AJ127</f>
        <v>0</v>
      </c>
      <c r="Y127" s="21">
        <f>IFERROR(VLOOKUP($P127,Receiving!$C:$T,8,FALSE)/VLOOKUP($P127,Receiving!$C:$T,5,FALSE),0)</f>
        <v>0</v>
      </c>
      <c r="Z127" s="21">
        <f>IFERROR(VLOOKUP($P127,Receiving!$C:$T,10,FALSE)/VLOOKUP($P127,Receiving!$C:$T,5,FALSE),0)</f>
        <v>0</v>
      </c>
      <c r="AA127" s="21">
        <f>IFERROR(VLOOKUP($P127,Receiving!$C:$T,11,FALSE),0)</f>
        <v>0</v>
      </c>
      <c r="AB127" s="21">
        <f>IFERROR(VLOOKUP($P127,Receiving!$C:$T,14,FALSE),0)</f>
        <v>0</v>
      </c>
      <c r="AC127" s="21">
        <f>IFERROR(VLOOKUP($P127,Receiving!$C:$T,11,FALSE)/VLOOKUP($P127,Receiving!$C:$T,5,FALSE),0)</f>
        <v>0</v>
      </c>
      <c r="AD127" s="12">
        <f>IFERROR(VLOOKUP($P127,Rushing!$C:$P,7,FALSE)/VLOOKUP($P127,Rushing!$C:$P,5,FALSE),0)</f>
        <v>0</v>
      </c>
      <c r="AE127" s="12">
        <f>IFERROR(VLOOKUP($P127,Rushing!$C:$P,8,FALSE)/VLOOKUP($P127,Rushing!$C:$P,5,FALSE),0)</f>
        <v>0</v>
      </c>
      <c r="AF127" s="12">
        <f>IFERROR(VLOOKUP($P127,Rushing!$C:$P,12,FALSE),0)</f>
        <v>0</v>
      </c>
      <c r="AG127" s="12">
        <f>IFERROR(VLOOKUP($P127,Rushing!$C:$P,9,FALSE)/VLOOKUP($P127,Rushing!$C:$P,5,FALSE),0)</f>
        <v>0</v>
      </c>
      <c r="AH127" s="12">
        <f>VLOOKUP($J127,'Vegas Odds'!$B:$S,18,FALSE)</f>
        <v>43.022920729712041</v>
      </c>
      <c r="AI127" s="12">
        <f>VLOOKUP($J127,'Vegas Odds'!$B:$S,17,FALSE)</f>
        <v>18.377079270287954</v>
      </c>
      <c r="AJ127">
        <v>1</v>
      </c>
      <c r="AK127" s="12">
        <f t="shared" si="22"/>
        <v>0</v>
      </c>
      <c r="AL127" s="12">
        <f t="shared" si="23"/>
        <v>43.022920729712041</v>
      </c>
      <c r="AM127" s="12">
        <f>V127/Team_Defense_Table[[#Totals],[Passing yds/att]]*'Fanduel Export'!Q127</f>
        <v>0</v>
      </c>
      <c r="AN127" s="12">
        <f t="shared" si="38"/>
        <v>0</v>
      </c>
      <c r="AO127" s="12">
        <f>IFERROR(IF(OR($B127="D",$B127="K"),0,VLOOKUP($P127,Receiving!$C:$T,7,FALSE)/VLOOKUP($P127,Receiving!$C:$T,5,FALSE)),0)*$AJ127</f>
        <v>0</v>
      </c>
      <c r="AP127" s="21">
        <f t="shared" si="30"/>
        <v>39.601298701298703</v>
      </c>
      <c r="AQ127" s="21">
        <f t="shared" si="31"/>
        <v>0</v>
      </c>
      <c r="AR127" s="22">
        <f t="shared" si="24"/>
        <v>0</v>
      </c>
      <c r="AS127" s="22">
        <f t="shared" si="32"/>
        <v>0</v>
      </c>
      <c r="AT127" s="22">
        <f>AA127/Team_Defense_Table[[#Totals],[Yards per completion]]*'Fanduel Export'!S127</f>
        <v>0</v>
      </c>
      <c r="AU127" s="12">
        <f t="shared" si="39"/>
        <v>0</v>
      </c>
      <c r="AV127" s="12">
        <f t="shared" si="25"/>
        <v>0</v>
      </c>
      <c r="AW127" s="21">
        <f t="shared" si="33"/>
        <v>30.299350649350647</v>
      </c>
      <c r="AX127" s="12">
        <f t="shared" si="34"/>
        <v>0</v>
      </c>
      <c r="AY127" s="12">
        <f>AF127/Team_Defense_Table[[#Totals],[Rushing Y/A]]*R127</f>
        <v>0</v>
      </c>
      <c r="AZ127" s="12">
        <f t="shared" si="40"/>
        <v>0</v>
      </c>
      <c r="BA127" s="22">
        <f t="shared" si="26"/>
        <v>0</v>
      </c>
      <c r="BB127" s="22">
        <f t="shared" si="27"/>
        <v>0</v>
      </c>
      <c r="BC127" s="21">
        <f t="shared" si="28"/>
        <v>0</v>
      </c>
      <c r="BD127" t="str">
        <f t="shared" si="35"/>
        <v>Jake Luton</v>
      </c>
      <c r="BE127">
        <f t="shared" si="36"/>
        <v>6000</v>
      </c>
      <c r="BF127" t="str">
        <f t="shared" si="37"/>
        <v>QB</v>
      </c>
    </row>
    <row r="128" spans="1:58" x14ac:dyDescent="0.3">
      <c r="A128" t="s">
        <v>2277</v>
      </c>
      <c r="B128" t="s">
        <v>49</v>
      </c>
      <c r="C128" t="s">
        <v>2278</v>
      </c>
      <c r="D128" t="s">
        <v>138</v>
      </c>
      <c r="E128" t="s">
        <v>2279</v>
      </c>
      <c r="F128">
        <v>10.706667073567701</v>
      </c>
      <c r="G128">
        <v>15</v>
      </c>
      <c r="H128">
        <v>6000</v>
      </c>
      <c r="I128" t="s">
        <v>1919</v>
      </c>
      <c r="J128" t="s">
        <v>1090</v>
      </c>
      <c r="K128" t="s">
        <v>116</v>
      </c>
      <c r="L128" t="s">
        <v>1128</v>
      </c>
      <c r="M128" t="s">
        <v>2206</v>
      </c>
      <c r="O128" t="str">
        <f t="shared" si="29"/>
        <v>Deebo Samuel</v>
      </c>
      <c r="P128" t="str">
        <f>IFERROR(VLOOKUP(O:O,'Name Bridge'!A:B,2,FALSE),O:O)</f>
        <v>Deebo Samuel</v>
      </c>
      <c r="Q128" s="12">
        <f>VLOOKUP($K128,'Defensive Stats'!$AC:$AH,2,FALSE)</f>
        <v>7.5041597337770387</v>
      </c>
      <c r="R128" s="12">
        <f>VLOOKUP($K128,'Defensive Stats'!$AC:$AH,4,FALSE)</f>
        <v>4.3781321184510249</v>
      </c>
      <c r="S128" s="12">
        <f>VLOOKUP($K128,'Defensive Stats'!$AC:$AH,6,FALSE)</f>
        <v>10.712589073634204</v>
      </c>
      <c r="T128" s="12">
        <f>IFERROR(VLOOKUP($P128,Passing!$C:$AF,9,FALSE)/VLOOKUP($P128,Passing!$C:$AF,5,FALSE),0)</f>
        <v>0</v>
      </c>
      <c r="U128" s="12">
        <f>IFERROR(VLOOKUP($P128,Passing!$C:$AF,11,FALSE)/VLOOKUP($P128,Passing!$C:$AF,5,FALSE),0)</f>
        <v>0</v>
      </c>
      <c r="V128" s="12">
        <f>IFERROR(VLOOKUP($P128,Passing!$C:$AF,18,FALSE),0)</f>
        <v>0</v>
      </c>
      <c r="W128" s="12">
        <f>IFERROR(VLOOKUP($P128,Passing!$C:$AF,12,FALSE)/VLOOKUP($P128,Passing!$C:$AF,5,FALSE),0)</f>
        <v>0</v>
      </c>
      <c r="X128" s="12">
        <f>IFERROR(IF(OR($B128="D",$B128="K"),0,VLOOKUP($P128,Receiving!$C:$T,7,FALSE)/VLOOKUP($P128,Receiving!$C:$T,5,FALSE)),0)*$AJ128</f>
        <v>5.4</v>
      </c>
      <c r="Y128" s="21">
        <f>IFERROR(VLOOKUP($P128,Receiving!$C:$T,8,FALSE)/VLOOKUP($P128,Receiving!$C:$T,5,FALSE),0)</f>
        <v>3.8</v>
      </c>
      <c r="Z128" s="21">
        <f>IFERROR(VLOOKUP($P128,Receiving!$C:$T,10,FALSE)/VLOOKUP($P128,Receiving!$C:$T,5,FALSE),0)</f>
        <v>53.466666666666669</v>
      </c>
      <c r="AA128" s="21">
        <f>IFERROR(VLOOKUP($P128,Receiving!$C:$T,11,FALSE),0)</f>
        <v>14.1</v>
      </c>
      <c r="AB128" s="21">
        <f>IFERROR(VLOOKUP($P128,Receiving!$C:$T,14,FALSE),0)</f>
        <v>42</v>
      </c>
      <c r="AC128" s="21">
        <f>IFERROR(VLOOKUP($P128,Receiving!$C:$T,11,FALSE)/VLOOKUP($P128,Receiving!$C:$T,5,FALSE),0)</f>
        <v>0.94</v>
      </c>
      <c r="AD128" s="12">
        <f>IFERROR(VLOOKUP($P128,Rushing!$C:$P,7,FALSE)/VLOOKUP($P128,Rushing!$C:$P,5,FALSE),0)</f>
        <v>0.93333333333333335</v>
      </c>
      <c r="AE128" s="12">
        <f>IFERROR(VLOOKUP($P128,Rushing!$C:$P,8,FALSE)/VLOOKUP($P128,Rushing!$C:$P,5,FALSE),0)</f>
        <v>10.6</v>
      </c>
      <c r="AF128" s="12" t="str">
        <f>IFERROR(VLOOKUP($P128,Rushing!$C:$P,12,FALSE),0)</f>
        <v>11.4</v>
      </c>
      <c r="AG128" s="12">
        <f>IFERROR(VLOOKUP($P128,Rushing!$C:$P,9,FALSE)/VLOOKUP($P128,Rushing!$C:$P,5,FALSE),0)</f>
        <v>0.2</v>
      </c>
      <c r="AH128" s="12">
        <f>VLOOKUP($J128,'Vegas Odds'!$B:$S,18,FALSE)</f>
        <v>26.807585091071147</v>
      </c>
      <c r="AI128" s="12">
        <f>VLOOKUP($J128,'Vegas Odds'!$B:$S,17,FALSE)</f>
        <v>33.392414908928856</v>
      </c>
      <c r="AJ128">
        <v>1</v>
      </c>
      <c r="AK128" s="12">
        <f t="shared" si="22"/>
        <v>0</v>
      </c>
      <c r="AL128" s="12">
        <f t="shared" si="23"/>
        <v>0</v>
      </c>
      <c r="AM128" s="12">
        <f>V128/Team_Defense_Table[[#Totals],[Passing yds/att]]*'Fanduel Export'!Q128</f>
        <v>0</v>
      </c>
      <c r="AN128" s="12">
        <f t="shared" si="38"/>
        <v>0</v>
      </c>
      <c r="AO128" s="12">
        <f>IFERROR(IF(OR($B128="D",$B128="K"),0,VLOOKUP($P128,Receiving!$C:$T,7,FALSE)/VLOOKUP($P128,Receiving!$C:$T,5,FALSE)),0)*$AJ128</f>
        <v>5.4</v>
      </c>
      <c r="AP128" s="21">
        <f t="shared" si="30"/>
        <v>33.340259740259739</v>
      </c>
      <c r="AQ128" s="21">
        <f t="shared" si="31"/>
        <v>4.3419265662462543</v>
      </c>
      <c r="AR128" s="22">
        <f t="shared" si="24"/>
        <v>3.8</v>
      </c>
      <c r="AS128" s="22">
        <f t="shared" si="32"/>
        <v>3.0554298058769933</v>
      </c>
      <c r="AT128" s="22">
        <f>AA128/Team_Defense_Table[[#Totals],[Yards per completion]]*'Fanduel Export'!S128</f>
        <v>14.224913386739091</v>
      </c>
      <c r="AU128" s="12">
        <f t="shared" si="39"/>
        <v>43.463224347861264</v>
      </c>
      <c r="AV128" s="12">
        <f t="shared" si="25"/>
        <v>0.93333333333333335</v>
      </c>
      <c r="AW128" s="21">
        <f t="shared" si="33"/>
        <v>29.127326839826839</v>
      </c>
      <c r="AX128" s="12">
        <f t="shared" si="34"/>
        <v>1.0700004873906084</v>
      </c>
      <c r="AY128" s="12">
        <f>AF128/Team_Defense_Table[[#Totals],[Rushing Y/A]]*R128</f>
        <v>11.573497078340102</v>
      </c>
      <c r="AZ128" s="12">
        <f t="shared" si="40"/>
        <v>12.383647514637691</v>
      </c>
      <c r="BA128" s="22">
        <f t="shared" si="26"/>
        <v>7.4846871862498947</v>
      </c>
      <c r="BB128" s="22">
        <f t="shared" si="27"/>
        <v>1.2474478643749825</v>
      </c>
      <c r="BC128" s="21">
        <f t="shared" si="28"/>
        <v>0.9</v>
      </c>
      <c r="BD128" t="str">
        <f t="shared" si="35"/>
        <v>Deebo Samuel</v>
      </c>
      <c r="BE128">
        <f t="shared" si="36"/>
        <v>6000</v>
      </c>
      <c r="BF128" t="str">
        <f t="shared" si="37"/>
        <v>WR</v>
      </c>
    </row>
    <row r="129" spans="1:58" x14ac:dyDescent="0.3">
      <c r="A129" t="s">
        <v>2280</v>
      </c>
      <c r="B129" t="s">
        <v>38</v>
      </c>
      <c r="C129" t="s">
        <v>2281</v>
      </c>
      <c r="D129" t="s">
        <v>2282</v>
      </c>
      <c r="E129" t="s">
        <v>2283</v>
      </c>
      <c r="F129">
        <v>0</v>
      </c>
      <c r="G129">
        <v>0</v>
      </c>
      <c r="H129">
        <v>6000</v>
      </c>
      <c r="I129" t="s">
        <v>1996</v>
      </c>
      <c r="J129" t="s">
        <v>104</v>
      </c>
      <c r="K129" t="s">
        <v>1092</v>
      </c>
      <c r="O129" t="str">
        <f t="shared" si="29"/>
        <v>Jacob Eason</v>
      </c>
      <c r="P129" t="str">
        <f>IFERROR(VLOOKUP(O:O,'Name Bridge'!A:B,2,FALSE),O:O)</f>
        <v>Jacob Eason</v>
      </c>
      <c r="Q129" s="12">
        <f>VLOOKUP($K129,'Defensive Stats'!$AC:$AH,2,FALSE)</f>
        <v>7.3075435203094781</v>
      </c>
      <c r="R129" s="12">
        <f>VLOOKUP($K129,'Defensive Stats'!$AC:$AH,4,FALSE)</f>
        <v>5.1241379310344826</v>
      </c>
      <c r="S129" s="12">
        <f>VLOOKUP($K129,'Defensive Stats'!$AC:$AH,6,FALSE)</f>
        <v>11.553516819571865</v>
      </c>
      <c r="T129" s="12">
        <f>IFERROR(VLOOKUP($P129,Passing!$C:$AF,9,FALSE)/VLOOKUP($P129,Passing!$C:$AF,5,FALSE),0)</f>
        <v>0</v>
      </c>
      <c r="U129" s="12">
        <f>IFERROR(VLOOKUP($P129,Passing!$C:$AF,11,FALSE)/VLOOKUP($P129,Passing!$C:$AF,5,FALSE),0)</f>
        <v>0</v>
      </c>
      <c r="V129" s="12">
        <f>IFERROR(VLOOKUP($P129,Passing!$C:$AF,18,FALSE),0)</f>
        <v>0</v>
      </c>
      <c r="W129" s="12">
        <f>IFERROR(VLOOKUP($P129,Passing!$C:$AF,12,FALSE)/VLOOKUP($P129,Passing!$C:$AF,5,FALSE),0)</f>
        <v>0</v>
      </c>
      <c r="X129" s="12">
        <f>IFERROR(IF(OR($B129="D",$B129="K"),0,VLOOKUP($P129,Receiving!$C:$T,7,FALSE)/VLOOKUP($P129,Receiving!$C:$T,5,FALSE)),0)*$AJ129</f>
        <v>0</v>
      </c>
      <c r="Y129" s="21">
        <f>IFERROR(VLOOKUP($P129,Receiving!$C:$T,8,FALSE)/VLOOKUP($P129,Receiving!$C:$T,5,FALSE),0)</f>
        <v>0</v>
      </c>
      <c r="Z129" s="21">
        <f>IFERROR(VLOOKUP($P129,Receiving!$C:$T,10,FALSE)/VLOOKUP($P129,Receiving!$C:$T,5,FALSE),0)</f>
        <v>0</v>
      </c>
      <c r="AA129" s="21">
        <f>IFERROR(VLOOKUP($P129,Receiving!$C:$T,11,FALSE),0)</f>
        <v>0</v>
      </c>
      <c r="AB129" s="21">
        <f>IFERROR(VLOOKUP($P129,Receiving!$C:$T,14,FALSE),0)</f>
        <v>0</v>
      </c>
      <c r="AC129" s="21">
        <f>IFERROR(VLOOKUP($P129,Receiving!$C:$T,11,FALSE)/VLOOKUP($P129,Receiving!$C:$T,5,FALSE),0)</f>
        <v>0</v>
      </c>
      <c r="AD129" s="12">
        <f>IFERROR(VLOOKUP($P129,Rushing!$C:$P,7,FALSE)/VLOOKUP($P129,Rushing!$C:$P,5,FALSE),0)</f>
        <v>0</v>
      </c>
      <c r="AE129" s="12">
        <f>IFERROR(VLOOKUP($P129,Rushing!$C:$P,8,FALSE)/VLOOKUP($P129,Rushing!$C:$P,5,FALSE),0)</f>
        <v>0</v>
      </c>
      <c r="AF129" s="12">
        <f>IFERROR(VLOOKUP($P129,Rushing!$C:$P,12,FALSE),0)</f>
        <v>0</v>
      </c>
      <c r="AG129" s="12">
        <f>IFERROR(VLOOKUP($P129,Rushing!$C:$P,9,FALSE)/VLOOKUP($P129,Rushing!$C:$P,5,FALSE),0)</f>
        <v>0</v>
      </c>
      <c r="AH129" s="12">
        <f>VLOOKUP($J129,'Vegas Odds'!$B:$S,18,FALSE)</f>
        <v>24.832312195121943</v>
      </c>
      <c r="AI129" s="12">
        <f>VLOOKUP($J129,'Vegas Odds'!$B:$S,17,FALSE)</f>
        <v>36.767687804878058</v>
      </c>
      <c r="AJ129">
        <v>1</v>
      </c>
      <c r="AK129" s="12">
        <f t="shared" si="22"/>
        <v>0</v>
      </c>
      <c r="AL129" s="12">
        <f t="shared" si="23"/>
        <v>24.832312195121943</v>
      </c>
      <c r="AM129" s="12">
        <f>V129/Team_Defense_Table[[#Totals],[Passing yds/att]]*'Fanduel Export'!Q129</f>
        <v>0</v>
      </c>
      <c r="AN129" s="12">
        <f t="shared" si="38"/>
        <v>0</v>
      </c>
      <c r="AO129" s="12">
        <f>IFERROR(IF(OR($B129="D",$B129="K"),0,VLOOKUP($P129,Receiving!$C:$T,7,FALSE)/VLOOKUP($P129,Receiving!$C:$T,5,FALSE)),0)*$AJ129</f>
        <v>0</v>
      </c>
      <c r="AP129" s="21">
        <f t="shared" si="30"/>
        <v>34.886584249084251</v>
      </c>
      <c r="AQ129" s="21">
        <f t="shared" si="31"/>
        <v>0</v>
      </c>
      <c r="AR129" s="22">
        <f t="shared" si="24"/>
        <v>0</v>
      </c>
      <c r="AS129" s="22">
        <f t="shared" si="32"/>
        <v>0</v>
      </c>
      <c r="AT129" s="22">
        <f>AA129/Team_Defense_Table[[#Totals],[Yards per completion]]*'Fanduel Export'!S129</f>
        <v>0</v>
      </c>
      <c r="AU129" s="12">
        <f t="shared" si="39"/>
        <v>0</v>
      </c>
      <c r="AV129" s="12">
        <f t="shared" si="25"/>
        <v>0</v>
      </c>
      <c r="AW129" s="21">
        <f t="shared" si="33"/>
        <v>29.715476190476192</v>
      </c>
      <c r="AX129" s="12">
        <f t="shared" si="34"/>
        <v>0</v>
      </c>
      <c r="AY129" s="12">
        <f>AF129/Team_Defense_Table[[#Totals],[Rushing Y/A]]*R129</f>
        <v>0</v>
      </c>
      <c r="AZ129" s="12">
        <f t="shared" si="40"/>
        <v>0</v>
      </c>
      <c r="BA129" s="22">
        <f t="shared" si="26"/>
        <v>0</v>
      </c>
      <c r="BB129" s="22">
        <f t="shared" si="27"/>
        <v>0</v>
      </c>
      <c r="BC129" s="21">
        <f t="shared" si="28"/>
        <v>0</v>
      </c>
      <c r="BD129" t="str">
        <f t="shared" si="35"/>
        <v>Jacob Eason</v>
      </c>
      <c r="BE129">
        <f t="shared" si="36"/>
        <v>6000</v>
      </c>
      <c r="BF129" t="str">
        <f t="shared" si="37"/>
        <v>QB</v>
      </c>
    </row>
    <row r="130" spans="1:58" x14ac:dyDescent="0.3">
      <c r="A130" t="s">
        <v>2284</v>
      </c>
      <c r="B130" t="s">
        <v>38</v>
      </c>
      <c r="C130" t="s">
        <v>2285</v>
      </c>
      <c r="D130" t="s">
        <v>682</v>
      </c>
      <c r="E130" t="s">
        <v>2286</v>
      </c>
      <c r="F130">
        <v>0.18000000715255701</v>
      </c>
      <c r="G130">
        <v>3</v>
      </c>
      <c r="H130">
        <v>6000</v>
      </c>
      <c r="I130" t="s">
        <v>1896</v>
      </c>
      <c r="J130" t="s">
        <v>46</v>
      </c>
      <c r="K130" t="s">
        <v>1094</v>
      </c>
      <c r="O130" t="str">
        <f t="shared" si="29"/>
        <v>Sean Mannion</v>
      </c>
      <c r="P130" t="str">
        <f>IFERROR(VLOOKUP(O:O,'Name Bridge'!A:B,2,FALSE),O:O)</f>
        <v>Sean Mannion</v>
      </c>
      <c r="Q130" s="12">
        <f>VLOOKUP($K130,'Defensive Stats'!$AC:$AH,2,FALSE)</f>
        <v>6.8150183150183148</v>
      </c>
      <c r="R130" s="12">
        <f>VLOOKUP($K130,'Defensive Stats'!$AC:$AH,4,FALSE)</f>
        <v>4.6739659367396591</v>
      </c>
      <c r="S130" s="12">
        <f>VLOOKUP($K130,'Defensive Stats'!$AC:$AH,6,FALSE)</f>
        <v>11.414110429447852</v>
      </c>
      <c r="T130" s="12">
        <f>IFERROR(VLOOKUP($P130,Passing!$C:$AF,9,FALSE)/VLOOKUP($P130,Passing!$C:$AF,5,FALSE),0)</f>
        <v>7</v>
      </c>
      <c r="U130" s="12">
        <f>IFERROR(VLOOKUP($P130,Passing!$C:$AF,11,FALSE)/VLOOKUP($P130,Passing!$C:$AF,5,FALSE),0)</f>
        <v>42</v>
      </c>
      <c r="V130" s="12" t="str">
        <f>IFERROR(VLOOKUP($P130,Passing!$C:$AF,18,FALSE),0)</f>
        <v>6.0</v>
      </c>
      <c r="W130" s="12">
        <f>IFERROR(VLOOKUP($P130,Passing!$C:$AF,12,FALSE)/VLOOKUP($P130,Passing!$C:$AF,5,FALSE),0)</f>
        <v>0</v>
      </c>
      <c r="X130" s="12">
        <f>IFERROR(IF(OR($B130="D",$B130="K"),0,VLOOKUP($P130,Receiving!$C:$T,7,FALSE)/VLOOKUP($P130,Receiving!$C:$T,5,FALSE)),0)*$AJ130</f>
        <v>0</v>
      </c>
      <c r="Y130" s="21">
        <f>IFERROR(VLOOKUP($P130,Receiving!$C:$T,8,FALSE)/VLOOKUP($P130,Receiving!$C:$T,5,FALSE),0)</f>
        <v>0</v>
      </c>
      <c r="Z130" s="21">
        <f>IFERROR(VLOOKUP($P130,Receiving!$C:$T,10,FALSE)/VLOOKUP($P130,Receiving!$C:$T,5,FALSE),0)</f>
        <v>0</v>
      </c>
      <c r="AA130" s="21">
        <f>IFERROR(VLOOKUP($P130,Receiving!$C:$T,11,FALSE),0)</f>
        <v>0</v>
      </c>
      <c r="AB130" s="21">
        <f>IFERROR(VLOOKUP($P130,Receiving!$C:$T,14,FALSE),0)</f>
        <v>0</v>
      </c>
      <c r="AC130" s="21">
        <f>IFERROR(VLOOKUP($P130,Receiving!$C:$T,11,FALSE)/VLOOKUP($P130,Receiving!$C:$T,5,FALSE),0)</f>
        <v>0</v>
      </c>
      <c r="AD130" s="12">
        <f>IFERROR(VLOOKUP($P130,Rushing!$C:$P,7,FALSE)/VLOOKUP($P130,Rushing!$C:$P,5,FALSE),0)</f>
        <v>2</v>
      </c>
      <c r="AE130" s="12">
        <f>IFERROR(VLOOKUP($P130,Rushing!$C:$P,8,FALSE)/VLOOKUP($P130,Rushing!$C:$P,5,FALSE),0)</f>
        <v>-1.6666666666666667</v>
      </c>
      <c r="AF130" s="12" t="str">
        <f>IFERROR(VLOOKUP($P130,Rushing!$C:$P,12,FALSE),0)</f>
        <v>-0.8</v>
      </c>
      <c r="AG130" s="12">
        <f>IFERROR(VLOOKUP($P130,Rushing!$C:$P,9,FALSE)/VLOOKUP($P130,Rushing!$C:$P,5,FALSE),0)</f>
        <v>0</v>
      </c>
      <c r="AH130" s="12">
        <f>VLOOKUP($J130,'Vegas Odds'!$B:$S,18,FALSE)</f>
        <v>24.965896593176794</v>
      </c>
      <c r="AI130" s="12">
        <f>VLOOKUP($J130,'Vegas Odds'!$B:$S,17,FALSE)</f>
        <v>34.134103406823208</v>
      </c>
      <c r="AJ130">
        <v>1</v>
      </c>
      <c r="AK130" s="12">
        <f t="shared" si="22"/>
        <v>7</v>
      </c>
      <c r="AL130" s="12">
        <f t="shared" si="23"/>
        <v>24.965896593176794</v>
      </c>
      <c r="AM130" s="12">
        <f>V130/Team_Defense_Table[[#Totals],[Passing yds/att]]*'Fanduel Export'!Q130</f>
        <v>6.0665141707806285</v>
      </c>
      <c r="AN130" s="12">
        <f t="shared" si="38"/>
        <v>151.45596546875083</v>
      </c>
      <c r="AO130" s="12">
        <f>IFERROR(IF(OR($B130="D",$B130="K"),0,VLOOKUP($P130,Receiving!$C:$T,7,FALSE)/VLOOKUP($P130,Receiving!$C:$T,5,FALSE)),0)*$AJ130</f>
        <v>0</v>
      </c>
      <c r="AP130" s="21">
        <f t="shared" si="30"/>
        <v>26.827243589743592</v>
      </c>
      <c r="AQ130" s="21">
        <f t="shared" si="31"/>
        <v>0</v>
      </c>
      <c r="AR130" s="22">
        <f t="shared" si="24"/>
        <v>0</v>
      </c>
      <c r="AS130" s="22">
        <f t="shared" si="32"/>
        <v>0</v>
      </c>
      <c r="AT130" s="22">
        <f>AA130/Team_Defense_Table[[#Totals],[Yards per completion]]*'Fanduel Export'!S130</f>
        <v>0</v>
      </c>
      <c r="AU130" s="12">
        <f t="shared" si="39"/>
        <v>0</v>
      </c>
      <c r="AV130" s="12">
        <f t="shared" si="25"/>
        <v>2</v>
      </c>
      <c r="AW130" s="21">
        <f t="shared" si="33"/>
        <v>37.68278388278388</v>
      </c>
      <c r="AX130" s="12">
        <f t="shared" si="34"/>
        <v>1.8116550790409116</v>
      </c>
      <c r="AY130" s="12">
        <f>AF130/Team_Defense_Table[[#Totals],[Rushing Y/A]]*R130</f>
        <v>-0.86705455058358893</v>
      </c>
      <c r="AZ130" s="12">
        <f t="shared" si="40"/>
        <v>-1.5708037803702939</v>
      </c>
      <c r="BA130" s="22">
        <f t="shared" si="26"/>
        <v>5.9011582407130039</v>
      </c>
      <c r="BB130" s="22">
        <f t="shared" si="27"/>
        <v>0.98352637345216731</v>
      </c>
      <c r="BC130" s="21">
        <f t="shared" si="28"/>
        <v>0</v>
      </c>
      <c r="BD130" t="str">
        <f t="shared" si="35"/>
        <v>Sean Mannion</v>
      </c>
      <c r="BE130">
        <f t="shared" si="36"/>
        <v>6000</v>
      </c>
      <c r="BF130" t="str">
        <f t="shared" si="37"/>
        <v>QB</v>
      </c>
    </row>
    <row r="131" spans="1:58" x14ac:dyDescent="0.3">
      <c r="A131" t="s">
        <v>2287</v>
      </c>
      <c r="B131" t="s">
        <v>38</v>
      </c>
      <c r="C131" t="s">
        <v>1928</v>
      </c>
      <c r="D131" t="s">
        <v>373</v>
      </c>
      <c r="E131" t="s">
        <v>2288</v>
      </c>
      <c r="F131">
        <v>8.8866666158040299</v>
      </c>
      <c r="G131">
        <v>3</v>
      </c>
      <c r="H131">
        <v>6000</v>
      </c>
      <c r="I131" t="s">
        <v>1934</v>
      </c>
      <c r="J131" t="s">
        <v>78</v>
      </c>
      <c r="K131" t="s">
        <v>56</v>
      </c>
      <c r="O131" t="str">
        <f t="shared" si="29"/>
        <v>Ryan Finley</v>
      </c>
      <c r="P131" t="str">
        <f>IFERROR(VLOOKUP(O:O,'Name Bridge'!A:B,2,FALSE),O:O)</f>
        <v>Ryan Finley</v>
      </c>
      <c r="Q131" s="12">
        <f>VLOOKUP($K131,'Defensive Stats'!$AC:$AH,2,FALSE)</f>
        <v>6.9051724137931032</v>
      </c>
      <c r="R131" s="12">
        <f>VLOOKUP($K131,'Defensive Stats'!$AC:$AH,4,FALSE)</f>
        <v>4.2074592074592072</v>
      </c>
      <c r="S131" s="12">
        <f>VLOOKUP($K131,'Defensive Stats'!$AC:$AH,6,FALSE)</f>
        <v>9.7682926829268286</v>
      </c>
      <c r="T131" s="12">
        <f>IFERROR(VLOOKUP($P131,Passing!$C:$AF,9,FALSE)/VLOOKUP($P131,Passing!$C:$AF,5,FALSE),0)</f>
        <v>29</v>
      </c>
      <c r="U131" s="12">
        <f>IFERROR(VLOOKUP($P131,Passing!$C:$AF,11,FALSE)/VLOOKUP($P131,Passing!$C:$AF,5,FALSE),0)</f>
        <v>158</v>
      </c>
      <c r="V131" s="12" t="str">
        <f>IFERROR(VLOOKUP($P131,Passing!$C:$AF,18,FALSE),0)</f>
        <v>5.4</v>
      </c>
      <c r="W131" s="12">
        <f>IFERROR(VLOOKUP($P131,Passing!$C:$AF,12,FALSE)/VLOOKUP($P131,Passing!$C:$AF,5,FALSE),0)</f>
        <v>0.66666666666666663</v>
      </c>
      <c r="X131" s="12">
        <f>IFERROR(IF(OR($B131="D",$B131="K"),0,VLOOKUP($P131,Receiving!$C:$T,7,FALSE)/VLOOKUP($P131,Receiving!$C:$T,5,FALSE)),0)*$AJ131</f>
        <v>0</v>
      </c>
      <c r="Y131" s="21">
        <f>IFERROR(VLOOKUP($P131,Receiving!$C:$T,8,FALSE)/VLOOKUP($P131,Receiving!$C:$T,5,FALSE),0)</f>
        <v>0</v>
      </c>
      <c r="Z131" s="21">
        <f>IFERROR(VLOOKUP($P131,Receiving!$C:$T,10,FALSE)/VLOOKUP($P131,Receiving!$C:$T,5,FALSE),0)</f>
        <v>0</v>
      </c>
      <c r="AA131" s="21">
        <f>IFERROR(VLOOKUP($P131,Receiving!$C:$T,11,FALSE),0)</f>
        <v>0</v>
      </c>
      <c r="AB131" s="21">
        <f>IFERROR(VLOOKUP($P131,Receiving!$C:$T,14,FALSE),0)</f>
        <v>0</v>
      </c>
      <c r="AC131" s="21">
        <f>IFERROR(VLOOKUP($P131,Receiving!$C:$T,11,FALSE)/VLOOKUP($P131,Receiving!$C:$T,5,FALSE),0)</f>
        <v>0</v>
      </c>
      <c r="AD131" s="12">
        <f>IFERROR(VLOOKUP($P131,Rushing!$C:$P,7,FALSE)/VLOOKUP($P131,Rushing!$C:$P,5,FALSE),0)</f>
        <v>3.3333333333333335</v>
      </c>
      <c r="AE131" s="12">
        <f>IFERROR(VLOOKUP($P131,Rushing!$C:$P,8,FALSE)/VLOOKUP($P131,Rushing!$C:$P,5,FALSE),0)</f>
        <v>25.666666666666668</v>
      </c>
      <c r="AF131" s="12" t="str">
        <f>IFERROR(VLOOKUP($P131,Rushing!$C:$P,12,FALSE),0)</f>
        <v>7.7</v>
      </c>
      <c r="AG131" s="12">
        <f>IFERROR(VLOOKUP($P131,Rushing!$C:$P,9,FALSE)/VLOOKUP($P131,Rushing!$C:$P,5,FALSE),0)</f>
        <v>0</v>
      </c>
      <c r="AH131" s="12">
        <f>VLOOKUP($J131,'Vegas Odds'!$B:$S,18,FALSE)</f>
        <v>37.475043336397064</v>
      </c>
      <c r="AI131" s="12">
        <f>VLOOKUP($J131,'Vegas Odds'!$B:$S,17,FALSE)</f>
        <v>24.624956663602941</v>
      </c>
      <c r="AJ131">
        <v>1</v>
      </c>
      <c r="AK131" s="12">
        <f t="shared" si="22"/>
        <v>29</v>
      </c>
      <c r="AL131" s="12">
        <f t="shared" si="23"/>
        <v>37.475043336397064</v>
      </c>
      <c r="AM131" s="12">
        <f>V131/Team_Defense_Table[[#Totals],[Passing yds/att]]*'Fanduel Export'!Q131</f>
        <v>5.5320898532115077</v>
      </c>
      <c r="AN131" s="12">
        <f t="shared" si="38"/>
        <v>207.31530698994374</v>
      </c>
      <c r="AO131" s="12">
        <f>IFERROR(IF(OR($B131="D",$B131="K"),0,VLOOKUP($P131,Receiving!$C:$T,7,FALSE)/VLOOKUP($P131,Receiving!$C:$T,5,FALSE)),0)*$AJ131</f>
        <v>0</v>
      </c>
      <c r="AP131" s="21">
        <f t="shared" si="30"/>
        <v>31.570833333333336</v>
      </c>
      <c r="AQ131" s="21">
        <f t="shared" si="31"/>
        <v>0</v>
      </c>
      <c r="AR131" s="22">
        <f t="shared" si="24"/>
        <v>0</v>
      </c>
      <c r="AS131" s="22">
        <f t="shared" si="32"/>
        <v>0</v>
      </c>
      <c r="AT131" s="22">
        <f>AA131/Team_Defense_Table[[#Totals],[Yards per completion]]*'Fanduel Export'!S131</f>
        <v>0</v>
      </c>
      <c r="AU131" s="12">
        <f t="shared" si="39"/>
        <v>0</v>
      </c>
      <c r="AV131" s="12">
        <f t="shared" si="25"/>
        <v>3.3333333333333335</v>
      </c>
      <c r="AW131" s="21">
        <f t="shared" si="33"/>
        <v>28.63095238095238</v>
      </c>
      <c r="AX131" s="12">
        <f t="shared" si="34"/>
        <v>2.8669388215421305</v>
      </c>
      <c r="AY131" s="12">
        <f>AF131/Team_Defense_Table[[#Totals],[Rushing Y/A]]*R131</f>
        <v>7.5124489037532509</v>
      </c>
      <c r="AZ131" s="12">
        <f t="shared" si="40"/>
        <v>21.537731407021816</v>
      </c>
      <c r="BA131" s="22">
        <f t="shared" si="26"/>
        <v>10.446385420299931</v>
      </c>
      <c r="BB131" s="22">
        <f t="shared" si="27"/>
        <v>1.7410642367166551</v>
      </c>
      <c r="BC131" s="21">
        <f t="shared" si="28"/>
        <v>0</v>
      </c>
      <c r="BD131" t="str">
        <f t="shared" si="35"/>
        <v>Ryan Finley</v>
      </c>
      <c r="BE131">
        <f t="shared" si="36"/>
        <v>6000</v>
      </c>
      <c r="BF131" t="str">
        <f t="shared" si="37"/>
        <v>QB</v>
      </c>
    </row>
    <row r="132" spans="1:58" x14ac:dyDescent="0.3">
      <c r="A132" t="s">
        <v>2289</v>
      </c>
      <c r="B132" t="s">
        <v>38</v>
      </c>
      <c r="C132" t="s">
        <v>1952</v>
      </c>
      <c r="D132" t="s">
        <v>522</v>
      </c>
      <c r="E132" t="s">
        <v>2290</v>
      </c>
      <c r="F132">
        <v>2.1199998855590798</v>
      </c>
      <c r="G132">
        <v>2</v>
      </c>
      <c r="H132">
        <v>6000</v>
      </c>
      <c r="I132" t="s">
        <v>1996</v>
      </c>
      <c r="J132" t="s">
        <v>1092</v>
      </c>
      <c r="K132" t="s">
        <v>104</v>
      </c>
      <c r="O132" t="str">
        <f t="shared" si="29"/>
        <v>Mike Glennon</v>
      </c>
      <c r="P132" t="str">
        <f>IFERROR(VLOOKUP(O:O,'Name Bridge'!A:B,2,FALSE),O:O)</f>
        <v>Mike Glennon</v>
      </c>
      <c r="Q132" s="12">
        <f>VLOOKUP($K132,'Defensive Stats'!$AC:$AH,2,FALSE)</f>
        <v>7.0854092526690389</v>
      </c>
      <c r="R132" s="12">
        <f>VLOOKUP($K132,'Defensive Stats'!$AC:$AH,4,FALSE)</f>
        <v>4.0913838120104442</v>
      </c>
      <c r="S132" s="12">
        <f>VLOOKUP($K132,'Defensive Stats'!$AC:$AH,6,FALSE)</f>
        <v>10.106598984771574</v>
      </c>
      <c r="T132" s="12">
        <f>IFERROR(VLOOKUP($P132,Passing!$C:$AF,9,FALSE)/VLOOKUP($P132,Passing!$C:$AF,5,FALSE),0)</f>
        <v>5</v>
      </c>
      <c r="U132" s="12">
        <f>IFERROR(VLOOKUP($P132,Passing!$C:$AF,11,FALSE)/VLOOKUP($P132,Passing!$C:$AF,5,FALSE),0)</f>
        <v>28</v>
      </c>
      <c r="V132" s="12" t="str">
        <f>IFERROR(VLOOKUP($P132,Passing!$C:$AF,18,FALSE),0)</f>
        <v>5.6</v>
      </c>
      <c r="W132" s="12">
        <f>IFERROR(VLOOKUP($P132,Passing!$C:$AF,12,FALSE)/VLOOKUP($P132,Passing!$C:$AF,5,FALSE),0)</f>
        <v>0.5</v>
      </c>
      <c r="X132" s="12">
        <f>IFERROR(IF(OR($B132="D",$B132="K"),0,VLOOKUP($P132,Receiving!$C:$T,7,FALSE)/VLOOKUP($P132,Receiving!$C:$T,5,FALSE)),0)*$AJ132</f>
        <v>0</v>
      </c>
      <c r="Y132" s="21">
        <f>IFERROR(VLOOKUP($P132,Receiving!$C:$T,8,FALSE)/VLOOKUP($P132,Receiving!$C:$T,5,FALSE),0)</f>
        <v>0</v>
      </c>
      <c r="Z132" s="21">
        <f>IFERROR(VLOOKUP($P132,Receiving!$C:$T,10,FALSE)/VLOOKUP($P132,Receiving!$C:$T,5,FALSE),0)</f>
        <v>0</v>
      </c>
      <c r="AA132" s="21">
        <f>IFERROR(VLOOKUP($P132,Receiving!$C:$T,11,FALSE),0)</f>
        <v>0</v>
      </c>
      <c r="AB132" s="21">
        <f>IFERROR(VLOOKUP($P132,Receiving!$C:$T,14,FALSE),0)</f>
        <v>0</v>
      </c>
      <c r="AC132" s="21">
        <f>IFERROR(VLOOKUP($P132,Receiving!$C:$T,11,FALSE)/VLOOKUP($P132,Receiving!$C:$T,5,FALSE),0)</f>
        <v>0</v>
      </c>
      <c r="AD132" s="12">
        <f>IFERROR(VLOOKUP($P132,Rushing!$C:$P,7,FALSE)/VLOOKUP($P132,Rushing!$C:$P,5,FALSE),0)</f>
        <v>1</v>
      </c>
      <c r="AE132" s="12">
        <f>IFERROR(VLOOKUP($P132,Rushing!$C:$P,8,FALSE)/VLOOKUP($P132,Rushing!$C:$P,5,FALSE),0)</f>
        <v>0</v>
      </c>
      <c r="AF132" s="12" t="str">
        <f>IFERROR(VLOOKUP($P132,Rushing!$C:$P,12,FALSE),0)</f>
        <v>0.0</v>
      </c>
      <c r="AG132" s="12">
        <f>IFERROR(VLOOKUP($P132,Rushing!$C:$P,9,FALSE)/VLOOKUP($P132,Rushing!$C:$P,5,FALSE),0)</f>
        <v>0</v>
      </c>
      <c r="AH132" s="12">
        <f>VLOOKUP($J132,'Vegas Odds'!$B:$S,18,FALSE)</f>
        <v>43.022920729712041</v>
      </c>
      <c r="AI132" s="12">
        <f>VLOOKUP($J132,'Vegas Odds'!$B:$S,17,FALSE)</f>
        <v>18.377079270287954</v>
      </c>
      <c r="AJ132">
        <v>1</v>
      </c>
      <c r="AK132" s="12">
        <f t="shared" ref="AK132:AK195" si="41">T132*AJ132</f>
        <v>5</v>
      </c>
      <c r="AL132" s="12">
        <f t="shared" ref="AL132:AL195" si="42">IF(AND(AJ132=1,B132="QB"),AH132,0)</f>
        <v>43.022920729712041</v>
      </c>
      <c r="AM132" s="12">
        <f>V132/Team_Defense_Table[[#Totals],[Passing yds/att]]*'Fanduel Export'!Q132</f>
        <v>5.8867271380447681</v>
      </c>
      <c r="AN132" s="12">
        <f t="shared" si="38"/>
        <v>253.26419501754469</v>
      </c>
      <c r="AO132" s="12">
        <f>IFERROR(IF(OR($B132="D",$B132="K"),0,VLOOKUP($P132,Receiving!$C:$T,7,FALSE)/VLOOKUP($P132,Receiving!$C:$T,5,FALSE)),0)*$AJ132</f>
        <v>0</v>
      </c>
      <c r="AP132" s="21">
        <f t="shared" si="30"/>
        <v>39.601298701298703</v>
      </c>
      <c r="AQ132" s="21">
        <f t="shared" si="31"/>
        <v>0</v>
      </c>
      <c r="AR132" s="22">
        <f t="shared" ref="AR132:AR195" si="43">Y132*AJ132</f>
        <v>0</v>
      </c>
      <c r="AS132" s="22">
        <f t="shared" si="32"/>
        <v>0</v>
      </c>
      <c r="AT132" s="22">
        <f>AA132/Team_Defense_Table[[#Totals],[Yards per completion]]*'Fanduel Export'!S132</f>
        <v>0</v>
      </c>
      <c r="AU132" s="12">
        <f t="shared" si="39"/>
        <v>0</v>
      </c>
      <c r="AV132" s="12">
        <f t="shared" ref="AV132:AV195" si="44">AD132*AJ132</f>
        <v>1</v>
      </c>
      <c r="AW132" s="21">
        <f t="shared" si="33"/>
        <v>30.299350649350647</v>
      </c>
      <c r="AX132" s="12">
        <f t="shared" si="34"/>
        <v>0.60651726444447085</v>
      </c>
      <c r="AY132" s="12">
        <f>AF132/Team_Defense_Table[[#Totals],[Rushing Y/A]]*R132</f>
        <v>0</v>
      </c>
      <c r="AZ132" s="12">
        <f t="shared" si="40"/>
        <v>0</v>
      </c>
      <c r="BA132" s="22">
        <f t="shared" ref="BA132:BA195" si="45">AN132/25+AU132/10+AZ132/10+AR132*0.5</f>
        <v>10.130567800701789</v>
      </c>
      <c r="BB132" s="22">
        <f t="shared" ref="BB132:BB195" si="46">BA132/(H132/1000)</f>
        <v>1.6884279667836315</v>
      </c>
      <c r="BC132" s="21">
        <f t="shared" ref="BC132:BC195" si="47">AO132/(H132/1000)</f>
        <v>0</v>
      </c>
      <c r="BD132" t="str">
        <f t="shared" si="35"/>
        <v>Mike Glennon</v>
      </c>
      <c r="BE132">
        <f t="shared" si="36"/>
        <v>6000</v>
      </c>
      <c r="BF132" t="str">
        <f t="shared" si="37"/>
        <v>QB</v>
      </c>
    </row>
    <row r="133" spans="1:58" x14ac:dyDescent="0.3">
      <c r="A133" t="s">
        <v>2291</v>
      </c>
      <c r="B133" t="s">
        <v>38</v>
      </c>
      <c r="C133" t="s">
        <v>2292</v>
      </c>
      <c r="D133" t="s">
        <v>694</v>
      </c>
      <c r="E133" t="s">
        <v>2293</v>
      </c>
      <c r="F133">
        <v>14.3</v>
      </c>
      <c r="G133">
        <v>10</v>
      </c>
      <c r="H133">
        <v>6000</v>
      </c>
      <c r="I133" t="s">
        <v>1941</v>
      </c>
      <c r="J133" t="s">
        <v>135</v>
      </c>
      <c r="K133" t="s">
        <v>76</v>
      </c>
      <c r="L133" t="s">
        <v>2205</v>
      </c>
      <c r="M133" t="s">
        <v>2294</v>
      </c>
      <c r="O133" t="str">
        <f t="shared" ref="O133:O196" si="48">D133</f>
        <v>Alex Smith</v>
      </c>
      <c r="P133" t="str">
        <f>IFERROR(VLOOKUP(O:O,'Name Bridge'!A:B,2,FALSE),O:O)</f>
        <v>Alex Smith</v>
      </c>
      <c r="Q133" s="12">
        <f>VLOOKUP($K133,'Defensive Stats'!$AC:$AH,2,FALSE)</f>
        <v>6.7688266199649734</v>
      </c>
      <c r="R133" s="12">
        <f>VLOOKUP($K133,'Defensive Stats'!$AC:$AH,4,FALSE)</f>
        <v>4.0849858356940514</v>
      </c>
      <c r="S133" s="12">
        <f>VLOOKUP($K133,'Defensive Stats'!$AC:$AH,6,FALSE)</f>
        <v>11.10632183908046</v>
      </c>
      <c r="T133" s="12">
        <f>IFERROR(VLOOKUP($P133,Passing!$C:$AF,9,FALSE)/VLOOKUP($P133,Passing!$C:$AF,5,FALSE),0)</f>
        <v>0</v>
      </c>
      <c r="U133" s="12">
        <f>IFERROR(VLOOKUP($P133,Passing!$C:$AF,11,FALSE)/VLOOKUP($P133,Passing!$C:$AF,5,FALSE),0)</f>
        <v>0</v>
      </c>
      <c r="V133" s="12">
        <f>IFERROR(VLOOKUP($P133,Passing!$C:$AF,18,FALSE),0)</f>
        <v>0</v>
      </c>
      <c r="W133" s="12">
        <f>IFERROR(VLOOKUP($P133,Passing!$C:$AF,12,FALSE)/VLOOKUP($P133,Passing!$C:$AF,5,FALSE),0)</f>
        <v>0</v>
      </c>
      <c r="X133" s="12">
        <f>IFERROR(IF(OR($B133="D",$B133="K"),0,VLOOKUP($P133,Receiving!$C:$T,7,FALSE)/VLOOKUP($P133,Receiving!$C:$T,5,FALSE)),0)*$AJ133</f>
        <v>0</v>
      </c>
      <c r="Y133" s="21">
        <f>IFERROR(VLOOKUP($P133,Receiving!$C:$T,8,FALSE)/VLOOKUP($P133,Receiving!$C:$T,5,FALSE),0)</f>
        <v>0</v>
      </c>
      <c r="Z133" s="21">
        <f>IFERROR(VLOOKUP($P133,Receiving!$C:$T,10,FALSE)/VLOOKUP($P133,Receiving!$C:$T,5,FALSE),0)</f>
        <v>0</v>
      </c>
      <c r="AA133" s="21">
        <f>IFERROR(VLOOKUP($P133,Receiving!$C:$T,11,FALSE),0)</f>
        <v>0</v>
      </c>
      <c r="AB133" s="21">
        <f>IFERROR(VLOOKUP($P133,Receiving!$C:$T,14,FALSE),0)</f>
        <v>0</v>
      </c>
      <c r="AC133" s="21">
        <f>IFERROR(VLOOKUP($P133,Receiving!$C:$T,11,FALSE)/VLOOKUP($P133,Receiving!$C:$T,5,FALSE),0)</f>
        <v>0</v>
      </c>
      <c r="AD133" s="12">
        <f>IFERROR(VLOOKUP($P133,Rushing!$C:$P,7,FALSE)/VLOOKUP($P133,Rushing!$C:$P,5,FALSE),0)</f>
        <v>0</v>
      </c>
      <c r="AE133" s="12">
        <f>IFERROR(VLOOKUP($P133,Rushing!$C:$P,8,FALSE)/VLOOKUP($P133,Rushing!$C:$P,5,FALSE),0)</f>
        <v>0</v>
      </c>
      <c r="AF133" s="12">
        <f>IFERROR(VLOOKUP($P133,Rushing!$C:$P,12,FALSE),0)</f>
        <v>0</v>
      </c>
      <c r="AG133" s="12">
        <f>IFERROR(VLOOKUP($P133,Rushing!$C:$P,9,FALSE)/VLOOKUP($P133,Rushing!$C:$P,5,FALSE),0)</f>
        <v>0</v>
      </c>
      <c r="AH133" s="12">
        <f>VLOOKUP($J133,'Vegas Odds'!$B:$S,18,FALSE)</f>
        <v>36.75783627131635</v>
      </c>
      <c r="AI133" s="12">
        <f>VLOOKUP($J133,'Vegas Odds'!$B:$S,17,FALSE)</f>
        <v>17.842163728683655</v>
      </c>
      <c r="AJ133">
        <v>1</v>
      </c>
      <c r="AK133" s="12">
        <f t="shared" si="41"/>
        <v>0</v>
      </c>
      <c r="AL133" s="12">
        <f t="shared" si="42"/>
        <v>36.75783627131635</v>
      </c>
      <c r="AM133" s="12">
        <f>V133/Team_Defense_Table[[#Totals],[Passing yds/att]]*'Fanduel Export'!Q133</f>
        <v>0</v>
      </c>
      <c r="AN133" s="12">
        <f t="shared" si="38"/>
        <v>0</v>
      </c>
      <c r="AO133" s="12">
        <f>IFERROR(IF(OR($B133="D",$B133="K"),0,VLOOKUP($P133,Receiving!$C:$T,7,FALSE)/VLOOKUP($P133,Receiving!$C:$T,5,FALSE)),0)*$AJ133</f>
        <v>0</v>
      </c>
      <c r="AP133" s="21">
        <f t="shared" ref="AP133:AP196" si="49">SUMIF($J:$J,$J133,AO:AO)</f>
        <v>32.519155844155847</v>
      </c>
      <c r="AQ133" s="21">
        <f t="shared" ref="AQ133:AQ196" si="50">AO133/AP133*AH133</f>
        <v>0</v>
      </c>
      <c r="AR133" s="22">
        <f t="shared" si="43"/>
        <v>0</v>
      </c>
      <c r="AS133" s="22">
        <f t="shared" ref="AS133:AS196" si="51">IFERROR(AR133/AO133*AQ133,0)</f>
        <v>0</v>
      </c>
      <c r="AT133" s="22">
        <f>AA133/Team_Defense_Table[[#Totals],[Yards per completion]]*'Fanduel Export'!S133</f>
        <v>0</v>
      </c>
      <c r="AU133" s="12">
        <f t="shared" si="39"/>
        <v>0</v>
      </c>
      <c r="AV133" s="12">
        <f t="shared" si="44"/>
        <v>0</v>
      </c>
      <c r="AW133" s="21">
        <f t="shared" ref="AW133:AW196" si="52">SUMIF($J:$J,$J133,AV:AV)</f>
        <v>36.928205128205128</v>
      </c>
      <c r="AX133" s="12">
        <f t="shared" ref="AX133:AX196" si="53">IFERROR(AV133/AW133*AI133,0)</f>
        <v>0</v>
      </c>
      <c r="AY133" s="12">
        <f>AF133/Team_Defense_Table[[#Totals],[Rushing Y/A]]*R133</f>
        <v>0</v>
      </c>
      <c r="AZ133" s="12">
        <f t="shared" si="40"/>
        <v>0</v>
      </c>
      <c r="BA133" s="22">
        <f t="shared" si="45"/>
        <v>0</v>
      </c>
      <c r="BB133" s="22">
        <f t="shared" si="46"/>
        <v>0</v>
      </c>
      <c r="BC133" s="21">
        <f t="shared" si="47"/>
        <v>0</v>
      </c>
      <c r="BD133" t="str">
        <f t="shared" ref="BD133:BD196" si="54">D133</f>
        <v>Alex Smith</v>
      </c>
      <c r="BE133">
        <f t="shared" ref="BE133:BE196" si="55">H133</f>
        <v>6000</v>
      </c>
      <c r="BF133" t="str">
        <f t="shared" ref="BF133:BF196" si="56">B133</f>
        <v>QB</v>
      </c>
    </row>
    <row r="134" spans="1:58" x14ac:dyDescent="0.3">
      <c r="A134" t="s">
        <v>2295</v>
      </c>
      <c r="B134" t="s">
        <v>38</v>
      </c>
      <c r="C134" t="s">
        <v>2296</v>
      </c>
      <c r="D134" t="s">
        <v>2297</v>
      </c>
      <c r="E134" t="s">
        <v>2293</v>
      </c>
      <c r="F134">
        <v>0</v>
      </c>
      <c r="G134">
        <v>0</v>
      </c>
      <c r="H134">
        <v>6000</v>
      </c>
      <c r="I134" t="s">
        <v>1972</v>
      </c>
      <c r="J134" t="s">
        <v>1093</v>
      </c>
      <c r="K134" t="s">
        <v>86</v>
      </c>
      <c r="O134" t="str">
        <f t="shared" si="48"/>
        <v>J'mar Smith</v>
      </c>
      <c r="P134" t="str">
        <f>IFERROR(VLOOKUP(O:O,'Name Bridge'!A:B,2,FALSE),O:O)</f>
        <v>J'mar Smith</v>
      </c>
      <c r="Q134" s="12">
        <f>VLOOKUP($K134,'Defensive Stats'!$AC:$AH,2,FALSE)</f>
        <v>7.7027522935779817</v>
      </c>
      <c r="R134" s="12">
        <f>VLOOKUP($K134,'Defensive Stats'!$AC:$AH,4,FALSE)</f>
        <v>4.4659793814432991</v>
      </c>
      <c r="S134" s="12">
        <f>VLOOKUP($K134,'Defensive Stats'!$AC:$AH,6,FALSE)</f>
        <v>12.203488372093023</v>
      </c>
      <c r="T134" s="12">
        <f>IFERROR(VLOOKUP($P134,Passing!$C:$AF,9,FALSE)/VLOOKUP($P134,Passing!$C:$AF,5,FALSE),0)</f>
        <v>0</v>
      </c>
      <c r="U134" s="12">
        <f>IFERROR(VLOOKUP($P134,Passing!$C:$AF,11,FALSE)/VLOOKUP($P134,Passing!$C:$AF,5,FALSE),0)</f>
        <v>0</v>
      </c>
      <c r="V134" s="12">
        <f>IFERROR(VLOOKUP($P134,Passing!$C:$AF,18,FALSE),0)</f>
        <v>0</v>
      </c>
      <c r="W134" s="12">
        <f>IFERROR(VLOOKUP($P134,Passing!$C:$AF,12,FALSE)/VLOOKUP($P134,Passing!$C:$AF,5,FALSE),0)</f>
        <v>0</v>
      </c>
      <c r="X134" s="12">
        <f>IFERROR(IF(OR($B134="D",$B134="K"),0,VLOOKUP($P134,Receiving!$C:$T,7,FALSE)/VLOOKUP($P134,Receiving!$C:$T,5,FALSE)),0)*$AJ134</f>
        <v>0</v>
      </c>
      <c r="Y134" s="21">
        <f>IFERROR(VLOOKUP($P134,Receiving!$C:$T,8,FALSE)/VLOOKUP($P134,Receiving!$C:$T,5,FALSE),0)</f>
        <v>0</v>
      </c>
      <c r="Z134" s="21">
        <f>IFERROR(VLOOKUP($P134,Receiving!$C:$T,10,FALSE)/VLOOKUP($P134,Receiving!$C:$T,5,FALSE),0)</f>
        <v>0</v>
      </c>
      <c r="AA134" s="21">
        <f>IFERROR(VLOOKUP($P134,Receiving!$C:$T,11,FALSE),0)</f>
        <v>0</v>
      </c>
      <c r="AB134" s="21">
        <f>IFERROR(VLOOKUP($P134,Receiving!$C:$T,14,FALSE),0)</f>
        <v>0</v>
      </c>
      <c r="AC134" s="21">
        <f>IFERROR(VLOOKUP($P134,Receiving!$C:$T,11,FALSE)/VLOOKUP($P134,Receiving!$C:$T,5,FALSE),0)</f>
        <v>0</v>
      </c>
      <c r="AD134" s="12">
        <f>IFERROR(VLOOKUP($P134,Rushing!$C:$P,7,FALSE)/VLOOKUP($P134,Rushing!$C:$P,5,FALSE),0)</f>
        <v>0</v>
      </c>
      <c r="AE134" s="12">
        <f>IFERROR(VLOOKUP($P134,Rushing!$C:$P,8,FALSE)/VLOOKUP($P134,Rushing!$C:$P,5,FALSE),0)</f>
        <v>0</v>
      </c>
      <c r="AF134" s="12">
        <f>IFERROR(VLOOKUP($P134,Rushing!$C:$P,12,FALSE),0)</f>
        <v>0</v>
      </c>
      <c r="AG134" s="12">
        <f>IFERROR(VLOOKUP($P134,Rushing!$C:$P,9,FALSE)/VLOOKUP($P134,Rushing!$C:$P,5,FALSE),0)</f>
        <v>0</v>
      </c>
      <c r="AH134" s="12">
        <f>VLOOKUP($J134,'Vegas Odds'!$B:$S,18,FALSE)</f>
        <v>34.723204605263149</v>
      </c>
      <c r="AI134" s="12">
        <f>VLOOKUP($J134,'Vegas Odds'!$B:$S,17,FALSE)</f>
        <v>31.576795394736852</v>
      </c>
      <c r="AJ134">
        <v>1</v>
      </c>
      <c r="AK134" s="12">
        <f t="shared" si="41"/>
        <v>0</v>
      </c>
      <c r="AL134" s="12">
        <f t="shared" si="42"/>
        <v>34.723204605263149</v>
      </c>
      <c r="AM134" s="12">
        <f>V134/Team_Defense_Table[[#Totals],[Passing yds/att]]*'Fanduel Export'!Q134</f>
        <v>0</v>
      </c>
      <c r="AN134" s="12">
        <f t="shared" si="38"/>
        <v>0</v>
      </c>
      <c r="AO134" s="12">
        <f>IFERROR(IF(OR($B134="D",$B134="K"),0,VLOOKUP($P134,Receiving!$C:$T,7,FALSE)/VLOOKUP($P134,Receiving!$C:$T,5,FALSE)),0)*$AJ134</f>
        <v>0</v>
      </c>
      <c r="AP134" s="21">
        <f t="shared" si="49"/>
        <v>42.773239260739253</v>
      </c>
      <c r="AQ134" s="21">
        <f t="shared" si="50"/>
        <v>0</v>
      </c>
      <c r="AR134" s="22">
        <f t="shared" si="43"/>
        <v>0</v>
      </c>
      <c r="AS134" s="22">
        <f t="shared" si="51"/>
        <v>0</v>
      </c>
      <c r="AT134" s="22">
        <f>AA134/Team_Defense_Table[[#Totals],[Yards per completion]]*'Fanduel Export'!S134</f>
        <v>0</v>
      </c>
      <c r="AU134" s="12">
        <f t="shared" si="39"/>
        <v>0</v>
      </c>
      <c r="AV134" s="12">
        <f t="shared" si="44"/>
        <v>0</v>
      </c>
      <c r="AW134" s="21">
        <f t="shared" si="52"/>
        <v>34.718452380952385</v>
      </c>
      <c r="AX134" s="12">
        <f t="shared" si="53"/>
        <v>0</v>
      </c>
      <c r="AY134" s="12">
        <f>AF134/Team_Defense_Table[[#Totals],[Rushing Y/A]]*R134</f>
        <v>0</v>
      </c>
      <c r="AZ134" s="12">
        <f t="shared" si="40"/>
        <v>0</v>
      </c>
      <c r="BA134" s="22">
        <f t="shared" si="45"/>
        <v>0</v>
      </c>
      <c r="BB134" s="22">
        <f t="shared" si="46"/>
        <v>0</v>
      </c>
      <c r="BC134" s="21">
        <f t="shared" si="47"/>
        <v>0</v>
      </c>
      <c r="BD134" t="str">
        <f t="shared" si="54"/>
        <v>J'mar Smith</v>
      </c>
      <c r="BE134">
        <f t="shared" si="55"/>
        <v>6000</v>
      </c>
      <c r="BF134" t="str">
        <f t="shared" si="56"/>
        <v>QB</v>
      </c>
    </row>
    <row r="135" spans="1:58" x14ac:dyDescent="0.3">
      <c r="A135" t="s">
        <v>2298</v>
      </c>
      <c r="B135" t="s">
        <v>38</v>
      </c>
      <c r="C135" t="s">
        <v>2194</v>
      </c>
      <c r="D135" t="s">
        <v>2299</v>
      </c>
      <c r="E135" t="s">
        <v>2300</v>
      </c>
      <c r="F135">
        <v>0</v>
      </c>
      <c r="G135">
        <v>0</v>
      </c>
      <c r="H135">
        <v>6000</v>
      </c>
      <c r="I135" t="s">
        <v>1934</v>
      </c>
      <c r="J135" t="s">
        <v>78</v>
      </c>
      <c r="K135" t="s">
        <v>56</v>
      </c>
      <c r="O135" t="str">
        <f t="shared" si="48"/>
        <v>Jake Dolegala</v>
      </c>
      <c r="P135" t="str">
        <f>IFERROR(VLOOKUP(O:O,'Name Bridge'!A:B,2,FALSE),O:O)</f>
        <v>Jake Dolegala</v>
      </c>
      <c r="Q135" s="12">
        <f>VLOOKUP($K135,'Defensive Stats'!$AC:$AH,2,FALSE)</f>
        <v>6.9051724137931032</v>
      </c>
      <c r="R135" s="12">
        <f>VLOOKUP($K135,'Defensive Stats'!$AC:$AH,4,FALSE)</f>
        <v>4.2074592074592072</v>
      </c>
      <c r="S135" s="12">
        <f>VLOOKUP($K135,'Defensive Stats'!$AC:$AH,6,FALSE)</f>
        <v>9.7682926829268286</v>
      </c>
      <c r="T135" s="12">
        <f>IFERROR(VLOOKUP($P135,Passing!$C:$AF,9,FALSE)/VLOOKUP($P135,Passing!$C:$AF,5,FALSE),0)</f>
        <v>0</v>
      </c>
      <c r="U135" s="12">
        <f>IFERROR(VLOOKUP($P135,Passing!$C:$AF,11,FALSE)/VLOOKUP($P135,Passing!$C:$AF,5,FALSE),0)</f>
        <v>0</v>
      </c>
      <c r="V135" s="12">
        <f>IFERROR(VLOOKUP($P135,Passing!$C:$AF,18,FALSE),0)</f>
        <v>0</v>
      </c>
      <c r="W135" s="12">
        <f>IFERROR(VLOOKUP($P135,Passing!$C:$AF,12,FALSE)/VLOOKUP($P135,Passing!$C:$AF,5,FALSE),0)</f>
        <v>0</v>
      </c>
      <c r="X135" s="12">
        <f>IFERROR(IF(OR($B135="D",$B135="K"),0,VLOOKUP($P135,Receiving!$C:$T,7,FALSE)/VLOOKUP($P135,Receiving!$C:$T,5,FALSE)),0)*$AJ135</f>
        <v>0</v>
      </c>
      <c r="Y135" s="21">
        <f>IFERROR(VLOOKUP($P135,Receiving!$C:$T,8,FALSE)/VLOOKUP($P135,Receiving!$C:$T,5,FALSE),0)</f>
        <v>0</v>
      </c>
      <c r="Z135" s="21">
        <f>IFERROR(VLOOKUP($P135,Receiving!$C:$T,10,FALSE)/VLOOKUP($P135,Receiving!$C:$T,5,FALSE),0)</f>
        <v>0</v>
      </c>
      <c r="AA135" s="21">
        <f>IFERROR(VLOOKUP($P135,Receiving!$C:$T,11,FALSE),0)</f>
        <v>0</v>
      </c>
      <c r="AB135" s="21">
        <f>IFERROR(VLOOKUP($P135,Receiving!$C:$T,14,FALSE),0)</f>
        <v>0</v>
      </c>
      <c r="AC135" s="21">
        <f>IFERROR(VLOOKUP($P135,Receiving!$C:$T,11,FALSE)/VLOOKUP($P135,Receiving!$C:$T,5,FALSE),0)</f>
        <v>0</v>
      </c>
      <c r="AD135" s="12">
        <f>IFERROR(VLOOKUP($P135,Rushing!$C:$P,7,FALSE)/VLOOKUP($P135,Rushing!$C:$P,5,FALSE),0)</f>
        <v>0</v>
      </c>
      <c r="AE135" s="12">
        <f>IFERROR(VLOOKUP($P135,Rushing!$C:$P,8,FALSE)/VLOOKUP($P135,Rushing!$C:$P,5,FALSE),0)</f>
        <v>0</v>
      </c>
      <c r="AF135" s="12">
        <f>IFERROR(VLOOKUP($P135,Rushing!$C:$P,12,FALSE),0)</f>
        <v>0</v>
      </c>
      <c r="AG135" s="12">
        <f>IFERROR(VLOOKUP($P135,Rushing!$C:$P,9,FALSE)/VLOOKUP($P135,Rushing!$C:$P,5,FALSE),0)</f>
        <v>0</v>
      </c>
      <c r="AH135" s="12">
        <f>VLOOKUP($J135,'Vegas Odds'!$B:$S,18,FALSE)</f>
        <v>37.475043336397064</v>
      </c>
      <c r="AI135" s="12">
        <f>VLOOKUP($J135,'Vegas Odds'!$B:$S,17,FALSE)</f>
        <v>24.624956663602941</v>
      </c>
      <c r="AJ135">
        <v>1</v>
      </c>
      <c r="AK135" s="12">
        <f t="shared" si="41"/>
        <v>0</v>
      </c>
      <c r="AL135" s="12">
        <f t="shared" si="42"/>
        <v>37.475043336397064</v>
      </c>
      <c r="AM135" s="12">
        <f>V135/Team_Defense_Table[[#Totals],[Passing yds/att]]*'Fanduel Export'!Q135</f>
        <v>0</v>
      </c>
      <c r="AN135" s="12">
        <f t="shared" si="38"/>
        <v>0</v>
      </c>
      <c r="AO135" s="12">
        <f>IFERROR(IF(OR($B135="D",$B135="K"),0,VLOOKUP($P135,Receiving!$C:$T,7,FALSE)/VLOOKUP($P135,Receiving!$C:$T,5,FALSE)),0)*$AJ135</f>
        <v>0</v>
      </c>
      <c r="AP135" s="21">
        <f t="shared" si="49"/>
        <v>31.570833333333336</v>
      </c>
      <c r="AQ135" s="21">
        <f t="shared" si="50"/>
        <v>0</v>
      </c>
      <c r="AR135" s="22">
        <f t="shared" si="43"/>
        <v>0</v>
      </c>
      <c r="AS135" s="22">
        <f t="shared" si="51"/>
        <v>0</v>
      </c>
      <c r="AT135" s="22">
        <f>AA135/Team_Defense_Table[[#Totals],[Yards per completion]]*'Fanduel Export'!S135</f>
        <v>0</v>
      </c>
      <c r="AU135" s="12">
        <f t="shared" si="39"/>
        <v>0</v>
      </c>
      <c r="AV135" s="12">
        <f t="shared" si="44"/>
        <v>0</v>
      </c>
      <c r="AW135" s="21">
        <f t="shared" si="52"/>
        <v>28.63095238095238</v>
      </c>
      <c r="AX135" s="12">
        <f t="shared" si="53"/>
        <v>0</v>
      </c>
      <c r="AY135" s="12">
        <f>AF135/Team_Defense_Table[[#Totals],[Rushing Y/A]]*R135</f>
        <v>0</v>
      </c>
      <c r="AZ135" s="12">
        <f t="shared" si="40"/>
        <v>0</v>
      </c>
      <c r="BA135" s="22">
        <f t="shared" si="45"/>
        <v>0</v>
      </c>
      <c r="BB135" s="22">
        <f t="shared" si="46"/>
        <v>0</v>
      </c>
      <c r="BC135" s="21">
        <f t="shared" si="47"/>
        <v>0</v>
      </c>
      <c r="BD135" t="str">
        <f t="shared" si="54"/>
        <v>Jake Dolegala</v>
      </c>
      <c r="BE135">
        <f t="shared" si="55"/>
        <v>6000</v>
      </c>
      <c r="BF135" t="str">
        <f t="shared" si="56"/>
        <v>QB</v>
      </c>
    </row>
    <row r="136" spans="1:58" x14ac:dyDescent="0.3">
      <c r="A136" t="s">
        <v>2301</v>
      </c>
      <c r="B136" t="s">
        <v>38</v>
      </c>
      <c r="C136" t="s">
        <v>2302</v>
      </c>
      <c r="D136" t="s">
        <v>2303</v>
      </c>
      <c r="E136" t="s">
        <v>2304</v>
      </c>
      <c r="F136">
        <v>0</v>
      </c>
      <c r="G136">
        <v>0</v>
      </c>
      <c r="H136">
        <v>6000</v>
      </c>
      <c r="I136" t="s">
        <v>1922</v>
      </c>
      <c r="J136" t="s">
        <v>130</v>
      </c>
      <c r="K136" t="s">
        <v>107</v>
      </c>
      <c r="O136" t="str">
        <f t="shared" si="48"/>
        <v>James Morgan</v>
      </c>
      <c r="P136" t="str">
        <f>IFERROR(VLOOKUP(O:O,'Name Bridge'!A:B,2,FALSE),O:O)</f>
        <v>James Morgan</v>
      </c>
      <c r="Q136" s="12">
        <f>VLOOKUP($K136,'Defensive Stats'!$AC:$AH,2,FALSE)</f>
        <v>5.6473779385171792</v>
      </c>
      <c r="R136" s="12">
        <f>VLOOKUP($K136,'Defensive Stats'!$AC:$AH,4,FALSE)</f>
        <v>4.25</v>
      </c>
      <c r="S136" s="12">
        <f>VLOOKUP($K136,'Defensive Stats'!$AC:$AH,6,FALSE)</f>
        <v>8.9741379310344822</v>
      </c>
      <c r="T136" s="12">
        <f>IFERROR(VLOOKUP($P136,Passing!$C:$AF,9,FALSE)/VLOOKUP($P136,Passing!$C:$AF,5,FALSE),0)</f>
        <v>0</v>
      </c>
      <c r="U136" s="12">
        <f>IFERROR(VLOOKUP($P136,Passing!$C:$AF,11,FALSE)/VLOOKUP($P136,Passing!$C:$AF,5,FALSE),0)</f>
        <v>0</v>
      </c>
      <c r="V136" s="12">
        <f>IFERROR(VLOOKUP($P136,Passing!$C:$AF,18,FALSE),0)</f>
        <v>0</v>
      </c>
      <c r="W136" s="12">
        <f>IFERROR(VLOOKUP($P136,Passing!$C:$AF,12,FALSE)/VLOOKUP($P136,Passing!$C:$AF,5,FALSE),0)</f>
        <v>0</v>
      </c>
      <c r="X136" s="12">
        <f>IFERROR(IF(OR($B136="D",$B136="K"),0,VLOOKUP($P136,Receiving!$C:$T,7,FALSE)/VLOOKUP($P136,Receiving!$C:$T,5,FALSE)),0)*$AJ136</f>
        <v>0</v>
      </c>
      <c r="Y136" s="21">
        <f>IFERROR(VLOOKUP($P136,Receiving!$C:$T,8,FALSE)/VLOOKUP($P136,Receiving!$C:$T,5,FALSE),0)</f>
        <v>0</v>
      </c>
      <c r="Z136" s="21">
        <f>IFERROR(VLOOKUP($P136,Receiving!$C:$T,10,FALSE)/VLOOKUP($P136,Receiving!$C:$T,5,FALSE),0)</f>
        <v>0</v>
      </c>
      <c r="AA136" s="21">
        <f>IFERROR(VLOOKUP($P136,Receiving!$C:$T,11,FALSE),0)</f>
        <v>0</v>
      </c>
      <c r="AB136" s="21">
        <f>IFERROR(VLOOKUP($P136,Receiving!$C:$T,14,FALSE),0)</f>
        <v>0</v>
      </c>
      <c r="AC136" s="21">
        <f>IFERROR(VLOOKUP($P136,Receiving!$C:$T,11,FALSE)/VLOOKUP($P136,Receiving!$C:$T,5,FALSE),0)</f>
        <v>0</v>
      </c>
      <c r="AD136" s="12">
        <f>IFERROR(VLOOKUP($P136,Rushing!$C:$P,7,FALSE)/VLOOKUP($P136,Rushing!$C:$P,5,FALSE),0)</f>
        <v>0</v>
      </c>
      <c r="AE136" s="12">
        <f>IFERROR(VLOOKUP($P136,Rushing!$C:$P,8,FALSE)/VLOOKUP($P136,Rushing!$C:$P,5,FALSE),0)</f>
        <v>0</v>
      </c>
      <c r="AF136" s="12">
        <f>IFERROR(VLOOKUP($P136,Rushing!$C:$P,12,FALSE),0)</f>
        <v>0</v>
      </c>
      <c r="AG136" s="12">
        <f>IFERROR(VLOOKUP($P136,Rushing!$C:$P,9,FALSE)/VLOOKUP($P136,Rushing!$C:$P,5,FALSE),0)</f>
        <v>0</v>
      </c>
      <c r="AH136" s="12">
        <f>VLOOKUP($J136,'Vegas Odds'!$B:$S,18,FALSE)</f>
        <v>34.445274999999995</v>
      </c>
      <c r="AI136" s="12">
        <f>VLOOKUP($J136,'Vegas Odds'!$B:$S,17,FALSE)</f>
        <v>22.054725000000001</v>
      </c>
      <c r="AJ136">
        <v>1</v>
      </c>
      <c r="AK136" s="12">
        <f t="shared" si="41"/>
        <v>0</v>
      </c>
      <c r="AL136" s="12">
        <f t="shared" si="42"/>
        <v>34.445274999999995</v>
      </c>
      <c r="AM136" s="12">
        <f>V136/Team_Defense_Table[[#Totals],[Passing yds/att]]*'Fanduel Export'!Q136</f>
        <v>0</v>
      </c>
      <c r="AN136" s="12">
        <f t="shared" si="38"/>
        <v>0</v>
      </c>
      <c r="AO136" s="12">
        <f>IFERROR(IF(OR($B136="D",$B136="K"),0,VLOOKUP($P136,Receiving!$C:$T,7,FALSE)/VLOOKUP($P136,Receiving!$C:$T,5,FALSE)),0)*$AJ136</f>
        <v>0</v>
      </c>
      <c r="AP136" s="21">
        <f t="shared" si="49"/>
        <v>29.979532967032963</v>
      </c>
      <c r="AQ136" s="21">
        <f t="shared" si="50"/>
        <v>0</v>
      </c>
      <c r="AR136" s="22">
        <f t="shared" si="43"/>
        <v>0</v>
      </c>
      <c r="AS136" s="22">
        <f t="shared" si="51"/>
        <v>0</v>
      </c>
      <c r="AT136" s="22">
        <f>AA136/Team_Defense_Table[[#Totals],[Yards per completion]]*'Fanduel Export'!S136</f>
        <v>0</v>
      </c>
      <c r="AU136" s="12">
        <f t="shared" si="39"/>
        <v>0</v>
      </c>
      <c r="AV136" s="12">
        <f t="shared" si="44"/>
        <v>0</v>
      </c>
      <c r="AW136" s="21">
        <f t="shared" si="52"/>
        <v>35.912087912087905</v>
      </c>
      <c r="AX136" s="12">
        <f t="shared" si="53"/>
        <v>0</v>
      </c>
      <c r="AY136" s="12">
        <f>AF136/Team_Defense_Table[[#Totals],[Rushing Y/A]]*R136</f>
        <v>0</v>
      </c>
      <c r="AZ136" s="12">
        <f t="shared" si="40"/>
        <v>0</v>
      </c>
      <c r="BA136" s="22">
        <f t="shared" si="45"/>
        <v>0</v>
      </c>
      <c r="BB136" s="22">
        <f t="shared" si="46"/>
        <v>0</v>
      </c>
      <c r="BC136" s="21">
        <f t="shared" si="47"/>
        <v>0</v>
      </c>
      <c r="BD136" t="str">
        <f t="shared" si="54"/>
        <v>James Morgan</v>
      </c>
      <c r="BE136">
        <f t="shared" si="55"/>
        <v>6000</v>
      </c>
      <c r="BF136" t="str">
        <f t="shared" si="56"/>
        <v>QB</v>
      </c>
    </row>
    <row r="137" spans="1:58" x14ac:dyDescent="0.3">
      <c r="A137" t="s">
        <v>2305</v>
      </c>
      <c r="B137" t="s">
        <v>38</v>
      </c>
      <c r="C137" t="s">
        <v>2306</v>
      </c>
      <c r="D137" t="s">
        <v>2307</v>
      </c>
      <c r="E137" t="s">
        <v>2308</v>
      </c>
      <c r="F137">
        <v>0</v>
      </c>
      <c r="G137">
        <v>0</v>
      </c>
      <c r="H137">
        <v>6000</v>
      </c>
      <c r="I137" t="s">
        <v>1884</v>
      </c>
      <c r="J137" t="s">
        <v>33</v>
      </c>
      <c r="K137" t="s">
        <v>1138</v>
      </c>
      <c r="O137" t="str">
        <f t="shared" si="48"/>
        <v>P.J. Walker</v>
      </c>
      <c r="P137" t="str">
        <f>IFERROR(VLOOKUP(O:O,'Name Bridge'!A:B,2,FALSE),O:O)</f>
        <v>P.J. Walker</v>
      </c>
      <c r="Q137" s="12">
        <f>VLOOKUP($K137,'Defensive Stats'!$AC:$AH,2,FALSE)</f>
        <v>7.8079847908745244</v>
      </c>
      <c r="R137" s="12">
        <f>VLOOKUP($K137,'Defensive Stats'!$AC:$AH,4,FALSE)</f>
        <v>3.8765432098765431</v>
      </c>
      <c r="S137" s="12">
        <f>VLOOKUP($K137,'Defensive Stats'!$AC:$AH,6,FALSE)</f>
        <v>12.186943620178042</v>
      </c>
      <c r="T137" s="12">
        <f>IFERROR(VLOOKUP($P137,Passing!$C:$AF,9,FALSE)/VLOOKUP($P137,Passing!$C:$AF,5,FALSE),0)</f>
        <v>0</v>
      </c>
      <c r="U137" s="12">
        <f>IFERROR(VLOOKUP($P137,Passing!$C:$AF,11,FALSE)/VLOOKUP($P137,Passing!$C:$AF,5,FALSE),0)</f>
        <v>0</v>
      </c>
      <c r="V137" s="12">
        <f>IFERROR(VLOOKUP($P137,Passing!$C:$AF,18,FALSE),0)</f>
        <v>0</v>
      </c>
      <c r="W137" s="12">
        <f>IFERROR(VLOOKUP($P137,Passing!$C:$AF,12,FALSE)/VLOOKUP($P137,Passing!$C:$AF,5,FALSE),0)</f>
        <v>0</v>
      </c>
      <c r="X137" s="12">
        <f>IFERROR(IF(OR($B137="D",$B137="K"),0,VLOOKUP($P137,Receiving!$C:$T,7,FALSE)/VLOOKUP($P137,Receiving!$C:$T,5,FALSE)),0)*$AJ137</f>
        <v>0</v>
      </c>
      <c r="Y137" s="21">
        <f>IFERROR(VLOOKUP($P137,Receiving!$C:$T,8,FALSE)/VLOOKUP($P137,Receiving!$C:$T,5,FALSE),0)</f>
        <v>0</v>
      </c>
      <c r="Z137" s="21">
        <f>IFERROR(VLOOKUP($P137,Receiving!$C:$T,10,FALSE)/VLOOKUP($P137,Receiving!$C:$T,5,FALSE),0)</f>
        <v>0</v>
      </c>
      <c r="AA137" s="21">
        <f>IFERROR(VLOOKUP($P137,Receiving!$C:$T,11,FALSE),0)</f>
        <v>0</v>
      </c>
      <c r="AB137" s="21">
        <f>IFERROR(VLOOKUP($P137,Receiving!$C:$T,14,FALSE),0)</f>
        <v>0</v>
      </c>
      <c r="AC137" s="21">
        <f>IFERROR(VLOOKUP($P137,Receiving!$C:$T,11,FALSE)/VLOOKUP($P137,Receiving!$C:$T,5,FALSE),0)</f>
        <v>0</v>
      </c>
      <c r="AD137" s="12">
        <f>IFERROR(VLOOKUP($P137,Rushing!$C:$P,7,FALSE)/VLOOKUP($P137,Rushing!$C:$P,5,FALSE),0)</f>
        <v>0</v>
      </c>
      <c r="AE137" s="12">
        <f>IFERROR(VLOOKUP($P137,Rushing!$C:$P,8,FALSE)/VLOOKUP($P137,Rushing!$C:$P,5,FALSE),0)</f>
        <v>0</v>
      </c>
      <c r="AF137" s="12">
        <f>IFERROR(VLOOKUP($P137,Rushing!$C:$P,12,FALSE),0)</f>
        <v>0</v>
      </c>
      <c r="AG137" s="12">
        <f>IFERROR(VLOOKUP($P137,Rushing!$C:$P,9,FALSE)/VLOOKUP($P137,Rushing!$C:$P,5,FALSE),0)</f>
        <v>0</v>
      </c>
      <c r="AH137" s="12">
        <f>VLOOKUP($J137,'Vegas Odds'!$B:$S,18,FALSE)</f>
        <v>42.975624629062651</v>
      </c>
      <c r="AI137" s="12">
        <f>VLOOKUP($J137,'Vegas Odds'!$B:$S,17,FALSE)</f>
        <v>20.224375370937352</v>
      </c>
      <c r="AJ137">
        <v>1</v>
      </c>
      <c r="AK137" s="12">
        <f t="shared" si="41"/>
        <v>0</v>
      </c>
      <c r="AL137" s="12">
        <f t="shared" si="42"/>
        <v>42.975624629062651</v>
      </c>
      <c r="AM137" s="12">
        <f>V137/Team_Defense_Table[[#Totals],[Passing yds/att]]*'Fanduel Export'!Q137</f>
        <v>0</v>
      </c>
      <c r="AN137" s="12">
        <f t="shared" si="38"/>
        <v>0</v>
      </c>
      <c r="AO137" s="12">
        <f>IFERROR(IF(OR($B137="D",$B137="K"),0,VLOOKUP($P137,Receiving!$C:$T,7,FALSE)/VLOOKUP($P137,Receiving!$C:$T,5,FALSE)),0)*$AJ137</f>
        <v>0</v>
      </c>
      <c r="AP137" s="21">
        <f t="shared" si="49"/>
        <v>35.359294871794873</v>
      </c>
      <c r="AQ137" s="21">
        <f t="shared" si="50"/>
        <v>0</v>
      </c>
      <c r="AR137" s="22">
        <f t="shared" si="43"/>
        <v>0</v>
      </c>
      <c r="AS137" s="22">
        <f t="shared" si="51"/>
        <v>0</v>
      </c>
      <c r="AT137" s="22">
        <f>AA137/Team_Defense_Table[[#Totals],[Yards per completion]]*'Fanduel Export'!S137</f>
        <v>0</v>
      </c>
      <c r="AU137" s="12">
        <f t="shared" si="39"/>
        <v>0</v>
      </c>
      <c r="AV137" s="12">
        <f t="shared" si="44"/>
        <v>0</v>
      </c>
      <c r="AW137" s="21">
        <f t="shared" si="52"/>
        <v>28.778311965811962</v>
      </c>
      <c r="AX137" s="12">
        <f t="shared" si="53"/>
        <v>0</v>
      </c>
      <c r="AY137" s="12">
        <f>AF137/Team_Defense_Table[[#Totals],[Rushing Y/A]]*R137</f>
        <v>0</v>
      </c>
      <c r="AZ137" s="12">
        <f t="shared" si="40"/>
        <v>0</v>
      </c>
      <c r="BA137" s="22">
        <f t="shared" si="45"/>
        <v>0</v>
      </c>
      <c r="BB137" s="22">
        <f t="shared" si="46"/>
        <v>0</v>
      </c>
      <c r="BC137" s="21">
        <f t="shared" si="47"/>
        <v>0</v>
      </c>
      <c r="BD137" t="str">
        <f t="shared" si="54"/>
        <v>P.J. Walker</v>
      </c>
      <c r="BE137">
        <f t="shared" si="55"/>
        <v>6000</v>
      </c>
      <c r="BF137" t="str">
        <f t="shared" si="56"/>
        <v>QB</v>
      </c>
    </row>
    <row r="138" spans="1:58" x14ac:dyDescent="0.3">
      <c r="A138" t="s">
        <v>2309</v>
      </c>
      <c r="B138" t="s">
        <v>38</v>
      </c>
      <c r="C138" t="s">
        <v>2151</v>
      </c>
      <c r="D138" t="s">
        <v>162</v>
      </c>
      <c r="E138" t="s">
        <v>1921</v>
      </c>
      <c r="F138">
        <v>14.883076594426001</v>
      </c>
      <c r="G138">
        <v>13</v>
      </c>
      <c r="H138">
        <v>6000</v>
      </c>
      <c r="I138" t="s">
        <v>1941</v>
      </c>
      <c r="J138" t="s">
        <v>135</v>
      </c>
      <c r="K138" t="s">
        <v>76</v>
      </c>
      <c r="O138" t="str">
        <f t="shared" si="48"/>
        <v>Kyle Allen</v>
      </c>
      <c r="P138" t="str">
        <f>IFERROR(VLOOKUP(O:O,'Name Bridge'!A:B,2,FALSE),O:O)</f>
        <v>Kyle Allen</v>
      </c>
      <c r="Q138" s="12">
        <f>VLOOKUP($K138,'Defensive Stats'!$AC:$AH,2,FALSE)</f>
        <v>6.7688266199649734</v>
      </c>
      <c r="R138" s="12">
        <f>VLOOKUP($K138,'Defensive Stats'!$AC:$AH,4,FALSE)</f>
        <v>4.0849858356940514</v>
      </c>
      <c r="S138" s="12">
        <f>VLOOKUP($K138,'Defensive Stats'!$AC:$AH,6,FALSE)</f>
        <v>11.10632183908046</v>
      </c>
      <c r="T138" s="12">
        <f>IFERROR(VLOOKUP($P138,Passing!$C:$AF,9,FALSE)/VLOOKUP($P138,Passing!$C:$AF,5,FALSE),0)</f>
        <v>37.615384615384613</v>
      </c>
      <c r="U138" s="12">
        <f>IFERROR(VLOOKUP($P138,Passing!$C:$AF,11,FALSE)/VLOOKUP($P138,Passing!$C:$AF,5,FALSE),0)</f>
        <v>255.53846153846155</v>
      </c>
      <c r="V138" s="12" t="str">
        <f>IFERROR(VLOOKUP($P138,Passing!$C:$AF,18,FALSE),0)</f>
        <v>6.8</v>
      </c>
      <c r="W138" s="12">
        <f>IFERROR(VLOOKUP($P138,Passing!$C:$AF,12,FALSE)/VLOOKUP($P138,Passing!$C:$AF,5,FALSE),0)</f>
        <v>1.3076923076923077</v>
      </c>
      <c r="X138" s="12">
        <f>IFERROR(IF(OR($B138="D",$B138="K"),0,VLOOKUP($P138,Receiving!$C:$T,7,FALSE)/VLOOKUP($P138,Receiving!$C:$T,5,FALSE)),0)*$AJ138</f>
        <v>0</v>
      </c>
      <c r="Y138" s="21">
        <f>IFERROR(VLOOKUP($P138,Receiving!$C:$T,8,FALSE)/VLOOKUP($P138,Receiving!$C:$T,5,FALSE),0)</f>
        <v>0</v>
      </c>
      <c r="Z138" s="21">
        <f>IFERROR(VLOOKUP($P138,Receiving!$C:$T,10,FALSE)/VLOOKUP($P138,Receiving!$C:$T,5,FALSE),0)</f>
        <v>0</v>
      </c>
      <c r="AA138" s="21">
        <f>IFERROR(VLOOKUP($P138,Receiving!$C:$T,11,FALSE),0)</f>
        <v>0</v>
      </c>
      <c r="AB138" s="21">
        <f>IFERROR(VLOOKUP($P138,Receiving!$C:$T,14,FALSE),0)</f>
        <v>0</v>
      </c>
      <c r="AC138" s="21">
        <f>IFERROR(VLOOKUP($P138,Receiving!$C:$T,11,FALSE)/VLOOKUP($P138,Receiving!$C:$T,5,FALSE),0)</f>
        <v>0</v>
      </c>
      <c r="AD138" s="12">
        <f>IFERROR(VLOOKUP($P138,Rushing!$C:$P,7,FALSE)/VLOOKUP($P138,Rushing!$C:$P,5,FALSE),0)</f>
        <v>2.4615384615384617</v>
      </c>
      <c r="AE138" s="12">
        <f>IFERROR(VLOOKUP($P138,Rushing!$C:$P,8,FALSE)/VLOOKUP($P138,Rushing!$C:$P,5,FALSE),0)</f>
        <v>8.1538461538461533</v>
      </c>
      <c r="AF138" s="12" t="str">
        <f>IFERROR(VLOOKUP($P138,Rushing!$C:$P,12,FALSE),0)</f>
        <v>3.3</v>
      </c>
      <c r="AG138" s="12">
        <f>IFERROR(VLOOKUP($P138,Rushing!$C:$P,9,FALSE)/VLOOKUP($P138,Rushing!$C:$P,5,FALSE),0)</f>
        <v>0.15384615384615385</v>
      </c>
      <c r="AH138" s="12">
        <f>VLOOKUP($J138,'Vegas Odds'!$B:$S,18,FALSE)</f>
        <v>36.75783627131635</v>
      </c>
      <c r="AI138" s="12">
        <f>VLOOKUP($J138,'Vegas Odds'!$B:$S,17,FALSE)</f>
        <v>17.842163728683655</v>
      </c>
      <c r="AJ138">
        <v>1</v>
      </c>
      <c r="AK138" s="12">
        <f t="shared" si="41"/>
        <v>37.615384615384613</v>
      </c>
      <c r="AL138" s="12">
        <f t="shared" si="42"/>
        <v>36.75783627131635</v>
      </c>
      <c r="AM138" s="12">
        <f>V138/Team_Defense_Table[[#Totals],[Passing yds/att]]*'Fanduel Export'!Q138</f>
        <v>6.8287818862684206</v>
      </c>
      <c r="AN138" s="12">
        <f t="shared" si="38"/>
        <v>251.01124650798545</v>
      </c>
      <c r="AO138" s="12">
        <f>IFERROR(IF(OR($B138="D",$B138="K"),0,VLOOKUP($P138,Receiving!$C:$T,7,FALSE)/VLOOKUP($P138,Receiving!$C:$T,5,FALSE)),0)*$AJ138</f>
        <v>0</v>
      </c>
      <c r="AP138" s="21">
        <f t="shared" si="49"/>
        <v>32.519155844155847</v>
      </c>
      <c r="AQ138" s="21">
        <f t="shared" si="50"/>
        <v>0</v>
      </c>
      <c r="AR138" s="22">
        <f t="shared" si="43"/>
        <v>0</v>
      </c>
      <c r="AS138" s="22">
        <f t="shared" si="51"/>
        <v>0</v>
      </c>
      <c r="AT138" s="22">
        <f>AA138/Team_Defense_Table[[#Totals],[Yards per completion]]*'Fanduel Export'!S138</f>
        <v>0</v>
      </c>
      <c r="AU138" s="12">
        <f t="shared" si="39"/>
        <v>0</v>
      </c>
      <c r="AV138" s="12">
        <f t="shared" si="44"/>
        <v>2.4615384615384617</v>
      </c>
      <c r="AW138" s="21">
        <f t="shared" si="52"/>
        <v>36.928205128205128</v>
      </c>
      <c r="AX138" s="12">
        <f t="shared" si="53"/>
        <v>1.1893123996345167</v>
      </c>
      <c r="AY138" s="12">
        <f>AF138/Team_Defense_Table[[#Totals],[Rushing Y/A]]*R138</f>
        <v>3.1259022047050129</v>
      </c>
      <c r="AZ138" s="12">
        <f t="shared" si="40"/>
        <v>3.717674252100545</v>
      </c>
      <c r="BA138" s="22">
        <f t="shared" si="45"/>
        <v>10.412217285529472</v>
      </c>
      <c r="BB138" s="22">
        <f t="shared" si="46"/>
        <v>1.7353695475882454</v>
      </c>
      <c r="BC138" s="21">
        <f t="shared" si="47"/>
        <v>0</v>
      </c>
      <c r="BD138" t="str">
        <f t="shared" si="54"/>
        <v>Kyle Allen</v>
      </c>
      <c r="BE138">
        <f t="shared" si="55"/>
        <v>6000</v>
      </c>
      <c r="BF138" t="str">
        <f t="shared" si="56"/>
        <v>QB</v>
      </c>
    </row>
    <row r="139" spans="1:58" x14ac:dyDescent="0.3">
      <c r="A139" t="s">
        <v>2310</v>
      </c>
      <c r="B139" t="s">
        <v>38</v>
      </c>
      <c r="C139" t="s">
        <v>1936</v>
      </c>
      <c r="D139" t="s">
        <v>2311</v>
      </c>
      <c r="E139" t="s">
        <v>2312</v>
      </c>
      <c r="F139">
        <v>0</v>
      </c>
      <c r="G139">
        <v>0</v>
      </c>
      <c r="H139">
        <v>6000</v>
      </c>
      <c r="I139" t="s">
        <v>1919</v>
      </c>
      <c r="J139" t="s">
        <v>116</v>
      </c>
      <c r="K139" t="s">
        <v>1090</v>
      </c>
      <c r="O139" t="str">
        <f t="shared" si="48"/>
        <v>Chris Streveler</v>
      </c>
      <c r="P139" t="str">
        <f>IFERROR(VLOOKUP(O:O,'Name Bridge'!A:B,2,FALSE),O:O)</f>
        <v>Chris Streveler</v>
      </c>
      <c r="Q139" s="12">
        <f>VLOOKUP($K139,'Defensive Stats'!$AC:$AH,2,FALSE)</f>
        <v>5.2157996146435455</v>
      </c>
      <c r="R139" s="12">
        <f>VLOOKUP($K139,'Defensive Stats'!$AC:$AH,4,FALSE)</f>
        <v>4.4937655860349128</v>
      </c>
      <c r="S139" s="12">
        <f>VLOOKUP($K139,'Defensive Stats'!$AC:$AH,6,FALSE)</f>
        <v>8.5125786163522008</v>
      </c>
      <c r="T139" s="12">
        <f>IFERROR(VLOOKUP($P139,Passing!$C:$AF,9,FALSE)/VLOOKUP($P139,Passing!$C:$AF,5,FALSE),0)</f>
        <v>0</v>
      </c>
      <c r="U139" s="12">
        <f>IFERROR(VLOOKUP($P139,Passing!$C:$AF,11,FALSE)/VLOOKUP($P139,Passing!$C:$AF,5,FALSE),0)</f>
        <v>0</v>
      </c>
      <c r="V139" s="12">
        <f>IFERROR(VLOOKUP($P139,Passing!$C:$AF,18,FALSE),0)</f>
        <v>0</v>
      </c>
      <c r="W139" s="12">
        <f>IFERROR(VLOOKUP($P139,Passing!$C:$AF,12,FALSE)/VLOOKUP($P139,Passing!$C:$AF,5,FALSE),0)</f>
        <v>0</v>
      </c>
      <c r="X139" s="12">
        <f>IFERROR(IF(OR($B139="D",$B139="K"),0,VLOOKUP($P139,Receiving!$C:$T,7,FALSE)/VLOOKUP($P139,Receiving!$C:$T,5,FALSE)),0)*$AJ139</f>
        <v>0</v>
      </c>
      <c r="Y139" s="21">
        <f>IFERROR(VLOOKUP($P139,Receiving!$C:$T,8,FALSE)/VLOOKUP($P139,Receiving!$C:$T,5,FALSE),0)</f>
        <v>0</v>
      </c>
      <c r="Z139" s="21">
        <f>IFERROR(VLOOKUP($P139,Receiving!$C:$T,10,FALSE)/VLOOKUP($P139,Receiving!$C:$T,5,FALSE),0)</f>
        <v>0</v>
      </c>
      <c r="AA139" s="21">
        <f>IFERROR(VLOOKUP($P139,Receiving!$C:$T,11,FALSE),0)</f>
        <v>0</v>
      </c>
      <c r="AB139" s="21">
        <f>IFERROR(VLOOKUP($P139,Receiving!$C:$T,14,FALSE),0)</f>
        <v>0</v>
      </c>
      <c r="AC139" s="21">
        <f>IFERROR(VLOOKUP($P139,Receiving!$C:$T,11,FALSE)/VLOOKUP($P139,Receiving!$C:$T,5,FALSE),0)</f>
        <v>0</v>
      </c>
      <c r="AD139" s="12">
        <f>IFERROR(VLOOKUP($P139,Rushing!$C:$P,7,FALSE)/VLOOKUP($P139,Rushing!$C:$P,5,FALSE),0)</f>
        <v>0</v>
      </c>
      <c r="AE139" s="12">
        <f>IFERROR(VLOOKUP($P139,Rushing!$C:$P,8,FALSE)/VLOOKUP($P139,Rushing!$C:$P,5,FALSE),0)</f>
        <v>0</v>
      </c>
      <c r="AF139" s="12">
        <f>IFERROR(VLOOKUP($P139,Rushing!$C:$P,12,FALSE),0)</f>
        <v>0</v>
      </c>
      <c r="AG139" s="12">
        <f>IFERROR(VLOOKUP($P139,Rushing!$C:$P,9,FALSE)/VLOOKUP($P139,Rushing!$C:$P,5,FALSE),0)</f>
        <v>0</v>
      </c>
      <c r="AH139" s="12">
        <f>VLOOKUP($J139,'Vegas Odds'!$B:$S,18,FALSE)</f>
        <v>35.724841066015493</v>
      </c>
      <c r="AI139" s="12">
        <f>VLOOKUP($J139,'Vegas Odds'!$B:$S,17,FALSE)</f>
        <v>23.675158933984505</v>
      </c>
      <c r="AJ139">
        <v>1</v>
      </c>
      <c r="AK139" s="12">
        <f t="shared" si="41"/>
        <v>0</v>
      </c>
      <c r="AL139" s="12">
        <f t="shared" si="42"/>
        <v>35.724841066015493</v>
      </c>
      <c r="AM139" s="12">
        <f>V139/Team_Defense_Table[[#Totals],[Passing yds/att]]*'Fanduel Export'!Q139</f>
        <v>0</v>
      </c>
      <c r="AN139" s="12">
        <f t="shared" si="38"/>
        <v>0</v>
      </c>
      <c r="AO139" s="12">
        <f>IFERROR(IF(OR($B139="D",$B139="K"),0,VLOOKUP($P139,Receiving!$C:$T,7,FALSE)/VLOOKUP($P139,Receiving!$C:$T,5,FALSE)),0)*$AJ139</f>
        <v>0</v>
      </c>
      <c r="AP139" s="21">
        <f t="shared" si="49"/>
        <v>43.039806027306028</v>
      </c>
      <c r="AQ139" s="21">
        <f t="shared" si="50"/>
        <v>0</v>
      </c>
      <c r="AR139" s="22">
        <f t="shared" si="43"/>
        <v>0</v>
      </c>
      <c r="AS139" s="22">
        <f t="shared" si="51"/>
        <v>0</v>
      </c>
      <c r="AT139" s="22">
        <f>AA139/Team_Defense_Table[[#Totals],[Yards per completion]]*'Fanduel Export'!S139</f>
        <v>0</v>
      </c>
      <c r="AU139" s="12">
        <f t="shared" si="39"/>
        <v>0</v>
      </c>
      <c r="AV139" s="12">
        <f t="shared" si="44"/>
        <v>0</v>
      </c>
      <c r="AW139" s="21">
        <f t="shared" si="52"/>
        <v>26.173305860805861</v>
      </c>
      <c r="AX139" s="12">
        <f t="shared" si="53"/>
        <v>0</v>
      </c>
      <c r="AY139" s="12">
        <f>AF139/Team_Defense_Table[[#Totals],[Rushing Y/A]]*R139</f>
        <v>0</v>
      </c>
      <c r="AZ139" s="12">
        <f t="shared" si="40"/>
        <v>0</v>
      </c>
      <c r="BA139" s="22">
        <f t="shared" si="45"/>
        <v>0</v>
      </c>
      <c r="BB139" s="22">
        <f t="shared" si="46"/>
        <v>0</v>
      </c>
      <c r="BC139" s="21">
        <f t="shared" si="47"/>
        <v>0</v>
      </c>
      <c r="BD139" t="str">
        <f t="shared" si="54"/>
        <v>Chris Streveler</v>
      </c>
      <c r="BE139">
        <f t="shared" si="55"/>
        <v>6000</v>
      </c>
      <c r="BF139" t="str">
        <f t="shared" si="56"/>
        <v>QB</v>
      </c>
    </row>
    <row r="140" spans="1:58" x14ac:dyDescent="0.3">
      <c r="A140" t="s">
        <v>2313</v>
      </c>
      <c r="B140" t="s">
        <v>38</v>
      </c>
      <c r="C140" t="s">
        <v>2314</v>
      </c>
      <c r="D140" t="s">
        <v>721</v>
      </c>
      <c r="E140" t="s">
        <v>2315</v>
      </c>
      <c r="F140">
        <v>4.63000011444091</v>
      </c>
      <c r="G140">
        <v>8</v>
      </c>
      <c r="H140">
        <v>6000</v>
      </c>
      <c r="I140" t="s">
        <v>1892</v>
      </c>
      <c r="J140" t="s">
        <v>1096</v>
      </c>
      <c r="K140" t="s">
        <v>1095</v>
      </c>
      <c r="O140" t="str">
        <f t="shared" si="48"/>
        <v>Blaine Gabbert</v>
      </c>
      <c r="P140" t="str">
        <f>IFERROR(VLOOKUP(O:O,'Name Bridge'!A:B,2,FALSE),O:O)</f>
        <v>Blaine Gabbert</v>
      </c>
      <c r="Q140" s="12">
        <f>VLOOKUP($K140,'Defensive Stats'!$AC:$AH,2,FALSE)</f>
        <v>6.4145936981757874</v>
      </c>
      <c r="R140" s="12">
        <f>VLOOKUP($K140,'Defensive Stats'!$AC:$AH,4,FALSE)</f>
        <v>4.2347826086956522</v>
      </c>
      <c r="S140" s="12">
        <f>VLOOKUP($K140,'Defensive Stats'!$AC:$AH,6,FALSE)</f>
        <v>10.425876010781671</v>
      </c>
      <c r="T140" s="12">
        <f>IFERROR(VLOOKUP($P140,Passing!$C:$AF,9,FALSE)/VLOOKUP($P140,Passing!$C:$AF,5,FALSE),0)</f>
        <v>0</v>
      </c>
      <c r="U140" s="12">
        <f>IFERROR(VLOOKUP($P140,Passing!$C:$AF,11,FALSE)/VLOOKUP($P140,Passing!$C:$AF,5,FALSE),0)</f>
        <v>0</v>
      </c>
      <c r="V140" s="12">
        <f>IFERROR(VLOOKUP($P140,Passing!$C:$AF,18,FALSE),0)</f>
        <v>0</v>
      </c>
      <c r="W140" s="12">
        <f>IFERROR(VLOOKUP($P140,Passing!$C:$AF,12,FALSE)/VLOOKUP($P140,Passing!$C:$AF,5,FALSE),0)</f>
        <v>0</v>
      </c>
      <c r="X140" s="12">
        <f>IFERROR(IF(OR($B140="D",$B140="K"),0,VLOOKUP($P140,Receiving!$C:$T,7,FALSE)/VLOOKUP($P140,Receiving!$C:$T,5,FALSE)),0)*$AJ140</f>
        <v>0</v>
      </c>
      <c r="Y140" s="21">
        <f>IFERROR(VLOOKUP($P140,Receiving!$C:$T,8,FALSE)/VLOOKUP($P140,Receiving!$C:$T,5,FALSE),0)</f>
        <v>0</v>
      </c>
      <c r="Z140" s="21">
        <f>IFERROR(VLOOKUP($P140,Receiving!$C:$T,10,FALSE)/VLOOKUP($P140,Receiving!$C:$T,5,FALSE),0)</f>
        <v>0</v>
      </c>
      <c r="AA140" s="21">
        <f>IFERROR(VLOOKUP($P140,Receiving!$C:$T,11,FALSE),0)</f>
        <v>0</v>
      </c>
      <c r="AB140" s="21">
        <f>IFERROR(VLOOKUP($P140,Receiving!$C:$T,14,FALSE),0)</f>
        <v>0</v>
      </c>
      <c r="AC140" s="21">
        <f>IFERROR(VLOOKUP($P140,Receiving!$C:$T,11,FALSE)/VLOOKUP($P140,Receiving!$C:$T,5,FALSE),0)</f>
        <v>0</v>
      </c>
      <c r="AD140" s="12">
        <f>IFERROR(VLOOKUP($P140,Rushing!$C:$P,7,FALSE)/VLOOKUP($P140,Rushing!$C:$P,5,FALSE),0)</f>
        <v>0</v>
      </c>
      <c r="AE140" s="12">
        <f>IFERROR(VLOOKUP($P140,Rushing!$C:$P,8,FALSE)/VLOOKUP($P140,Rushing!$C:$P,5,FALSE),0)</f>
        <v>0</v>
      </c>
      <c r="AF140" s="12">
        <f>IFERROR(VLOOKUP($P140,Rushing!$C:$P,12,FALSE),0)</f>
        <v>0</v>
      </c>
      <c r="AG140" s="12">
        <f>IFERROR(VLOOKUP($P140,Rushing!$C:$P,9,FALSE)/VLOOKUP($P140,Rushing!$C:$P,5,FALSE),0)</f>
        <v>0</v>
      </c>
      <c r="AH140" s="12">
        <f>VLOOKUP($J140,'Vegas Odds'!$B:$S,18,FALSE)</f>
        <v>44.70009236218047</v>
      </c>
      <c r="AI140" s="12">
        <f>VLOOKUP($J140,'Vegas Odds'!$B:$S,17,FALSE)</f>
        <v>20.599907637819527</v>
      </c>
      <c r="AJ140">
        <v>1</v>
      </c>
      <c r="AK140" s="12">
        <f t="shared" si="41"/>
        <v>0</v>
      </c>
      <c r="AL140" s="12">
        <f t="shared" si="42"/>
        <v>44.70009236218047</v>
      </c>
      <c r="AM140" s="12">
        <f>V140/Team_Defense_Table[[#Totals],[Passing yds/att]]*'Fanduel Export'!Q140</f>
        <v>0</v>
      </c>
      <c r="AN140" s="12">
        <f t="shared" ref="AN140:AN203" si="57">AM140*AL140</f>
        <v>0</v>
      </c>
      <c r="AO140" s="12">
        <f>IFERROR(IF(OR($B140="D",$B140="K"),0,VLOOKUP($P140,Receiving!$C:$T,7,FALSE)/VLOOKUP($P140,Receiving!$C:$T,5,FALSE)),0)*$AJ140</f>
        <v>0</v>
      </c>
      <c r="AP140" s="21">
        <f t="shared" si="49"/>
        <v>39.892780830280827</v>
      </c>
      <c r="AQ140" s="21">
        <f t="shared" si="50"/>
        <v>0</v>
      </c>
      <c r="AR140" s="22">
        <f t="shared" si="43"/>
        <v>0</v>
      </c>
      <c r="AS140" s="22">
        <f t="shared" si="51"/>
        <v>0</v>
      </c>
      <c r="AT140" s="22">
        <f>AA140/Team_Defense_Table[[#Totals],[Yards per completion]]*'Fanduel Export'!S140</f>
        <v>0</v>
      </c>
      <c r="AU140" s="12">
        <f t="shared" ref="AU140:AU203" si="58">AS140*AT140</f>
        <v>0</v>
      </c>
      <c r="AV140" s="12">
        <f t="shared" si="44"/>
        <v>0</v>
      </c>
      <c r="AW140" s="21">
        <f t="shared" si="52"/>
        <v>23.153159340659339</v>
      </c>
      <c r="AX140" s="12">
        <f t="shared" si="53"/>
        <v>0</v>
      </c>
      <c r="AY140" s="12">
        <f>AF140/Team_Defense_Table[[#Totals],[Rushing Y/A]]*R140</f>
        <v>0</v>
      </c>
      <c r="AZ140" s="12">
        <f t="shared" ref="AZ140:AZ203" si="59">AY140*AX140</f>
        <v>0</v>
      </c>
      <c r="BA140" s="22">
        <f t="shared" si="45"/>
        <v>0</v>
      </c>
      <c r="BB140" s="22">
        <f t="shared" si="46"/>
        <v>0</v>
      </c>
      <c r="BC140" s="21">
        <f t="shared" si="47"/>
        <v>0</v>
      </c>
      <c r="BD140" t="str">
        <f t="shared" si="54"/>
        <v>Blaine Gabbert</v>
      </c>
      <c r="BE140">
        <f t="shared" si="55"/>
        <v>6000</v>
      </c>
      <c r="BF140" t="str">
        <f t="shared" si="56"/>
        <v>QB</v>
      </c>
    </row>
    <row r="141" spans="1:58" x14ac:dyDescent="0.3">
      <c r="A141" t="s">
        <v>2316</v>
      </c>
      <c r="B141" t="s">
        <v>38</v>
      </c>
      <c r="C141" t="s">
        <v>2317</v>
      </c>
      <c r="D141" t="s">
        <v>861</v>
      </c>
      <c r="E141" t="s">
        <v>2293</v>
      </c>
      <c r="F141">
        <v>-0.37000000476837103</v>
      </c>
      <c r="G141">
        <v>4</v>
      </c>
      <c r="H141">
        <v>6000</v>
      </c>
      <c r="I141" t="s">
        <v>1900</v>
      </c>
      <c r="J141" t="s">
        <v>61</v>
      </c>
      <c r="K141" t="s">
        <v>84</v>
      </c>
      <c r="O141" t="str">
        <f t="shared" si="48"/>
        <v>Geno Smith</v>
      </c>
      <c r="P141" t="str">
        <f>IFERROR(VLOOKUP(O:O,'Name Bridge'!A:B,2,FALSE),O:O)</f>
        <v>Geno Smith</v>
      </c>
      <c r="Q141" s="12">
        <f>VLOOKUP($K141,'Defensive Stats'!$AC:$AH,2,FALSE)</f>
        <v>7.3097014925373136</v>
      </c>
      <c r="R141" s="12">
        <f>VLOOKUP($K141,'Defensive Stats'!$AC:$AH,4,FALSE)</f>
        <v>4.2161520190023749</v>
      </c>
      <c r="S141" s="12">
        <f>VLOOKUP($K141,'Defensive Stats'!$AC:$AH,6,FALSE)</f>
        <v>11.162393162393162</v>
      </c>
      <c r="T141" s="12">
        <f>IFERROR(VLOOKUP($P141,Passing!$C:$AF,9,FALSE)/VLOOKUP($P141,Passing!$C:$AF,5,FALSE),0)</f>
        <v>0</v>
      </c>
      <c r="U141" s="12">
        <f>IFERROR(VLOOKUP($P141,Passing!$C:$AF,11,FALSE)/VLOOKUP($P141,Passing!$C:$AF,5,FALSE),0)</f>
        <v>0</v>
      </c>
      <c r="V141" s="12">
        <f>IFERROR(VLOOKUP($P141,Passing!$C:$AF,18,FALSE),0)</f>
        <v>0</v>
      </c>
      <c r="W141" s="12">
        <f>IFERROR(VLOOKUP($P141,Passing!$C:$AF,12,FALSE)/VLOOKUP($P141,Passing!$C:$AF,5,FALSE),0)</f>
        <v>0</v>
      </c>
      <c r="X141" s="12">
        <f>IFERROR(IF(OR($B141="D",$B141="K"),0,VLOOKUP($P141,Receiving!$C:$T,7,FALSE)/VLOOKUP($P141,Receiving!$C:$T,5,FALSE)),0)*$AJ141</f>
        <v>0</v>
      </c>
      <c r="Y141" s="21">
        <f>IFERROR(VLOOKUP($P141,Receiving!$C:$T,8,FALSE)/VLOOKUP($P141,Receiving!$C:$T,5,FALSE),0)</f>
        <v>0</v>
      </c>
      <c r="Z141" s="21">
        <f>IFERROR(VLOOKUP($P141,Receiving!$C:$T,10,FALSE)/VLOOKUP($P141,Receiving!$C:$T,5,FALSE),0)</f>
        <v>0</v>
      </c>
      <c r="AA141" s="21">
        <f>IFERROR(VLOOKUP($P141,Receiving!$C:$T,11,FALSE),0)</f>
        <v>0</v>
      </c>
      <c r="AB141" s="21">
        <f>IFERROR(VLOOKUP($P141,Receiving!$C:$T,14,FALSE),0)</f>
        <v>0</v>
      </c>
      <c r="AC141" s="21">
        <f>IFERROR(VLOOKUP($P141,Receiving!$C:$T,11,FALSE)/VLOOKUP($P141,Receiving!$C:$T,5,FALSE),0)</f>
        <v>0</v>
      </c>
      <c r="AD141" s="12">
        <f>IFERROR(VLOOKUP($P141,Rushing!$C:$P,7,FALSE)/VLOOKUP($P141,Rushing!$C:$P,5,FALSE),0)</f>
        <v>0</v>
      </c>
      <c r="AE141" s="12">
        <f>IFERROR(VLOOKUP($P141,Rushing!$C:$P,8,FALSE)/VLOOKUP($P141,Rushing!$C:$P,5,FALSE),0)</f>
        <v>0</v>
      </c>
      <c r="AF141" s="12">
        <f>IFERROR(VLOOKUP($P141,Rushing!$C:$P,12,FALSE),0)</f>
        <v>0</v>
      </c>
      <c r="AG141" s="12">
        <f>IFERROR(VLOOKUP($P141,Rushing!$C:$P,9,FALSE)/VLOOKUP($P141,Rushing!$C:$P,5,FALSE),0)</f>
        <v>0</v>
      </c>
      <c r="AH141" s="12">
        <f>VLOOKUP($J141,'Vegas Odds'!$B:$S,18,FALSE)</f>
        <v>34.284943948412703</v>
      </c>
      <c r="AI141" s="12">
        <f>VLOOKUP($J141,'Vegas Odds'!$B:$S,17,FALSE)</f>
        <v>30.315056051587295</v>
      </c>
      <c r="AJ141">
        <v>1</v>
      </c>
      <c r="AK141" s="12">
        <f t="shared" si="41"/>
        <v>0</v>
      </c>
      <c r="AL141" s="12">
        <f t="shared" si="42"/>
        <v>34.284943948412703</v>
      </c>
      <c r="AM141" s="12">
        <f>V141/Team_Defense_Table[[#Totals],[Passing yds/att]]*'Fanduel Export'!Q141</f>
        <v>0</v>
      </c>
      <c r="AN141" s="12">
        <f t="shared" si="57"/>
        <v>0</v>
      </c>
      <c r="AO141" s="12">
        <f>IFERROR(IF(OR($B141="D",$B141="K"),0,VLOOKUP($P141,Receiving!$C:$T,7,FALSE)/VLOOKUP($P141,Receiving!$C:$T,5,FALSE)),0)*$AJ141</f>
        <v>0</v>
      </c>
      <c r="AP141" s="21">
        <f t="shared" si="49"/>
        <v>34.263041125541122</v>
      </c>
      <c r="AQ141" s="21">
        <f t="shared" si="50"/>
        <v>0</v>
      </c>
      <c r="AR141" s="22">
        <f t="shared" si="43"/>
        <v>0</v>
      </c>
      <c r="AS141" s="22">
        <f t="shared" si="51"/>
        <v>0</v>
      </c>
      <c r="AT141" s="22">
        <f>AA141/Team_Defense_Table[[#Totals],[Yards per completion]]*'Fanduel Export'!S141</f>
        <v>0</v>
      </c>
      <c r="AU141" s="12">
        <f t="shared" si="58"/>
        <v>0</v>
      </c>
      <c r="AV141" s="12">
        <f t="shared" si="44"/>
        <v>0</v>
      </c>
      <c r="AW141" s="21">
        <f t="shared" si="52"/>
        <v>46.789285714285711</v>
      </c>
      <c r="AX141" s="12">
        <f t="shared" si="53"/>
        <v>0</v>
      </c>
      <c r="AY141" s="12">
        <f>AF141/Team_Defense_Table[[#Totals],[Rushing Y/A]]*R141</f>
        <v>0</v>
      </c>
      <c r="AZ141" s="12">
        <f t="shared" si="59"/>
        <v>0</v>
      </c>
      <c r="BA141" s="22">
        <f t="shared" si="45"/>
        <v>0</v>
      </c>
      <c r="BB141" s="22">
        <f t="shared" si="46"/>
        <v>0</v>
      </c>
      <c r="BC141" s="21">
        <f t="shared" si="47"/>
        <v>0</v>
      </c>
      <c r="BD141" t="str">
        <f t="shared" si="54"/>
        <v>Geno Smith</v>
      </c>
      <c r="BE141">
        <f t="shared" si="55"/>
        <v>6000</v>
      </c>
      <c r="BF141" t="str">
        <f t="shared" si="56"/>
        <v>QB</v>
      </c>
    </row>
    <row r="142" spans="1:58" x14ac:dyDescent="0.3">
      <c r="A142" t="s">
        <v>2318</v>
      </c>
      <c r="B142" t="s">
        <v>38</v>
      </c>
      <c r="C142" t="s">
        <v>2319</v>
      </c>
      <c r="D142" t="s">
        <v>2320</v>
      </c>
      <c r="E142" t="s">
        <v>2321</v>
      </c>
      <c r="F142">
        <v>0</v>
      </c>
      <c r="G142">
        <v>0</v>
      </c>
      <c r="H142">
        <v>6000</v>
      </c>
      <c r="I142" t="s">
        <v>1922</v>
      </c>
      <c r="J142" t="s">
        <v>107</v>
      </c>
      <c r="K142" t="s">
        <v>130</v>
      </c>
      <c r="O142" t="str">
        <f t="shared" si="48"/>
        <v>Davis Webb</v>
      </c>
      <c r="P142" t="str">
        <f>IFERROR(VLOOKUP(O:O,'Name Bridge'!A:B,2,FALSE),O:O)</f>
        <v>Davis Webb</v>
      </c>
      <c r="Q142" s="12">
        <f>VLOOKUP($K142,'Defensive Stats'!$AC:$AH,2,FALSE)</f>
        <v>6.45982905982906</v>
      </c>
      <c r="R142" s="12">
        <f>VLOOKUP($K142,'Defensive Stats'!$AC:$AH,4,FALSE)</f>
        <v>3.3357314148681056</v>
      </c>
      <c r="S142" s="12">
        <f>VLOOKUP($K142,'Defensive Stats'!$AC:$AH,6,FALSE)</f>
        <v>10.410468319559229</v>
      </c>
      <c r="T142" s="12">
        <f>IFERROR(VLOOKUP($P142,Passing!$C:$AF,9,FALSE)/VLOOKUP($P142,Passing!$C:$AF,5,FALSE),0)</f>
        <v>0</v>
      </c>
      <c r="U142" s="12">
        <f>IFERROR(VLOOKUP($P142,Passing!$C:$AF,11,FALSE)/VLOOKUP($P142,Passing!$C:$AF,5,FALSE),0)</f>
        <v>0</v>
      </c>
      <c r="V142" s="12">
        <f>IFERROR(VLOOKUP($P142,Passing!$C:$AF,18,FALSE),0)</f>
        <v>0</v>
      </c>
      <c r="W142" s="12">
        <f>IFERROR(VLOOKUP($P142,Passing!$C:$AF,12,FALSE)/VLOOKUP($P142,Passing!$C:$AF,5,FALSE),0)</f>
        <v>0</v>
      </c>
      <c r="X142" s="12">
        <f>IFERROR(IF(OR($B142="D",$B142="K"),0,VLOOKUP($P142,Receiving!$C:$T,7,FALSE)/VLOOKUP($P142,Receiving!$C:$T,5,FALSE)),0)*$AJ142</f>
        <v>0</v>
      </c>
      <c r="Y142" s="21">
        <f>IFERROR(VLOOKUP($P142,Receiving!$C:$T,8,FALSE)/VLOOKUP($P142,Receiving!$C:$T,5,FALSE),0)</f>
        <v>0</v>
      </c>
      <c r="Z142" s="21">
        <f>IFERROR(VLOOKUP($P142,Receiving!$C:$T,10,FALSE)/VLOOKUP($P142,Receiving!$C:$T,5,FALSE),0)</f>
        <v>0</v>
      </c>
      <c r="AA142" s="21">
        <f>IFERROR(VLOOKUP($P142,Receiving!$C:$T,11,FALSE),0)</f>
        <v>0</v>
      </c>
      <c r="AB142" s="21">
        <f>IFERROR(VLOOKUP($P142,Receiving!$C:$T,14,FALSE),0)</f>
        <v>0</v>
      </c>
      <c r="AC142" s="21">
        <f>IFERROR(VLOOKUP($P142,Receiving!$C:$T,11,FALSE)/VLOOKUP($P142,Receiving!$C:$T,5,FALSE),0)</f>
        <v>0</v>
      </c>
      <c r="AD142" s="12">
        <f>IFERROR(VLOOKUP($P142,Rushing!$C:$P,7,FALSE)/VLOOKUP($P142,Rushing!$C:$P,5,FALSE),0)</f>
        <v>0</v>
      </c>
      <c r="AE142" s="12">
        <f>IFERROR(VLOOKUP($P142,Rushing!$C:$P,8,FALSE)/VLOOKUP($P142,Rushing!$C:$P,5,FALSE),0)</f>
        <v>0</v>
      </c>
      <c r="AF142" s="12">
        <f>IFERROR(VLOOKUP($P142,Rushing!$C:$P,12,FALSE),0)</f>
        <v>0</v>
      </c>
      <c r="AG142" s="12">
        <f>IFERROR(VLOOKUP($P142,Rushing!$C:$P,9,FALSE)/VLOOKUP($P142,Rushing!$C:$P,5,FALSE),0)</f>
        <v>0</v>
      </c>
      <c r="AH142" s="12">
        <f>VLOOKUP($J142,'Vegas Odds'!$B:$S,18,FALSE)</f>
        <v>31.210567449280106</v>
      </c>
      <c r="AI142" s="12">
        <f>VLOOKUP($J142,'Vegas Odds'!$B:$S,17,FALSE)</f>
        <v>27.689432550719893</v>
      </c>
      <c r="AJ142">
        <v>1</v>
      </c>
      <c r="AK142" s="12">
        <f t="shared" si="41"/>
        <v>0</v>
      </c>
      <c r="AL142" s="12">
        <f t="shared" si="42"/>
        <v>31.210567449280106</v>
      </c>
      <c r="AM142" s="12">
        <f>V142/Team_Defense_Table[[#Totals],[Passing yds/att]]*'Fanduel Export'!Q142</f>
        <v>0</v>
      </c>
      <c r="AN142" s="12">
        <f t="shared" si="57"/>
        <v>0</v>
      </c>
      <c r="AO142" s="12">
        <f>IFERROR(IF(OR($B142="D",$B142="K"),0,VLOOKUP($P142,Receiving!$C:$T,7,FALSE)/VLOOKUP($P142,Receiving!$C:$T,5,FALSE)),0)*$AJ142</f>
        <v>0</v>
      </c>
      <c r="AP142" s="21">
        <f t="shared" si="49"/>
        <v>43.803379953379959</v>
      </c>
      <c r="AQ142" s="21">
        <f t="shared" si="50"/>
        <v>0</v>
      </c>
      <c r="AR142" s="22">
        <f t="shared" si="43"/>
        <v>0</v>
      </c>
      <c r="AS142" s="22">
        <f t="shared" si="51"/>
        <v>0</v>
      </c>
      <c r="AT142" s="22">
        <f>AA142/Team_Defense_Table[[#Totals],[Yards per completion]]*'Fanduel Export'!S142</f>
        <v>0</v>
      </c>
      <c r="AU142" s="12">
        <f t="shared" si="58"/>
        <v>0</v>
      </c>
      <c r="AV142" s="12">
        <f t="shared" si="44"/>
        <v>0</v>
      </c>
      <c r="AW142" s="21">
        <f t="shared" si="52"/>
        <v>25.532284382284381</v>
      </c>
      <c r="AX142" s="12">
        <f t="shared" si="53"/>
        <v>0</v>
      </c>
      <c r="AY142" s="12">
        <f>AF142/Team_Defense_Table[[#Totals],[Rushing Y/A]]*R142</f>
        <v>0</v>
      </c>
      <c r="AZ142" s="12">
        <f t="shared" si="59"/>
        <v>0</v>
      </c>
      <c r="BA142" s="22">
        <f t="shared" si="45"/>
        <v>0</v>
      </c>
      <c r="BB142" s="22">
        <f t="shared" si="46"/>
        <v>0</v>
      </c>
      <c r="BC142" s="21">
        <f t="shared" si="47"/>
        <v>0</v>
      </c>
      <c r="BD142" t="str">
        <f t="shared" si="54"/>
        <v>Davis Webb</v>
      </c>
      <c r="BE142">
        <f t="shared" si="55"/>
        <v>6000</v>
      </c>
      <c r="BF142" t="str">
        <f t="shared" si="56"/>
        <v>QB</v>
      </c>
    </row>
    <row r="143" spans="1:58" x14ac:dyDescent="0.3">
      <c r="A143" t="s">
        <v>2322</v>
      </c>
      <c r="B143" t="s">
        <v>52</v>
      </c>
      <c r="C143" t="s">
        <v>2323</v>
      </c>
      <c r="D143" t="s">
        <v>120</v>
      </c>
      <c r="E143" t="s">
        <v>2324</v>
      </c>
      <c r="F143">
        <v>10.2249997456868</v>
      </c>
      <c r="G143">
        <v>12</v>
      </c>
      <c r="H143">
        <v>6000</v>
      </c>
      <c r="I143" t="s">
        <v>1934</v>
      </c>
      <c r="J143" t="s">
        <v>56</v>
      </c>
      <c r="K143" t="s">
        <v>78</v>
      </c>
      <c r="O143" t="str">
        <f t="shared" si="48"/>
        <v>Hunter Henry</v>
      </c>
      <c r="P143" t="str">
        <f>IFERROR(VLOOKUP(O:O,'Name Bridge'!A:B,2,FALSE),O:O)</f>
        <v>Hunter Henry</v>
      </c>
      <c r="Q143" s="12">
        <f>VLOOKUP($K143,'Defensive Stats'!$AC:$AH,2,FALSE)</f>
        <v>7.8496993987975952</v>
      </c>
      <c r="R143" s="12">
        <f>VLOOKUP($K143,'Defensive Stats'!$AC:$AH,4,FALSE)</f>
        <v>4.7261904761904763</v>
      </c>
      <c r="S143" s="12">
        <f>VLOOKUP($K143,'Defensive Stats'!$AC:$AH,6,FALSE)</f>
        <v>12.717532467532468</v>
      </c>
      <c r="T143" s="12">
        <f>IFERROR(VLOOKUP($P143,Passing!$C:$AF,9,FALSE)/VLOOKUP($P143,Passing!$C:$AF,5,FALSE),0)</f>
        <v>0</v>
      </c>
      <c r="U143" s="12">
        <f>IFERROR(VLOOKUP($P143,Passing!$C:$AF,11,FALSE)/VLOOKUP($P143,Passing!$C:$AF,5,FALSE),0)</f>
        <v>0</v>
      </c>
      <c r="V143" s="12">
        <f>IFERROR(VLOOKUP($P143,Passing!$C:$AF,18,FALSE),0)</f>
        <v>0</v>
      </c>
      <c r="W143" s="12">
        <f>IFERROR(VLOOKUP($P143,Passing!$C:$AF,12,FALSE)/VLOOKUP($P143,Passing!$C:$AF,5,FALSE),0)</f>
        <v>0</v>
      </c>
      <c r="X143" s="12">
        <f>IFERROR(IF(OR($B143="D",$B143="K"),0,VLOOKUP($P143,Receiving!$C:$T,7,FALSE)/VLOOKUP($P143,Receiving!$C:$T,5,FALSE)),0)*$AJ143</f>
        <v>6.333333333333333</v>
      </c>
      <c r="Y143" s="21">
        <f>IFERROR(VLOOKUP($P143,Receiving!$C:$T,8,FALSE)/VLOOKUP($P143,Receiving!$C:$T,5,FALSE),0)</f>
        <v>4.583333333333333</v>
      </c>
      <c r="Z143" s="21">
        <f>IFERROR(VLOOKUP($P143,Receiving!$C:$T,10,FALSE)/VLOOKUP($P143,Receiving!$C:$T,5,FALSE),0)</f>
        <v>54.333333333333336</v>
      </c>
      <c r="AA143" s="21">
        <f>IFERROR(VLOOKUP($P143,Receiving!$C:$T,11,FALSE),0)</f>
        <v>11.9</v>
      </c>
      <c r="AB143" s="21">
        <f>IFERROR(VLOOKUP($P143,Receiving!$C:$T,14,FALSE),0)</f>
        <v>30</v>
      </c>
      <c r="AC143" s="21">
        <f>IFERROR(VLOOKUP($P143,Receiving!$C:$T,11,FALSE)/VLOOKUP($P143,Receiving!$C:$T,5,FALSE),0)</f>
        <v>0.9916666666666667</v>
      </c>
      <c r="AD143" s="12">
        <f>IFERROR(VLOOKUP($P143,Rushing!$C:$P,7,FALSE)/VLOOKUP($P143,Rushing!$C:$P,5,FALSE),0)</f>
        <v>0</v>
      </c>
      <c r="AE143" s="12">
        <f>IFERROR(VLOOKUP($P143,Rushing!$C:$P,8,FALSE)/VLOOKUP($P143,Rushing!$C:$P,5,FALSE),0)</f>
        <v>0</v>
      </c>
      <c r="AF143" s="12">
        <f>IFERROR(VLOOKUP($P143,Rushing!$C:$P,12,FALSE),0)</f>
        <v>0</v>
      </c>
      <c r="AG143" s="12">
        <f>IFERROR(VLOOKUP($P143,Rushing!$C:$P,9,FALSE)/VLOOKUP($P143,Rushing!$C:$P,5,FALSE),0)</f>
        <v>0</v>
      </c>
      <c r="AH143" s="12">
        <f>VLOOKUP($J143,'Vegas Odds'!$B:$S,18,FALSE)</f>
        <v>34.151746652267818</v>
      </c>
      <c r="AI143" s="12">
        <f>VLOOKUP($J143,'Vegas Odds'!$B:$S,17,FALSE)</f>
        <v>26.748253347732181</v>
      </c>
      <c r="AJ143">
        <v>1</v>
      </c>
      <c r="AK143" s="12">
        <f t="shared" si="41"/>
        <v>0</v>
      </c>
      <c r="AL143" s="12">
        <f t="shared" si="42"/>
        <v>0</v>
      </c>
      <c r="AM143" s="12">
        <f>V143/Team_Defense_Table[[#Totals],[Passing yds/att]]*'Fanduel Export'!Q143</f>
        <v>0</v>
      </c>
      <c r="AN143" s="12">
        <f t="shared" si="57"/>
        <v>0</v>
      </c>
      <c r="AO143" s="12">
        <f>IFERROR(IF(OR($B143="D",$B143="K"),0,VLOOKUP($P143,Receiving!$C:$T,7,FALSE)/VLOOKUP($P143,Receiving!$C:$T,5,FALSE)),0)*$AJ143</f>
        <v>6.333333333333333</v>
      </c>
      <c r="AP143" s="21">
        <f t="shared" si="49"/>
        <v>32.673214285714288</v>
      </c>
      <c r="AQ143" s="21">
        <f t="shared" si="50"/>
        <v>6.6199301229733392</v>
      </c>
      <c r="AR143" s="22">
        <f t="shared" si="43"/>
        <v>4.583333333333333</v>
      </c>
      <c r="AS143" s="22">
        <f t="shared" si="51"/>
        <v>4.7907389047833373</v>
      </c>
      <c r="AT143" s="22">
        <f>AA143/Team_Defense_Table[[#Totals],[Yards per completion]]*'Fanduel Export'!S143</f>
        <v>14.252330622526941</v>
      </c>
      <c r="AU143" s="12">
        <f t="shared" si="58"/>
        <v>68.279194797174739</v>
      </c>
      <c r="AV143" s="12">
        <f t="shared" si="44"/>
        <v>0</v>
      </c>
      <c r="AW143" s="21">
        <f t="shared" si="52"/>
        <v>14.611309523809522</v>
      </c>
      <c r="AX143" s="12">
        <f t="shared" si="53"/>
        <v>0</v>
      </c>
      <c r="AY143" s="12">
        <f>AF143/Team_Defense_Table[[#Totals],[Rushing Y/A]]*R143</f>
        <v>0</v>
      </c>
      <c r="AZ143" s="12">
        <f t="shared" si="59"/>
        <v>0</v>
      </c>
      <c r="BA143" s="22">
        <f t="shared" si="45"/>
        <v>9.1195861463841403</v>
      </c>
      <c r="BB143" s="22">
        <f t="shared" si="46"/>
        <v>1.5199310243973567</v>
      </c>
      <c r="BC143" s="21">
        <f t="shared" si="47"/>
        <v>1.0555555555555556</v>
      </c>
      <c r="BD143" t="str">
        <f t="shared" si="54"/>
        <v>Hunter Henry</v>
      </c>
      <c r="BE143">
        <f t="shared" si="55"/>
        <v>6000</v>
      </c>
      <c r="BF143" t="str">
        <f t="shared" si="56"/>
        <v>TE</v>
      </c>
    </row>
    <row r="144" spans="1:58" x14ac:dyDescent="0.3">
      <c r="A144" t="s">
        <v>2325</v>
      </c>
      <c r="B144" t="s">
        <v>38</v>
      </c>
      <c r="C144" t="s">
        <v>2188</v>
      </c>
      <c r="D144" t="s">
        <v>2326</v>
      </c>
      <c r="E144" t="s">
        <v>2327</v>
      </c>
      <c r="F144">
        <v>0</v>
      </c>
      <c r="G144">
        <v>0</v>
      </c>
      <c r="H144">
        <v>6000</v>
      </c>
      <c r="I144" t="s">
        <v>1941</v>
      </c>
      <c r="J144" t="s">
        <v>76</v>
      </c>
      <c r="K144" t="s">
        <v>135</v>
      </c>
      <c r="O144" t="str">
        <f t="shared" si="48"/>
        <v>Jalen Hurts</v>
      </c>
      <c r="P144" t="str">
        <f>IFERROR(VLOOKUP(O:O,'Name Bridge'!A:B,2,FALSE),O:O)</f>
        <v>Jalen Hurts</v>
      </c>
      <c r="Q144" s="12">
        <f>VLOOKUP($K144,'Defensive Stats'!$AC:$AH,2,FALSE)</f>
        <v>7.0796296296296299</v>
      </c>
      <c r="R144" s="12">
        <f>VLOOKUP($K144,'Defensive Stats'!$AC:$AH,4,FALSE)</f>
        <v>4.7444219066937121</v>
      </c>
      <c r="S144" s="12">
        <f>VLOOKUP($K144,'Defensive Stats'!$AC:$AH,6,FALSE)</f>
        <v>10.304582210242588</v>
      </c>
      <c r="T144" s="12">
        <f>IFERROR(VLOOKUP($P144,Passing!$C:$AF,9,FALSE)/VLOOKUP($P144,Passing!$C:$AF,5,FALSE),0)</f>
        <v>0</v>
      </c>
      <c r="U144" s="12">
        <f>IFERROR(VLOOKUP($P144,Passing!$C:$AF,11,FALSE)/VLOOKUP($P144,Passing!$C:$AF,5,FALSE),0)</f>
        <v>0</v>
      </c>
      <c r="V144" s="12">
        <f>IFERROR(VLOOKUP($P144,Passing!$C:$AF,18,FALSE),0)</f>
        <v>0</v>
      </c>
      <c r="W144" s="12">
        <f>IFERROR(VLOOKUP($P144,Passing!$C:$AF,12,FALSE)/VLOOKUP($P144,Passing!$C:$AF,5,FALSE),0)</f>
        <v>0</v>
      </c>
      <c r="X144" s="12">
        <f>IFERROR(IF(OR($B144="D",$B144="K"),0,VLOOKUP($P144,Receiving!$C:$T,7,FALSE)/VLOOKUP($P144,Receiving!$C:$T,5,FALSE)),0)*$AJ144</f>
        <v>0</v>
      </c>
      <c r="Y144" s="21">
        <f>IFERROR(VLOOKUP($P144,Receiving!$C:$T,8,FALSE)/VLOOKUP($P144,Receiving!$C:$T,5,FALSE),0)</f>
        <v>0</v>
      </c>
      <c r="Z144" s="21">
        <f>IFERROR(VLOOKUP($P144,Receiving!$C:$T,10,FALSE)/VLOOKUP($P144,Receiving!$C:$T,5,FALSE),0)</f>
        <v>0</v>
      </c>
      <c r="AA144" s="21">
        <f>IFERROR(VLOOKUP($P144,Receiving!$C:$T,11,FALSE),0)</f>
        <v>0</v>
      </c>
      <c r="AB144" s="21">
        <f>IFERROR(VLOOKUP($P144,Receiving!$C:$T,14,FALSE),0)</f>
        <v>0</v>
      </c>
      <c r="AC144" s="21">
        <f>IFERROR(VLOOKUP($P144,Receiving!$C:$T,11,FALSE)/VLOOKUP($P144,Receiving!$C:$T,5,FALSE),0)</f>
        <v>0</v>
      </c>
      <c r="AD144" s="12">
        <f>IFERROR(VLOOKUP($P144,Rushing!$C:$P,7,FALSE)/VLOOKUP($P144,Rushing!$C:$P,5,FALSE),0)</f>
        <v>0</v>
      </c>
      <c r="AE144" s="12">
        <f>IFERROR(VLOOKUP($P144,Rushing!$C:$P,8,FALSE)/VLOOKUP($P144,Rushing!$C:$P,5,FALSE),0)</f>
        <v>0</v>
      </c>
      <c r="AF144" s="12">
        <f>IFERROR(VLOOKUP($P144,Rushing!$C:$P,12,FALSE),0)</f>
        <v>0</v>
      </c>
      <c r="AG144" s="12">
        <f>IFERROR(VLOOKUP($P144,Rushing!$C:$P,9,FALSE)/VLOOKUP($P144,Rushing!$C:$P,5,FALSE),0)</f>
        <v>0</v>
      </c>
      <c r="AH144" s="12">
        <f>VLOOKUP($J144,'Vegas Odds'!$B:$S,18,FALSE)</f>
        <v>29.284970403171386</v>
      </c>
      <c r="AI144" s="12">
        <f>VLOOKUP($J144,'Vegas Odds'!$B:$S,17,FALSE)</f>
        <v>32.615029596828613</v>
      </c>
      <c r="AJ144">
        <v>1</v>
      </c>
      <c r="AK144" s="12">
        <f t="shared" si="41"/>
        <v>0</v>
      </c>
      <c r="AL144" s="12">
        <f t="shared" si="42"/>
        <v>29.284970403171386</v>
      </c>
      <c r="AM144" s="12">
        <f>V144/Team_Defense_Table[[#Totals],[Passing yds/att]]*'Fanduel Export'!Q144</f>
        <v>0</v>
      </c>
      <c r="AN144" s="12">
        <f t="shared" si="57"/>
        <v>0</v>
      </c>
      <c r="AO144" s="12">
        <f>IFERROR(IF(OR($B144="D",$B144="K"),0,VLOOKUP($P144,Receiving!$C:$T,7,FALSE)/VLOOKUP($P144,Receiving!$C:$T,5,FALSE)),0)*$AJ144</f>
        <v>0</v>
      </c>
      <c r="AP144" s="21">
        <f t="shared" si="49"/>
        <v>48.590422077922085</v>
      </c>
      <c r="AQ144" s="21">
        <f t="shared" si="50"/>
        <v>0</v>
      </c>
      <c r="AR144" s="22">
        <f t="shared" si="43"/>
        <v>0</v>
      </c>
      <c r="AS144" s="22">
        <f t="shared" si="51"/>
        <v>0</v>
      </c>
      <c r="AT144" s="22">
        <f>AA144/Team_Defense_Table[[#Totals],[Yards per completion]]*'Fanduel Export'!S144</f>
        <v>0</v>
      </c>
      <c r="AU144" s="12">
        <f t="shared" si="58"/>
        <v>0</v>
      </c>
      <c r="AV144" s="12">
        <f t="shared" si="44"/>
        <v>0</v>
      </c>
      <c r="AW144" s="21">
        <f t="shared" si="52"/>
        <v>20.961922799422798</v>
      </c>
      <c r="AX144" s="12">
        <f t="shared" si="53"/>
        <v>0</v>
      </c>
      <c r="AY144" s="12">
        <f>AF144/Team_Defense_Table[[#Totals],[Rushing Y/A]]*R144</f>
        <v>0</v>
      </c>
      <c r="AZ144" s="12">
        <f t="shared" si="59"/>
        <v>0</v>
      </c>
      <c r="BA144" s="22">
        <f t="shared" si="45"/>
        <v>0</v>
      </c>
      <c r="BB144" s="22">
        <f t="shared" si="46"/>
        <v>0</v>
      </c>
      <c r="BC144" s="21">
        <f t="shared" si="47"/>
        <v>0</v>
      </c>
      <c r="BD144" t="str">
        <f t="shared" si="54"/>
        <v>Jalen Hurts</v>
      </c>
      <c r="BE144">
        <f t="shared" si="55"/>
        <v>6000</v>
      </c>
      <c r="BF144" t="str">
        <f t="shared" si="56"/>
        <v>QB</v>
      </c>
    </row>
    <row r="145" spans="1:58" x14ac:dyDescent="0.3">
      <c r="A145" t="s">
        <v>2328</v>
      </c>
      <c r="B145" t="s">
        <v>38</v>
      </c>
      <c r="C145" t="s">
        <v>1905</v>
      </c>
      <c r="D145" t="s">
        <v>413</v>
      </c>
      <c r="E145" t="s">
        <v>2329</v>
      </c>
      <c r="F145">
        <v>4.5959999084472596</v>
      </c>
      <c r="G145">
        <v>5</v>
      </c>
      <c r="H145">
        <v>6000</v>
      </c>
      <c r="I145" t="s">
        <v>1972</v>
      </c>
      <c r="J145" t="s">
        <v>86</v>
      </c>
      <c r="K145" t="s">
        <v>1093</v>
      </c>
      <c r="O145" t="str">
        <f t="shared" si="48"/>
        <v>Josh Rosen</v>
      </c>
      <c r="P145" t="str">
        <f>IFERROR(VLOOKUP(O:O,'Name Bridge'!A:B,2,FALSE),O:O)</f>
        <v>Josh Rosen</v>
      </c>
      <c r="Q145" s="12">
        <f>VLOOKUP($K145,'Defensive Stats'!$AC:$AH,2,FALSE)</f>
        <v>5.3843283582089549</v>
      </c>
      <c r="R145" s="12">
        <f>VLOOKUP($K145,'Defensive Stats'!$AC:$AH,4,FALSE)</f>
        <v>4.1863013698630134</v>
      </c>
      <c r="S145" s="12">
        <f>VLOOKUP($K145,'Defensive Stats'!$AC:$AH,6,FALSE)</f>
        <v>9.5247524752475243</v>
      </c>
      <c r="T145" s="12">
        <f>IFERROR(VLOOKUP($P145,Passing!$C:$AF,9,FALSE)/VLOOKUP($P145,Passing!$C:$AF,5,FALSE),0)</f>
        <v>18.166666666666668</v>
      </c>
      <c r="U145" s="12">
        <f>IFERROR(VLOOKUP($P145,Passing!$C:$AF,11,FALSE)/VLOOKUP($P145,Passing!$C:$AF,5,FALSE),0)</f>
        <v>94.5</v>
      </c>
      <c r="V145" s="12" t="str">
        <f>IFERROR(VLOOKUP($P145,Passing!$C:$AF,18,FALSE),0)</f>
        <v>5.2</v>
      </c>
      <c r="W145" s="12">
        <f>IFERROR(VLOOKUP($P145,Passing!$C:$AF,12,FALSE)/VLOOKUP($P145,Passing!$C:$AF,5,FALSE),0)</f>
        <v>0.16666666666666666</v>
      </c>
      <c r="X145" s="12">
        <f>IFERROR(IF(OR($B145="D",$B145="K"),0,VLOOKUP($P145,Receiving!$C:$T,7,FALSE)/VLOOKUP($P145,Receiving!$C:$T,5,FALSE)),0)*$AJ145</f>
        <v>0</v>
      </c>
      <c r="Y145" s="21">
        <f>IFERROR(VLOOKUP($P145,Receiving!$C:$T,8,FALSE)/VLOOKUP($P145,Receiving!$C:$T,5,FALSE),0)</f>
        <v>0</v>
      </c>
      <c r="Z145" s="21">
        <f>IFERROR(VLOOKUP($P145,Receiving!$C:$T,10,FALSE)/VLOOKUP($P145,Receiving!$C:$T,5,FALSE),0)</f>
        <v>0</v>
      </c>
      <c r="AA145" s="21">
        <f>IFERROR(VLOOKUP($P145,Receiving!$C:$T,11,FALSE),0)</f>
        <v>0</v>
      </c>
      <c r="AB145" s="21">
        <f>IFERROR(VLOOKUP($P145,Receiving!$C:$T,14,FALSE),0)</f>
        <v>0</v>
      </c>
      <c r="AC145" s="21">
        <f>IFERROR(VLOOKUP($P145,Receiving!$C:$T,11,FALSE)/VLOOKUP($P145,Receiving!$C:$T,5,FALSE),0)</f>
        <v>0</v>
      </c>
      <c r="AD145" s="12">
        <f>IFERROR(VLOOKUP($P145,Rushing!$C:$P,7,FALSE)/VLOOKUP($P145,Rushing!$C:$P,5,FALSE),0)</f>
        <v>0.5</v>
      </c>
      <c r="AE145" s="12">
        <f>IFERROR(VLOOKUP($P145,Rushing!$C:$P,8,FALSE)/VLOOKUP($P145,Rushing!$C:$P,5,FALSE),0)</f>
        <v>2.1666666666666665</v>
      </c>
      <c r="AF145" s="12" t="str">
        <f>IFERROR(VLOOKUP($P145,Rushing!$C:$P,12,FALSE),0)</f>
        <v>4.3</v>
      </c>
      <c r="AG145" s="12">
        <f>IFERROR(VLOOKUP($P145,Rushing!$C:$P,9,FALSE)/VLOOKUP($P145,Rushing!$C:$P,5,FALSE),0)</f>
        <v>0</v>
      </c>
      <c r="AH145" s="12">
        <f>VLOOKUP($J145,'Vegas Odds'!$B:$S,18,FALSE)</f>
        <v>42.492174647302903</v>
      </c>
      <c r="AI145" s="12">
        <f>VLOOKUP($J145,'Vegas Odds'!$B:$S,17,FALSE)</f>
        <v>20.507825352697093</v>
      </c>
      <c r="AJ145">
        <v>1</v>
      </c>
      <c r="AK145" s="12">
        <f t="shared" si="41"/>
        <v>18.166666666666668</v>
      </c>
      <c r="AL145" s="12">
        <f t="shared" si="42"/>
        <v>42.492174647302903</v>
      </c>
      <c r="AM145" s="12">
        <f>V145/Team_Defense_Table[[#Totals],[Passing yds/att]]*'Fanduel Export'!Q145</f>
        <v>4.1538979166250112</v>
      </c>
      <c r="AN145" s="12">
        <f t="shared" si="57"/>
        <v>176.50815574029764</v>
      </c>
      <c r="AO145" s="12">
        <f>IFERROR(IF(OR($B145="D",$B145="K"),0,VLOOKUP($P145,Receiving!$C:$T,7,FALSE)/VLOOKUP($P145,Receiving!$C:$T,5,FALSE)),0)*$AJ145</f>
        <v>0</v>
      </c>
      <c r="AP145" s="21">
        <f t="shared" si="49"/>
        <v>49.607967032967032</v>
      </c>
      <c r="AQ145" s="21">
        <f t="shared" si="50"/>
        <v>0</v>
      </c>
      <c r="AR145" s="22">
        <f t="shared" si="43"/>
        <v>0</v>
      </c>
      <c r="AS145" s="22">
        <f t="shared" si="51"/>
        <v>0</v>
      </c>
      <c r="AT145" s="22">
        <f>AA145/Team_Defense_Table[[#Totals],[Yards per completion]]*'Fanduel Export'!S145</f>
        <v>0</v>
      </c>
      <c r="AU145" s="12">
        <f t="shared" si="58"/>
        <v>0</v>
      </c>
      <c r="AV145" s="12">
        <f t="shared" si="44"/>
        <v>0.5</v>
      </c>
      <c r="AW145" s="21">
        <f t="shared" si="52"/>
        <v>42.314010989010988</v>
      </c>
      <c r="AX145" s="12">
        <f t="shared" si="53"/>
        <v>0.24232901671768964</v>
      </c>
      <c r="AY145" s="12">
        <f>AF145/Team_Defense_Table[[#Totals],[Rushing Y/A]]*R145</f>
        <v>4.1741671629938448</v>
      </c>
      <c r="AZ145" s="12">
        <f t="shared" si="59"/>
        <v>1.0115218242235666</v>
      </c>
      <c r="BA145" s="22">
        <f t="shared" si="45"/>
        <v>7.1614784120342616</v>
      </c>
      <c r="BB145" s="22">
        <f t="shared" si="46"/>
        <v>1.1935797353390436</v>
      </c>
      <c r="BC145" s="21">
        <f t="shared" si="47"/>
        <v>0</v>
      </c>
      <c r="BD145" t="str">
        <f t="shared" si="54"/>
        <v>Josh Rosen</v>
      </c>
      <c r="BE145">
        <f t="shared" si="55"/>
        <v>6000</v>
      </c>
      <c r="BF145" t="str">
        <f t="shared" si="56"/>
        <v>QB</v>
      </c>
    </row>
    <row r="146" spans="1:58" x14ac:dyDescent="0.3">
      <c r="A146" t="s">
        <v>2330</v>
      </c>
      <c r="B146" t="s">
        <v>38</v>
      </c>
      <c r="C146" t="s">
        <v>1927</v>
      </c>
      <c r="D146" t="s">
        <v>496</v>
      </c>
      <c r="E146" t="s">
        <v>2331</v>
      </c>
      <c r="F146">
        <v>4.4800000190734801</v>
      </c>
      <c r="G146">
        <v>2</v>
      </c>
      <c r="H146">
        <v>6000</v>
      </c>
      <c r="I146" t="s">
        <v>1922</v>
      </c>
      <c r="J146" t="s">
        <v>107</v>
      </c>
      <c r="K146" t="s">
        <v>130</v>
      </c>
      <c r="O146" t="str">
        <f t="shared" si="48"/>
        <v>Matt Barkley</v>
      </c>
      <c r="P146" t="str">
        <f>IFERROR(VLOOKUP(O:O,'Name Bridge'!A:B,2,FALSE),O:O)</f>
        <v>Matt Barkley</v>
      </c>
      <c r="Q146" s="12">
        <f>VLOOKUP($K146,'Defensive Stats'!$AC:$AH,2,FALSE)</f>
        <v>6.45982905982906</v>
      </c>
      <c r="R146" s="12">
        <f>VLOOKUP($K146,'Defensive Stats'!$AC:$AH,4,FALSE)</f>
        <v>3.3357314148681056</v>
      </c>
      <c r="S146" s="12">
        <f>VLOOKUP($K146,'Defensive Stats'!$AC:$AH,6,FALSE)</f>
        <v>10.410468319559229</v>
      </c>
      <c r="T146" s="12">
        <f>IFERROR(VLOOKUP($P146,Passing!$C:$AF,9,FALSE)/VLOOKUP($P146,Passing!$C:$AF,5,FALSE),0)</f>
        <v>25.5</v>
      </c>
      <c r="U146" s="12">
        <f>IFERROR(VLOOKUP($P146,Passing!$C:$AF,11,FALSE)/VLOOKUP($P146,Passing!$C:$AF,5,FALSE),0)</f>
        <v>179.5</v>
      </c>
      <c r="V146" s="12" t="str">
        <f>IFERROR(VLOOKUP($P146,Passing!$C:$AF,18,FALSE),0)</f>
        <v>7.0</v>
      </c>
      <c r="W146" s="12">
        <f>IFERROR(VLOOKUP($P146,Passing!$C:$AF,12,FALSE)/VLOOKUP($P146,Passing!$C:$AF,5,FALSE),0)</f>
        <v>0</v>
      </c>
      <c r="X146" s="12">
        <f>IFERROR(IF(OR($B146="D",$B146="K"),0,VLOOKUP($P146,Receiving!$C:$T,7,FALSE)/VLOOKUP($P146,Receiving!$C:$T,5,FALSE)),0)*$AJ146</f>
        <v>0</v>
      </c>
      <c r="Y146" s="21">
        <f>IFERROR(VLOOKUP($P146,Receiving!$C:$T,8,FALSE)/VLOOKUP($P146,Receiving!$C:$T,5,FALSE),0)</f>
        <v>0</v>
      </c>
      <c r="Z146" s="21">
        <f>IFERROR(VLOOKUP($P146,Receiving!$C:$T,10,FALSE)/VLOOKUP($P146,Receiving!$C:$T,5,FALSE),0)</f>
        <v>0</v>
      </c>
      <c r="AA146" s="21">
        <f>IFERROR(VLOOKUP($P146,Receiving!$C:$T,11,FALSE),0)</f>
        <v>0</v>
      </c>
      <c r="AB146" s="21">
        <f>IFERROR(VLOOKUP($P146,Receiving!$C:$T,14,FALSE),0)</f>
        <v>0</v>
      </c>
      <c r="AC146" s="21">
        <f>IFERROR(VLOOKUP($P146,Receiving!$C:$T,11,FALSE)/VLOOKUP($P146,Receiving!$C:$T,5,FALSE),0)</f>
        <v>0</v>
      </c>
      <c r="AD146" s="12">
        <f>IFERROR(VLOOKUP($P146,Rushing!$C:$P,7,FALSE)/VLOOKUP($P146,Rushing!$C:$P,5,FALSE),0)</f>
        <v>1</v>
      </c>
      <c r="AE146" s="12">
        <f>IFERROR(VLOOKUP($P146,Rushing!$C:$P,8,FALSE)/VLOOKUP($P146,Rushing!$C:$P,5,FALSE),0)</f>
        <v>-2</v>
      </c>
      <c r="AF146" s="12" t="str">
        <f>IFERROR(VLOOKUP($P146,Rushing!$C:$P,12,FALSE),0)</f>
        <v>-2.0</v>
      </c>
      <c r="AG146" s="12">
        <f>IFERROR(VLOOKUP($P146,Rushing!$C:$P,9,FALSE)/VLOOKUP($P146,Rushing!$C:$P,5,FALSE),0)</f>
        <v>0</v>
      </c>
      <c r="AH146" s="12">
        <f>VLOOKUP($J146,'Vegas Odds'!$B:$S,18,FALSE)</f>
        <v>31.210567449280106</v>
      </c>
      <c r="AI146" s="12">
        <f>VLOOKUP($J146,'Vegas Odds'!$B:$S,17,FALSE)</f>
        <v>27.689432550719893</v>
      </c>
      <c r="AJ146">
        <v>1</v>
      </c>
      <c r="AK146" s="12">
        <f t="shared" si="41"/>
        <v>25.5</v>
      </c>
      <c r="AL146" s="12">
        <f t="shared" si="42"/>
        <v>31.210567449280106</v>
      </c>
      <c r="AM146" s="12">
        <f>V146/Team_Defense_Table[[#Totals],[Passing yds/att]]*'Fanduel Export'!Q146</f>
        <v>6.7087252262989026</v>
      </c>
      <c r="AN146" s="12">
        <f t="shared" si="57"/>
        <v>209.38312117408884</v>
      </c>
      <c r="AO146" s="12">
        <f>IFERROR(IF(OR($B146="D",$B146="K"),0,VLOOKUP($P146,Receiving!$C:$T,7,FALSE)/VLOOKUP($P146,Receiving!$C:$T,5,FALSE)),0)*$AJ146</f>
        <v>0</v>
      </c>
      <c r="AP146" s="21">
        <f t="shared" si="49"/>
        <v>43.803379953379959</v>
      </c>
      <c r="AQ146" s="21">
        <f t="shared" si="50"/>
        <v>0</v>
      </c>
      <c r="AR146" s="22">
        <f t="shared" si="43"/>
        <v>0</v>
      </c>
      <c r="AS146" s="22">
        <f t="shared" si="51"/>
        <v>0</v>
      </c>
      <c r="AT146" s="22">
        <f>AA146/Team_Defense_Table[[#Totals],[Yards per completion]]*'Fanduel Export'!S146</f>
        <v>0</v>
      </c>
      <c r="AU146" s="12">
        <f t="shared" si="58"/>
        <v>0</v>
      </c>
      <c r="AV146" s="12">
        <f t="shared" si="44"/>
        <v>1</v>
      </c>
      <c r="AW146" s="21">
        <f t="shared" si="52"/>
        <v>25.532284382284381</v>
      </c>
      <c r="AX146" s="12">
        <f t="shared" si="53"/>
        <v>1.0844870805971538</v>
      </c>
      <c r="AY146" s="12">
        <f>AF146/Team_Defense_Table[[#Totals],[Rushing Y/A]]*R146</f>
        <v>-1.54700587356202</v>
      </c>
      <c r="AZ146" s="12">
        <f t="shared" si="59"/>
        <v>-1.6777078834859247</v>
      </c>
      <c r="BA146" s="22">
        <f t="shared" si="45"/>
        <v>8.2075540586149618</v>
      </c>
      <c r="BB146" s="22">
        <f t="shared" si="46"/>
        <v>1.367925676435827</v>
      </c>
      <c r="BC146" s="21">
        <f t="shared" si="47"/>
        <v>0</v>
      </c>
      <c r="BD146" t="str">
        <f t="shared" si="54"/>
        <v>Matt Barkley</v>
      </c>
      <c r="BE146">
        <f t="shared" si="55"/>
        <v>6000</v>
      </c>
      <c r="BF146" t="str">
        <f t="shared" si="56"/>
        <v>QB</v>
      </c>
    </row>
    <row r="147" spans="1:58" x14ac:dyDescent="0.3">
      <c r="A147" t="s">
        <v>2332</v>
      </c>
      <c r="B147" t="s">
        <v>38</v>
      </c>
      <c r="C147" t="s">
        <v>1928</v>
      </c>
      <c r="D147" t="s">
        <v>252</v>
      </c>
      <c r="E147" t="s">
        <v>2333</v>
      </c>
      <c r="F147">
        <v>0.31000000238418501</v>
      </c>
      <c r="G147">
        <v>2</v>
      </c>
      <c r="H147">
        <v>6000</v>
      </c>
      <c r="I147" t="s">
        <v>1892</v>
      </c>
      <c r="J147" t="s">
        <v>1096</v>
      </c>
      <c r="K147" t="s">
        <v>1095</v>
      </c>
      <c r="O147" t="str">
        <f t="shared" si="48"/>
        <v>Ryan Griffin</v>
      </c>
      <c r="P147" t="str">
        <f>IFERROR(VLOOKUP(O:O,'Name Bridge'!A:B,2,FALSE),O:O)</f>
        <v>Ryan Griffin</v>
      </c>
      <c r="Q147" s="12">
        <f>VLOOKUP($K147,'Defensive Stats'!$AC:$AH,2,FALSE)</f>
        <v>6.4145936981757874</v>
      </c>
      <c r="R147" s="12">
        <f>VLOOKUP($K147,'Defensive Stats'!$AC:$AH,4,FALSE)</f>
        <v>4.2347826086956522</v>
      </c>
      <c r="S147" s="12">
        <f>VLOOKUP($K147,'Defensive Stats'!$AC:$AH,6,FALSE)</f>
        <v>10.425876010781671</v>
      </c>
      <c r="T147" s="12">
        <f>IFERROR(VLOOKUP($P147,Passing!$C:$AF,9,FALSE)/VLOOKUP($P147,Passing!$C:$AF,5,FALSE),0)</f>
        <v>2</v>
      </c>
      <c r="U147" s="12">
        <f>IFERROR(VLOOKUP($P147,Passing!$C:$AF,11,FALSE)/VLOOKUP($P147,Passing!$C:$AF,5,FALSE),0)</f>
        <v>9</v>
      </c>
      <c r="V147" s="12" t="str">
        <f>IFERROR(VLOOKUP($P147,Passing!$C:$AF,18,FALSE),0)</f>
        <v>4.5</v>
      </c>
      <c r="W147" s="12">
        <f>IFERROR(VLOOKUP($P147,Passing!$C:$AF,12,FALSE)/VLOOKUP($P147,Passing!$C:$AF,5,FALSE),0)</f>
        <v>0</v>
      </c>
      <c r="X147" s="12">
        <f>IFERROR(IF(OR($B147="D",$B147="K"),0,VLOOKUP($P147,Receiving!$C:$T,7,FALSE)/VLOOKUP($P147,Receiving!$C:$T,5,FALSE)),0)*$AJ147</f>
        <v>3.1538461538461537</v>
      </c>
      <c r="Y147" s="21">
        <f>IFERROR(VLOOKUP($P147,Receiving!$C:$T,8,FALSE)/VLOOKUP($P147,Receiving!$C:$T,5,FALSE),0)</f>
        <v>2.6153846153846154</v>
      </c>
      <c r="Z147" s="21">
        <f>IFERROR(VLOOKUP($P147,Receiving!$C:$T,10,FALSE)/VLOOKUP($P147,Receiving!$C:$T,5,FALSE),0)</f>
        <v>24.615384615384617</v>
      </c>
      <c r="AA147" s="21">
        <f>IFERROR(VLOOKUP($P147,Receiving!$C:$T,11,FALSE),0)</f>
        <v>9.4</v>
      </c>
      <c r="AB147" s="21">
        <f>IFERROR(VLOOKUP($P147,Receiving!$C:$T,14,FALSE),0)</f>
        <v>45</v>
      </c>
      <c r="AC147" s="21">
        <f>IFERROR(VLOOKUP($P147,Receiving!$C:$T,11,FALSE)/VLOOKUP($P147,Receiving!$C:$T,5,FALSE),0)</f>
        <v>0.72307692307692306</v>
      </c>
      <c r="AD147" s="12">
        <f>IFERROR(VLOOKUP($P147,Rushing!$C:$P,7,FALSE)/VLOOKUP($P147,Rushing!$C:$P,5,FALSE),0)</f>
        <v>2</v>
      </c>
      <c r="AE147" s="12">
        <f>IFERROR(VLOOKUP($P147,Rushing!$C:$P,8,FALSE)/VLOOKUP($P147,Rushing!$C:$P,5,FALSE),0)</f>
        <v>-0.5</v>
      </c>
      <c r="AF147" s="12" t="str">
        <f>IFERROR(VLOOKUP($P147,Rushing!$C:$P,12,FALSE),0)</f>
        <v>-0.3</v>
      </c>
      <c r="AG147" s="12">
        <f>IFERROR(VLOOKUP($P147,Rushing!$C:$P,9,FALSE)/VLOOKUP($P147,Rushing!$C:$P,5,FALSE),0)</f>
        <v>0</v>
      </c>
      <c r="AH147" s="12">
        <f>VLOOKUP($J147,'Vegas Odds'!$B:$S,18,FALSE)</f>
        <v>44.70009236218047</v>
      </c>
      <c r="AI147" s="12">
        <f>VLOOKUP($J147,'Vegas Odds'!$B:$S,17,FALSE)</f>
        <v>20.599907637819527</v>
      </c>
      <c r="AJ147">
        <v>1</v>
      </c>
      <c r="AK147" s="12">
        <f t="shared" si="41"/>
        <v>2</v>
      </c>
      <c r="AL147" s="12">
        <f t="shared" si="42"/>
        <v>44.70009236218047</v>
      </c>
      <c r="AM147" s="12">
        <f>V147/Team_Defense_Table[[#Totals],[Passing yds/att]]*'Fanduel Export'!Q147</f>
        <v>4.2825516129605905</v>
      </c>
      <c r="AN147" s="12">
        <f t="shared" si="57"/>
        <v>191.43045264514333</v>
      </c>
      <c r="AO147" s="12">
        <f>IFERROR(IF(OR($B147="D",$B147="K"),0,VLOOKUP($P147,Receiving!$C:$T,7,FALSE)/VLOOKUP($P147,Receiving!$C:$T,5,FALSE)),0)*$AJ147</f>
        <v>3.1538461538461537</v>
      </c>
      <c r="AP147" s="21">
        <f t="shared" si="49"/>
        <v>39.892780830280827</v>
      </c>
      <c r="AQ147" s="21">
        <f t="shared" si="50"/>
        <v>3.5339029127300448</v>
      </c>
      <c r="AR147" s="22">
        <f t="shared" si="43"/>
        <v>2.6153846153846154</v>
      </c>
      <c r="AS147" s="22">
        <f t="shared" si="51"/>
        <v>2.9305536349468668</v>
      </c>
      <c r="AT147" s="22">
        <f>AA147/Team_Defense_Table[[#Totals],[Yards per completion]]*'Fanduel Export'!S147</f>
        <v>9.2294640268469053</v>
      </c>
      <c r="AU147" s="12">
        <f t="shared" si="58"/>
        <v>27.047439352487544</v>
      </c>
      <c r="AV147" s="12">
        <f t="shared" si="44"/>
        <v>2</v>
      </c>
      <c r="AW147" s="21">
        <f t="shared" si="52"/>
        <v>23.153159340659339</v>
      </c>
      <c r="AX147" s="12">
        <f t="shared" si="53"/>
        <v>1.7794467990071627</v>
      </c>
      <c r="AY147" s="12">
        <f>AF147/Team_Defense_Table[[#Totals],[Rushing Y/A]]*R147</f>
        <v>-0.29459357277882797</v>
      </c>
      <c r="AZ147" s="12">
        <f t="shared" si="59"/>
        <v>-0.52421359008936907</v>
      </c>
      <c r="BA147" s="22">
        <f t="shared" si="45"/>
        <v>11.617232989737859</v>
      </c>
      <c r="BB147" s="22">
        <f t="shared" si="46"/>
        <v>1.9362054982896433</v>
      </c>
      <c r="BC147" s="21">
        <f t="shared" si="47"/>
        <v>0.52564102564102566</v>
      </c>
      <c r="BD147" t="str">
        <f t="shared" si="54"/>
        <v>Ryan Griffin</v>
      </c>
      <c r="BE147">
        <f t="shared" si="55"/>
        <v>6000</v>
      </c>
      <c r="BF147" t="str">
        <f t="shared" si="56"/>
        <v>QB</v>
      </c>
    </row>
    <row r="148" spans="1:58" x14ac:dyDescent="0.3">
      <c r="A148" t="s">
        <v>2334</v>
      </c>
      <c r="B148" t="s">
        <v>38</v>
      </c>
      <c r="C148" t="s">
        <v>2200</v>
      </c>
      <c r="D148" t="s">
        <v>627</v>
      </c>
      <c r="E148" t="s">
        <v>2335</v>
      </c>
      <c r="F148">
        <v>0</v>
      </c>
      <c r="G148">
        <v>1</v>
      </c>
      <c r="H148">
        <v>6000</v>
      </c>
      <c r="I148" t="s">
        <v>1922</v>
      </c>
      <c r="J148" t="s">
        <v>130</v>
      </c>
      <c r="K148" t="s">
        <v>107</v>
      </c>
      <c r="O148" t="str">
        <f t="shared" si="48"/>
        <v>David Fales</v>
      </c>
      <c r="P148" t="str">
        <f>IFERROR(VLOOKUP(O:O,'Name Bridge'!A:B,2,FALSE),O:O)</f>
        <v>David Fales</v>
      </c>
      <c r="Q148" s="12">
        <f>VLOOKUP($K148,'Defensive Stats'!$AC:$AH,2,FALSE)</f>
        <v>5.6473779385171792</v>
      </c>
      <c r="R148" s="12">
        <f>VLOOKUP($K148,'Defensive Stats'!$AC:$AH,4,FALSE)</f>
        <v>4.25</v>
      </c>
      <c r="S148" s="12">
        <f>VLOOKUP($K148,'Defensive Stats'!$AC:$AH,6,FALSE)</f>
        <v>8.9741379310344822</v>
      </c>
      <c r="T148" s="12">
        <f>IFERROR(VLOOKUP($P148,Passing!$C:$AF,9,FALSE)/VLOOKUP($P148,Passing!$C:$AF,5,FALSE),0)</f>
        <v>0</v>
      </c>
      <c r="U148" s="12">
        <f>IFERROR(VLOOKUP($P148,Passing!$C:$AF,11,FALSE)/VLOOKUP($P148,Passing!$C:$AF,5,FALSE),0)</f>
        <v>0</v>
      </c>
      <c r="V148" s="12">
        <f>IFERROR(VLOOKUP($P148,Passing!$C:$AF,18,FALSE),0)</f>
        <v>0</v>
      </c>
      <c r="W148" s="12">
        <f>IFERROR(VLOOKUP($P148,Passing!$C:$AF,12,FALSE)/VLOOKUP($P148,Passing!$C:$AF,5,FALSE),0)</f>
        <v>0</v>
      </c>
      <c r="X148" s="12">
        <f>IFERROR(IF(OR($B148="D",$B148="K"),0,VLOOKUP($P148,Receiving!$C:$T,7,FALSE)/VLOOKUP($P148,Receiving!$C:$T,5,FALSE)),0)*$AJ148</f>
        <v>0</v>
      </c>
      <c r="Y148" s="21">
        <f>IFERROR(VLOOKUP($P148,Receiving!$C:$T,8,FALSE)/VLOOKUP($P148,Receiving!$C:$T,5,FALSE),0)</f>
        <v>0</v>
      </c>
      <c r="Z148" s="21">
        <f>IFERROR(VLOOKUP($P148,Receiving!$C:$T,10,FALSE)/VLOOKUP($P148,Receiving!$C:$T,5,FALSE),0)</f>
        <v>0</v>
      </c>
      <c r="AA148" s="21">
        <f>IFERROR(VLOOKUP($P148,Receiving!$C:$T,11,FALSE),0)</f>
        <v>0</v>
      </c>
      <c r="AB148" s="21">
        <f>IFERROR(VLOOKUP($P148,Receiving!$C:$T,14,FALSE),0)</f>
        <v>0</v>
      </c>
      <c r="AC148" s="21">
        <f>IFERROR(VLOOKUP($P148,Receiving!$C:$T,11,FALSE)/VLOOKUP($P148,Receiving!$C:$T,5,FALSE),0)</f>
        <v>0</v>
      </c>
      <c r="AD148" s="12">
        <f>IFERROR(VLOOKUP($P148,Rushing!$C:$P,7,FALSE)/VLOOKUP($P148,Rushing!$C:$P,5,FALSE),0)</f>
        <v>0</v>
      </c>
      <c r="AE148" s="12">
        <f>IFERROR(VLOOKUP($P148,Rushing!$C:$P,8,FALSE)/VLOOKUP($P148,Rushing!$C:$P,5,FALSE),0)</f>
        <v>0</v>
      </c>
      <c r="AF148" s="12">
        <f>IFERROR(VLOOKUP($P148,Rushing!$C:$P,12,FALSE),0)</f>
        <v>0</v>
      </c>
      <c r="AG148" s="12">
        <f>IFERROR(VLOOKUP($P148,Rushing!$C:$P,9,FALSE)/VLOOKUP($P148,Rushing!$C:$P,5,FALSE),0)</f>
        <v>0</v>
      </c>
      <c r="AH148" s="12">
        <f>VLOOKUP($J148,'Vegas Odds'!$B:$S,18,FALSE)</f>
        <v>34.445274999999995</v>
      </c>
      <c r="AI148" s="12">
        <f>VLOOKUP($J148,'Vegas Odds'!$B:$S,17,FALSE)</f>
        <v>22.054725000000001</v>
      </c>
      <c r="AJ148">
        <v>1</v>
      </c>
      <c r="AK148" s="12">
        <f t="shared" si="41"/>
        <v>0</v>
      </c>
      <c r="AL148" s="12">
        <f t="shared" si="42"/>
        <v>34.445274999999995</v>
      </c>
      <c r="AM148" s="12">
        <f>V148/Team_Defense_Table[[#Totals],[Passing yds/att]]*'Fanduel Export'!Q148</f>
        <v>0</v>
      </c>
      <c r="AN148" s="12">
        <f t="shared" si="57"/>
        <v>0</v>
      </c>
      <c r="AO148" s="12">
        <f>IFERROR(IF(OR($B148="D",$B148="K"),0,VLOOKUP($P148,Receiving!$C:$T,7,FALSE)/VLOOKUP($P148,Receiving!$C:$T,5,FALSE)),0)*$AJ148</f>
        <v>0</v>
      </c>
      <c r="AP148" s="21">
        <f t="shared" si="49"/>
        <v>29.979532967032963</v>
      </c>
      <c r="AQ148" s="21">
        <f t="shared" si="50"/>
        <v>0</v>
      </c>
      <c r="AR148" s="22">
        <f t="shared" si="43"/>
        <v>0</v>
      </c>
      <c r="AS148" s="22">
        <f t="shared" si="51"/>
        <v>0</v>
      </c>
      <c r="AT148" s="22">
        <f>AA148/Team_Defense_Table[[#Totals],[Yards per completion]]*'Fanduel Export'!S148</f>
        <v>0</v>
      </c>
      <c r="AU148" s="12">
        <f t="shared" si="58"/>
        <v>0</v>
      </c>
      <c r="AV148" s="12">
        <f t="shared" si="44"/>
        <v>0</v>
      </c>
      <c r="AW148" s="21">
        <f t="shared" si="52"/>
        <v>35.912087912087905</v>
      </c>
      <c r="AX148" s="12">
        <f t="shared" si="53"/>
        <v>0</v>
      </c>
      <c r="AY148" s="12">
        <f>AF148/Team_Defense_Table[[#Totals],[Rushing Y/A]]*R148</f>
        <v>0</v>
      </c>
      <c r="AZ148" s="12">
        <f t="shared" si="59"/>
        <v>0</v>
      </c>
      <c r="BA148" s="22">
        <f t="shared" si="45"/>
        <v>0</v>
      </c>
      <c r="BB148" s="22">
        <f t="shared" si="46"/>
        <v>0</v>
      </c>
      <c r="BC148" s="21">
        <f t="shared" si="47"/>
        <v>0</v>
      </c>
      <c r="BD148" t="str">
        <f t="shared" si="54"/>
        <v>David Fales</v>
      </c>
      <c r="BE148">
        <f t="shared" si="55"/>
        <v>6000</v>
      </c>
      <c r="BF148" t="str">
        <f t="shared" si="56"/>
        <v>QB</v>
      </c>
    </row>
    <row r="149" spans="1:58" x14ac:dyDescent="0.3">
      <c r="A149" t="s">
        <v>2336</v>
      </c>
      <c r="B149" t="s">
        <v>38</v>
      </c>
      <c r="C149" t="s">
        <v>2337</v>
      </c>
      <c r="D149" t="s">
        <v>2338</v>
      </c>
      <c r="E149" t="s">
        <v>2339</v>
      </c>
      <c r="F149">
        <v>0</v>
      </c>
      <c r="G149">
        <v>0</v>
      </c>
      <c r="H149">
        <v>6000</v>
      </c>
      <c r="I149" t="s">
        <v>1900</v>
      </c>
      <c r="J149" t="s">
        <v>84</v>
      </c>
      <c r="K149" t="s">
        <v>61</v>
      </c>
      <c r="O149" t="str">
        <f t="shared" si="48"/>
        <v>Danny Etling</v>
      </c>
      <c r="P149" t="str">
        <f>IFERROR(VLOOKUP(O:O,'Name Bridge'!A:B,2,FALSE),O:O)</f>
        <v>Danny Etling</v>
      </c>
      <c r="Q149" s="12">
        <f>VLOOKUP($K149,'Defensive Stats'!$AC:$AH,2,FALSE)</f>
        <v>7.0618729096989963</v>
      </c>
      <c r="R149" s="12">
        <f>VLOOKUP($K149,'Defensive Stats'!$AC:$AH,4,FALSE)</f>
        <v>4.8530927835051543</v>
      </c>
      <c r="S149" s="12">
        <f>VLOOKUP($K149,'Defensive Stats'!$AC:$AH,6,FALSE)</f>
        <v>11.026109660574413</v>
      </c>
      <c r="T149" s="12">
        <f>IFERROR(VLOOKUP($P149,Passing!$C:$AF,9,FALSE)/VLOOKUP($P149,Passing!$C:$AF,5,FALSE),0)</f>
        <v>0</v>
      </c>
      <c r="U149" s="12">
        <f>IFERROR(VLOOKUP($P149,Passing!$C:$AF,11,FALSE)/VLOOKUP($P149,Passing!$C:$AF,5,FALSE),0)</f>
        <v>0</v>
      </c>
      <c r="V149" s="12">
        <f>IFERROR(VLOOKUP($P149,Passing!$C:$AF,18,FALSE),0)</f>
        <v>0</v>
      </c>
      <c r="W149" s="12">
        <f>IFERROR(VLOOKUP($P149,Passing!$C:$AF,12,FALSE)/VLOOKUP($P149,Passing!$C:$AF,5,FALSE),0)</f>
        <v>0</v>
      </c>
      <c r="X149" s="12">
        <f>IFERROR(IF(OR($B149="D",$B149="K"),0,VLOOKUP($P149,Receiving!$C:$T,7,FALSE)/VLOOKUP($P149,Receiving!$C:$T,5,FALSE)),0)*$AJ149</f>
        <v>0</v>
      </c>
      <c r="Y149" s="21">
        <f>IFERROR(VLOOKUP($P149,Receiving!$C:$T,8,FALSE)/VLOOKUP($P149,Receiving!$C:$T,5,FALSE),0)</f>
        <v>0</v>
      </c>
      <c r="Z149" s="21">
        <f>IFERROR(VLOOKUP($P149,Receiving!$C:$T,10,FALSE)/VLOOKUP($P149,Receiving!$C:$T,5,FALSE),0)</f>
        <v>0</v>
      </c>
      <c r="AA149" s="21">
        <f>IFERROR(VLOOKUP($P149,Receiving!$C:$T,11,FALSE),0)</f>
        <v>0</v>
      </c>
      <c r="AB149" s="21">
        <f>IFERROR(VLOOKUP($P149,Receiving!$C:$T,14,FALSE),0)</f>
        <v>0</v>
      </c>
      <c r="AC149" s="21">
        <f>IFERROR(VLOOKUP($P149,Receiving!$C:$T,11,FALSE)/VLOOKUP($P149,Receiving!$C:$T,5,FALSE),0)</f>
        <v>0</v>
      </c>
      <c r="AD149" s="12">
        <f>IFERROR(VLOOKUP($P149,Rushing!$C:$P,7,FALSE)/VLOOKUP($P149,Rushing!$C:$P,5,FALSE),0)</f>
        <v>0</v>
      </c>
      <c r="AE149" s="12">
        <f>IFERROR(VLOOKUP($P149,Rushing!$C:$P,8,FALSE)/VLOOKUP($P149,Rushing!$C:$P,5,FALSE),0)</f>
        <v>0</v>
      </c>
      <c r="AF149" s="12">
        <f>IFERROR(VLOOKUP($P149,Rushing!$C:$P,12,FALSE),0)</f>
        <v>0</v>
      </c>
      <c r="AG149" s="12">
        <f>IFERROR(VLOOKUP($P149,Rushing!$C:$P,9,FALSE)/VLOOKUP($P149,Rushing!$C:$P,5,FALSE),0)</f>
        <v>0</v>
      </c>
      <c r="AH149" s="12">
        <f>VLOOKUP($J149,'Vegas Odds'!$B:$S,18,FALSE)</f>
        <v>44.774070299355685</v>
      </c>
      <c r="AI149" s="12">
        <f>VLOOKUP($J149,'Vegas Odds'!$B:$S,17,FALSE)</f>
        <v>21.325929700644309</v>
      </c>
      <c r="AJ149">
        <v>1</v>
      </c>
      <c r="AK149" s="12">
        <f t="shared" si="41"/>
        <v>0</v>
      </c>
      <c r="AL149" s="12">
        <f t="shared" si="42"/>
        <v>44.774070299355685</v>
      </c>
      <c r="AM149" s="12">
        <f>V149/Team_Defense_Table[[#Totals],[Passing yds/att]]*'Fanduel Export'!Q149</f>
        <v>0</v>
      </c>
      <c r="AN149" s="12">
        <f t="shared" si="57"/>
        <v>0</v>
      </c>
      <c r="AO149" s="12">
        <f>IFERROR(IF(OR($B149="D",$B149="K"),0,VLOOKUP($P149,Receiving!$C:$T,7,FALSE)/VLOOKUP($P149,Receiving!$C:$T,5,FALSE)),0)*$AJ149</f>
        <v>0</v>
      </c>
      <c r="AP149" s="21">
        <f t="shared" si="49"/>
        <v>36.57628205128205</v>
      </c>
      <c r="AQ149" s="21">
        <f t="shared" si="50"/>
        <v>0</v>
      </c>
      <c r="AR149" s="22">
        <f t="shared" si="43"/>
        <v>0</v>
      </c>
      <c r="AS149" s="22">
        <f t="shared" si="51"/>
        <v>0</v>
      </c>
      <c r="AT149" s="22">
        <f>AA149/Team_Defense_Table[[#Totals],[Yards per completion]]*'Fanduel Export'!S149</f>
        <v>0</v>
      </c>
      <c r="AU149" s="12">
        <f t="shared" si="58"/>
        <v>0</v>
      </c>
      <c r="AV149" s="12">
        <f t="shared" si="44"/>
        <v>0</v>
      </c>
      <c r="AW149" s="21">
        <f t="shared" si="52"/>
        <v>30.875869963369961</v>
      </c>
      <c r="AX149" s="12">
        <f t="shared" si="53"/>
        <v>0</v>
      </c>
      <c r="AY149" s="12">
        <f>AF149/Team_Defense_Table[[#Totals],[Rushing Y/A]]*R149</f>
        <v>0</v>
      </c>
      <c r="AZ149" s="12">
        <f t="shared" si="59"/>
        <v>0</v>
      </c>
      <c r="BA149" s="22">
        <f t="shared" si="45"/>
        <v>0</v>
      </c>
      <c r="BB149" s="22">
        <f t="shared" si="46"/>
        <v>0</v>
      </c>
      <c r="BC149" s="21">
        <f t="shared" si="47"/>
        <v>0</v>
      </c>
      <c r="BD149" t="str">
        <f t="shared" si="54"/>
        <v>Danny Etling</v>
      </c>
      <c r="BE149">
        <f t="shared" si="55"/>
        <v>6000</v>
      </c>
      <c r="BF149" t="str">
        <f t="shared" si="56"/>
        <v>QB</v>
      </c>
    </row>
    <row r="150" spans="1:58" x14ac:dyDescent="0.3">
      <c r="A150" t="s">
        <v>2340</v>
      </c>
      <c r="B150" t="s">
        <v>38</v>
      </c>
      <c r="C150" t="s">
        <v>2341</v>
      </c>
      <c r="D150" t="s">
        <v>650</v>
      </c>
      <c r="E150" t="s">
        <v>2342</v>
      </c>
      <c r="F150">
        <v>0.10000000149011599</v>
      </c>
      <c r="G150">
        <v>1</v>
      </c>
      <c r="H150">
        <v>6000</v>
      </c>
      <c r="I150" t="s">
        <v>1888</v>
      </c>
      <c r="J150" t="s">
        <v>37</v>
      </c>
      <c r="K150" t="s">
        <v>54</v>
      </c>
      <c r="O150" t="str">
        <f t="shared" si="48"/>
        <v>Trace McSorley</v>
      </c>
      <c r="P150" t="str">
        <f>IFERROR(VLOOKUP(O:O,'Name Bridge'!A:B,2,FALSE),O:O)</f>
        <v>Trace McSorley</v>
      </c>
      <c r="Q150" s="12">
        <f>VLOOKUP($K150,'Defensive Stats'!$AC:$AH,2,FALSE)</f>
        <v>6.7641325536062382</v>
      </c>
      <c r="R150" s="12">
        <f>VLOOKUP($K150,'Defensive Stats'!$AC:$AH,4,FALSE)</f>
        <v>5</v>
      </c>
      <c r="S150" s="12">
        <f>VLOOKUP($K150,'Defensive Stats'!$AC:$AH,6,FALSE)</f>
        <v>10.911949685534591</v>
      </c>
      <c r="T150" s="12">
        <f>IFERROR(VLOOKUP($P150,Passing!$C:$AF,9,FALSE)/VLOOKUP($P150,Passing!$C:$AF,5,FALSE),0)</f>
        <v>0</v>
      </c>
      <c r="U150" s="12">
        <f>IFERROR(VLOOKUP($P150,Passing!$C:$AF,11,FALSE)/VLOOKUP($P150,Passing!$C:$AF,5,FALSE),0)</f>
        <v>0</v>
      </c>
      <c r="V150" s="12">
        <f>IFERROR(VLOOKUP($P150,Passing!$C:$AF,18,FALSE),0)</f>
        <v>0</v>
      </c>
      <c r="W150" s="12">
        <f>IFERROR(VLOOKUP($P150,Passing!$C:$AF,12,FALSE)/VLOOKUP($P150,Passing!$C:$AF,5,FALSE),0)</f>
        <v>0</v>
      </c>
      <c r="X150" s="12">
        <f>IFERROR(IF(OR($B150="D",$B150="K"),0,VLOOKUP($P150,Receiving!$C:$T,7,FALSE)/VLOOKUP($P150,Receiving!$C:$T,5,FALSE)),0)*$AJ150</f>
        <v>0</v>
      </c>
      <c r="Y150" s="21">
        <f>IFERROR(VLOOKUP($P150,Receiving!$C:$T,8,FALSE)/VLOOKUP($P150,Receiving!$C:$T,5,FALSE),0)</f>
        <v>0</v>
      </c>
      <c r="Z150" s="21">
        <f>IFERROR(VLOOKUP($P150,Receiving!$C:$T,10,FALSE)/VLOOKUP($P150,Receiving!$C:$T,5,FALSE),0)</f>
        <v>0</v>
      </c>
      <c r="AA150" s="21">
        <f>IFERROR(VLOOKUP($P150,Receiving!$C:$T,11,FALSE),0)</f>
        <v>0</v>
      </c>
      <c r="AB150" s="21">
        <f>IFERROR(VLOOKUP($P150,Receiving!$C:$T,14,FALSE),0)</f>
        <v>0</v>
      </c>
      <c r="AC150" s="21">
        <f>IFERROR(VLOOKUP($P150,Receiving!$C:$T,11,FALSE)/VLOOKUP($P150,Receiving!$C:$T,5,FALSE),0)</f>
        <v>0</v>
      </c>
      <c r="AD150" s="12">
        <f>IFERROR(VLOOKUP($P150,Rushing!$C:$P,7,FALSE)/VLOOKUP($P150,Rushing!$C:$P,5,FALSE),0)</f>
        <v>1</v>
      </c>
      <c r="AE150" s="12">
        <f>IFERROR(VLOOKUP($P150,Rushing!$C:$P,8,FALSE)/VLOOKUP($P150,Rushing!$C:$P,5,FALSE),0)</f>
        <v>1</v>
      </c>
      <c r="AF150" s="12" t="str">
        <f>IFERROR(VLOOKUP($P150,Rushing!$C:$P,12,FALSE),0)</f>
        <v>1.0</v>
      </c>
      <c r="AG150" s="12">
        <f>IFERROR(VLOOKUP($P150,Rushing!$C:$P,9,FALSE)/VLOOKUP($P150,Rushing!$C:$P,5,FALSE),0)</f>
        <v>0</v>
      </c>
      <c r="AH150" s="12">
        <f>VLOOKUP($J150,'Vegas Odds'!$B:$S,18,FALSE)</f>
        <v>12.779863682432442</v>
      </c>
      <c r="AI150" s="12">
        <f>VLOOKUP($J150,'Vegas Odds'!$B:$S,17,FALSE)</f>
        <v>50.520136317567555</v>
      </c>
      <c r="AJ150">
        <v>1</v>
      </c>
      <c r="AK150" s="12">
        <f t="shared" si="41"/>
        <v>0</v>
      </c>
      <c r="AL150" s="12">
        <f t="shared" si="42"/>
        <v>12.779863682432442</v>
      </c>
      <c r="AM150" s="12">
        <f>V150/Team_Defense_Table[[#Totals],[Passing yds/att]]*'Fanduel Export'!Q150</f>
        <v>0</v>
      </c>
      <c r="AN150" s="12">
        <f t="shared" si="57"/>
        <v>0</v>
      </c>
      <c r="AO150" s="12">
        <f>IFERROR(IF(OR($B150="D",$B150="K"),0,VLOOKUP($P150,Receiving!$C:$T,7,FALSE)/VLOOKUP($P150,Receiving!$C:$T,5,FALSE)),0)*$AJ150</f>
        <v>0</v>
      </c>
      <c r="AP150" s="21">
        <f t="shared" si="49"/>
        <v>19.229761904761904</v>
      </c>
      <c r="AQ150" s="21">
        <f t="shared" si="50"/>
        <v>0</v>
      </c>
      <c r="AR150" s="22">
        <f t="shared" si="43"/>
        <v>0</v>
      </c>
      <c r="AS150" s="22">
        <f t="shared" si="51"/>
        <v>0</v>
      </c>
      <c r="AT150" s="22">
        <f>AA150/Team_Defense_Table[[#Totals],[Yards per completion]]*'Fanduel Export'!S150</f>
        <v>0</v>
      </c>
      <c r="AU150" s="12">
        <f t="shared" si="58"/>
        <v>0</v>
      </c>
      <c r="AV150" s="12">
        <f t="shared" si="44"/>
        <v>1</v>
      </c>
      <c r="AW150" s="21">
        <f t="shared" si="52"/>
        <v>27.742261904761904</v>
      </c>
      <c r="AX150" s="12">
        <f t="shared" si="53"/>
        <v>1.8210532540930224</v>
      </c>
      <c r="AY150" s="12">
        <f>AF150/Team_Defense_Table[[#Totals],[Rushing Y/A]]*R150</f>
        <v>1.1594202898550725</v>
      </c>
      <c r="AZ150" s="12">
        <f t="shared" si="59"/>
        <v>2.1113660917020551</v>
      </c>
      <c r="BA150" s="22">
        <f t="shared" si="45"/>
        <v>0.21113660917020552</v>
      </c>
      <c r="BB150" s="22">
        <f t="shared" si="46"/>
        <v>3.5189434861700918E-2</v>
      </c>
      <c r="BC150" s="21">
        <f t="shared" si="47"/>
        <v>0</v>
      </c>
      <c r="BD150" t="str">
        <f t="shared" si="54"/>
        <v>Trace McSorley</v>
      </c>
      <c r="BE150">
        <f t="shared" si="55"/>
        <v>6000</v>
      </c>
      <c r="BF150" t="str">
        <f t="shared" si="56"/>
        <v>QB</v>
      </c>
    </row>
    <row r="151" spans="1:58" x14ac:dyDescent="0.3">
      <c r="A151" t="s">
        <v>2343</v>
      </c>
      <c r="B151" t="s">
        <v>34</v>
      </c>
      <c r="C151" t="s">
        <v>2200</v>
      </c>
      <c r="D151" t="s">
        <v>133</v>
      </c>
      <c r="E151" t="s">
        <v>2344</v>
      </c>
      <c r="F151">
        <v>9.8687496185302699</v>
      </c>
      <c r="G151">
        <v>16</v>
      </c>
      <c r="H151">
        <v>5900</v>
      </c>
      <c r="I151" t="s">
        <v>1968</v>
      </c>
      <c r="J151" t="s">
        <v>99</v>
      </c>
      <c r="K151" t="s">
        <v>72</v>
      </c>
      <c r="O151" t="str">
        <f t="shared" si="48"/>
        <v>David Montgomery</v>
      </c>
      <c r="P151" t="str">
        <f>IFERROR(VLOOKUP(O:O,'Name Bridge'!A:B,2,FALSE),O:O)</f>
        <v>David Montgomery</v>
      </c>
      <c r="Q151" s="12">
        <f>VLOOKUP($K151,'Defensive Stats'!$AC:$AH,2,FALSE)</f>
        <v>7.4484451718494276</v>
      </c>
      <c r="R151" s="12">
        <f>VLOOKUP($K151,'Defensive Stats'!$AC:$AH,4,FALSE)</f>
        <v>4.0769230769230766</v>
      </c>
      <c r="S151" s="12">
        <f>VLOOKUP($K151,'Defensive Stats'!$AC:$AH,6,FALSE)</f>
        <v>11.94488188976378</v>
      </c>
      <c r="T151" s="12">
        <f>IFERROR(VLOOKUP($P151,Passing!$C:$AF,9,FALSE)/VLOOKUP($P151,Passing!$C:$AF,5,FALSE),0)</f>
        <v>0</v>
      </c>
      <c r="U151" s="12">
        <f>IFERROR(VLOOKUP($P151,Passing!$C:$AF,11,FALSE)/VLOOKUP($P151,Passing!$C:$AF,5,FALSE),0)</f>
        <v>0</v>
      </c>
      <c r="V151" s="12">
        <f>IFERROR(VLOOKUP($P151,Passing!$C:$AF,18,FALSE),0)</f>
        <v>0</v>
      </c>
      <c r="W151" s="12">
        <f>IFERROR(VLOOKUP($P151,Passing!$C:$AF,12,FALSE)/VLOOKUP($P151,Passing!$C:$AF,5,FALSE),0)</f>
        <v>0</v>
      </c>
      <c r="X151" s="12">
        <f>IFERROR(IF(OR($B151="D",$B151="K"),0,VLOOKUP($P151,Receiving!$C:$T,7,FALSE)/VLOOKUP($P151,Receiving!$C:$T,5,FALSE)),0)*$AJ151</f>
        <v>2.1875</v>
      </c>
      <c r="Y151" s="21">
        <f>IFERROR(VLOOKUP($P151,Receiving!$C:$T,8,FALSE)/VLOOKUP($P151,Receiving!$C:$T,5,FALSE),0)</f>
        <v>1.5625</v>
      </c>
      <c r="Z151" s="21">
        <f>IFERROR(VLOOKUP($P151,Receiving!$C:$T,10,FALSE)/VLOOKUP($P151,Receiving!$C:$T,5,FALSE),0)</f>
        <v>11.5625</v>
      </c>
      <c r="AA151" s="21">
        <f>IFERROR(VLOOKUP($P151,Receiving!$C:$T,11,FALSE),0)</f>
        <v>7.4</v>
      </c>
      <c r="AB151" s="21">
        <f>IFERROR(VLOOKUP($P151,Receiving!$C:$T,14,FALSE),0)</f>
        <v>30</v>
      </c>
      <c r="AC151" s="21">
        <f>IFERROR(VLOOKUP($P151,Receiving!$C:$T,11,FALSE)/VLOOKUP($P151,Receiving!$C:$T,5,FALSE),0)</f>
        <v>0.46250000000000002</v>
      </c>
      <c r="AD151" s="12">
        <f>IFERROR(VLOOKUP($P151,Rushing!$C:$P,7,FALSE)/VLOOKUP($P151,Rushing!$C:$P,5,FALSE),0)</f>
        <v>15.125</v>
      </c>
      <c r="AE151" s="12">
        <f>IFERROR(VLOOKUP($P151,Rushing!$C:$P,8,FALSE)/VLOOKUP($P151,Rushing!$C:$P,5,FALSE),0)</f>
        <v>55.5625</v>
      </c>
      <c r="AF151" s="12" t="str">
        <f>IFERROR(VLOOKUP($P151,Rushing!$C:$P,12,FALSE),0)</f>
        <v>3.7</v>
      </c>
      <c r="AG151" s="12">
        <f>IFERROR(VLOOKUP($P151,Rushing!$C:$P,9,FALSE)/VLOOKUP($P151,Rushing!$C:$P,5,FALSE),0)</f>
        <v>0.375</v>
      </c>
      <c r="AH151" s="12">
        <f>VLOOKUP($J151,'Vegas Odds'!$B:$S,18,FALSE)</f>
        <v>39.087289482995565</v>
      </c>
      <c r="AI151" s="12">
        <f>VLOOKUP($J151,'Vegas Odds'!$B:$S,17,FALSE)</f>
        <v>21.912710517004435</v>
      </c>
      <c r="AJ151">
        <v>1</v>
      </c>
      <c r="AK151" s="12">
        <f t="shared" si="41"/>
        <v>0</v>
      </c>
      <c r="AL151" s="12">
        <f t="shared" si="42"/>
        <v>0</v>
      </c>
      <c r="AM151" s="12">
        <f>V151/Team_Defense_Table[[#Totals],[Passing yds/att]]*'Fanduel Export'!Q151</f>
        <v>0</v>
      </c>
      <c r="AN151" s="12">
        <f t="shared" si="57"/>
        <v>0</v>
      </c>
      <c r="AO151" s="12">
        <f>IFERROR(IF(OR($B151="D",$B151="K"),0,VLOOKUP($P151,Receiving!$C:$T,7,FALSE)/VLOOKUP($P151,Receiving!$C:$T,5,FALSE)),0)*$AJ151</f>
        <v>2.1875</v>
      </c>
      <c r="AP151" s="21">
        <f t="shared" si="49"/>
        <v>29.935714285714287</v>
      </c>
      <c r="AQ151" s="21">
        <f t="shared" si="50"/>
        <v>2.8562353624832717</v>
      </c>
      <c r="AR151" s="22">
        <f t="shared" si="43"/>
        <v>1.5625</v>
      </c>
      <c r="AS151" s="22">
        <f t="shared" si="51"/>
        <v>2.0401681160594798</v>
      </c>
      <c r="AT151" s="22">
        <f>AA151/Team_Defense_Table[[#Totals],[Yards per completion]]*'Fanduel Export'!S151</f>
        <v>8.3243369586638938</v>
      </c>
      <c r="AU151" s="12">
        <f t="shared" si="58"/>
        <v>16.983046850401617</v>
      </c>
      <c r="AV151" s="12">
        <f t="shared" si="44"/>
        <v>15.125</v>
      </c>
      <c r="AW151" s="21">
        <f t="shared" si="52"/>
        <v>24.985714285714284</v>
      </c>
      <c r="AX151" s="12">
        <f t="shared" si="53"/>
        <v>13.264769731205515</v>
      </c>
      <c r="AY151" s="12">
        <f>AF151/Team_Defense_Table[[#Totals],[Rushing Y/A]]*R151</f>
        <v>3.4978818283166109</v>
      </c>
      <c r="AZ151" s="12">
        <f t="shared" si="59"/>
        <v>46.398596999587987</v>
      </c>
      <c r="BA151" s="22">
        <f t="shared" si="45"/>
        <v>7.1194143849989606</v>
      </c>
      <c r="BB151" s="22">
        <f t="shared" si="46"/>
        <v>1.206680404237112</v>
      </c>
      <c r="BC151" s="21">
        <f t="shared" si="47"/>
        <v>0.37076271186440674</v>
      </c>
      <c r="BD151" t="str">
        <f t="shared" si="54"/>
        <v>David Montgomery</v>
      </c>
      <c r="BE151">
        <f t="shared" si="55"/>
        <v>5900</v>
      </c>
      <c r="BF151" t="str">
        <f t="shared" si="56"/>
        <v>RB</v>
      </c>
    </row>
    <row r="152" spans="1:58" x14ac:dyDescent="0.3">
      <c r="A152" t="s">
        <v>2345</v>
      </c>
      <c r="B152" t="s">
        <v>52</v>
      </c>
      <c r="C152" t="s">
        <v>2346</v>
      </c>
      <c r="D152" t="s">
        <v>81</v>
      </c>
      <c r="E152" t="s">
        <v>1895</v>
      </c>
      <c r="F152">
        <v>10.4285714285714</v>
      </c>
      <c r="G152">
        <v>14</v>
      </c>
      <c r="H152">
        <v>5900</v>
      </c>
      <c r="I152" t="s">
        <v>1892</v>
      </c>
      <c r="J152" t="s">
        <v>1095</v>
      </c>
      <c r="K152" t="s">
        <v>1096</v>
      </c>
      <c r="O152" t="str">
        <f t="shared" si="48"/>
        <v>Jared Cook</v>
      </c>
      <c r="P152" t="str">
        <f>IFERROR(VLOOKUP(O:O,'Name Bridge'!A:B,2,FALSE),O:O)</f>
        <v>Jared Cook</v>
      </c>
      <c r="Q152" s="12">
        <f>VLOOKUP($K152,'Defensive Stats'!$AC:$AH,2,FALSE)</f>
        <v>6.5090361445783129</v>
      </c>
      <c r="R152" s="12">
        <f>VLOOKUP($K152,'Defensive Stats'!$AC:$AH,4,FALSE)</f>
        <v>3.2624309392265194</v>
      </c>
      <c r="S152" s="12">
        <f>VLOOKUP($K152,'Defensive Stats'!$AC:$AH,6,FALSE)</f>
        <v>10.593137254901961</v>
      </c>
      <c r="T152" s="12">
        <f>IFERROR(VLOOKUP($P152,Passing!$C:$AF,9,FALSE)/VLOOKUP($P152,Passing!$C:$AF,5,FALSE),0)</f>
        <v>0</v>
      </c>
      <c r="U152" s="12">
        <f>IFERROR(VLOOKUP($P152,Passing!$C:$AF,11,FALSE)/VLOOKUP($P152,Passing!$C:$AF,5,FALSE),0)</f>
        <v>0</v>
      </c>
      <c r="V152" s="12">
        <f>IFERROR(VLOOKUP($P152,Passing!$C:$AF,18,FALSE),0)</f>
        <v>0</v>
      </c>
      <c r="W152" s="12">
        <f>IFERROR(VLOOKUP($P152,Passing!$C:$AF,12,FALSE)/VLOOKUP($P152,Passing!$C:$AF,5,FALSE),0)</f>
        <v>0</v>
      </c>
      <c r="X152" s="12">
        <f>IFERROR(IF(OR($B152="D",$B152="K"),0,VLOOKUP($P152,Receiving!$C:$T,7,FALSE)/VLOOKUP($P152,Receiving!$C:$T,5,FALSE)),0)*$AJ152</f>
        <v>4.6428571428571432</v>
      </c>
      <c r="Y152" s="21">
        <f>IFERROR(VLOOKUP($P152,Receiving!$C:$T,8,FALSE)/VLOOKUP($P152,Receiving!$C:$T,5,FALSE),0)</f>
        <v>3.0714285714285716</v>
      </c>
      <c r="Z152" s="21">
        <f>IFERROR(VLOOKUP($P152,Receiving!$C:$T,10,FALSE)/VLOOKUP($P152,Receiving!$C:$T,5,FALSE),0)</f>
        <v>50.357142857142854</v>
      </c>
      <c r="AA152" s="21">
        <f>IFERROR(VLOOKUP($P152,Receiving!$C:$T,11,FALSE),0)</f>
        <v>16.399999999999999</v>
      </c>
      <c r="AB152" s="21">
        <f>IFERROR(VLOOKUP($P152,Receiving!$C:$T,14,FALSE),0)</f>
        <v>61</v>
      </c>
      <c r="AC152" s="21">
        <f>IFERROR(VLOOKUP($P152,Receiving!$C:$T,11,FALSE)/VLOOKUP($P152,Receiving!$C:$T,5,FALSE),0)</f>
        <v>1.1714285714285713</v>
      </c>
      <c r="AD152" s="12">
        <f>IFERROR(VLOOKUP($P152,Rushing!$C:$P,7,FALSE)/VLOOKUP($P152,Rushing!$C:$P,5,FALSE),0)</f>
        <v>0</v>
      </c>
      <c r="AE152" s="12">
        <f>IFERROR(VLOOKUP($P152,Rushing!$C:$P,8,FALSE)/VLOOKUP($P152,Rushing!$C:$P,5,FALSE),0)</f>
        <v>0</v>
      </c>
      <c r="AF152" s="12">
        <f>IFERROR(VLOOKUP($P152,Rushing!$C:$P,12,FALSE),0)</f>
        <v>0</v>
      </c>
      <c r="AG152" s="12">
        <f>IFERROR(VLOOKUP($P152,Rushing!$C:$P,9,FALSE)/VLOOKUP($P152,Rushing!$C:$P,5,FALSE),0)</f>
        <v>0</v>
      </c>
      <c r="AH152" s="12">
        <f>VLOOKUP($J152,'Vegas Odds'!$B:$S,18,FALSE)</f>
        <v>41.698085765579364</v>
      </c>
      <c r="AI152" s="12">
        <f>VLOOKUP($J152,'Vegas Odds'!$B:$S,17,FALSE)</f>
        <v>21.901914234420641</v>
      </c>
      <c r="AJ152">
        <v>1</v>
      </c>
      <c r="AK152" s="12">
        <f t="shared" si="41"/>
        <v>0</v>
      </c>
      <c r="AL152" s="12">
        <f t="shared" si="42"/>
        <v>0</v>
      </c>
      <c r="AM152" s="12">
        <f>V152/Team_Defense_Table[[#Totals],[Passing yds/att]]*'Fanduel Export'!Q152</f>
        <v>0</v>
      </c>
      <c r="AN152" s="12">
        <f t="shared" si="57"/>
        <v>0</v>
      </c>
      <c r="AO152" s="12">
        <f>IFERROR(IF(OR($B152="D",$B152="K"),0,VLOOKUP($P152,Receiving!$C:$T,7,FALSE)/VLOOKUP($P152,Receiving!$C:$T,5,FALSE)),0)*$AJ152</f>
        <v>4.6428571428571432</v>
      </c>
      <c r="AP152" s="21">
        <f t="shared" si="49"/>
        <v>40.582776292335119</v>
      </c>
      <c r="AQ152" s="21">
        <f t="shared" si="50"/>
        <v>4.7704537004964562</v>
      </c>
      <c r="AR152" s="22">
        <f t="shared" si="43"/>
        <v>3.0714285714285716</v>
      </c>
      <c r="AS152" s="22">
        <f t="shared" si="51"/>
        <v>3.1558386018668863</v>
      </c>
      <c r="AT152" s="22">
        <f>AA152/Team_Defense_Table[[#Totals],[Yards per completion]]*'Fanduel Export'!S152</f>
        <v>16.360799390527145</v>
      </c>
      <c r="AU152" s="12">
        <f t="shared" si="58"/>
        <v>51.632042274025792</v>
      </c>
      <c r="AV152" s="12">
        <f t="shared" si="44"/>
        <v>0</v>
      </c>
      <c r="AW152" s="21">
        <f t="shared" si="52"/>
        <v>30.380681818181817</v>
      </c>
      <c r="AX152" s="12">
        <f t="shared" si="53"/>
        <v>0</v>
      </c>
      <c r="AY152" s="12">
        <f>AF152/Team_Defense_Table[[#Totals],[Rushing Y/A]]*R152</f>
        <v>0</v>
      </c>
      <c r="AZ152" s="12">
        <f t="shared" si="59"/>
        <v>0</v>
      </c>
      <c r="BA152" s="22">
        <f t="shared" si="45"/>
        <v>6.6989185131168645</v>
      </c>
      <c r="BB152" s="22">
        <f t="shared" si="46"/>
        <v>1.1354099174774346</v>
      </c>
      <c r="BC152" s="21">
        <f t="shared" si="47"/>
        <v>0.78692493946731235</v>
      </c>
      <c r="BD152" t="str">
        <f t="shared" si="54"/>
        <v>Jared Cook</v>
      </c>
      <c r="BE152">
        <f t="shared" si="55"/>
        <v>5900</v>
      </c>
      <c r="BF152" t="str">
        <f t="shared" si="56"/>
        <v>TE</v>
      </c>
    </row>
    <row r="153" spans="1:58" x14ac:dyDescent="0.3">
      <c r="A153" t="s">
        <v>2347</v>
      </c>
      <c r="B153" t="s">
        <v>49</v>
      </c>
      <c r="C153" t="s">
        <v>2348</v>
      </c>
      <c r="D153" t="s">
        <v>197</v>
      </c>
      <c r="E153" t="s">
        <v>2109</v>
      </c>
      <c r="F153">
        <v>8.8142858232770607</v>
      </c>
      <c r="G153">
        <v>14</v>
      </c>
      <c r="H153">
        <v>5900</v>
      </c>
      <c r="I153" t="s">
        <v>1888</v>
      </c>
      <c r="J153" t="s">
        <v>37</v>
      </c>
      <c r="K153" t="s">
        <v>54</v>
      </c>
      <c r="O153" t="str">
        <f t="shared" si="48"/>
        <v>Marquise Brown</v>
      </c>
      <c r="P153" t="str">
        <f>IFERROR(VLOOKUP(O:O,'Name Bridge'!A:B,2,FALSE),O:O)</f>
        <v>Marquise Brown</v>
      </c>
      <c r="Q153" s="12">
        <f>VLOOKUP($K153,'Defensive Stats'!$AC:$AH,2,FALSE)</f>
        <v>6.7641325536062382</v>
      </c>
      <c r="R153" s="12">
        <f>VLOOKUP($K153,'Defensive Stats'!$AC:$AH,4,FALSE)</f>
        <v>5</v>
      </c>
      <c r="S153" s="12">
        <f>VLOOKUP($K153,'Defensive Stats'!$AC:$AH,6,FALSE)</f>
        <v>10.911949685534591</v>
      </c>
      <c r="T153" s="12">
        <f>IFERROR(VLOOKUP($P153,Passing!$C:$AF,9,FALSE)/VLOOKUP($P153,Passing!$C:$AF,5,FALSE),0)</f>
        <v>0</v>
      </c>
      <c r="U153" s="12">
        <f>IFERROR(VLOOKUP($P153,Passing!$C:$AF,11,FALSE)/VLOOKUP($P153,Passing!$C:$AF,5,FALSE),0)</f>
        <v>0</v>
      </c>
      <c r="V153" s="12">
        <f>IFERROR(VLOOKUP($P153,Passing!$C:$AF,18,FALSE),0)</f>
        <v>0</v>
      </c>
      <c r="W153" s="12">
        <f>IFERROR(VLOOKUP($P153,Passing!$C:$AF,12,FALSE)/VLOOKUP($P153,Passing!$C:$AF,5,FALSE),0)</f>
        <v>0</v>
      </c>
      <c r="X153" s="12">
        <f>IFERROR(IF(OR($B153="D",$B153="K"),0,VLOOKUP($P153,Receiving!$C:$T,7,FALSE)/VLOOKUP($P153,Receiving!$C:$T,5,FALSE)),0)*$AJ153</f>
        <v>5.0714285714285712</v>
      </c>
      <c r="Y153" s="21">
        <f>IFERROR(VLOOKUP($P153,Receiving!$C:$T,8,FALSE)/VLOOKUP($P153,Receiving!$C:$T,5,FALSE),0)</f>
        <v>3.2857142857142856</v>
      </c>
      <c r="Z153" s="21">
        <f>IFERROR(VLOOKUP($P153,Receiving!$C:$T,10,FALSE)/VLOOKUP($P153,Receiving!$C:$T,5,FALSE),0)</f>
        <v>41.714285714285715</v>
      </c>
      <c r="AA153" s="21">
        <f>IFERROR(VLOOKUP($P153,Receiving!$C:$T,11,FALSE),0)</f>
        <v>12.7</v>
      </c>
      <c r="AB153" s="21">
        <f>IFERROR(VLOOKUP($P153,Receiving!$C:$T,14,FALSE),0)</f>
        <v>83</v>
      </c>
      <c r="AC153" s="21">
        <f>IFERROR(VLOOKUP($P153,Receiving!$C:$T,11,FALSE)/VLOOKUP($P153,Receiving!$C:$T,5,FALSE),0)</f>
        <v>0.90714285714285714</v>
      </c>
      <c r="AD153" s="12">
        <f>IFERROR(VLOOKUP($P153,Rushing!$C:$P,7,FALSE)/VLOOKUP($P153,Rushing!$C:$P,5,FALSE),0)</f>
        <v>0</v>
      </c>
      <c r="AE153" s="12">
        <f>IFERROR(VLOOKUP($P153,Rushing!$C:$P,8,FALSE)/VLOOKUP($P153,Rushing!$C:$P,5,FALSE),0)</f>
        <v>0</v>
      </c>
      <c r="AF153" s="12">
        <f>IFERROR(VLOOKUP($P153,Rushing!$C:$P,12,FALSE),0)</f>
        <v>0</v>
      </c>
      <c r="AG153" s="12">
        <f>IFERROR(VLOOKUP($P153,Rushing!$C:$P,9,FALSE)/VLOOKUP($P153,Rushing!$C:$P,5,FALSE),0)</f>
        <v>0</v>
      </c>
      <c r="AH153" s="12">
        <f>VLOOKUP($J153,'Vegas Odds'!$B:$S,18,FALSE)</f>
        <v>12.779863682432442</v>
      </c>
      <c r="AI153" s="12">
        <f>VLOOKUP($J153,'Vegas Odds'!$B:$S,17,FALSE)</f>
        <v>50.520136317567555</v>
      </c>
      <c r="AJ153">
        <v>1</v>
      </c>
      <c r="AK153" s="12">
        <f t="shared" si="41"/>
        <v>0</v>
      </c>
      <c r="AL153" s="12">
        <f t="shared" si="42"/>
        <v>0</v>
      </c>
      <c r="AM153" s="12">
        <f>V153/Team_Defense_Table[[#Totals],[Passing yds/att]]*'Fanduel Export'!Q153</f>
        <v>0</v>
      </c>
      <c r="AN153" s="12">
        <f t="shared" si="57"/>
        <v>0</v>
      </c>
      <c r="AO153" s="12">
        <f>IFERROR(IF(OR($B153="D",$B153="K"),0,VLOOKUP($P153,Receiving!$C:$T,7,FALSE)/VLOOKUP($P153,Receiving!$C:$T,5,FALSE)),0)*$AJ153</f>
        <v>5.0714285714285712</v>
      </c>
      <c r="AP153" s="21">
        <f t="shared" si="49"/>
        <v>19.229761904761904</v>
      </c>
      <c r="AQ153" s="21">
        <f t="shared" si="50"/>
        <v>3.3704091677807342</v>
      </c>
      <c r="AR153" s="22">
        <f t="shared" si="43"/>
        <v>3.2857142857142856</v>
      </c>
      <c r="AS153" s="22">
        <f t="shared" si="51"/>
        <v>2.183645376308645</v>
      </c>
      <c r="AT153" s="22">
        <f>AA153/Team_Defense_Table[[#Totals],[Yards per completion]]*'Fanduel Export'!S153</f>
        <v>13.050950659868816</v>
      </c>
      <c r="AU153" s="12">
        <f t="shared" si="58"/>
        <v>28.498648064854798</v>
      </c>
      <c r="AV153" s="12">
        <f t="shared" si="44"/>
        <v>0</v>
      </c>
      <c r="AW153" s="21">
        <f t="shared" si="52"/>
        <v>27.742261904761904</v>
      </c>
      <c r="AX153" s="12">
        <f t="shared" si="53"/>
        <v>0</v>
      </c>
      <c r="AY153" s="12">
        <f>AF153/Team_Defense_Table[[#Totals],[Rushing Y/A]]*R153</f>
        <v>0</v>
      </c>
      <c r="AZ153" s="12">
        <f t="shared" si="59"/>
        <v>0</v>
      </c>
      <c r="BA153" s="22">
        <f t="shared" si="45"/>
        <v>4.4927219493426227</v>
      </c>
      <c r="BB153" s="22">
        <f t="shared" si="46"/>
        <v>0.76147829649874954</v>
      </c>
      <c r="BC153" s="21">
        <f t="shared" si="47"/>
        <v>0.85956416464891028</v>
      </c>
      <c r="BD153" t="str">
        <f t="shared" si="54"/>
        <v>Marquise Brown</v>
      </c>
      <c r="BE153">
        <f t="shared" si="55"/>
        <v>5900</v>
      </c>
      <c r="BF153" t="str">
        <f t="shared" si="56"/>
        <v>WR</v>
      </c>
    </row>
    <row r="154" spans="1:58" x14ac:dyDescent="0.3">
      <c r="A154" t="s">
        <v>2349</v>
      </c>
      <c r="B154" t="s">
        <v>49</v>
      </c>
      <c r="C154" t="s">
        <v>1952</v>
      </c>
      <c r="D154" t="s">
        <v>181</v>
      </c>
      <c r="E154" t="s">
        <v>2350</v>
      </c>
      <c r="F154">
        <v>9.1200002034505196</v>
      </c>
      <c r="G154">
        <v>15</v>
      </c>
      <c r="H154">
        <v>5900</v>
      </c>
      <c r="I154" t="s">
        <v>1934</v>
      </c>
      <c r="J154" t="s">
        <v>56</v>
      </c>
      <c r="K154" t="s">
        <v>78</v>
      </c>
      <c r="O154" t="str">
        <f t="shared" si="48"/>
        <v>Mike Williams</v>
      </c>
      <c r="P154" t="str">
        <f>IFERROR(VLOOKUP(O:O,'Name Bridge'!A:B,2,FALSE),O:O)</f>
        <v>Mike Williams</v>
      </c>
      <c r="Q154" s="12">
        <f>VLOOKUP($K154,'Defensive Stats'!$AC:$AH,2,FALSE)</f>
        <v>7.8496993987975952</v>
      </c>
      <c r="R154" s="12">
        <f>VLOOKUP($K154,'Defensive Stats'!$AC:$AH,4,FALSE)</f>
        <v>4.7261904761904763</v>
      </c>
      <c r="S154" s="12">
        <f>VLOOKUP($K154,'Defensive Stats'!$AC:$AH,6,FALSE)</f>
        <v>12.717532467532468</v>
      </c>
      <c r="T154" s="12">
        <f>IFERROR(VLOOKUP($P154,Passing!$C:$AF,9,FALSE)/VLOOKUP($P154,Passing!$C:$AF,5,FALSE),0)</f>
        <v>0</v>
      </c>
      <c r="U154" s="12">
        <f>IFERROR(VLOOKUP($P154,Passing!$C:$AF,11,FALSE)/VLOOKUP($P154,Passing!$C:$AF,5,FALSE),0)</f>
        <v>0</v>
      </c>
      <c r="V154" s="12">
        <f>IFERROR(VLOOKUP($P154,Passing!$C:$AF,18,FALSE),0)</f>
        <v>0</v>
      </c>
      <c r="W154" s="12">
        <f>IFERROR(VLOOKUP($P154,Passing!$C:$AF,12,FALSE)/VLOOKUP($P154,Passing!$C:$AF,5,FALSE),0)</f>
        <v>0</v>
      </c>
      <c r="X154" s="12">
        <f>IFERROR(IF(OR($B154="D",$B154="K"),0,VLOOKUP($P154,Receiving!$C:$T,7,FALSE)/VLOOKUP($P154,Receiving!$C:$T,5,FALSE)),0)*$AJ154</f>
        <v>6</v>
      </c>
      <c r="Y154" s="21">
        <f>IFERROR(VLOOKUP($P154,Receiving!$C:$T,8,FALSE)/VLOOKUP($P154,Receiving!$C:$T,5,FALSE),0)</f>
        <v>3.2666666666666666</v>
      </c>
      <c r="Z154" s="21">
        <f>IFERROR(VLOOKUP($P154,Receiving!$C:$T,10,FALSE)/VLOOKUP($P154,Receiving!$C:$T,5,FALSE),0)</f>
        <v>66.733333333333334</v>
      </c>
      <c r="AA154" s="21">
        <f>IFERROR(VLOOKUP($P154,Receiving!$C:$T,11,FALSE),0)</f>
        <v>20.399999999999999</v>
      </c>
      <c r="AB154" s="21">
        <f>IFERROR(VLOOKUP($P154,Receiving!$C:$T,14,FALSE),0)</f>
        <v>56</v>
      </c>
      <c r="AC154" s="21">
        <f>IFERROR(VLOOKUP($P154,Receiving!$C:$T,11,FALSE)/VLOOKUP($P154,Receiving!$C:$T,5,FALSE),0)</f>
        <v>1.3599999999999999</v>
      </c>
      <c r="AD154" s="12">
        <f>IFERROR(VLOOKUP($P154,Rushing!$C:$P,7,FALSE)/VLOOKUP($P154,Rushing!$C:$P,5,FALSE),0)</f>
        <v>6.6666666666666666E-2</v>
      </c>
      <c r="AE154" s="12">
        <f>IFERROR(VLOOKUP($P154,Rushing!$C:$P,8,FALSE)/VLOOKUP($P154,Rushing!$C:$P,5,FALSE),0)</f>
        <v>0.13333333333333333</v>
      </c>
      <c r="AF154" s="12" t="str">
        <f>IFERROR(VLOOKUP($P154,Rushing!$C:$P,12,FALSE),0)</f>
        <v>2.0</v>
      </c>
      <c r="AG154" s="12">
        <f>IFERROR(VLOOKUP($P154,Rushing!$C:$P,9,FALSE)/VLOOKUP($P154,Rushing!$C:$P,5,FALSE),0)</f>
        <v>0</v>
      </c>
      <c r="AH154" s="12">
        <f>VLOOKUP($J154,'Vegas Odds'!$B:$S,18,FALSE)</f>
        <v>34.151746652267818</v>
      </c>
      <c r="AI154" s="12">
        <f>VLOOKUP($J154,'Vegas Odds'!$B:$S,17,FALSE)</f>
        <v>26.748253347732181</v>
      </c>
      <c r="AJ154">
        <v>1</v>
      </c>
      <c r="AK154" s="12">
        <f t="shared" si="41"/>
        <v>0</v>
      </c>
      <c r="AL154" s="12">
        <f t="shared" si="42"/>
        <v>0</v>
      </c>
      <c r="AM154" s="12">
        <f>V154/Team_Defense_Table[[#Totals],[Passing yds/att]]*'Fanduel Export'!Q154</f>
        <v>0</v>
      </c>
      <c r="AN154" s="12">
        <f t="shared" si="57"/>
        <v>0</v>
      </c>
      <c r="AO154" s="12">
        <f>IFERROR(IF(OR($B154="D",$B154="K"),0,VLOOKUP($P154,Receiving!$C:$T,7,FALSE)/VLOOKUP($P154,Receiving!$C:$T,5,FALSE)),0)*$AJ154</f>
        <v>6</v>
      </c>
      <c r="AP154" s="21">
        <f t="shared" si="49"/>
        <v>32.673214285714288</v>
      </c>
      <c r="AQ154" s="21">
        <f t="shared" si="50"/>
        <v>6.2715127480800055</v>
      </c>
      <c r="AR154" s="22">
        <f t="shared" si="43"/>
        <v>3.2666666666666666</v>
      </c>
      <c r="AS154" s="22">
        <f t="shared" si="51"/>
        <v>3.4144902739546694</v>
      </c>
      <c r="AT154" s="22">
        <f>AA154/Team_Defense_Table[[#Totals],[Yards per completion]]*'Fanduel Export'!S154</f>
        <v>24.432566781474755</v>
      </c>
      <c r="AU154" s="12">
        <f t="shared" si="58"/>
        <v>83.42476164309349</v>
      </c>
      <c r="AV154" s="12">
        <f t="shared" si="44"/>
        <v>6.6666666666666666E-2</v>
      </c>
      <c r="AW154" s="21">
        <f t="shared" si="52"/>
        <v>14.611309523809522</v>
      </c>
      <c r="AX154" s="12">
        <f t="shared" si="53"/>
        <v>0.12204360512266282</v>
      </c>
      <c r="AY154" s="12">
        <f>AF154/Team_Defense_Table[[#Totals],[Rushing Y/A]]*R154</f>
        <v>2.191856452726018</v>
      </c>
      <c r="AZ154" s="12">
        <f t="shared" si="59"/>
        <v>0.26750206340205462</v>
      </c>
      <c r="BA154" s="22">
        <f t="shared" si="45"/>
        <v>10.002559703982888</v>
      </c>
      <c r="BB154" s="22">
        <f t="shared" si="46"/>
        <v>1.6953491023699809</v>
      </c>
      <c r="BC154" s="21">
        <f t="shared" si="47"/>
        <v>1.0169491525423728</v>
      </c>
      <c r="BD154" t="str">
        <f t="shared" si="54"/>
        <v>Mike Williams</v>
      </c>
      <c r="BE154">
        <f t="shared" si="55"/>
        <v>5900</v>
      </c>
      <c r="BF154" t="str">
        <f t="shared" si="56"/>
        <v>WR</v>
      </c>
    </row>
    <row r="155" spans="1:58" x14ac:dyDescent="0.3">
      <c r="A155" t="s">
        <v>2351</v>
      </c>
      <c r="B155" t="s">
        <v>34</v>
      </c>
      <c r="C155" t="s">
        <v>2352</v>
      </c>
      <c r="D155" t="s">
        <v>253</v>
      </c>
      <c r="E155" t="s">
        <v>2353</v>
      </c>
      <c r="F155">
        <v>10.362500190734799</v>
      </c>
      <c r="G155">
        <v>8</v>
      </c>
      <c r="H155">
        <v>5800</v>
      </c>
      <c r="I155" t="s">
        <v>1888</v>
      </c>
      <c r="J155" t="s">
        <v>54</v>
      </c>
      <c r="K155" t="s">
        <v>37</v>
      </c>
      <c r="O155" t="str">
        <f t="shared" si="48"/>
        <v>Kareem Hunt</v>
      </c>
      <c r="P155" t="str">
        <f>IFERROR(VLOOKUP(O:O,'Name Bridge'!A:B,2,FALSE),O:O)</f>
        <v>Kareem Hunt</v>
      </c>
      <c r="Q155" s="12">
        <f>VLOOKUP($K155,'Defensive Stats'!$AC:$AH,2,FALSE)</f>
        <v>6.09375</v>
      </c>
      <c r="R155" s="12">
        <f>VLOOKUP($K155,'Defensive Stats'!$AC:$AH,4,FALSE)</f>
        <v>4.3941176470588239</v>
      </c>
      <c r="S155" s="12">
        <f>VLOOKUP($K155,'Defensive Stats'!$AC:$AH,6,FALSE)</f>
        <v>10.424528301886792</v>
      </c>
      <c r="T155" s="12">
        <f>IFERROR(VLOOKUP($P155,Passing!$C:$AF,9,FALSE)/VLOOKUP($P155,Passing!$C:$AF,5,FALSE),0)</f>
        <v>0</v>
      </c>
      <c r="U155" s="12">
        <f>IFERROR(VLOOKUP($P155,Passing!$C:$AF,11,FALSE)/VLOOKUP($P155,Passing!$C:$AF,5,FALSE),0)</f>
        <v>0</v>
      </c>
      <c r="V155" s="12">
        <f>IFERROR(VLOOKUP($P155,Passing!$C:$AF,18,FALSE),0)</f>
        <v>0</v>
      </c>
      <c r="W155" s="12">
        <f>IFERROR(VLOOKUP($P155,Passing!$C:$AF,12,FALSE)/VLOOKUP($P155,Passing!$C:$AF,5,FALSE),0)</f>
        <v>0</v>
      </c>
      <c r="X155" s="12">
        <f>IFERROR(IF(OR($B155="D",$B155="K"),0,VLOOKUP($P155,Receiving!$C:$T,7,FALSE)/VLOOKUP($P155,Receiving!$C:$T,5,FALSE)),0)*$AJ155</f>
        <v>5.5</v>
      </c>
      <c r="Y155" s="21">
        <f>IFERROR(VLOOKUP($P155,Receiving!$C:$T,8,FALSE)/VLOOKUP($P155,Receiving!$C:$T,5,FALSE),0)</f>
        <v>4.625</v>
      </c>
      <c r="Z155" s="21">
        <f>IFERROR(VLOOKUP($P155,Receiving!$C:$T,10,FALSE)/VLOOKUP($P155,Receiving!$C:$T,5,FALSE),0)</f>
        <v>35.625</v>
      </c>
      <c r="AA155" s="21">
        <f>IFERROR(VLOOKUP($P155,Receiving!$C:$T,11,FALSE),0)</f>
        <v>7.7</v>
      </c>
      <c r="AB155" s="21">
        <f>IFERROR(VLOOKUP($P155,Receiving!$C:$T,14,FALSE),0)</f>
        <v>29</v>
      </c>
      <c r="AC155" s="21">
        <f>IFERROR(VLOOKUP($P155,Receiving!$C:$T,11,FALSE)/VLOOKUP($P155,Receiving!$C:$T,5,FALSE),0)</f>
        <v>0.96250000000000002</v>
      </c>
      <c r="AD155" s="12">
        <f>IFERROR(VLOOKUP($P155,Rushing!$C:$P,7,FALSE)/VLOOKUP($P155,Rushing!$C:$P,5,FALSE),0)</f>
        <v>5.375</v>
      </c>
      <c r="AE155" s="12">
        <f>IFERROR(VLOOKUP($P155,Rushing!$C:$P,8,FALSE)/VLOOKUP($P155,Rushing!$C:$P,5,FALSE),0)</f>
        <v>22.375</v>
      </c>
      <c r="AF155" s="12" t="str">
        <f>IFERROR(VLOOKUP($P155,Rushing!$C:$P,12,FALSE),0)</f>
        <v>4.2</v>
      </c>
      <c r="AG155" s="12">
        <f>IFERROR(VLOOKUP($P155,Rushing!$C:$P,9,FALSE)/VLOOKUP($P155,Rushing!$C:$P,5,FALSE),0)</f>
        <v>0.25</v>
      </c>
      <c r="AH155" s="12">
        <f>VLOOKUP($J155,'Vegas Odds'!$B:$S,18,FALSE)</f>
        <v>39.317423175965665</v>
      </c>
      <c r="AI155" s="12">
        <f>VLOOKUP($J155,'Vegas Odds'!$B:$S,17,FALSE)</f>
        <v>20.682576824034335</v>
      </c>
      <c r="AJ155">
        <v>1</v>
      </c>
      <c r="AK155" s="12">
        <f t="shared" si="41"/>
        <v>0</v>
      </c>
      <c r="AL155" s="12">
        <f t="shared" si="42"/>
        <v>0</v>
      </c>
      <c r="AM155" s="12">
        <f>V155/Team_Defense_Table[[#Totals],[Passing yds/att]]*'Fanduel Export'!Q155</f>
        <v>0</v>
      </c>
      <c r="AN155" s="12">
        <f t="shared" si="57"/>
        <v>0</v>
      </c>
      <c r="AO155" s="12">
        <f>IFERROR(IF(OR($B155="D",$B155="K"),0,VLOOKUP($P155,Receiving!$C:$T,7,FALSE)/VLOOKUP($P155,Receiving!$C:$T,5,FALSE)),0)*$AJ155</f>
        <v>5.5</v>
      </c>
      <c r="AP155" s="21">
        <f t="shared" si="49"/>
        <v>34.054517704517707</v>
      </c>
      <c r="AQ155" s="21">
        <f t="shared" si="50"/>
        <v>6.3499894300110364</v>
      </c>
      <c r="AR155" s="22">
        <f t="shared" si="43"/>
        <v>4.625</v>
      </c>
      <c r="AS155" s="22">
        <f t="shared" si="51"/>
        <v>5.3397638388729174</v>
      </c>
      <c r="AT155" s="22">
        <f>AA155/Team_Defense_Table[[#Totals],[Yards per completion]]*'Fanduel Export'!S155</f>
        <v>7.559328350279821</v>
      </c>
      <c r="AU155" s="12">
        <f t="shared" si="58"/>
        <v>40.365028170991053</v>
      </c>
      <c r="AV155" s="12">
        <f t="shared" si="44"/>
        <v>5.375</v>
      </c>
      <c r="AW155" s="21">
        <f t="shared" si="52"/>
        <v>28.633928571428569</v>
      </c>
      <c r="AX155" s="12">
        <f t="shared" si="53"/>
        <v>3.8824169778823419</v>
      </c>
      <c r="AY155" s="12">
        <f>AF155/Team_Defense_Table[[#Totals],[Rushing Y/A]]*R155</f>
        <v>4.2794884910485935</v>
      </c>
      <c r="AZ155" s="12">
        <f t="shared" si="59"/>
        <v>16.614758774299144</v>
      </c>
      <c r="BA155" s="22">
        <f t="shared" si="45"/>
        <v>8.0104786945290201</v>
      </c>
      <c r="BB155" s="22">
        <f t="shared" si="46"/>
        <v>1.381117016298107</v>
      </c>
      <c r="BC155" s="21">
        <f t="shared" si="47"/>
        <v>0.94827586206896552</v>
      </c>
      <c r="BD155" t="str">
        <f t="shared" si="54"/>
        <v>Kareem Hunt</v>
      </c>
      <c r="BE155">
        <f t="shared" si="55"/>
        <v>5800</v>
      </c>
      <c r="BF155" t="str">
        <f t="shared" si="56"/>
        <v>RB</v>
      </c>
    </row>
    <row r="156" spans="1:58" x14ac:dyDescent="0.3">
      <c r="A156" t="s">
        <v>2354</v>
      </c>
      <c r="B156" t="s">
        <v>49</v>
      </c>
      <c r="C156" t="s">
        <v>1882</v>
      </c>
      <c r="D156" t="s">
        <v>199</v>
      </c>
      <c r="E156" t="s">
        <v>1977</v>
      </c>
      <c r="F156">
        <v>10.323076688326299</v>
      </c>
      <c r="G156">
        <v>13</v>
      </c>
      <c r="H156">
        <v>5800</v>
      </c>
      <c r="I156" t="s">
        <v>1919</v>
      </c>
      <c r="J156" t="s">
        <v>116</v>
      </c>
      <c r="K156" t="s">
        <v>1090</v>
      </c>
      <c r="O156" t="str">
        <f t="shared" si="48"/>
        <v>Christian Kirk</v>
      </c>
      <c r="P156" t="str">
        <f>IFERROR(VLOOKUP(O:O,'Name Bridge'!A:B,2,FALSE),O:O)</f>
        <v>Christian Kirk</v>
      </c>
      <c r="Q156" s="12">
        <f>VLOOKUP($K156,'Defensive Stats'!$AC:$AH,2,FALSE)</f>
        <v>5.2157996146435455</v>
      </c>
      <c r="R156" s="12">
        <f>VLOOKUP($K156,'Defensive Stats'!$AC:$AH,4,FALSE)</f>
        <v>4.4937655860349128</v>
      </c>
      <c r="S156" s="12">
        <f>VLOOKUP($K156,'Defensive Stats'!$AC:$AH,6,FALSE)</f>
        <v>8.5125786163522008</v>
      </c>
      <c r="T156" s="12">
        <f>IFERROR(VLOOKUP($P156,Passing!$C:$AF,9,FALSE)/VLOOKUP($P156,Passing!$C:$AF,5,FALSE),0)</f>
        <v>0</v>
      </c>
      <c r="U156" s="12">
        <f>IFERROR(VLOOKUP($P156,Passing!$C:$AF,11,FALSE)/VLOOKUP($P156,Passing!$C:$AF,5,FALSE),0)</f>
        <v>0</v>
      </c>
      <c r="V156" s="12">
        <f>IFERROR(VLOOKUP($P156,Passing!$C:$AF,18,FALSE),0)</f>
        <v>0</v>
      </c>
      <c r="W156" s="12">
        <f>IFERROR(VLOOKUP($P156,Passing!$C:$AF,12,FALSE)/VLOOKUP($P156,Passing!$C:$AF,5,FALSE),0)</f>
        <v>0</v>
      </c>
      <c r="X156" s="12">
        <f>IFERROR(IF(OR($B156="D",$B156="K"),0,VLOOKUP($P156,Receiving!$C:$T,7,FALSE)/VLOOKUP($P156,Receiving!$C:$T,5,FALSE)),0)*$AJ156</f>
        <v>8.3076923076923084</v>
      </c>
      <c r="Y156" s="21">
        <f>IFERROR(VLOOKUP($P156,Receiving!$C:$T,8,FALSE)/VLOOKUP($P156,Receiving!$C:$T,5,FALSE),0)</f>
        <v>5.2307692307692308</v>
      </c>
      <c r="Z156" s="21">
        <f>IFERROR(VLOOKUP($P156,Receiving!$C:$T,10,FALSE)/VLOOKUP($P156,Receiving!$C:$T,5,FALSE),0)</f>
        <v>54.53846153846154</v>
      </c>
      <c r="AA156" s="21">
        <f>IFERROR(VLOOKUP($P156,Receiving!$C:$T,11,FALSE),0)</f>
        <v>10.4</v>
      </c>
      <c r="AB156" s="21">
        <f>IFERROR(VLOOKUP($P156,Receiving!$C:$T,14,FALSE),0)</f>
        <v>69</v>
      </c>
      <c r="AC156" s="21">
        <f>IFERROR(VLOOKUP($P156,Receiving!$C:$T,11,FALSE)/VLOOKUP($P156,Receiving!$C:$T,5,FALSE),0)</f>
        <v>0.8</v>
      </c>
      <c r="AD156" s="12">
        <f>IFERROR(VLOOKUP($P156,Rushing!$C:$P,7,FALSE)/VLOOKUP($P156,Rushing!$C:$P,5,FALSE),0)</f>
        <v>0.76923076923076927</v>
      </c>
      <c r="AE156" s="12">
        <f>IFERROR(VLOOKUP($P156,Rushing!$C:$P,8,FALSE)/VLOOKUP($P156,Rushing!$C:$P,5,FALSE),0)</f>
        <v>7.1538461538461542</v>
      </c>
      <c r="AF156" s="12" t="str">
        <f>IFERROR(VLOOKUP($P156,Rushing!$C:$P,12,FALSE),0)</f>
        <v>9.3</v>
      </c>
      <c r="AG156" s="12">
        <f>IFERROR(VLOOKUP($P156,Rushing!$C:$P,9,FALSE)/VLOOKUP($P156,Rushing!$C:$P,5,FALSE),0)</f>
        <v>0</v>
      </c>
      <c r="AH156" s="12">
        <f>VLOOKUP($J156,'Vegas Odds'!$B:$S,18,FALSE)</f>
        <v>35.724841066015493</v>
      </c>
      <c r="AI156" s="12">
        <f>VLOOKUP($J156,'Vegas Odds'!$B:$S,17,FALSE)</f>
        <v>23.675158933984505</v>
      </c>
      <c r="AJ156">
        <v>1</v>
      </c>
      <c r="AK156" s="12">
        <f t="shared" si="41"/>
        <v>0</v>
      </c>
      <c r="AL156" s="12">
        <f t="shared" si="42"/>
        <v>0</v>
      </c>
      <c r="AM156" s="12">
        <f>V156/Team_Defense_Table[[#Totals],[Passing yds/att]]*'Fanduel Export'!Q156</f>
        <v>0</v>
      </c>
      <c r="AN156" s="12">
        <f t="shared" si="57"/>
        <v>0</v>
      </c>
      <c r="AO156" s="12">
        <f>IFERROR(IF(OR($B156="D",$B156="K"),0,VLOOKUP($P156,Receiving!$C:$T,7,FALSE)/VLOOKUP($P156,Receiving!$C:$T,5,FALSE)),0)*$AJ156</f>
        <v>8.3076923076923084</v>
      </c>
      <c r="AP156" s="21">
        <f t="shared" si="49"/>
        <v>43.039806027306028</v>
      </c>
      <c r="AQ156" s="21">
        <f t="shared" si="50"/>
        <v>6.8957324558891395</v>
      </c>
      <c r="AR156" s="22">
        <f t="shared" si="43"/>
        <v>5.2307692307692308</v>
      </c>
      <c r="AS156" s="22">
        <f t="shared" si="51"/>
        <v>4.3417574722264947</v>
      </c>
      <c r="AT156" s="22">
        <f>AA156/Team_Defense_Table[[#Totals],[Yards per completion]]*'Fanduel Export'!S156</f>
        <v>8.3373982558522961</v>
      </c>
      <c r="AU156" s="12">
        <f t="shared" si="58"/>
        <v>36.19896117627485</v>
      </c>
      <c r="AV156" s="12">
        <f t="shared" si="44"/>
        <v>0.76923076923076927</v>
      </c>
      <c r="AW156" s="21">
        <f t="shared" si="52"/>
        <v>26.173305860805861</v>
      </c>
      <c r="AX156" s="12">
        <f t="shared" si="53"/>
        <v>0.69581048780396182</v>
      </c>
      <c r="AY156" s="12">
        <f>AF156/Team_Defense_Table[[#Totals],[Rushing Y/A]]*R156</f>
        <v>9.6909031768405072</v>
      </c>
      <c r="AZ156" s="12">
        <f t="shared" si="59"/>
        <v>6.7430320667383565</v>
      </c>
      <c r="BA156" s="22">
        <f t="shared" si="45"/>
        <v>6.9095839396859358</v>
      </c>
      <c r="BB156" s="22">
        <f t="shared" si="46"/>
        <v>1.1913075758079199</v>
      </c>
      <c r="BC156" s="21">
        <f t="shared" si="47"/>
        <v>1.4323607427055705</v>
      </c>
      <c r="BD156" t="str">
        <f t="shared" si="54"/>
        <v>Christian Kirk</v>
      </c>
      <c r="BE156">
        <f t="shared" si="55"/>
        <v>5800</v>
      </c>
      <c r="BF156" t="str">
        <f t="shared" si="56"/>
        <v>WR</v>
      </c>
    </row>
    <row r="157" spans="1:58" x14ac:dyDescent="0.3">
      <c r="A157" t="s">
        <v>2355</v>
      </c>
      <c r="B157" t="s">
        <v>49</v>
      </c>
      <c r="C157" t="s">
        <v>2356</v>
      </c>
      <c r="D157" t="s">
        <v>193</v>
      </c>
      <c r="E157" t="s">
        <v>2357</v>
      </c>
      <c r="F157">
        <v>8.5785713195800692</v>
      </c>
      <c r="G157">
        <v>14</v>
      </c>
      <c r="H157">
        <v>5800</v>
      </c>
      <c r="I157" t="s">
        <v>1922</v>
      </c>
      <c r="J157" t="s">
        <v>130</v>
      </c>
      <c r="K157" t="s">
        <v>107</v>
      </c>
      <c r="O157" t="str">
        <f t="shared" si="48"/>
        <v>Breshad Perriman</v>
      </c>
      <c r="P157" t="str">
        <f>IFERROR(VLOOKUP(O:O,'Name Bridge'!A:B,2,FALSE),O:O)</f>
        <v>Breshad Perriman</v>
      </c>
      <c r="Q157" s="12">
        <f>VLOOKUP($K157,'Defensive Stats'!$AC:$AH,2,FALSE)</f>
        <v>5.6473779385171792</v>
      </c>
      <c r="R157" s="12">
        <f>VLOOKUP($K157,'Defensive Stats'!$AC:$AH,4,FALSE)</f>
        <v>4.25</v>
      </c>
      <c r="S157" s="12">
        <f>VLOOKUP($K157,'Defensive Stats'!$AC:$AH,6,FALSE)</f>
        <v>8.9741379310344822</v>
      </c>
      <c r="T157" s="12">
        <f>IFERROR(VLOOKUP($P157,Passing!$C:$AF,9,FALSE)/VLOOKUP($P157,Passing!$C:$AF,5,FALSE),0)</f>
        <v>0</v>
      </c>
      <c r="U157" s="12">
        <f>IFERROR(VLOOKUP($P157,Passing!$C:$AF,11,FALSE)/VLOOKUP($P157,Passing!$C:$AF,5,FALSE),0)</f>
        <v>0</v>
      </c>
      <c r="V157" s="12">
        <f>IFERROR(VLOOKUP($P157,Passing!$C:$AF,18,FALSE),0)</f>
        <v>0</v>
      </c>
      <c r="W157" s="12">
        <f>IFERROR(VLOOKUP($P157,Passing!$C:$AF,12,FALSE)/VLOOKUP($P157,Passing!$C:$AF,5,FALSE),0)</f>
        <v>0</v>
      </c>
      <c r="X157" s="12">
        <f>IFERROR(IF(OR($B157="D",$B157="K"),0,VLOOKUP($P157,Receiving!$C:$T,7,FALSE)/VLOOKUP($P157,Receiving!$C:$T,5,FALSE)),0)*$AJ157</f>
        <v>4.9285714285714288</v>
      </c>
      <c r="Y157" s="21">
        <f>IFERROR(VLOOKUP($P157,Receiving!$C:$T,8,FALSE)/VLOOKUP($P157,Receiving!$C:$T,5,FALSE),0)</f>
        <v>2.5714285714285716</v>
      </c>
      <c r="Z157" s="21">
        <f>IFERROR(VLOOKUP($P157,Receiving!$C:$T,10,FALSE)/VLOOKUP($P157,Receiving!$C:$T,5,FALSE),0)</f>
        <v>46.071428571428569</v>
      </c>
      <c r="AA157" s="21">
        <f>IFERROR(VLOOKUP($P157,Receiving!$C:$T,11,FALSE),0)</f>
        <v>17.899999999999999</v>
      </c>
      <c r="AB157" s="21">
        <f>IFERROR(VLOOKUP($P157,Receiving!$C:$T,14,FALSE),0)</f>
        <v>44</v>
      </c>
      <c r="AC157" s="21">
        <f>IFERROR(VLOOKUP($P157,Receiving!$C:$T,11,FALSE)/VLOOKUP($P157,Receiving!$C:$T,5,FALSE),0)</f>
        <v>1.2785714285714285</v>
      </c>
      <c r="AD157" s="12">
        <f>IFERROR(VLOOKUP($P157,Rushing!$C:$P,7,FALSE)/VLOOKUP($P157,Rushing!$C:$P,5,FALSE),0)</f>
        <v>0.14285714285714285</v>
      </c>
      <c r="AE157" s="12">
        <f>IFERROR(VLOOKUP($P157,Rushing!$C:$P,8,FALSE)/VLOOKUP($P157,Rushing!$C:$P,5,FALSE),0)</f>
        <v>1.1428571428571428</v>
      </c>
      <c r="AF157" s="12" t="str">
        <f>IFERROR(VLOOKUP($P157,Rushing!$C:$P,12,FALSE),0)</f>
        <v>8.0</v>
      </c>
      <c r="AG157" s="12">
        <f>IFERROR(VLOOKUP($P157,Rushing!$C:$P,9,FALSE)/VLOOKUP($P157,Rushing!$C:$P,5,FALSE),0)</f>
        <v>0</v>
      </c>
      <c r="AH157" s="12">
        <f>VLOOKUP($J157,'Vegas Odds'!$B:$S,18,FALSE)</f>
        <v>34.445274999999995</v>
      </c>
      <c r="AI157" s="12">
        <f>VLOOKUP($J157,'Vegas Odds'!$B:$S,17,FALSE)</f>
        <v>22.054725000000001</v>
      </c>
      <c r="AJ157">
        <v>1</v>
      </c>
      <c r="AK157" s="12">
        <f t="shared" si="41"/>
        <v>0</v>
      </c>
      <c r="AL157" s="12">
        <f t="shared" si="42"/>
        <v>0</v>
      </c>
      <c r="AM157" s="12">
        <f>V157/Team_Defense_Table[[#Totals],[Passing yds/att]]*'Fanduel Export'!Q157</f>
        <v>0</v>
      </c>
      <c r="AN157" s="12">
        <f t="shared" si="57"/>
        <v>0</v>
      </c>
      <c r="AO157" s="12">
        <f>IFERROR(IF(OR($B157="D",$B157="K"),0,VLOOKUP($P157,Receiving!$C:$T,7,FALSE)/VLOOKUP($P157,Receiving!$C:$T,5,FALSE)),0)*$AJ157</f>
        <v>4.9285714285714288</v>
      </c>
      <c r="AP157" s="21">
        <f t="shared" si="49"/>
        <v>29.979532967032963</v>
      </c>
      <c r="AQ157" s="21">
        <f t="shared" si="50"/>
        <v>5.662729916472319</v>
      </c>
      <c r="AR157" s="22">
        <f t="shared" si="43"/>
        <v>2.5714285714285716</v>
      </c>
      <c r="AS157" s="22">
        <f t="shared" si="51"/>
        <v>2.9544677825072969</v>
      </c>
      <c r="AT157" s="22">
        <f>AA157/Team_Defense_Table[[#Totals],[Yards per completion]]*'Fanduel Export'!S157</f>
        <v>15.128011406347802</v>
      </c>
      <c r="AU157" s="12">
        <f t="shared" si="58"/>
        <v>44.695222313457485</v>
      </c>
      <c r="AV157" s="12">
        <f t="shared" si="44"/>
        <v>0.14285714285714285</v>
      </c>
      <c r="AW157" s="21">
        <f t="shared" si="52"/>
        <v>35.912087912087905</v>
      </c>
      <c r="AX157" s="12">
        <f t="shared" si="53"/>
        <v>8.7732994186046534E-2</v>
      </c>
      <c r="AY157" s="12">
        <f>AF157/Team_Defense_Table[[#Totals],[Rushing Y/A]]*R157</f>
        <v>7.8840579710144931</v>
      </c>
      <c r="AZ157" s="12">
        <f t="shared" si="59"/>
        <v>0.69169201213346831</v>
      </c>
      <c r="BA157" s="22">
        <f t="shared" si="45"/>
        <v>5.8244057182733808</v>
      </c>
      <c r="BB157" s="22">
        <f t="shared" si="46"/>
        <v>1.0042078824609277</v>
      </c>
      <c r="BC157" s="21">
        <f t="shared" si="47"/>
        <v>0.84975369458128081</v>
      </c>
      <c r="BD157" t="str">
        <f t="shared" si="54"/>
        <v>Breshad Perriman</v>
      </c>
      <c r="BE157">
        <f t="shared" si="55"/>
        <v>5800</v>
      </c>
      <c r="BF157" t="str">
        <f t="shared" si="56"/>
        <v>WR</v>
      </c>
    </row>
    <row r="158" spans="1:58" x14ac:dyDescent="0.3">
      <c r="A158" t="s">
        <v>2358</v>
      </c>
      <c r="B158" t="s">
        <v>34</v>
      </c>
      <c r="C158" t="s">
        <v>2359</v>
      </c>
      <c r="D158" t="s">
        <v>166</v>
      </c>
      <c r="E158" t="s">
        <v>2360</v>
      </c>
      <c r="F158">
        <v>9.4250001907348597</v>
      </c>
      <c r="G158">
        <v>16</v>
      </c>
      <c r="H158">
        <v>5700</v>
      </c>
      <c r="I158" t="s">
        <v>1892</v>
      </c>
      <c r="J158" t="s">
        <v>1096</v>
      </c>
      <c r="K158" t="s">
        <v>1095</v>
      </c>
      <c r="O158" t="str">
        <f t="shared" si="48"/>
        <v>Ronald Jones II</v>
      </c>
      <c r="P158" t="str">
        <f>IFERROR(VLOOKUP(O:O,'Name Bridge'!A:B,2,FALSE),O:O)</f>
        <v>Ronald Jones II</v>
      </c>
      <c r="Q158" s="12">
        <f>VLOOKUP($K158,'Defensive Stats'!$AC:$AH,2,FALSE)</f>
        <v>6.4145936981757874</v>
      </c>
      <c r="R158" s="12">
        <f>VLOOKUP($K158,'Defensive Stats'!$AC:$AH,4,FALSE)</f>
        <v>4.2347826086956522</v>
      </c>
      <c r="S158" s="12">
        <f>VLOOKUP($K158,'Defensive Stats'!$AC:$AH,6,FALSE)</f>
        <v>10.425876010781671</v>
      </c>
      <c r="T158" s="12">
        <f>IFERROR(VLOOKUP($P158,Passing!$C:$AF,9,FALSE)/VLOOKUP($P158,Passing!$C:$AF,5,FALSE),0)</f>
        <v>0</v>
      </c>
      <c r="U158" s="12">
        <f>IFERROR(VLOOKUP($P158,Passing!$C:$AF,11,FALSE)/VLOOKUP($P158,Passing!$C:$AF,5,FALSE),0)</f>
        <v>0</v>
      </c>
      <c r="V158" s="12">
        <f>IFERROR(VLOOKUP($P158,Passing!$C:$AF,18,FALSE),0)</f>
        <v>0</v>
      </c>
      <c r="W158" s="12">
        <f>IFERROR(VLOOKUP($P158,Passing!$C:$AF,12,FALSE)/VLOOKUP($P158,Passing!$C:$AF,5,FALSE),0)</f>
        <v>0</v>
      </c>
      <c r="X158" s="12">
        <f>IFERROR(IF(OR($B158="D",$B158="K"),0,VLOOKUP($P158,Receiving!$C:$T,7,FALSE)/VLOOKUP($P158,Receiving!$C:$T,5,FALSE)),0)*$AJ158</f>
        <v>2.5</v>
      </c>
      <c r="Y158" s="21">
        <f>IFERROR(VLOOKUP($P158,Receiving!$C:$T,8,FALSE)/VLOOKUP($P158,Receiving!$C:$T,5,FALSE),0)</f>
        <v>1.9375</v>
      </c>
      <c r="Z158" s="21">
        <f>IFERROR(VLOOKUP($P158,Receiving!$C:$T,10,FALSE)/VLOOKUP($P158,Receiving!$C:$T,5,FALSE),0)</f>
        <v>19.3125</v>
      </c>
      <c r="AA158" s="21">
        <f>IFERROR(VLOOKUP($P158,Receiving!$C:$T,11,FALSE),0)</f>
        <v>10</v>
      </c>
      <c r="AB158" s="21">
        <f>IFERROR(VLOOKUP($P158,Receiving!$C:$T,14,FALSE),0)</f>
        <v>41</v>
      </c>
      <c r="AC158" s="21">
        <f>IFERROR(VLOOKUP($P158,Receiving!$C:$T,11,FALSE)/VLOOKUP($P158,Receiving!$C:$T,5,FALSE),0)</f>
        <v>0.625</v>
      </c>
      <c r="AD158" s="12">
        <f>IFERROR(VLOOKUP($P158,Rushing!$C:$P,7,FALSE)/VLOOKUP($P158,Rushing!$C:$P,5,FALSE),0)</f>
        <v>10.75</v>
      </c>
      <c r="AE158" s="12">
        <f>IFERROR(VLOOKUP($P158,Rushing!$C:$P,8,FALSE)/VLOOKUP($P158,Rushing!$C:$P,5,FALSE),0)</f>
        <v>45.25</v>
      </c>
      <c r="AF158" s="12" t="str">
        <f>IFERROR(VLOOKUP($P158,Rushing!$C:$P,12,FALSE),0)</f>
        <v>4.2</v>
      </c>
      <c r="AG158" s="12">
        <f>IFERROR(VLOOKUP($P158,Rushing!$C:$P,9,FALSE)/VLOOKUP($P158,Rushing!$C:$P,5,FALSE),0)</f>
        <v>0.375</v>
      </c>
      <c r="AH158" s="12">
        <f>VLOOKUP($J158,'Vegas Odds'!$B:$S,18,FALSE)</f>
        <v>44.70009236218047</v>
      </c>
      <c r="AI158" s="12">
        <f>VLOOKUP($J158,'Vegas Odds'!$B:$S,17,FALSE)</f>
        <v>20.599907637819527</v>
      </c>
      <c r="AJ158">
        <v>1</v>
      </c>
      <c r="AK158" s="12">
        <f t="shared" si="41"/>
        <v>0</v>
      </c>
      <c r="AL158" s="12">
        <f t="shared" si="42"/>
        <v>0</v>
      </c>
      <c r="AM158" s="12">
        <f>V158/Team_Defense_Table[[#Totals],[Passing yds/att]]*'Fanduel Export'!Q158</f>
        <v>0</v>
      </c>
      <c r="AN158" s="12">
        <f t="shared" si="57"/>
        <v>0</v>
      </c>
      <c r="AO158" s="12">
        <f>IFERROR(IF(OR($B158="D",$B158="K"),0,VLOOKUP($P158,Receiving!$C:$T,7,FALSE)/VLOOKUP($P158,Receiving!$C:$T,5,FALSE)),0)*$AJ158</f>
        <v>2.5</v>
      </c>
      <c r="AP158" s="21">
        <f t="shared" si="49"/>
        <v>39.892780830280827</v>
      </c>
      <c r="AQ158" s="21">
        <f t="shared" si="50"/>
        <v>2.8012645039933286</v>
      </c>
      <c r="AR158" s="22">
        <f t="shared" si="43"/>
        <v>1.9375</v>
      </c>
      <c r="AS158" s="22">
        <f t="shared" si="51"/>
        <v>2.1709799905948297</v>
      </c>
      <c r="AT158" s="22">
        <f>AA158/Team_Defense_Table[[#Totals],[Yards per completion]]*'Fanduel Export'!S158</f>
        <v>9.8185787519647931</v>
      </c>
      <c r="AU158" s="12">
        <f t="shared" si="58"/>
        <v>21.315938006595122</v>
      </c>
      <c r="AV158" s="12">
        <f t="shared" si="44"/>
        <v>10.75</v>
      </c>
      <c r="AW158" s="21">
        <f t="shared" si="52"/>
        <v>23.153159340659339</v>
      </c>
      <c r="AX158" s="12">
        <f t="shared" si="53"/>
        <v>9.5645265446634991</v>
      </c>
      <c r="AY158" s="12">
        <f>AF158/Team_Defense_Table[[#Totals],[Rushing Y/A]]*R158</f>
        <v>4.1243100189035919</v>
      </c>
      <c r="AZ158" s="12">
        <f t="shared" si="59"/>
        <v>39.447072654225025</v>
      </c>
      <c r="BA158" s="22">
        <f t="shared" si="45"/>
        <v>7.0450510660820145</v>
      </c>
      <c r="BB158" s="22">
        <f t="shared" si="46"/>
        <v>1.2359738712424586</v>
      </c>
      <c r="BC158" s="21">
        <f t="shared" si="47"/>
        <v>0.43859649122807015</v>
      </c>
      <c r="BD158" t="str">
        <f t="shared" si="54"/>
        <v>Ronald Jones II</v>
      </c>
      <c r="BE158">
        <f t="shared" si="55"/>
        <v>5700</v>
      </c>
      <c r="BF158" t="str">
        <f t="shared" si="56"/>
        <v>RB</v>
      </c>
    </row>
    <row r="159" spans="1:58" x14ac:dyDescent="0.3">
      <c r="A159" t="s">
        <v>2361</v>
      </c>
      <c r="B159" t="s">
        <v>52</v>
      </c>
      <c r="C159" t="s">
        <v>1932</v>
      </c>
      <c r="D159" t="s">
        <v>90</v>
      </c>
      <c r="E159" t="s">
        <v>2362</v>
      </c>
      <c r="F159">
        <v>11.8615382267878</v>
      </c>
      <c r="G159">
        <v>13</v>
      </c>
      <c r="H159">
        <v>5700</v>
      </c>
      <c r="I159" t="s">
        <v>1888</v>
      </c>
      <c r="J159" t="s">
        <v>54</v>
      </c>
      <c r="K159" t="s">
        <v>37</v>
      </c>
      <c r="O159" t="str">
        <f t="shared" si="48"/>
        <v>Austin Hooper</v>
      </c>
      <c r="P159" t="str">
        <f>IFERROR(VLOOKUP(O:O,'Name Bridge'!A:B,2,FALSE),O:O)</f>
        <v>Austin Hooper</v>
      </c>
      <c r="Q159" s="12">
        <f>VLOOKUP($K159,'Defensive Stats'!$AC:$AH,2,FALSE)</f>
        <v>6.09375</v>
      </c>
      <c r="R159" s="12">
        <f>VLOOKUP($K159,'Defensive Stats'!$AC:$AH,4,FALSE)</f>
        <v>4.3941176470588239</v>
      </c>
      <c r="S159" s="12">
        <f>VLOOKUP($K159,'Defensive Stats'!$AC:$AH,6,FALSE)</f>
        <v>10.424528301886792</v>
      </c>
      <c r="T159" s="12">
        <f>IFERROR(VLOOKUP($P159,Passing!$C:$AF,9,FALSE)/VLOOKUP($P159,Passing!$C:$AF,5,FALSE),0)</f>
        <v>0</v>
      </c>
      <c r="U159" s="12">
        <f>IFERROR(VLOOKUP($P159,Passing!$C:$AF,11,FALSE)/VLOOKUP($P159,Passing!$C:$AF,5,FALSE),0)</f>
        <v>0</v>
      </c>
      <c r="V159" s="12">
        <f>IFERROR(VLOOKUP($P159,Passing!$C:$AF,18,FALSE),0)</f>
        <v>0</v>
      </c>
      <c r="W159" s="12">
        <f>IFERROR(VLOOKUP($P159,Passing!$C:$AF,12,FALSE)/VLOOKUP($P159,Passing!$C:$AF,5,FALSE),0)</f>
        <v>0</v>
      </c>
      <c r="X159" s="12">
        <f>IFERROR(IF(OR($B159="D",$B159="K"),0,VLOOKUP($P159,Receiving!$C:$T,7,FALSE)/VLOOKUP($P159,Receiving!$C:$T,5,FALSE)),0)*$AJ159</f>
        <v>7.4615384615384617</v>
      </c>
      <c r="Y159" s="21">
        <f>IFERROR(VLOOKUP($P159,Receiving!$C:$T,8,FALSE)/VLOOKUP($P159,Receiving!$C:$T,5,FALSE),0)</f>
        <v>5.7692307692307692</v>
      </c>
      <c r="Z159" s="21">
        <f>IFERROR(VLOOKUP($P159,Receiving!$C:$T,10,FALSE)/VLOOKUP($P159,Receiving!$C:$T,5,FALSE),0)</f>
        <v>60.53846153846154</v>
      </c>
      <c r="AA159" s="21">
        <f>IFERROR(VLOOKUP($P159,Receiving!$C:$T,11,FALSE),0)</f>
        <v>10.5</v>
      </c>
      <c r="AB159" s="21">
        <f>IFERROR(VLOOKUP($P159,Receiving!$C:$T,14,FALSE),0)</f>
        <v>35</v>
      </c>
      <c r="AC159" s="21">
        <f>IFERROR(VLOOKUP($P159,Receiving!$C:$T,11,FALSE)/VLOOKUP($P159,Receiving!$C:$T,5,FALSE),0)</f>
        <v>0.80769230769230771</v>
      </c>
      <c r="AD159" s="12">
        <f>IFERROR(VLOOKUP($P159,Rushing!$C:$P,7,FALSE)/VLOOKUP($P159,Rushing!$C:$P,5,FALSE),0)</f>
        <v>0</v>
      </c>
      <c r="AE159" s="12">
        <f>IFERROR(VLOOKUP($P159,Rushing!$C:$P,8,FALSE)/VLOOKUP($P159,Rushing!$C:$P,5,FALSE),0)</f>
        <v>0</v>
      </c>
      <c r="AF159" s="12">
        <f>IFERROR(VLOOKUP($P159,Rushing!$C:$P,12,FALSE),0)</f>
        <v>0</v>
      </c>
      <c r="AG159" s="12">
        <f>IFERROR(VLOOKUP($P159,Rushing!$C:$P,9,FALSE)/VLOOKUP($P159,Rushing!$C:$P,5,FALSE),0)</f>
        <v>0</v>
      </c>
      <c r="AH159" s="12">
        <f>VLOOKUP($J159,'Vegas Odds'!$B:$S,18,FALSE)</f>
        <v>39.317423175965665</v>
      </c>
      <c r="AI159" s="12">
        <f>VLOOKUP($J159,'Vegas Odds'!$B:$S,17,FALSE)</f>
        <v>20.682576824034335</v>
      </c>
      <c r="AJ159">
        <v>1</v>
      </c>
      <c r="AK159" s="12">
        <f t="shared" si="41"/>
        <v>0</v>
      </c>
      <c r="AL159" s="12">
        <f t="shared" si="42"/>
        <v>0</v>
      </c>
      <c r="AM159" s="12">
        <f>V159/Team_Defense_Table[[#Totals],[Passing yds/att]]*'Fanduel Export'!Q159</f>
        <v>0</v>
      </c>
      <c r="AN159" s="12">
        <f t="shared" si="57"/>
        <v>0</v>
      </c>
      <c r="AO159" s="12">
        <f>IFERROR(IF(OR($B159="D",$B159="K"),0,VLOOKUP($P159,Receiving!$C:$T,7,FALSE)/VLOOKUP($P159,Receiving!$C:$T,5,FALSE)),0)*$AJ159</f>
        <v>7.4615384615384617</v>
      </c>
      <c r="AP159" s="21">
        <f t="shared" si="49"/>
        <v>34.054517704517707</v>
      </c>
      <c r="AQ159" s="21">
        <f t="shared" si="50"/>
        <v>8.6146709749800081</v>
      </c>
      <c r="AR159" s="22">
        <f t="shared" si="43"/>
        <v>5.7692307692307692</v>
      </c>
      <c r="AS159" s="22">
        <f t="shared" si="51"/>
        <v>6.6608280734381511</v>
      </c>
      <c r="AT159" s="22">
        <f>AA159/Team_Defense_Table[[#Totals],[Yards per completion]]*'Fanduel Export'!S159</f>
        <v>10.308175023108848</v>
      </c>
      <c r="AU159" s="12">
        <f t="shared" si="58"/>
        <v>68.660981579837383</v>
      </c>
      <c r="AV159" s="12">
        <f t="shared" si="44"/>
        <v>0</v>
      </c>
      <c r="AW159" s="21">
        <f t="shared" si="52"/>
        <v>28.633928571428569</v>
      </c>
      <c r="AX159" s="12">
        <f t="shared" si="53"/>
        <v>0</v>
      </c>
      <c r="AY159" s="12">
        <f>AF159/Team_Defense_Table[[#Totals],[Rushing Y/A]]*R159</f>
        <v>0</v>
      </c>
      <c r="AZ159" s="12">
        <f t="shared" si="59"/>
        <v>0</v>
      </c>
      <c r="BA159" s="22">
        <f t="shared" si="45"/>
        <v>9.7507135425991223</v>
      </c>
      <c r="BB159" s="22">
        <f t="shared" si="46"/>
        <v>1.7106514987016004</v>
      </c>
      <c r="BC159" s="21">
        <f t="shared" si="47"/>
        <v>1.3090418353576248</v>
      </c>
      <c r="BD159" t="str">
        <f t="shared" si="54"/>
        <v>Austin Hooper</v>
      </c>
      <c r="BE159">
        <f t="shared" si="55"/>
        <v>5700</v>
      </c>
      <c r="BF159" t="str">
        <f t="shared" si="56"/>
        <v>TE</v>
      </c>
    </row>
    <row r="160" spans="1:58" x14ac:dyDescent="0.3">
      <c r="A160" t="s">
        <v>2363</v>
      </c>
      <c r="B160" t="s">
        <v>49</v>
      </c>
      <c r="C160" t="s">
        <v>2364</v>
      </c>
      <c r="D160" t="s">
        <v>244</v>
      </c>
      <c r="E160" t="s">
        <v>2365</v>
      </c>
      <c r="F160">
        <v>5.52000020345052</v>
      </c>
      <c r="G160">
        <v>15</v>
      </c>
      <c r="H160">
        <v>5700</v>
      </c>
      <c r="I160" t="s">
        <v>1919</v>
      </c>
      <c r="J160" t="s">
        <v>1090</v>
      </c>
      <c r="K160" t="s">
        <v>116</v>
      </c>
      <c r="O160" t="str">
        <f t="shared" si="48"/>
        <v>Kendrick Bourne</v>
      </c>
      <c r="P160" t="str">
        <f>IFERROR(VLOOKUP(O:O,'Name Bridge'!A:B,2,FALSE),O:O)</f>
        <v>Kendrick Bourne</v>
      </c>
      <c r="Q160" s="12">
        <f>VLOOKUP($K160,'Defensive Stats'!$AC:$AH,2,FALSE)</f>
        <v>7.5041597337770387</v>
      </c>
      <c r="R160" s="12">
        <f>VLOOKUP($K160,'Defensive Stats'!$AC:$AH,4,FALSE)</f>
        <v>4.3781321184510249</v>
      </c>
      <c r="S160" s="12">
        <f>VLOOKUP($K160,'Defensive Stats'!$AC:$AH,6,FALSE)</f>
        <v>10.712589073634204</v>
      </c>
      <c r="T160" s="12">
        <f>IFERROR(VLOOKUP($P160,Passing!$C:$AF,9,FALSE)/VLOOKUP($P160,Passing!$C:$AF,5,FALSE),0)</f>
        <v>0</v>
      </c>
      <c r="U160" s="12">
        <f>IFERROR(VLOOKUP($P160,Passing!$C:$AF,11,FALSE)/VLOOKUP($P160,Passing!$C:$AF,5,FALSE),0)</f>
        <v>0</v>
      </c>
      <c r="V160" s="12">
        <f>IFERROR(VLOOKUP($P160,Passing!$C:$AF,18,FALSE),0)</f>
        <v>0</v>
      </c>
      <c r="W160" s="12">
        <f>IFERROR(VLOOKUP($P160,Passing!$C:$AF,12,FALSE)/VLOOKUP($P160,Passing!$C:$AF,5,FALSE),0)</f>
        <v>0</v>
      </c>
      <c r="X160" s="12">
        <f>IFERROR(IF(OR($B160="D",$B160="K"),0,VLOOKUP($P160,Receiving!$C:$T,7,FALSE)/VLOOKUP($P160,Receiving!$C:$T,5,FALSE)),0)*$AJ160</f>
        <v>2.75</v>
      </c>
      <c r="Y160" s="21">
        <f>IFERROR(VLOOKUP($P160,Receiving!$C:$T,8,FALSE)/VLOOKUP($P160,Receiving!$C:$T,5,FALSE),0)</f>
        <v>1.875</v>
      </c>
      <c r="Z160" s="21">
        <f>IFERROR(VLOOKUP($P160,Receiving!$C:$T,10,FALSE)/VLOOKUP($P160,Receiving!$C:$T,5,FALSE),0)</f>
        <v>22.375</v>
      </c>
      <c r="AA160" s="21">
        <f>IFERROR(VLOOKUP($P160,Receiving!$C:$T,11,FALSE),0)</f>
        <v>11.9</v>
      </c>
      <c r="AB160" s="21">
        <f>IFERROR(VLOOKUP($P160,Receiving!$C:$T,14,FALSE),0)</f>
        <v>30</v>
      </c>
      <c r="AC160" s="21">
        <f>IFERROR(VLOOKUP($P160,Receiving!$C:$T,11,FALSE)/VLOOKUP($P160,Receiving!$C:$T,5,FALSE),0)</f>
        <v>0.74375000000000002</v>
      </c>
      <c r="AD160" s="12">
        <f>IFERROR(VLOOKUP($P160,Rushing!$C:$P,7,FALSE)/VLOOKUP($P160,Rushing!$C:$P,5,FALSE),0)</f>
        <v>0</v>
      </c>
      <c r="AE160" s="12">
        <f>IFERROR(VLOOKUP($P160,Rushing!$C:$P,8,FALSE)/VLOOKUP($P160,Rushing!$C:$P,5,FALSE),0)</f>
        <v>0</v>
      </c>
      <c r="AF160" s="12">
        <f>IFERROR(VLOOKUP($P160,Rushing!$C:$P,12,FALSE),0)</f>
        <v>0</v>
      </c>
      <c r="AG160" s="12">
        <f>IFERROR(VLOOKUP($P160,Rushing!$C:$P,9,FALSE)/VLOOKUP($P160,Rushing!$C:$P,5,FALSE),0)</f>
        <v>0</v>
      </c>
      <c r="AH160" s="12">
        <f>VLOOKUP($J160,'Vegas Odds'!$B:$S,18,FALSE)</f>
        <v>26.807585091071147</v>
      </c>
      <c r="AI160" s="12">
        <f>VLOOKUP($J160,'Vegas Odds'!$B:$S,17,FALSE)</f>
        <v>33.392414908928856</v>
      </c>
      <c r="AJ160">
        <v>1</v>
      </c>
      <c r="AK160" s="12">
        <f t="shared" si="41"/>
        <v>0</v>
      </c>
      <c r="AL160" s="12">
        <f t="shared" si="42"/>
        <v>0</v>
      </c>
      <c r="AM160" s="12">
        <f>V160/Team_Defense_Table[[#Totals],[Passing yds/att]]*'Fanduel Export'!Q160</f>
        <v>0</v>
      </c>
      <c r="AN160" s="12">
        <f t="shared" si="57"/>
        <v>0</v>
      </c>
      <c r="AO160" s="12">
        <f>IFERROR(IF(OR($B160="D",$B160="K"),0,VLOOKUP($P160,Receiving!$C:$T,7,FALSE)/VLOOKUP($P160,Receiving!$C:$T,5,FALSE)),0)*$AJ160</f>
        <v>2.75</v>
      </c>
      <c r="AP160" s="21">
        <f t="shared" si="49"/>
        <v>33.340259740259739</v>
      </c>
      <c r="AQ160" s="21">
        <f t="shared" si="50"/>
        <v>2.2111663068846665</v>
      </c>
      <c r="AR160" s="22">
        <f t="shared" si="43"/>
        <v>1.875</v>
      </c>
      <c r="AS160" s="22">
        <f t="shared" si="51"/>
        <v>1.507613391057727</v>
      </c>
      <c r="AT160" s="22">
        <f>AA160/Team_Defense_Table[[#Totals],[Yards per completion]]*'Fanduel Export'!S160</f>
        <v>12.005423354765616</v>
      </c>
      <c r="AU160" s="12">
        <f t="shared" si="58"/>
        <v>18.099537014961822</v>
      </c>
      <c r="AV160" s="12">
        <f t="shared" si="44"/>
        <v>0</v>
      </c>
      <c r="AW160" s="21">
        <f t="shared" si="52"/>
        <v>29.127326839826839</v>
      </c>
      <c r="AX160" s="12">
        <f t="shared" si="53"/>
        <v>0</v>
      </c>
      <c r="AY160" s="12">
        <f>AF160/Team_Defense_Table[[#Totals],[Rushing Y/A]]*R160</f>
        <v>0</v>
      </c>
      <c r="AZ160" s="12">
        <f t="shared" si="59"/>
        <v>0</v>
      </c>
      <c r="BA160" s="22">
        <f t="shared" si="45"/>
        <v>2.7474537014961822</v>
      </c>
      <c r="BB160" s="22">
        <f t="shared" si="46"/>
        <v>0.48200942131511965</v>
      </c>
      <c r="BC160" s="21">
        <f t="shared" si="47"/>
        <v>0.48245614035087719</v>
      </c>
      <c r="BD160" t="str">
        <f t="shared" si="54"/>
        <v>Kendrick Bourne</v>
      </c>
      <c r="BE160">
        <f t="shared" si="55"/>
        <v>5700</v>
      </c>
      <c r="BF160" t="str">
        <f t="shared" si="56"/>
        <v>WR</v>
      </c>
    </row>
    <row r="161" spans="1:58" x14ac:dyDescent="0.3">
      <c r="A161" t="s">
        <v>2366</v>
      </c>
      <c r="B161" t="s">
        <v>49</v>
      </c>
      <c r="C161" t="s">
        <v>2367</v>
      </c>
      <c r="D161" t="s">
        <v>354</v>
      </c>
      <c r="E161" t="s">
        <v>1887</v>
      </c>
      <c r="F161">
        <v>16.2000007629394</v>
      </c>
      <c r="G161">
        <v>2</v>
      </c>
      <c r="H161">
        <v>5700</v>
      </c>
      <c r="I161" t="s">
        <v>1941</v>
      </c>
      <c r="J161" t="s">
        <v>76</v>
      </c>
      <c r="K161" t="s">
        <v>135</v>
      </c>
      <c r="O161" t="str">
        <f t="shared" si="48"/>
        <v>DeSean Jackson</v>
      </c>
      <c r="P161" t="str">
        <f>IFERROR(VLOOKUP(O:O,'Name Bridge'!A:B,2,FALSE),O:O)</f>
        <v>DeSean Jackson</v>
      </c>
      <c r="Q161" s="12">
        <f>VLOOKUP($K161,'Defensive Stats'!$AC:$AH,2,FALSE)</f>
        <v>7.0796296296296299</v>
      </c>
      <c r="R161" s="12">
        <f>VLOOKUP($K161,'Defensive Stats'!$AC:$AH,4,FALSE)</f>
        <v>4.7444219066937121</v>
      </c>
      <c r="S161" s="12">
        <f>VLOOKUP($K161,'Defensive Stats'!$AC:$AH,6,FALSE)</f>
        <v>10.304582210242588</v>
      </c>
      <c r="T161" s="12">
        <f>IFERROR(VLOOKUP($P161,Passing!$C:$AF,9,FALSE)/VLOOKUP($P161,Passing!$C:$AF,5,FALSE),0)</f>
        <v>0</v>
      </c>
      <c r="U161" s="12">
        <f>IFERROR(VLOOKUP($P161,Passing!$C:$AF,11,FALSE)/VLOOKUP($P161,Passing!$C:$AF,5,FALSE),0)</f>
        <v>0</v>
      </c>
      <c r="V161" s="12">
        <f>IFERROR(VLOOKUP($P161,Passing!$C:$AF,18,FALSE),0)</f>
        <v>0</v>
      </c>
      <c r="W161" s="12">
        <f>IFERROR(VLOOKUP($P161,Passing!$C:$AF,12,FALSE)/VLOOKUP($P161,Passing!$C:$AF,5,FALSE),0)</f>
        <v>0</v>
      </c>
      <c r="X161" s="12">
        <f>IFERROR(IF(OR($B161="D",$B161="K"),0,VLOOKUP($P161,Receiving!$C:$T,7,FALSE)/VLOOKUP($P161,Receiving!$C:$T,5,FALSE)),0)*$AJ161</f>
        <v>3.3333333333333335</v>
      </c>
      <c r="Y161" s="21">
        <f>IFERROR(VLOOKUP($P161,Receiving!$C:$T,8,FALSE)/VLOOKUP($P161,Receiving!$C:$T,5,FALSE),0)</f>
        <v>3</v>
      </c>
      <c r="Z161" s="21">
        <f>IFERROR(VLOOKUP($P161,Receiving!$C:$T,10,FALSE)/VLOOKUP($P161,Receiving!$C:$T,5,FALSE),0)</f>
        <v>53</v>
      </c>
      <c r="AA161" s="21">
        <f>IFERROR(VLOOKUP($P161,Receiving!$C:$T,11,FALSE),0)</f>
        <v>17.7</v>
      </c>
      <c r="AB161" s="21">
        <f>IFERROR(VLOOKUP($P161,Receiving!$C:$T,14,FALSE),0)</f>
        <v>53</v>
      </c>
      <c r="AC161" s="21">
        <f>IFERROR(VLOOKUP($P161,Receiving!$C:$T,11,FALSE)/VLOOKUP($P161,Receiving!$C:$T,5,FALSE),0)</f>
        <v>5.8999999999999995</v>
      </c>
      <c r="AD161" s="12">
        <f>IFERROR(VLOOKUP($P161,Rushing!$C:$P,7,FALSE)/VLOOKUP($P161,Rushing!$C:$P,5,FALSE),0)</f>
        <v>0</v>
      </c>
      <c r="AE161" s="12">
        <f>IFERROR(VLOOKUP($P161,Rushing!$C:$P,8,FALSE)/VLOOKUP($P161,Rushing!$C:$P,5,FALSE),0)</f>
        <v>0</v>
      </c>
      <c r="AF161" s="12">
        <f>IFERROR(VLOOKUP($P161,Rushing!$C:$P,12,FALSE),0)</f>
        <v>0</v>
      </c>
      <c r="AG161" s="12">
        <f>IFERROR(VLOOKUP($P161,Rushing!$C:$P,9,FALSE)/VLOOKUP($P161,Rushing!$C:$P,5,FALSE),0)</f>
        <v>0</v>
      </c>
      <c r="AH161" s="12">
        <f>VLOOKUP($J161,'Vegas Odds'!$B:$S,18,FALSE)</f>
        <v>29.284970403171386</v>
      </c>
      <c r="AI161" s="12">
        <f>VLOOKUP($J161,'Vegas Odds'!$B:$S,17,FALSE)</f>
        <v>32.615029596828613</v>
      </c>
      <c r="AJ161">
        <v>1</v>
      </c>
      <c r="AK161" s="12">
        <f t="shared" si="41"/>
        <v>0</v>
      </c>
      <c r="AL161" s="12">
        <f t="shared" si="42"/>
        <v>0</v>
      </c>
      <c r="AM161" s="12">
        <f>V161/Team_Defense_Table[[#Totals],[Passing yds/att]]*'Fanduel Export'!Q161</f>
        <v>0</v>
      </c>
      <c r="AN161" s="12">
        <f t="shared" si="57"/>
        <v>0</v>
      </c>
      <c r="AO161" s="12">
        <f>IFERROR(IF(OR($B161="D",$B161="K"),0,VLOOKUP($P161,Receiving!$C:$T,7,FALSE)/VLOOKUP($P161,Receiving!$C:$T,5,FALSE)),0)*$AJ161</f>
        <v>3.3333333333333335</v>
      </c>
      <c r="AP161" s="21">
        <f t="shared" si="49"/>
        <v>48.590422077922085</v>
      </c>
      <c r="AQ161" s="21">
        <f t="shared" si="50"/>
        <v>2.0089672786548012</v>
      </c>
      <c r="AR161" s="22">
        <f t="shared" si="43"/>
        <v>3</v>
      </c>
      <c r="AS161" s="22">
        <f t="shared" si="51"/>
        <v>1.8080705507893209</v>
      </c>
      <c r="AT161" s="22">
        <f>AA161/Team_Defense_Table[[#Totals],[Yards per completion]]*'Fanduel Export'!S161</f>
        <v>17.176699851785855</v>
      </c>
      <c r="AU161" s="12">
        <f t="shared" si="58"/>
        <v>31.056685161761298</v>
      </c>
      <c r="AV161" s="12">
        <f t="shared" si="44"/>
        <v>0</v>
      </c>
      <c r="AW161" s="21">
        <f t="shared" si="52"/>
        <v>20.961922799422798</v>
      </c>
      <c r="AX161" s="12">
        <f t="shared" si="53"/>
        <v>0</v>
      </c>
      <c r="AY161" s="12">
        <f>AF161/Team_Defense_Table[[#Totals],[Rushing Y/A]]*R161</f>
        <v>0</v>
      </c>
      <c r="AZ161" s="12">
        <f t="shared" si="59"/>
        <v>0</v>
      </c>
      <c r="BA161" s="22">
        <f t="shared" si="45"/>
        <v>4.6056685161761299</v>
      </c>
      <c r="BB161" s="22">
        <f t="shared" si="46"/>
        <v>0.80801202038177711</v>
      </c>
      <c r="BC161" s="21">
        <f t="shared" si="47"/>
        <v>0.58479532163742687</v>
      </c>
      <c r="BD161" t="str">
        <f t="shared" si="54"/>
        <v>DeSean Jackson</v>
      </c>
      <c r="BE161">
        <f t="shared" si="55"/>
        <v>5700</v>
      </c>
      <c r="BF161" t="str">
        <f t="shared" si="56"/>
        <v>WR</v>
      </c>
    </row>
    <row r="162" spans="1:58" x14ac:dyDescent="0.3">
      <c r="A162" t="s">
        <v>2368</v>
      </c>
      <c r="B162" t="s">
        <v>49</v>
      </c>
      <c r="C162" t="s">
        <v>2369</v>
      </c>
      <c r="D162" t="s">
        <v>196</v>
      </c>
      <c r="E162" t="s">
        <v>2350</v>
      </c>
      <c r="F162">
        <v>9.3923075749323903</v>
      </c>
      <c r="G162">
        <v>13</v>
      </c>
      <c r="H162">
        <v>5600</v>
      </c>
      <c r="I162" t="s">
        <v>1884</v>
      </c>
      <c r="J162" t="s">
        <v>1138</v>
      </c>
      <c r="K162" t="s">
        <v>33</v>
      </c>
      <c r="O162" t="str">
        <f t="shared" si="48"/>
        <v>Tyrell Williams</v>
      </c>
      <c r="P162" t="str">
        <f>IFERROR(VLOOKUP(O:O,'Name Bridge'!A:B,2,FALSE),O:O)</f>
        <v>Tyrell Williams</v>
      </c>
      <c r="Q162" s="12">
        <f>VLOOKUP($K162,'Defensive Stats'!$AC:$AH,2,FALSE)</f>
        <v>6.7941176470588234</v>
      </c>
      <c r="R162" s="12">
        <f>VLOOKUP($K162,'Defensive Stats'!$AC:$AH,4,FALSE)</f>
        <v>5.1595505617977526</v>
      </c>
      <c r="S162" s="12">
        <f>VLOOKUP($K162,'Defensive Stats'!$AC:$AH,6,FALSE)</f>
        <v>10.651296829971182</v>
      </c>
      <c r="T162" s="12">
        <f>IFERROR(VLOOKUP($P162,Passing!$C:$AF,9,FALSE)/VLOOKUP($P162,Passing!$C:$AF,5,FALSE),0)</f>
        <v>0</v>
      </c>
      <c r="U162" s="12">
        <f>IFERROR(VLOOKUP($P162,Passing!$C:$AF,11,FALSE)/VLOOKUP($P162,Passing!$C:$AF,5,FALSE),0)</f>
        <v>0</v>
      </c>
      <c r="V162" s="12">
        <f>IFERROR(VLOOKUP($P162,Passing!$C:$AF,18,FALSE),0)</f>
        <v>0</v>
      </c>
      <c r="W162" s="12">
        <f>IFERROR(VLOOKUP($P162,Passing!$C:$AF,12,FALSE)/VLOOKUP($P162,Passing!$C:$AF,5,FALSE),0)</f>
        <v>0</v>
      </c>
      <c r="X162" s="12">
        <f>IFERROR(IF(OR($B162="D",$B162="K"),0,VLOOKUP($P162,Receiving!$C:$T,7,FALSE)/VLOOKUP($P162,Receiving!$C:$T,5,FALSE)),0)*$AJ162</f>
        <v>4.5714285714285712</v>
      </c>
      <c r="Y162" s="21">
        <f>IFERROR(VLOOKUP($P162,Receiving!$C:$T,8,FALSE)/VLOOKUP($P162,Receiving!$C:$T,5,FALSE),0)</f>
        <v>3</v>
      </c>
      <c r="Z162" s="21">
        <f>IFERROR(VLOOKUP($P162,Receiving!$C:$T,10,FALSE)/VLOOKUP($P162,Receiving!$C:$T,5,FALSE),0)</f>
        <v>46.5</v>
      </c>
      <c r="AA162" s="21">
        <f>IFERROR(VLOOKUP($P162,Receiving!$C:$T,11,FALSE),0)</f>
        <v>15.5</v>
      </c>
      <c r="AB162" s="21">
        <f>IFERROR(VLOOKUP($P162,Receiving!$C:$T,14,FALSE),0)</f>
        <v>46</v>
      </c>
      <c r="AC162" s="21">
        <f>IFERROR(VLOOKUP($P162,Receiving!$C:$T,11,FALSE)/VLOOKUP($P162,Receiving!$C:$T,5,FALSE),0)</f>
        <v>1.1071428571428572</v>
      </c>
      <c r="AD162" s="12">
        <f>IFERROR(VLOOKUP($P162,Rushing!$C:$P,7,FALSE)/VLOOKUP($P162,Rushing!$C:$P,5,FALSE),0)</f>
        <v>0</v>
      </c>
      <c r="AE162" s="12">
        <f>IFERROR(VLOOKUP($P162,Rushing!$C:$P,8,FALSE)/VLOOKUP($P162,Rushing!$C:$P,5,FALSE),0)</f>
        <v>0</v>
      </c>
      <c r="AF162" s="12">
        <f>IFERROR(VLOOKUP($P162,Rushing!$C:$P,12,FALSE),0)</f>
        <v>0</v>
      </c>
      <c r="AG162" s="12">
        <f>IFERROR(VLOOKUP($P162,Rushing!$C:$P,9,FALSE)/VLOOKUP($P162,Rushing!$C:$P,5,FALSE),0)</f>
        <v>0</v>
      </c>
      <c r="AH162" s="12">
        <f>VLOOKUP($J162,'Vegas Odds'!$B:$S,18,FALSE)</f>
        <v>29.094443537499998</v>
      </c>
      <c r="AI162" s="12">
        <f>VLOOKUP($J162,'Vegas Odds'!$B:$S,17,FALSE)</f>
        <v>32.205556462499999</v>
      </c>
      <c r="AJ162">
        <v>1</v>
      </c>
      <c r="AK162" s="12">
        <f t="shared" si="41"/>
        <v>0</v>
      </c>
      <c r="AL162" s="12">
        <f t="shared" si="42"/>
        <v>0</v>
      </c>
      <c r="AM162" s="12">
        <f>V162/Team_Defense_Table[[#Totals],[Passing yds/att]]*'Fanduel Export'!Q162</f>
        <v>0</v>
      </c>
      <c r="AN162" s="12">
        <f t="shared" si="57"/>
        <v>0</v>
      </c>
      <c r="AO162" s="12">
        <f>IFERROR(IF(OR($B162="D",$B162="K"),0,VLOOKUP($P162,Receiving!$C:$T,7,FALSE)/VLOOKUP($P162,Receiving!$C:$T,5,FALSE)),0)*$AJ162</f>
        <v>4.5714285714285712</v>
      </c>
      <c r="AP162" s="21">
        <f t="shared" si="49"/>
        <v>44.777285214785209</v>
      </c>
      <c r="AQ162" s="21">
        <f t="shared" si="50"/>
        <v>2.9703268034040158</v>
      </c>
      <c r="AR162" s="22">
        <f t="shared" si="43"/>
        <v>3</v>
      </c>
      <c r="AS162" s="22">
        <f t="shared" si="51"/>
        <v>1.9492769647338855</v>
      </c>
      <c r="AT162" s="22">
        <f>AA162/Team_Defense_Table[[#Totals],[Yards per completion]]*'Fanduel Export'!S162</f>
        <v>15.547846988836907</v>
      </c>
      <c r="AU162" s="12">
        <f t="shared" si="58"/>
        <v>30.307059986546886</v>
      </c>
      <c r="AV162" s="12">
        <f t="shared" si="44"/>
        <v>0</v>
      </c>
      <c r="AW162" s="21">
        <f t="shared" si="52"/>
        <v>27.354940892440894</v>
      </c>
      <c r="AX162" s="12">
        <f t="shared" si="53"/>
        <v>0</v>
      </c>
      <c r="AY162" s="12">
        <f>AF162/Team_Defense_Table[[#Totals],[Rushing Y/A]]*R162</f>
        <v>0</v>
      </c>
      <c r="AZ162" s="12">
        <f t="shared" si="59"/>
        <v>0</v>
      </c>
      <c r="BA162" s="22">
        <f t="shared" si="45"/>
        <v>4.5307059986546889</v>
      </c>
      <c r="BB162" s="22">
        <f t="shared" si="46"/>
        <v>0.80905464261690874</v>
      </c>
      <c r="BC162" s="21">
        <f t="shared" si="47"/>
        <v>0.81632653061224492</v>
      </c>
      <c r="BD162" t="str">
        <f t="shared" si="54"/>
        <v>Tyrell Williams</v>
      </c>
      <c r="BE162">
        <f t="shared" si="55"/>
        <v>5600</v>
      </c>
      <c r="BF162" t="str">
        <f t="shared" si="56"/>
        <v>WR</v>
      </c>
    </row>
    <row r="163" spans="1:58" x14ac:dyDescent="0.3">
      <c r="A163" t="s">
        <v>2370</v>
      </c>
      <c r="B163" t="s">
        <v>49</v>
      </c>
      <c r="C163" t="s">
        <v>2371</v>
      </c>
      <c r="D163" t="s">
        <v>171</v>
      </c>
      <c r="E163" t="s">
        <v>2025</v>
      </c>
      <c r="F163">
        <v>9.2529413559857492</v>
      </c>
      <c r="G163">
        <v>17</v>
      </c>
      <c r="H163">
        <v>5600</v>
      </c>
      <c r="I163" t="s">
        <v>1892</v>
      </c>
      <c r="J163" t="s">
        <v>1095</v>
      </c>
      <c r="K163" t="s">
        <v>1096</v>
      </c>
      <c r="O163" t="str">
        <f t="shared" si="48"/>
        <v>Emmanuel Sanders</v>
      </c>
      <c r="P163" t="str">
        <f>IFERROR(VLOOKUP(O:O,'Name Bridge'!A:B,2,FALSE),O:O)</f>
        <v>Emmanuel Sanders</v>
      </c>
      <c r="Q163" s="12">
        <f>VLOOKUP($K163,'Defensive Stats'!$AC:$AH,2,FALSE)</f>
        <v>6.5090361445783129</v>
      </c>
      <c r="R163" s="12">
        <f>VLOOKUP($K163,'Defensive Stats'!$AC:$AH,4,FALSE)</f>
        <v>3.2624309392265194</v>
      </c>
      <c r="S163" s="12">
        <f>VLOOKUP($K163,'Defensive Stats'!$AC:$AH,6,FALSE)</f>
        <v>10.593137254901961</v>
      </c>
      <c r="T163" s="12">
        <f>IFERROR(VLOOKUP($P163,Passing!$C:$AF,9,FALSE)/VLOOKUP($P163,Passing!$C:$AF,5,FALSE),0)</f>
        <v>5.8823529411764705E-2</v>
      </c>
      <c r="U163" s="12">
        <f>IFERROR(VLOOKUP($P163,Passing!$C:$AF,11,FALSE)/VLOOKUP($P163,Passing!$C:$AF,5,FALSE),0)</f>
        <v>2.0588235294117645</v>
      </c>
      <c r="V163" s="12" t="str">
        <f>IFERROR(VLOOKUP($P163,Passing!$C:$AF,18,FALSE),0)</f>
        <v>35.0</v>
      </c>
      <c r="W163" s="12">
        <f>IFERROR(VLOOKUP($P163,Passing!$C:$AF,12,FALSE)/VLOOKUP($P163,Passing!$C:$AF,5,FALSE),0)</f>
        <v>5.8823529411764705E-2</v>
      </c>
      <c r="X163" s="12">
        <f>IFERROR(IF(OR($B163="D",$B163="K"),0,VLOOKUP($P163,Receiving!$C:$T,7,FALSE)/VLOOKUP($P163,Receiving!$C:$T,5,FALSE)),0)*$AJ163</f>
        <v>5.7058823529411766</v>
      </c>
      <c r="Y163" s="21">
        <f>IFERROR(VLOOKUP($P163,Receiving!$C:$T,8,FALSE)/VLOOKUP($P163,Receiving!$C:$T,5,FALSE),0)</f>
        <v>3.8823529411764706</v>
      </c>
      <c r="Z163" s="21">
        <f>IFERROR(VLOOKUP($P163,Receiving!$C:$T,10,FALSE)/VLOOKUP($P163,Receiving!$C:$T,5,FALSE),0)</f>
        <v>51.117647058823529</v>
      </c>
      <c r="AA163" s="21">
        <f>IFERROR(VLOOKUP($P163,Receiving!$C:$T,11,FALSE),0)</f>
        <v>13.2</v>
      </c>
      <c r="AB163" s="21">
        <f>IFERROR(VLOOKUP($P163,Receiving!$C:$T,14,FALSE),0)</f>
        <v>75</v>
      </c>
      <c r="AC163" s="21">
        <f>IFERROR(VLOOKUP($P163,Receiving!$C:$T,11,FALSE)/VLOOKUP($P163,Receiving!$C:$T,5,FALSE),0)</f>
        <v>0.77647058823529402</v>
      </c>
      <c r="AD163" s="12">
        <f>IFERROR(VLOOKUP($P163,Rushing!$C:$P,7,FALSE)/VLOOKUP($P163,Rushing!$C:$P,5,FALSE),0)</f>
        <v>0</v>
      </c>
      <c r="AE163" s="12">
        <f>IFERROR(VLOOKUP($P163,Rushing!$C:$P,8,FALSE)/VLOOKUP($P163,Rushing!$C:$P,5,FALSE),0)</f>
        <v>0</v>
      </c>
      <c r="AF163" s="12">
        <f>IFERROR(VLOOKUP($P163,Rushing!$C:$P,12,FALSE),0)</f>
        <v>0</v>
      </c>
      <c r="AG163" s="12">
        <f>IFERROR(VLOOKUP($P163,Rushing!$C:$P,9,FALSE)/VLOOKUP($P163,Rushing!$C:$P,5,FALSE),0)</f>
        <v>0</v>
      </c>
      <c r="AH163" s="12">
        <f>VLOOKUP($J163,'Vegas Odds'!$B:$S,18,FALSE)</f>
        <v>41.698085765579364</v>
      </c>
      <c r="AI163" s="12">
        <f>VLOOKUP($J163,'Vegas Odds'!$B:$S,17,FALSE)</f>
        <v>21.901914234420641</v>
      </c>
      <c r="AJ163">
        <v>1</v>
      </c>
      <c r="AK163" s="12">
        <f t="shared" si="41"/>
        <v>5.8823529411764705E-2</v>
      </c>
      <c r="AL163" s="12">
        <f t="shared" si="42"/>
        <v>0</v>
      </c>
      <c r="AM163" s="12">
        <f>V163/Team_Defense_Table[[#Totals],[Passing yds/att]]*'Fanduel Export'!Q163</f>
        <v>33.799141260232823</v>
      </c>
      <c r="AN163" s="12">
        <f t="shared" si="57"/>
        <v>0</v>
      </c>
      <c r="AO163" s="12">
        <f>IFERROR(IF(OR($B163="D",$B163="K"),0,VLOOKUP($P163,Receiving!$C:$T,7,FALSE)/VLOOKUP($P163,Receiving!$C:$T,5,FALSE)),0)*$AJ163</f>
        <v>5.7058823529411766</v>
      </c>
      <c r="AP163" s="21">
        <f t="shared" si="49"/>
        <v>40.582776292335119</v>
      </c>
      <c r="AQ163" s="21">
        <f t="shared" si="50"/>
        <v>5.8626933260399881</v>
      </c>
      <c r="AR163" s="22">
        <f t="shared" si="43"/>
        <v>3.8823529411764706</v>
      </c>
      <c r="AS163" s="22">
        <f t="shared" si="51"/>
        <v>3.9890490672024663</v>
      </c>
      <c r="AT163" s="22">
        <f>AA163/Team_Defense_Table[[#Totals],[Yards per completion]]*'Fanduel Export'!S163</f>
        <v>13.168448289936483</v>
      </c>
      <c r="AU163" s="12">
        <f t="shared" si="58"/>
        <v>52.529586367475041</v>
      </c>
      <c r="AV163" s="12">
        <f t="shared" si="44"/>
        <v>0</v>
      </c>
      <c r="AW163" s="21">
        <f t="shared" si="52"/>
        <v>30.380681818181817</v>
      </c>
      <c r="AX163" s="12">
        <f t="shared" si="53"/>
        <v>0</v>
      </c>
      <c r="AY163" s="12">
        <f>AF163/Team_Defense_Table[[#Totals],[Rushing Y/A]]*R163</f>
        <v>0</v>
      </c>
      <c r="AZ163" s="12">
        <f t="shared" si="59"/>
        <v>0</v>
      </c>
      <c r="BA163" s="22">
        <f t="shared" si="45"/>
        <v>7.1941351073357396</v>
      </c>
      <c r="BB163" s="22">
        <f t="shared" si="46"/>
        <v>1.2846669834528108</v>
      </c>
      <c r="BC163" s="21">
        <f t="shared" si="47"/>
        <v>1.0189075630252102</v>
      </c>
      <c r="BD163" t="str">
        <f t="shared" si="54"/>
        <v>Emmanuel Sanders</v>
      </c>
      <c r="BE163">
        <f t="shared" si="55"/>
        <v>5600</v>
      </c>
      <c r="BF163" t="str">
        <f t="shared" si="56"/>
        <v>WR</v>
      </c>
    </row>
    <row r="164" spans="1:58" x14ac:dyDescent="0.3">
      <c r="A164" t="s">
        <v>2372</v>
      </c>
      <c r="B164" t="s">
        <v>34</v>
      </c>
      <c r="C164" t="s">
        <v>2373</v>
      </c>
      <c r="D164" t="s">
        <v>229</v>
      </c>
      <c r="E164" t="s">
        <v>2374</v>
      </c>
      <c r="F164">
        <v>10</v>
      </c>
      <c r="G164">
        <v>8</v>
      </c>
      <c r="H164">
        <v>5600</v>
      </c>
      <c r="I164" t="s">
        <v>1968</v>
      </c>
      <c r="J164" t="s">
        <v>72</v>
      </c>
      <c r="K164" t="s">
        <v>99</v>
      </c>
      <c r="O164" t="str">
        <f t="shared" si="48"/>
        <v>Kerryon Johnson</v>
      </c>
      <c r="P164" t="str">
        <f>IFERROR(VLOOKUP(O:O,'Name Bridge'!A:B,2,FALSE),O:O)</f>
        <v>Kerryon Johnson</v>
      </c>
      <c r="Q164" s="12">
        <f>VLOOKUP($K164,'Defensive Stats'!$AC:$AH,2,FALSE)</f>
        <v>6.2241681260945709</v>
      </c>
      <c r="R164" s="12">
        <f>VLOOKUP($K164,'Defensive Stats'!$AC:$AH,4,FALSE)</f>
        <v>3.9420289855072466</v>
      </c>
      <c r="S164" s="12">
        <f>VLOOKUP($K164,'Defensive Stats'!$AC:$AH,6,FALSE)</f>
        <v>9.817679558011049</v>
      </c>
      <c r="T164" s="12">
        <f>IFERROR(VLOOKUP($P164,Passing!$C:$AF,9,FALSE)/VLOOKUP($P164,Passing!$C:$AF,5,FALSE),0)</f>
        <v>0</v>
      </c>
      <c r="U164" s="12">
        <f>IFERROR(VLOOKUP($P164,Passing!$C:$AF,11,FALSE)/VLOOKUP($P164,Passing!$C:$AF,5,FALSE),0)</f>
        <v>0</v>
      </c>
      <c r="V164" s="12">
        <f>IFERROR(VLOOKUP($P164,Passing!$C:$AF,18,FALSE),0)</f>
        <v>0</v>
      </c>
      <c r="W164" s="12">
        <f>IFERROR(VLOOKUP($P164,Passing!$C:$AF,12,FALSE)/VLOOKUP($P164,Passing!$C:$AF,5,FALSE),0)</f>
        <v>0</v>
      </c>
      <c r="X164" s="12">
        <f>IFERROR(IF(OR($B164="D",$B164="K"),0,VLOOKUP($P164,Receiving!$C:$T,7,FALSE)/VLOOKUP($P164,Receiving!$C:$T,5,FALSE)),0)*$AJ164</f>
        <v>1.875</v>
      </c>
      <c r="Y164" s="21">
        <f>IFERROR(VLOOKUP($P164,Receiving!$C:$T,8,FALSE)/VLOOKUP($P164,Receiving!$C:$T,5,FALSE),0)</f>
        <v>1.25</v>
      </c>
      <c r="Z164" s="21">
        <f>IFERROR(VLOOKUP($P164,Receiving!$C:$T,10,FALSE)/VLOOKUP($P164,Receiving!$C:$T,5,FALSE),0)</f>
        <v>15.875</v>
      </c>
      <c r="AA164" s="21">
        <f>IFERROR(VLOOKUP($P164,Receiving!$C:$T,11,FALSE),0)</f>
        <v>12.7</v>
      </c>
      <c r="AB164" s="21">
        <f>IFERROR(VLOOKUP($P164,Receiving!$C:$T,14,FALSE),0)</f>
        <v>36</v>
      </c>
      <c r="AC164" s="21">
        <f>IFERROR(VLOOKUP($P164,Receiving!$C:$T,11,FALSE)/VLOOKUP($P164,Receiving!$C:$T,5,FALSE),0)</f>
        <v>1.5874999999999999</v>
      </c>
      <c r="AD164" s="12">
        <f>IFERROR(VLOOKUP($P164,Rushing!$C:$P,7,FALSE)/VLOOKUP($P164,Rushing!$C:$P,5,FALSE),0)</f>
        <v>14.125</v>
      </c>
      <c r="AE164" s="12">
        <f>IFERROR(VLOOKUP($P164,Rushing!$C:$P,8,FALSE)/VLOOKUP($P164,Rushing!$C:$P,5,FALSE),0)</f>
        <v>50.375</v>
      </c>
      <c r="AF164" s="12" t="str">
        <f>IFERROR(VLOOKUP($P164,Rushing!$C:$P,12,FALSE),0)</f>
        <v>3.6</v>
      </c>
      <c r="AG164" s="12">
        <f>IFERROR(VLOOKUP($P164,Rushing!$C:$P,9,FALSE)/VLOOKUP($P164,Rushing!$C:$P,5,FALSE),0)</f>
        <v>0.375</v>
      </c>
      <c r="AH164" s="12">
        <f>VLOOKUP($J164,'Vegas Odds'!$B:$S,18,FALSE)</f>
        <v>34.909659414362835</v>
      </c>
      <c r="AI164" s="12">
        <f>VLOOKUP($J164,'Vegas Odds'!$B:$S,17,FALSE)</f>
        <v>26.19034058563717</v>
      </c>
      <c r="AJ164">
        <v>1</v>
      </c>
      <c r="AK164" s="12">
        <f t="shared" si="41"/>
        <v>0</v>
      </c>
      <c r="AL164" s="12">
        <f t="shared" si="42"/>
        <v>0</v>
      </c>
      <c r="AM164" s="12">
        <f>V164/Team_Defense_Table[[#Totals],[Passing yds/att]]*'Fanduel Export'!Q164</f>
        <v>0</v>
      </c>
      <c r="AN164" s="12">
        <f t="shared" si="57"/>
        <v>0</v>
      </c>
      <c r="AO164" s="12">
        <f>IFERROR(IF(OR($B164="D",$B164="K"),0,VLOOKUP($P164,Receiving!$C:$T,7,FALSE)/VLOOKUP($P164,Receiving!$C:$T,5,FALSE)),0)*$AJ164</f>
        <v>1.875</v>
      </c>
      <c r="AP164" s="21">
        <f t="shared" si="49"/>
        <v>35.950198412698413</v>
      </c>
      <c r="AQ164" s="21">
        <f t="shared" si="50"/>
        <v>1.8207301848662381</v>
      </c>
      <c r="AR164" s="22">
        <f t="shared" si="43"/>
        <v>1.25</v>
      </c>
      <c r="AS164" s="22">
        <f t="shared" si="51"/>
        <v>1.2138201232441586</v>
      </c>
      <c r="AT164" s="22">
        <f>AA164/Team_Defense_Table[[#Totals],[Yards per completion]]*'Fanduel Export'!S164</f>
        <v>11.742177630809671</v>
      </c>
      <c r="AU164" s="12">
        <f t="shared" si="58"/>
        <v>14.252891498984196</v>
      </c>
      <c r="AV164" s="12">
        <f t="shared" si="44"/>
        <v>14.125</v>
      </c>
      <c r="AW164" s="21">
        <f t="shared" si="52"/>
        <v>55.169444444444444</v>
      </c>
      <c r="AX164" s="12">
        <f t="shared" si="53"/>
        <v>6.7054973001341835</v>
      </c>
      <c r="AY164" s="12">
        <f>AF164/Team_Defense_Table[[#Totals],[Rushing Y/A]]*R164</f>
        <v>3.290737240075615</v>
      </c>
      <c r="AZ164" s="12">
        <f t="shared" si="59"/>
        <v>22.066029678778051</v>
      </c>
      <c r="BA164" s="22">
        <f t="shared" si="45"/>
        <v>4.2568921177762249</v>
      </c>
      <c r="BB164" s="22">
        <f t="shared" si="46"/>
        <v>0.76015930674575449</v>
      </c>
      <c r="BC164" s="21">
        <f t="shared" si="47"/>
        <v>0.3348214285714286</v>
      </c>
      <c r="BD164" t="str">
        <f t="shared" si="54"/>
        <v>Kerryon Johnson</v>
      </c>
      <c r="BE164">
        <f t="shared" si="55"/>
        <v>5600</v>
      </c>
      <c r="BF164" t="str">
        <f t="shared" si="56"/>
        <v>RB</v>
      </c>
    </row>
    <row r="165" spans="1:58" x14ac:dyDescent="0.3">
      <c r="A165" t="s">
        <v>2375</v>
      </c>
      <c r="B165" t="s">
        <v>49</v>
      </c>
      <c r="C165" t="s">
        <v>2376</v>
      </c>
      <c r="D165" t="s">
        <v>183</v>
      </c>
      <c r="E165" t="s">
        <v>2377</v>
      </c>
      <c r="F165">
        <v>8.5187501907348597</v>
      </c>
      <c r="G165">
        <v>16</v>
      </c>
      <c r="H165">
        <v>5600</v>
      </c>
      <c r="I165" t="s">
        <v>1884</v>
      </c>
      <c r="J165" t="s">
        <v>33</v>
      </c>
      <c r="K165" t="s">
        <v>1138</v>
      </c>
      <c r="O165" t="str">
        <f t="shared" si="48"/>
        <v>Robby Anderson</v>
      </c>
      <c r="P165" t="str">
        <f>IFERROR(VLOOKUP(O:O,'Name Bridge'!A:B,2,FALSE),O:O)</f>
        <v>Robby Anderson</v>
      </c>
      <c r="Q165" s="12">
        <f>VLOOKUP($K165,'Defensive Stats'!$AC:$AH,2,FALSE)</f>
        <v>7.8079847908745244</v>
      </c>
      <c r="R165" s="12">
        <f>VLOOKUP($K165,'Defensive Stats'!$AC:$AH,4,FALSE)</f>
        <v>3.8765432098765431</v>
      </c>
      <c r="S165" s="12">
        <f>VLOOKUP($K165,'Defensive Stats'!$AC:$AH,6,FALSE)</f>
        <v>12.186943620178042</v>
      </c>
      <c r="T165" s="12">
        <f>IFERROR(VLOOKUP($P165,Passing!$C:$AF,9,FALSE)/VLOOKUP($P165,Passing!$C:$AF,5,FALSE),0)</f>
        <v>0</v>
      </c>
      <c r="U165" s="12">
        <f>IFERROR(VLOOKUP($P165,Passing!$C:$AF,11,FALSE)/VLOOKUP($P165,Passing!$C:$AF,5,FALSE),0)</f>
        <v>0</v>
      </c>
      <c r="V165" s="12">
        <f>IFERROR(VLOOKUP($P165,Passing!$C:$AF,18,FALSE),0)</f>
        <v>0</v>
      </c>
      <c r="W165" s="12">
        <f>IFERROR(VLOOKUP($P165,Passing!$C:$AF,12,FALSE)/VLOOKUP($P165,Passing!$C:$AF,5,FALSE),0)</f>
        <v>0</v>
      </c>
      <c r="X165" s="12">
        <f>IFERROR(IF(OR($B165="D",$B165="K"),0,VLOOKUP($P165,Receiving!$C:$T,7,FALSE)/VLOOKUP($P165,Receiving!$C:$T,5,FALSE)),0)*$AJ165</f>
        <v>6</v>
      </c>
      <c r="Y165" s="21">
        <f>IFERROR(VLOOKUP($P165,Receiving!$C:$T,8,FALSE)/VLOOKUP($P165,Receiving!$C:$T,5,FALSE),0)</f>
        <v>3.25</v>
      </c>
      <c r="Z165" s="21">
        <f>IFERROR(VLOOKUP($P165,Receiving!$C:$T,10,FALSE)/VLOOKUP($P165,Receiving!$C:$T,5,FALSE),0)</f>
        <v>48.6875</v>
      </c>
      <c r="AA165" s="21">
        <f>IFERROR(VLOOKUP($P165,Receiving!$C:$T,11,FALSE),0)</f>
        <v>15</v>
      </c>
      <c r="AB165" s="21">
        <f>IFERROR(VLOOKUP($P165,Receiving!$C:$T,14,FALSE),0)</f>
        <v>92</v>
      </c>
      <c r="AC165" s="21">
        <f>IFERROR(VLOOKUP($P165,Receiving!$C:$T,11,FALSE)/VLOOKUP($P165,Receiving!$C:$T,5,FALSE),0)</f>
        <v>0.9375</v>
      </c>
      <c r="AD165" s="12">
        <f>IFERROR(VLOOKUP($P165,Rushing!$C:$P,7,FALSE)/VLOOKUP($P165,Rushing!$C:$P,5,FALSE),0)</f>
        <v>6.25E-2</v>
      </c>
      <c r="AE165" s="12">
        <f>IFERROR(VLOOKUP($P165,Rushing!$C:$P,8,FALSE)/VLOOKUP($P165,Rushing!$C:$P,5,FALSE),0)</f>
        <v>0.25</v>
      </c>
      <c r="AF165" s="12" t="str">
        <f>IFERROR(VLOOKUP($P165,Rushing!$C:$P,12,FALSE),0)</f>
        <v>4.0</v>
      </c>
      <c r="AG165" s="12">
        <f>IFERROR(VLOOKUP($P165,Rushing!$C:$P,9,FALSE)/VLOOKUP($P165,Rushing!$C:$P,5,FALSE),0)</f>
        <v>0</v>
      </c>
      <c r="AH165" s="12">
        <f>VLOOKUP($J165,'Vegas Odds'!$B:$S,18,FALSE)</f>
        <v>42.975624629062651</v>
      </c>
      <c r="AI165" s="12">
        <f>VLOOKUP($J165,'Vegas Odds'!$B:$S,17,FALSE)</f>
        <v>20.224375370937352</v>
      </c>
      <c r="AJ165">
        <v>1</v>
      </c>
      <c r="AK165" s="12">
        <f t="shared" si="41"/>
        <v>0</v>
      </c>
      <c r="AL165" s="12">
        <f t="shared" si="42"/>
        <v>0</v>
      </c>
      <c r="AM165" s="12">
        <f>V165/Team_Defense_Table[[#Totals],[Passing yds/att]]*'Fanduel Export'!Q165</f>
        <v>0</v>
      </c>
      <c r="AN165" s="12">
        <f t="shared" si="57"/>
        <v>0</v>
      </c>
      <c r="AO165" s="12">
        <f>IFERROR(IF(OR($B165="D",$B165="K"),0,VLOOKUP($P165,Receiving!$C:$T,7,FALSE)/VLOOKUP($P165,Receiving!$C:$T,5,FALSE)),0)*$AJ165</f>
        <v>6</v>
      </c>
      <c r="AP165" s="21">
        <f t="shared" si="49"/>
        <v>35.359294871794873</v>
      </c>
      <c r="AQ165" s="21">
        <f t="shared" si="50"/>
        <v>7.2923894186605702</v>
      </c>
      <c r="AR165" s="22">
        <f t="shared" si="43"/>
        <v>3.25</v>
      </c>
      <c r="AS165" s="22">
        <f t="shared" si="51"/>
        <v>3.9500442684411419</v>
      </c>
      <c r="AT165" s="22">
        <f>AA165/Team_Defense_Table[[#Totals],[Yards per completion]]*'Fanduel Export'!S165</f>
        <v>17.215598798134238</v>
      </c>
      <c r="AU165" s="12">
        <f t="shared" si="58"/>
        <v>68.002377360352355</v>
      </c>
      <c r="AV165" s="12">
        <f t="shared" si="44"/>
        <v>6.25E-2</v>
      </c>
      <c r="AW165" s="21">
        <f t="shared" si="52"/>
        <v>28.778311965811962</v>
      </c>
      <c r="AX165" s="12">
        <f t="shared" si="53"/>
        <v>4.3922779841472914E-2</v>
      </c>
      <c r="AY165" s="12">
        <f>AF165/Team_Defense_Table[[#Totals],[Rushing Y/A]]*R165</f>
        <v>3.5956342816246196</v>
      </c>
      <c r="AZ165" s="12">
        <f t="shared" si="59"/>
        <v>0.1579302529422508</v>
      </c>
      <c r="BA165" s="22">
        <f t="shared" si="45"/>
        <v>8.4410307613294613</v>
      </c>
      <c r="BB165" s="22">
        <f t="shared" si="46"/>
        <v>1.5073269216659753</v>
      </c>
      <c r="BC165" s="21">
        <f t="shared" si="47"/>
        <v>1.0714285714285714</v>
      </c>
      <c r="BD165" t="str">
        <f t="shared" si="54"/>
        <v>Robby Anderson</v>
      </c>
      <c r="BE165">
        <f t="shared" si="55"/>
        <v>5600</v>
      </c>
      <c r="BF165" t="str">
        <f t="shared" si="56"/>
        <v>WR</v>
      </c>
    </row>
    <row r="166" spans="1:58" x14ac:dyDescent="0.3">
      <c r="A166" t="s">
        <v>2378</v>
      </c>
      <c r="B166" t="s">
        <v>34</v>
      </c>
      <c r="C166" t="s">
        <v>2212</v>
      </c>
      <c r="D166" t="s">
        <v>195</v>
      </c>
      <c r="E166" t="s">
        <v>2379</v>
      </c>
      <c r="F166">
        <v>11.822222391764299</v>
      </c>
      <c r="G166">
        <v>9</v>
      </c>
      <c r="H166">
        <v>5500</v>
      </c>
      <c r="I166" t="s">
        <v>1972</v>
      </c>
      <c r="J166" t="s">
        <v>86</v>
      </c>
      <c r="K166" t="s">
        <v>1093</v>
      </c>
      <c r="O166" t="str">
        <f t="shared" si="48"/>
        <v>Jordan Howard</v>
      </c>
      <c r="P166" t="str">
        <f>IFERROR(VLOOKUP(O:O,'Name Bridge'!A:B,2,FALSE),O:O)</f>
        <v>Jordan Howard</v>
      </c>
      <c r="Q166" s="12">
        <f>VLOOKUP($K166,'Defensive Stats'!$AC:$AH,2,FALSE)</f>
        <v>5.3843283582089549</v>
      </c>
      <c r="R166" s="12">
        <f>VLOOKUP($K166,'Defensive Stats'!$AC:$AH,4,FALSE)</f>
        <v>4.1863013698630134</v>
      </c>
      <c r="S166" s="12">
        <f>VLOOKUP($K166,'Defensive Stats'!$AC:$AH,6,FALSE)</f>
        <v>9.5247524752475243</v>
      </c>
      <c r="T166" s="12">
        <f>IFERROR(VLOOKUP($P166,Passing!$C:$AF,9,FALSE)/VLOOKUP($P166,Passing!$C:$AF,5,FALSE),0)</f>
        <v>0</v>
      </c>
      <c r="U166" s="12">
        <f>IFERROR(VLOOKUP($P166,Passing!$C:$AF,11,FALSE)/VLOOKUP($P166,Passing!$C:$AF,5,FALSE),0)</f>
        <v>0</v>
      </c>
      <c r="V166" s="12">
        <f>IFERROR(VLOOKUP($P166,Passing!$C:$AF,18,FALSE),0)</f>
        <v>0</v>
      </c>
      <c r="W166" s="12">
        <f>IFERROR(VLOOKUP($P166,Passing!$C:$AF,12,FALSE)/VLOOKUP($P166,Passing!$C:$AF,5,FALSE),0)</f>
        <v>0</v>
      </c>
      <c r="X166" s="12">
        <f>IFERROR(IF(OR($B166="D",$B166="K"),0,VLOOKUP($P166,Receiving!$C:$T,7,FALSE)/VLOOKUP($P166,Receiving!$C:$T,5,FALSE)),0)*$AJ166</f>
        <v>1.4</v>
      </c>
      <c r="Y166" s="21">
        <f>IFERROR(VLOOKUP($P166,Receiving!$C:$T,8,FALSE)/VLOOKUP($P166,Receiving!$C:$T,5,FALSE),0)</f>
        <v>1</v>
      </c>
      <c r="Z166" s="21">
        <f>IFERROR(VLOOKUP($P166,Receiving!$C:$T,10,FALSE)/VLOOKUP($P166,Receiving!$C:$T,5,FALSE),0)</f>
        <v>6.9</v>
      </c>
      <c r="AA166" s="21">
        <f>IFERROR(VLOOKUP($P166,Receiving!$C:$T,11,FALSE),0)</f>
        <v>6.9</v>
      </c>
      <c r="AB166" s="21">
        <f>IFERROR(VLOOKUP($P166,Receiving!$C:$T,14,FALSE),0)</f>
        <v>20</v>
      </c>
      <c r="AC166" s="21">
        <f>IFERROR(VLOOKUP($P166,Receiving!$C:$T,11,FALSE)/VLOOKUP($P166,Receiving!$C:$T,5,FALSE),0)</f>
        <v>0.69000000000000006</v>
      </c>
      <c r="AD166" s="12">
        <f>IFERROR(VLOOKUP($P166,Rushing!$C:$P,7,FALSE)/VLOOKUP($P166,Rushing!$C:$P,5,FALSE),0)</f>
        <v>11.9</v>
      </c>
      <c r="AE166" s="12">
        <f>IFERROR(VLOOKUP($P166,Rushing!$C:$P,8,FALSE)/VLOOKUP($P166,Rushing!$C:$P,5,FALSE),0)</f>
        <v>52.5</v>
      </c>
      <c r="AF166" s="12" t="str">
        <f>IFERROR(VLOOKUP($P166,Rushing!$C:$P,12,FALSE),0)</f>
        <v>4.4</v>
      </c>
      <c r="AG166" s="12">
        <f>IFERROR(VLOOKUP($P166,Rushing!$C:$P,9,FALSE)/VLOOKUP($P166,Rushing!$C:$P,5,FALSE),0)</f>
        <v>0.6</v>
      </c>
      <c r="AH166" s="12">
        <f>VLOOKUP($J166,'Vegas Odds'!$B:$S,18,FALSE)</f>
        <v>42.492174647302903</v>
      </c>
      <c r="AI166" s="12">
        <f>VLOOKUP($J166,'Vegas Odds'!$B:$S,17,FALSE)</f>
        <v>20.507825352697093</v>
      </c>
      <c r="AJ166">
        <v>1</v>
      </c>
      <c r="AK166" s="12">
        <f t="shared" si="41"/>
        <v>0</v>
      </c>
      <c r="AL166" s="12">
        <f t="shared" si="42"/>
        <v>0</v>
      </c>
      <c r="AM166" s="12">
        <f>V166/Team_Defense_Table[[#Totals],[Passing yds/att]]*'Fanduel Export'!Q166</f>
        <v>0</v>
      </c>
      <c r="AN166" s="12">
        <f t="shared" si="57"/>
        <v>0</v>
      </c>
      <c r="AO166" s="12">
        <f>IFERROR(IF(OR($B166="D",$B166="K"),0,VLOOKUP($P166,Receiving!$C:$T,7,FALSE)/VLOOKUP($P166,Receiving!$C:$T,5,FALSE)),0)*$AJ166</f>
        <v>1.4</v>
      </c>
      <c r="AP166" s="21">
        <f t="shared" si="49"/>
        <v>49.607967032967032</v>
      </c>
      <c r="AQ166" s="21">
        <f t="shared" si="50"/>
        <v>1.1991832776918785</v>
      </c>
      <c r="AR166" s="22">
        <f t="shared" si="43"/>
        <v>1</v>
      </c>
      <c r="AS166" s="22">
        <f t="shared" si="51"/>
        <v>0.85655948406562754</v>
      </c>
      <c r="AT166" s="22">
        <f>AA166/Team_Defense_Table[[#Totals],[Yards per completion]]*'Fanduel Export'!S166</f>
        <v>6.1892619095402726</v>
      </c>
      <c r="AU166" s="12">
        <f t="shared" si="58"/>
        <v>5.3014709879828565</v>
      </c>
      <c r="AV166" s="12">
        <f t="shared" si="44"/>
        <v>11.9</v>
      </c>
      <c r="AW166" s="21">
        <f t="shared" si="52"/>
        <v>42.314010989010988</v>
      </c>
      <c r="AX166" s="12">
        <f t="shared" si="53"/>
        <v>5.7674305978810132</v>
      </c>
      <c r="AY166" s="12">
        <f>AF166/Team_Defense_Table[[#Totals],[Rushing Y/A]]*R166</f>
        <v>4.2712408179471915</v>
      </c>
      <c r="AZ166" s="12">
        <f t="shared" si="59"/>
        <v>24.634084984346959</v>
      </c>
      <c r="BA166" s="22">
        <f t="shared" si="45"/>
        <v>3.4935555972329819</v>
      </c>
      <c r="BB166" s="22">
        <f t="shared" si="46"/>
        <v>0.6351919267696331</v>
      </c>
      <c r="BC166" s="21">
        <f t="shared" si="47"/>
        <v>0.25454545454545452</v>
      </c>
      <c r="BD166" t="str">
        <f t="shared" si="54"/>
        <v>Jordan Howard</v>
      </c>
      <c r="BE166">
        <f t="shared" si="55"/>
        <v>5500</v>
      </c>
      <c r="BF166" t="str">
        <f t="shared" si="56"/>
        <v>RB</v>
      </c>
    </row>
    <row r="167" spans="1:58" x14ac:dyDescent="0.3">
      <c r="A167" t="s">
        <v>2380</v>
      </c>
      <c r="B167" t="s">
        <v>52</v>
      </c>
      <c r="C167" t="s">
        <v>2381</v>
      </c>
      <c r="D167" t="s">
        <v>692</v>
      </c>
      <c r="E167" t="s">
        <v>2382</v>
      </c>
      <c r="F167">
        <v>8.2846151498647806</v>
      </c>
      <c r="G167">
        <v>13</v>
      </c>
      <c r="H167">
        <v>5500</v>
      </c>
      <c r="I167" t="s">
        <v>1892</v>
      </c>
      <c r="J167" t="s">
        <v>1096</v>
      </c>
      <c r="K167" t="s">
        <v>1095</v>
      </c>
      <c r="O167" t="str">
        <f t="shared" si="48"/>
        <v>Rob Gronkowski</v>
      </c>
      <c r="P167" t="str">
        <f>IFERROR(VLOOKUP(O:O,'Name Bridge'!A:B,2,FALSE),O:O)</f>
        <v>Rob Gronkowski</v>
      </c>
      <c r="Q167" s="12">
        <f>VLOOKUP($K167,'Defensive Stats'!$AC:$AH,2,FALSE)</f>
        <v>6.4145936981757874</v>
      </c>
      <c r="R167" s="12">
        <f>VLOOKUP($K167,'Defensive Stats'!$AC:$AH,4,FALSE)</f>
        <v>4.2347826086956522</v>
      </c>
      <c r="S167" s="12">
        <f>VLOOKUP($K167,'Defensive Stats'!$AC:$AH,6,FALSE)</f>
        <v>10.425876010781671</v>
      </c>
      <c r="T167" s="12">
        <f>IFERROR(VLOOKUP($P167,Passing!$C:$AF,9,FALSE)/VLOOKUP($P167,Passing!$C:$AF,5,FALSE),0)</f>
        <v>0</v>
      </c>
      <c r="U167" s="12">
        <f>IFERROR(VLOOKUP($P167,Passing!$C:$AF,11,FALSE)/VLOOKUP($P167,Passing!$C:$AF,5,FALSE),0)</f>
        <v>0</v>
      </c>
      <c r="V167" s="12">
        <f>IFERROR(VLOOKUP($P167,Passing!$C:$AF,18,FALSE),0)</f>
        <v>0</v>
      </c>
      <c r="W167" s="12">
        <f>IFERROR(VLOOKUP($P167,Passing!$C:$AF,12,FALSE)/VLOOKUP($P167,Passing!$C:$AF,5,FALSE),0)</f>
        <v>0</v>
      </c>
      <c r="X167" s="12">
        <f>IFERROR(IF(OR($B167="D",$B167="K"),0,VLOOKUP($P167,Receiving!$C:$T,7,FALSE)/VLOOKUP($P167,Receiving!$C:$T,5,FALSE)),0)*$AJ167</f>
        <v>0</v>
      </c>
      <c r="Y167" s="21">
        <f>IFERROR(VLOOKUP($P167,Receiving!$C:$T,8,FALSE)/VLOOKUP($P167,Receiving!$C:$T,5,FALSE),0)</f>
        <v>0</v>
      </c>
      <c r="Z167" s="21">
        <f>IFERROR(VLOOKUP($P167,Receiving!$C:$T,10,FALSE)/VLOOKUP($P167,Receiving!$C:$T,5,FALSE),0)</f>
        <v>0</v>
      </c>
      <c r="AA167" s="21">
        <f>IFERROR(VLOOKUP($P167,Receiving!$C:$T,11,FALSE),0)</f>
        <v>0</v>
      </c>
      <c r="AB167" s="21">
        <f>IFERROR(VLOOKUP($P167,Receiving!$C:$T,14,FALSE),0)</f>
        <v>0</v>
      </c>
      <c r="AC167" s="21">
        <f>IFERROR(VLOOKUP($P167,Receiving!$C:$T,11,FALSE)/VLOOKUP($P167,Receiving!$C:$T,5,FALSE),0)</f>
        <v>0</v>
      </c>
      <c r="AD167" s="12">
        <f>IFERROR(VLOOKUP($P167,Rushing!$C:$P,7,FALSE)/VLOOKUP($P167,Rushing!$C:$P,5,FALSE),0)</f>
        <v>0</v>
      </c>
      <c r="AE167" s="12">
        <f>IFERROR(VLOOKUP($P167,Rushing!$C:$P,8,FALSE)/VLOOKUP($P167,Rushing!$C:$P,5,FALSE),0)</f>
        <v>0</v>
      </c>
      <c r="AF167" s="12">
        <f>IFERROR(VLOOKUP($P167,Rushing!$C:$P,12,FALSE),0)</f>
        <v>0</v>
      </c>
      <c r="AG167" s="12">
        <f>IFERROR(VLOOKUP($P167,Rushing!$C:$P,9,FALSE)/VLOOKUP($P167,Rushing!$C:$P,5,FALSE),0)</f>
        <v>0</v>
      </c>
      <c r="AH167" s="12">
        <f>VLOOKUP($J167,'Vegas Odds'!$B:$S,18,FALSE)</f>
        <v>44.70009236218047</v>
      </c>
      <c r="AI167" s="12">
        <f>VLOOKUP($J167,'Vegas Odds'!$B:$S,17,FALSE)</f>
        <v>20.599907637819527</v>
      </c>
      <c r="AJ167">
        <v>1</v>
      </c>
      <c r="AK167" s="12">
        <f t="shared" si="41"/>
        <v>0</v>
      </c>
      <c r="AL167" s="12">
        <f t="shared" si="42"/>
        <v>0</v>
      </c>
      <c r="AM167" s="12">
        <f>V167/Team_Defense_Table[[#Totals],[Passing yds/att]]*'Fanduel Export'!Q167</f>
        <v>0</v>
      </c>
      <c r="AN167" s="12">
        <f t="shared" si="57"/>
        <v>0</v>
      </c>
      <c r="AO167" s="12">
        <f>IFERROR(IF(OR($B167="D",$B167="K"),0,VLOOKUP($P167,Receiving!$C:$T,7,FALSE)/VLOOKUP($P167,Receiving!$C:$T,5,FALSE)),0)*$AJ167</f>
        <v>0</v>
      </c>
      <c r="AP167" s="21">
        <f t="shared" si="49"/>
        <v>39.892780830280827</v>
      </c>
      <c r="AQ167" s="21">
        <f t="shared" si="50"/>
        <v>0</v>
      </c>
      <c r="AR167" s="22">
        <f t="shared" si="43"/>
        <v>0</v>
      </c>
      <c r="AS167" s="22">
        <f t="shared" si="51"/>
        <v>0</v>
      </c>
      <c r="AT167" s="22">
        <f>AA167/Team_Defense_Table[[#Totals],[Yards per completion]]*'Fanduel Export'!S167</f>
        <v>0</v>
      </c>
      <c r="AU167" s="12">
        <f t="shared" si="58"/>
        <v>0</v>
      </c>
      <c r="AV167" s="12">
        <f t="shared" si="44"/>
        <v>0</v>
      </c>
      <c r="AW167" s="21">
        <f t="shared" si="52"/>
        <v>23.153159340659339</v>
      </c>
      <c r="AX167" s="12">
        <f t="shared" si="53"/>
        <v>0</v>
      </c>
      <c r="AY167" s="12">
        <f>AF167/Team_Defense_Table[[#Totals],[Rushing Y/A]]*R167</f>
        <v>0</v>
      </c>
      <c r="AZ167" s="12">
        <f t="shared" si="59"/>
        <v>0</v>
      </c>
      <c r="BA167" s="22">
        <f t="shared" si="45"/>
        <v>0</v>
      </c>
      <c r="BB167" s="22">
        <f t="shared" si="46"/>
        <v>0</v>
      </c>
      <c r="BC167" s="21">
        <f t="shared" si="47"/>
        <v>0</v>
      </c>
      <c r="BD167" t="str">
        <f t="shared" si="54"/>
        <v>Rob Gronkowski</v>
      </c>
      <c r="BE167">
        <f t="shared" si="55"/>
        <v>5500</v>
      </c>
      <c r="BF167" t="str">
        <f t="shared" si="56"/>
        <v>TE</v>
      </c>
    </row>
    <row r="168" spans="1:58" x14ac:dyDescent="0.3">
      <c r="A168" t="s">
        <v>2383</v>
      </c>
      <c r="B168" t="s">
        <v>34</v>
      </c>
      <c r="C168" t="s">
        <v>2384</v>
      </c>
      <c r="D168" t="s">
        <v>287</v>
      </c>
      <c r="E168" t="s">
        <v>2385</v>
      </c>
      <c r="F168">
        <v>10.780000305175699</v>
      </c>
      <c r="G168">
        <v>5</v>
      </c>
      <c r="H168">
        <v>5500</v>
      </c>
      <c r="I168" t="s">
        <v>1941</v>
      </c>
      <c r="J168" t="s">
        <v>135</v>
      </c>
      <c r="K168" t="s">
        <v>76</v>
      </c>
      <c r="O168" t="str">
        <f t="shared" si="48"/>
        <v>Derrius Guice</v>
      </c>
      <c r="P168" t="str">
        <f>IFERROR(VLOOKUP(O:O,'Name Bridge'!A:B,2,FALSE),O:O)</f>
        <v>Derrius Guice</v>
      </c>
      <c r="Q168" s="12">
        <f>VLOOKUP($K168,'Defensive Stats'!$AC:$AH,2,FALSE)</f>
        <v>6.7688266199649734</v>
      </c>
      <c r="R168" s="12">
        <f>VLOOKUP($K168,'Defensive Stats'!$AC:$AH,4,FALSE)</f>
        <v>4.0849858356940514</v>
      </c>
      <c r="S168" s="12">
        <f>VLOOKUP($K168,'Defensive Stats'!$AC:$AH,6,FALSE)</f>
        <v>11.10632183908046</v>
      </c>
      <c r="T168" s="12">
        <f>IFERROR(VLOOKUP($P168,Passing!$C:$AF,9,FALSE)/VLOOKUP($P168,Passing!$C:$AF,5,FALSE),0)</f>
        <v>0</v>
      </c>
      <c r="U168" s="12">
        <f>IFERROR(VLOOKUP($P168,Passing!$C:$AF,11,FALSE)/VLOOKUP($P168,Passing!$C:$AF,5,FALSE),0)</f>
        <v>0</v>
      </c>
      <c r="V168" s="12">
        <f>IFERROR(VLOOKUP($P168,Passing!$C:$AF,18,FALSE),0)</f>
        <v>0</v>
      </c>
      <c r="W168" s="12">
        <f>IFERROR(VLOOKUP($P168,Passing!$C:$AF,12,FALSE)/VLOOKUP($P168,Passing!$C:$AF,5,FALSE),0)</f>
        <v>0</v>
      </c>
      <c r="X168" s="12">
        <f>IFERROR(IF(OR($B168="D",$B168="K"),0,VLOOKUP($P168,Receiving!$C:$T,7,FALSE)/VLOOKUP($P168,Receiving!$C:$T,5,FALSE)),0)*$AJ168</f>
        <v>1.8</v>
      </c>
      <c r="Y168" s="21">
        <f>IFERROR(VLOOKUP($P168,Receiving!$C:$T,8,FALSE)/VLOOKUP($P168,Receiving!$C:$T,5,FALSE),0)</f>
        <v>1.4</v>
      </c>
      <c r="Z168" s="21">
        <f>IFERROR(VLOOKUP($P168,Receiving!$C:$T,10,FALSE)/VLOOKUP($P168,Receiving!$C:$T,5,FALSE),0)</f>
        <v>15.8</v>
      </c>
      <c r="AA168" s="21">
        <f>IFERROR(VLOOKUP($P168,Receiving!$C:$T,11,FALSE),0)</f>
        <v>11.3</v>
      </c>
      <c r="AB168" s="21">
        <f>IFERROR(VLOOKUP($P168,Receiving!$C:$T,14,FALSE),0)</f>
        <v>45</v>
      </c>
      <c r="AC168" s="21">
        <f>IFERROR(VLOOKUP($P168,Receiving!$C:$T,11,FALSE)/VLOOKUP($P168,Receiving!$C:$T,5,FALSE),0)</f>
        <v>2.2600000000000002</v>
      </c>
      <c r="AD168" s="12">
        <f>IFERROR(VLOOKUP($P168,Rushing!$C:$P,7,FALSE)/VLOOKUP($P168,Rushing!$C:$P,5,FALSE),0)</f>
        <v>8.4</v>
      </c>
      <c r="AE168" s="12">
        <f>IFERROR(VLOOKUP($P168,Rushing!$C:$P,8,FALSE)/VLOOKUP($P168,Rushing!$C:$P,5,FALSE),0)</f>
        <v>49</v>
      </c>
      <c r="AF168" s="12" t="str">
        <f>IFERROR(VLOOKUP($P168,Rushing!$C:$P,12,FALSE),0)</f>
        <v>5.8</v>
      </c>
      <c r="AG168" s="12">
        <f>IFERROR(VLOOKUP($P168,Rushing!$C:$P,9,FALSE)/VLOOKUP($P168,Rushing!$C:$P,5,FALSE),0)</f>
        <v>0.4</v>
      </c>
      <c r="AH168" s="12">
        <f>VLOOKUP($J168,'Vegas Odds'!$B:$S,18,FALSE)</f>
        <v>36.75783627131635</v>
      </c>
      <c r="AI168" s="12">
        <f>VLOOKUP($J168,'Vegas Odds'!$B:$S,17,FALSE)</f>
        <v>17.842163728683655</v>
      </c>
      <c r="AJ168">
        <v>1</v>
      </c>
      <c r="AK168" s="12">
        <f t="shared" si="41"/>
        <v>0</v>
      </c>
      <c r="AL168" s="12">
        <f t="shared" si="42"/>
        <v>0</v>
      </c>
      <c r="AM168" s="12">
        <f>V168/Team_Defense_Table[[#Totals],[Passing yds/att]]*'Fanduel Export'!Q168</f>
        <v>0</v>
      </c>
      <c r="AN168" s="12">
        <f t="shared" si="57"/>
        <v>0</v>
      </c>
      <c r="AO168" s="12">
        <f>IFERROR(IF(OR($B168="D",$B168="K"),0,VLOOKUP($P168,Receiving!$C:$T,7,FALSE)/VLOOKUP($P168,Receiving!$C:$T,5,FALSE)),0)*$AJ168</f>
        <v>1.8</v>
      </c>
      <c r="AP168" s="21">
        <f t="shared" si="49"/>
        <v>32.519155844155847</v>
      </c>
      <c r="AQ168" s="21">
        <f t="shared" si="50"/>
        <v>2.0346193980388967</v>
      </c>
      <c r="AR168" s="22">
        <f t="shared" si="43"/>
        <v>1.4</v>
      </c>
      <c r="AS168" s="22">
        <f t="shared" si="51"/>
        <v>1.5824817540302527</v>
      </c>
      <c r="AT168" s="22">
        <f>AA168/Team_Defense_Table[[#Totals],[Yards per completion]]*'Fanduel Export'!S168</f>
        <v>11.81910986904758</v>
      </c>
      <c r="AU168" s="12">
        <f t="shared" si="58"/>
        <v>18.703525716646684</v>
      </c>
      <c r="AV168" s="12">
        <f t="shared" si="44"/>
        <v>8.4</v>
      </c>
      <c r="AW168" s="21">
        <f t="shared" si="52"/>
        <v>36.928205128205128</v>
      </c>
      <c r="AX168" s="12">
        <f t="shared" si="53"/>
        <v>4.0585285637527884</v>
      </c>
      <c r="AY168" s="12">
        <f>AF168/Team_Defense_Table[[#Totals],[Rushing Y/A]]*R168</f>
        <v>5.4940099355421443</v>
      </c>
      <c r="AZ168" s="12">
        <f t="shared" si="59"/>
        <v>22.297596252939407</v>
      </c>
      <c r="BA168" s="22">
        <f t="shared" si="45"/>
        <v>4.8001121969586089</v>
      </c>
      <c r="BB168" s="22">
        <f t="shared" si="46"/>
        <v>0.8727476721742925</v>
      </c>
      <c r="BC168" s="21">
        <f t="shared" si="47"/>
        <v>0.32727272727272727</v>
      </c>
      <c r="BD168" t="str">
        <f t="shared" si="54"/>
        <v>Derrius Guice</v>
      </c>
      <c r="BE168">
        <f t="shared" si="55"/>
        <v>5500</v>
      </c>
      <c r="BF168" t="str">
        <f t="shared" si="56"/>
        <v>RB</v>
      </c>
    </row>
    <row r="169" spans="1:58" x14ac:dyDescent="0.3">
      <c r="A169" t="s">
        <v>2386</v>
      </c>
      <c r="B169" t="s">
        <v>49</v>
      </c>
      <c r="C169" t="s">
        <v>2387</v>
      </c>
      <c r="D169" t="s">
        <v>177</v>
      </c>
      <c r="E169" t="s">
        <v>2279</v>
      </c>
      <c r="F169">
        <v>9.0437498092651296</v>
      </c>
      <c r="G169">
        <v>16</v>
      </c>
      <c r="H169">
        <v>5500</v>
      </c>
      <c r="I169" t="s">
        <v>1884</v>
      </c>
      <c r="J169" t="s">
        <v>33</v>
      </c>
      <c r="K169" t="s">
        <v>1138</v>
      </c>
      <c r="O169" t="str">
        <f t="shared" si="48"/>
        <v>Curtis Samuel</v>
      </c>
      <c r="P169" t="str">
        <f>IFERROR(VLOOKUP(O:O,'Name Bridge'!A:B,2,FALSE),O:O)</f>
        <v>Curtis Samuel</v>
      </c>
      <c r="Q169" s="12">
        <f>VLOOKUP($K169,'Defensive Stats'!$AC:$AH,2,FALSE)</f>
        <v>7.8079847908745244</v>
      </c>
      <c r="R169" s="12">
        <f>VLOOKUP($K169,'Defensive Stats'!$AC:$AH,4,FALSE)</f>
        <v>3.8765432098765431</v>
      </c>
      <c r="S169" s="12">
        <f>VLOOKUP($K169,'Defensive Stats'!$AC:$AH,6,FALSE)</f>
        <v>12.186943620178042</v>
      </c>
      <c r="T169" s="12">
        <f>IFERROR(VLOOKUP($P169,Passing!$C:$AF,9,FALSE)/VLOOKUP($P169,Passing!$C:$AF,5,FALSE),0)</f>
        <v>0</v>
      </c>
      <c r="U169" s="12">
        <f>IFERROR(VLOOKUP($P169,Passing!$C:$AF,11,FALSE)/VLOOKUP($P169,Passing!$C:$AF,5,FALSE),0)</f>
        <v>0</v>
      </c>
      <c r="V169" s="12">
        <f>IFERROR(VLOOKUP($P169,Passing!$C:$AF,18,FALSE),0)</f>
        <v>0</v>
      </c>
      <c r="W169" s="12">
        <f>IFERROR(VLOOKUP($P169,Passing!$C:$AF,12,FALSE)/VLOOKUP($P169,Passing!$C:$AF,5,FALSE),0)</f>
        <v>0</v>
      </c>
      <c r="X169" s="12">
        <f>IFERROR(IF(OR($B169="D",$B169="K"),0,VLOOKUP($P169,Receiving!$C:$T,7,FALSE)/VLOOKUP($P169,Receiving!$C:$T,5,FALSE)),0)*$AJ169</f>
        <v>6.5625</v>
      </c>
      <c r="Y169" s="21">
        <f>IFERROR(VLOOKUP($P169,Receiving!$C:$T,8,FALSE)/VLOOKUP($P169,Receiving!$C:$T,5,FALSE),0)</f>
        <v>3.375</v>
      </c>
      <c r="Z169" s="21">
        <f>IFERROR(VLOOKUP($P169,Receiving!$C:$T,10,FALSE)/VLOOKUP($P169,Receiving!$C:$T,5,FALSE),0)</f>
        <v>39.1875</v>
      </c>
      <c r="AA169" s="21">
        <f>IFERROR(VLOOKUP($P169,Receiving!$C:$T,11,FALSE),0)</f>
        <v>11.6</v>
      </c>
      <c r="AB169" s="21">
        <f>IFERROR(VLOOKUP($P169,Receiving!$C:$T,14,FALSE),0)</f>
        <v>44</v>
      </c>
      <c r="AC169" s="21">
        <f>IFERROR(VLOOKUP($P169,Receiving!$C:$T,11,FALSE)/VLOOKUP($P169,Receiving!$C:$T,5,FALSE),0)</f>
        <v>0.72499999999999998</v>
      </c>
      <c r="AD169" s="12">
        <f>IFERROR(VLOOKUP($P169,Rushing!$C:$P,7,FALSE)/VLOOKUP($P169,Rushing!$C:$P,5,FALSE),0)</f>
        <v>1.1875</v>
      </c>
      <c r="AE169" s="12">
        <f>IFERROR(VLOOKUP($P169,Rushing!$C:$P,8,FALSE)/VLOOKUP($P169,Rushing!$C:$P,5,FALSE),0)</f>
        <v>8.125</v>
      </c>
      <c r="AF169" s="12" t="str">
        <f>IFERROR(VLOOKUP($P169,Rushing!$C:$P,12,FALSE),0)</f>
        <v>6.8</v>
      </c>
      <c r="AG169" s="12">
        <f>IFERROR(VLOOKUP($P169,Rushing!$C:$P,9,FALSE)/VLOOKUP($P169,Rushing!$C:$P,5,FALSE),0)</f>
        <v>6.25E-2</v>
      </c>
      <c r="AH169" s="12">
        <f>VLOOKUP($J169,'Vegas Odds'!$B:$S,18,FALSE)</f>
        <v>42.975624629062651</v>
      </c>
      <c r="AI169" s="12">
        <f>VLOOKUP($J169,'Vegas Odds'!$B:$S,17,FALSE)</f>
        <v>20.224375370937352</v>
      </c>
      <c r="AJ169">
        <v>1</v>
      </c>
      <c r="AK169" s="12">
        <f t="shared" si="41"/>
        <v>0</v>
      </c>
      <c r="AL169" s="12">
        <f t="shared" si="42"/>
        <v>0</v>
      </c>
      <c r="AM169" s="12">
        <f>V169/Team_Defense_Table[[#Totals],[Passing yds/att]]*'Fanduel Export'!Q169</f>
        <v>0</v>
      </c>
      <c r="AN169" s="12">
        <f t="shared" si="57"/>
        <v>0</v>
      </c>
      <c r="AO169" s="12">
        <f>IFERROR(IF(OR($B169="D",$B169="K"),0,VLOOKUP($P169,Receiving!$C:$T,7,FALSE)/VLOOKUP($P169,Receiving!$C:$T,5,FALSE)),0)*$AJ169</f>
        <v>6.5625</v>
      </c>
      <c r="AP169" s="21">
        <f t="shared" si="49"/>
        <v>35.359294871794873</v>
      </c>
      <c r="AQ169" s="21">
        <f t="shared" si="50"/>
        <v>7.9760509266599984</v>
      </c>
      <c r="AR169" s="22">
        <f t="shared" si="43"/>
        <v>3.375</v>
      </c>
      <c r="AS169" s="22">
        <f t="shared" si="51"/>
        <v>4.1019690479965698</v>
      </c>
      <c r="AT169" s="22">
        <f>AA169/Team_Defense_Table[[#Totals],[Yards per completion]]*'Fanduel Export'!S169</f>
        <v>13.313396403890476</v>
      </c>
      <c r="AU169" s="12">
        <f t="shared" si="58"/>
        <v>54.611139972467569</v>
      </c>
      <c r="AV169" s="12">
        <f t="shared" si="44"/>
        <v>1.1875</v>
      </c>
      <c r="AW169" s="21">
        <f t="shared" si="52"/>
        <v>28.778311965811962</v>
      </c>
      <c r="AX169" s="12">
        <f t="shared" si="53"/>
        <v>0.83453281698798543</v>
      </c>
      <c r="AY169" s="12">
        <f>AF169/Team_Defense_Table[[#Totals],[Rushing Y/A]]*R169</f>
        <v>6.1125782787618528</v>
      </c>
      <c r="AZ169" s="12">
        <f t="shared" si="59"/>
        <v>5.1011471700347002</v>
      </c>
      <c r="BA169" s="22">
        <f t="shared" si="45"/>
        <v>7.6587287142502269</v>
      </c>
      <c r="BB169" s="22">
        <f t="shared" si="46"/>
        <v>1.3924961298636775</v>
      </c>
      <c r="BC169" s="21">
        <f t="shared" si="47"/>
        <v>1.1931818181818181</v>
      </c>
      <c r="BD169" t="str">
        <f t="shared" si="54"/>
        <v>Curtis Samuel</v>
      </c>
      <c r="BE169">
        <f t="shared" si="55"/>
        <v>5500</v>
      </c>
      <c r="BF169" t="str">
        <f t="shared" si="56"/>
        <v>WR</v>
      </c>
    </row>
    <row r="170" spans="1:58" x14ac:dyDescent="0.3">
      <c r="A170" t="s">
        <v>2388</v>
      </c>
      <c r="B170" t="s">
        <v>49</v>
      </c>
      <c r="C170" t="s">
        <v>1921</v>
      </c>
      <c r="D170" t="s">
        <v>245</v>
      </c>
      <c r="E170" t="s">
        <v>2389</v>
      </c>
      <c r="F170">
        <v>7.7545457319779798</v>
      </c>
      <c r="G170">
        <v>11</v>
      </c>
      <c r="H170">
        <v>5500</v>
      </c>
      <c r="I170" t="s">
        <v>1896</v>
      </c>
      <c r="J170" t="s">
        <v>1094</v>
      </c>
      <c r="K170" t="s">
        <v>46</v>
      </c>
      <c r="O170" t="str">
        <f t="shared" si="48"/>
        <v>Allen Lazard</v>
      </c>
      <c r="P170" t="str">
        <f>IFERROR(VLOOKUP(O:O,'Name Bridge'!A:B,2,FALSE),O:O)</f>
        <v>Allen Lazard</v>
      </c>
      <c r="Q170" s="12">
        <f>VLOOKUP($K170,'Defensive Stats'!$AC:$AH,2,FALSE)</f>
        <v>6.2179700499168051</v>
      </c>
      <c r="R170" s="12">
        <f>VLOOKUP($K170,'Defensive Stats'!$AC:$AH,4,FALSE)</f>
        <v>4.2772277227722775</v>
      </c>
      <c r="S170" s="12">
        <f>VLOOKUP($K170,'Defensive Stats'!$AC:$AH,6,FALSE)</f>
        <v>9.4847715736040605</v>
      </c>
      <c r="T170" s="12">
        <f>IFERROR(VLOOKUP($P170,Passing!$C:$AF,9,FALSE)/VLOOKUP($P170,Passing!$C:$AF,5,FALSE),0)</f>
        <v>0</v>
      </c>
      <c r="U170" s="12">
        <f>IFERROR(VLOOKUP($P170,Passing!$C:$AF,11,FALSE)/VLOOKUP($P170,Passing!$C:$AF,5,FALSE),0)</f>
        <v>0</v>
      </c>
      <c r="V170" s="12">
        <f>IFERROR(VLOOKUP($P170,Passing!$C:$AF,18,FALSE),0)</f>
        <v>0</v>
      </c>
      <c r="W170" s="12">
        <f>IFERROR(VLOOKUP($P170,Passing!$C:$AF,12,FALSE)/VLOOKUP($P170,Passing!$C:$AF,5,FALSE),0)</f>
        <v>0</v>
      </c>
      <c r="X170" s="12">
        <f>IFERROR(IF(OR($B170="D",$B170="K"),0,VLOOKUP($P170,Receiving!$C:$T,7,FALSE)/VLOOKUP($P170,Receiving!$C:$T,5,FALSE)),0)*$AJ170</f>
        <v>3.25</v>
      </c>
      <c r="Y170" s="21">
        <f>IFERROR(VLOOKUP($P170,Receiving!$C:$T,8,FALSE)/VLOOKUP($P170,Receiving!$C:$T,5,FALSE),0)</f>
        <v>2.1875</v>
      </c>
      <c r="Z170" s="21">
        <f>IFERROR(VLOOKUP($P170,Receiving!$C:$T,10,FALSE)/VLOOKUP($P170,Receiving!$C:$T,5,FALSE),0)</f>
        <v>29.8125</v>
      </c>
      <c r="AA170" s="21">
        <f>IFERROR(VLOOKUP($P170,Receiving!$C:$T,11,FALSE),0)</f>
        <v>13.6</v>
      </c>
      <c r="AB170" s="21">
        <f>IFERROR(VLOOKUP($P170,Receiving!$C:$T,14,FALSE),0)</f>
        <v>43</v>
      </c>
      <c r="AC170" s="21">
        <f>IFERROR(VLOOKUP($P170,Receiving!$C:$T,11,FALSE)/VLOOKUP($P170,Receiving!$C:$T,5,FALSE),0)</f>
        <v>0.85</v>
      </c>
      <c r="AD170" s="12">
        <f>IFERROR(VLOOKUP($P170,Rushing!$C:$P,7,FALSE)/VLOOKUP($P170,Rushing!$C:$P,5,FALSE),0)</f>
        <v>6.25E-2</v>
      </c>
      <c r="AE170" s="12">
        <f>IFERROR(VLOOKUP($P170,Rushing!$C:$P,8,FALSE)/VLOOKUP($P170,Rushing!$C:$P,5,FALSE),0)</f>
        <v>1.3125</v>
      </c>
      <c r="AF170" s="12" t="str">
        <f>IFERROR(VLOOKUP($P170,Rushing!$C:$P,12,FALSE),0)</f>
        <v>21.0</v>
      </c>
      <c r="AG170" s="12">
        <f>IFERROR(VLOOKUP($P170,Rushing!$C:$P,9,FALSE)/VLOOKUP($P170,Rushing!$C:$P,5,FALSE),0)</f>
        <v>0</v>
      </c>
      <c r="AH170" s="12">
        <f>VLOOKUP($J170,'Vegas Odds'!$B:$S,18,FALSE)</f>
        <v>37.252589426829275</v>
      </c>
      <c r="AI170" s="12">
        <f>VLOOKUP($J170,'Vegas Odds'!$B:$S,17,FALSE)</f>
        <v>23.147410573170728</v>
      </c>
      <c r="AJ170">
        <v>1</v>
      </c>
      <c r="AK170" s="12">
        <f t="shared" si="41"/>
        <v>0</v>
      </c>
      <c r="AL170" s="12">
        <f t="shared" si="42"/>
        <v>0</v>
      </c>
      <c r="AM170" s="12">
        <f>V170/Team_Defense_Table[[#Totals],[Passing yds/att]]*'Fanduel Export'!Q170</f>
        <v>0</v>
      </c>
      <c r="AN170" s="12">
        <f t="shared" si="57"/>
        <v>0</v>
      </c>
      <c r="AO170" s="12">
        <f>IFERROR(IF(OR($B170="D",$B170="K"),0,VLOOKUP($P170,Receiving!$C:$T,7,FALSE)/VLOOKUP($P170,Receiving!$C:$T,5,FALSE)),0)*$AJ170</f>
        <v>3.25</v>
      </c>
      <c r="AP170" s="21">
        <f t="shared" si="49"/>
        <v>34.582088744588752</v>
      </c>
      <c r="AQ170" s="21">
        <f t="shared" si="50"/>
        <v>3.5009717467149746</v>
      </c>
      <c r="AR170" s="22">
        <f t="shared" si="43"/>
        <v>2.1875</v>
      </c>
      <c r="AS170" s="22">
        <f t="shared" si="51"/>
        <v>2.3564232910581562</v>
      </c>
      <c r="AT170" s="22">
        <f>AA170/Team_Defense_Table[[#Totals],[Yards per completion]]*'Fanduel Export'!S170</f>
        <v>12.147918131693865</v>
      </c>
      <c r="AU170" s="12">
        <f t="shared" si="58"/>
        <v>28.625637223391106</v>
      </c>
      <c r="AV170" s="12">
        <f t="shared" si="44"/>
        <v>6.25E-2</v>
      </c>
      <c r="AW170" s="21">
        <f t="shared" si="52"/>
        <v>28.472023809523812</v>
      </c>
      <c r="AX170" s="12">
        <f t="shared" si="53"/>
        <v>5.0811743151860142E-2</v>
      </c>
      <c r="AY170" s="12">
        <f>AF170/Team_Defense_Table[[#Totals],[Rushing Y/A]]*R170</f>
        <v>20.828239345673701</v>
      </c>
      <c r="AZ170" s="12">
        <f t="shared" si="59"/>
        <v>1.0583191479378395</v>
      </c>
      <c r="BA170" s="22">
        <f t="shared" si="45"/>
        <v>4.062145637132895</v>
      </c>
      <c r="BB170" s="22">
        <f t="shared" si="46"/>
        <v>0.73857193402416277</v>
      </c>
      <c r="BC170" s="21">
        <f t="shared" si="47"/>
        <v>0.59090909090909094</v>
      </c>
      <c r="BD170" t="str">
        <f t="shared" si="54"/>
        <v>Allen Lazard</v>
      </c>
      <c r="BE170">
        <f t="shared" si="55"/>
        <v>5500</v>
      </c>
      <c r="BF170" t="str">
        <f t="shared" si="56"/>
        <v>WR</v>
      </c>
    </row>
    <row r="171" spans="1:58" x14ac:dyDescent="0.3">
      <c r="A171" t="s">
        <v>2390</v>
      </c>
      <c r="B171" t="s">
        <v>34</v>
      </c>
      <c r="C171" t="s">
        <v>2391</v>
      </c>
      <c r="D171" t="s">
        <v>178</v>
      </c>
      <c r="E171" t="s">
        <v>2392</v>
      </c>
      <c r="F171">
        <v>8.9214286804199201</v>
      </c>
      <c r="G171">
        <v>14</v>
      </c>
      <c r="H171">
        <v>5400</v>
      </c>
      <c r="I171" t="s">
        <v>1919</v>
      </c>
      <c r="J171" t="s">
        <v>1090</v>
      </c>
      <c r="K171" t="s">
        <v>116</v>
      </c>
      <c r="O171" t="str">
        <f t="shared" si="48"/>
        <v>Tevin Coleman</v>
      </c>
      <c r="P171" t="str">
        <f>IFERROR(VLOOKUP(O:O,'Name Bridge'!A:B,2,FALSE),O:O)</f>
        <v>Tevin Coleman</v>
      </c>
      <c r="Q171" s="12">
        <f>VLOOKUP($K171,'Defensive Stats'!$AC:$AH,2,FALSE)</f>
        <v>7.5041597337770387</v>
      </c>
      <c r="R171" s="12">
        <f>VLOOKUP($K171,'Defensive Stats'!$AC:$AH,4,FALSE)</f>
        <v>4.3781321184510249</v>
      </c>
      <c r="S171" s="12">
        <f>VLOOKUP($K171,'Defensive Stats'!$AC:$AH,6,FALSE)</f>
        <v>10.712589073634204</v>
      </c>
      <c r="T171" s="12">
        <f>IFERROR(VLOOKUP($P171,Passing!$C:$AF,9,FALSE)/VLOOKUP($P171,Passing!$C:$AF,5,FALSE),0)</f>
        <v>0</v>
      </c>
      <c r="U171" s="12">
        <f>IFERROR(VLOOKUP($P171,Passing!$C:$AF,11,FALSE)/VLOOKUP($P171,Passing!$C:$AF,5,FALSE),0)</f>
        <v>0</v>
      </c>
      <c r="V171" s="12">
        <f>IFERROR(VLOOKUP($P171,Passing!$C:$AF,18,FALSE),0)</f>
        <v>0</v>
      </c>
      <c r="W171" s="12">
        <f>IFERROR(VLOOKUP($P171,Passing!$C:$AF,12,FALSE)/VLOOKUP($P171,Passing!$C:$AF,5,FALSE),0)</f>
        <v>0</v>
      </c>
      <c r="X171" s="12">
        <f>IFERROR(IF(OR($B171="D",$B171="K"),0,VLOOKUP($P171,Receiving!$C:$T,7,FALSE)/VLOOKUP($P171,Receiving!$C:$T,5,FALSE)),0)*$AJ171</f>
        <v>2.1428571428571428</v>
      </c>
      <c r="Y171" s="21">
        <f>IFERROR(VLOOKUP($P171,Receiving!$C:$T,8,FALSE)/VLOOKUP($P171,Receiving!$C:$T,5,FALSE),0)</f>
        <v>1.5</v>
      </c>
      <c r="Z171" s="21">
        <f>IFERROR(VLOOKUP($P171,Receiving!$C:$T,10,FALSE)/VLOOKUP($P171,Receiving!$C:$T,5,FALSE),0)</f>
        <v>12.857142857142858</v>
      </c>
      <c r="AA171" s="21">
        <f>IFERROR(VLOOKUP($P171,Receiving!$C:$T,11,FALSE),0)</f>
        <v>8.6</v>
      </c>
      <c r="AB171" s="21">
        <f>IFERROR(VLOOKUP($P171,Receiving!$C:$T,14,FALSE),0)</f>
        <v>37</v>
      </c>
      <c r="AC171" s="21">
        <f>IFERROR(VLOOKUP($P171,Receiving!$C:$T,11,FALSE)/VLOOKUP($P171,Receiving!$C:$T,5,FALSE),0)</f>
        <v>0.61428571428571421</v>
      </c>
      <c r="AD171" s="12">
        <f>IFERROR(VLOOKUP($P171,Rushing!$C:$P,7,FALSE)/VLOOKUP($P171,Rushing!$C:$P,5,FALSE),0)</f>
        <v>9.7857142857142865</v>
      </c>
      <c r="AE171" s="12">
        <f>IFERROR(VLOOKUP($P171,Rushing!$C:$P,8,FALSE)/VLOOKUP($P171,Rushing!$C:$P,5,FALSE),0)</f>
        <v>38.857142857142854</v>
      </c>
      <c r="AF171" s="12" t="str">
        <f>IFERROR(VLOOKUP($P171,Rushing!$C:$P,12,FALSE),0)</f>
        <v>4.0</v>
      </c>
      <c r="AG171" s="12">
        <f>IFERROR(VLOOKUP($P171,Rushing!$C:$P,9,FALSE)/VLOOKUP($P171,Rushing!$C:$P,5,FALSE),0)</f>
        <v>0.42857142857142855</v>
      </c>
      <c r="AH171" s="12">
        <f>VLOOKUP($J171,'Vegas Odds'!$B:$S,18,FALSE)</f>
        <v>26.807585091071147</v>
      </c>
      <c r="AI171" s="12">
        <f>VLOOKUP($J171,'Vegas Odds'!$B:$S,17,FALSE)</f>
        <v>33.392414908928856</v>
      </c>
      <c r="AJ171">
        <v>1</v>
      </c>
      <c r="AK171" s="12">
        <f t="shared" si="41"/>
        <v>0</v>
      </c>
      <c r="AL171" s="12">
        <f t="shared" si="42"/>
        <v>0</v>
      </c>
      <c r="AM171" s="12">
        <f>V171/Team_Defense_Table[[#Totals],[Passing yds/att]]*'Fanduel Export'!Q171</f>
        <v>0</v>
      </c>
      <c r="AN171" s="12">
        <f t="shared" si="57"/>
        <v>0</v>
      </c>
      <c r="AO171" s="12">
        <f>IFERROR(IF(OR($B171="D",$B171="K"),0,VLOOKUP($P171,Receiving!$C:$T,7,FALSE)/VLOOKUP($P171,Receiving!$C:$T,5,FALSE)),0)*$AJ171</f>
        <v>2.1428571428571428</v>
      </c>
      <c r="AP171" s="21">
        <f t="shared" si="49"/>
        <v>33.340259740259739</v>
      </c>
      <c r="AQ171" s="21">
        <f t="shared" si="50"/>
        <v>1.7229867326374024</v>
      </c>
      <c r="AR171" s="22">
        <f t="shared" si="43"/>
        <v>1.5</v>
      </c>
      <c r="AS171" s="22">
        <f t="shared" si="51"/>
        <v>1.2060907128461817</v>
      </c>
      <c r="AT171" s="22">
        <f>AA171/Team_Defense_Table[[#Totals],[Yards per completion]]*'Fanduel Export'!S171</f>
        <v>8.6761883068054022</v>
      </c>
      <c r="AU171" s="12">
        <f t="shared" si="58"/>
        <v>10.464270139742634</v>
      </c>
      <c r="AV171" s="12">
        <f t="shared" si="44"/>
        <v>9.7857142857142865</v>
      </c>
      <c r="AW171" s="21">
        <f t="shared" si="52"/>
        <v>29.127326839826839</v>
      </c>
      <c r="AX171" s="12">
        <f t="shared" si="53"/>
        <v>11.21862755912092</v>
      </c>
      <c r="AY171" s="12">
        <f>AF171/Team_Defense_Table[[#Totals],[Rushing Y/A]]*R171</f>
        <v>4.0608761678386323</v>
      </c>
      <c r="AZ171" s="12">
        <f t="shared" si="59"/>
        <v>45.557457290691829</v>
      </c>
      <c r="BA171" s="22">
        <f t="shared" si="45"/>
        <v>6.3521727430434467</v>
      </c>
      <c r="BB171" s="22">
        <f t="shared" si="46"/>
        <v>1.1763282857487865</v>
      </c>
      <c r="BC171" s="21">
        <f t="shared" si="47"/>
        <v>0.3968253968253968</v>
      </c>
      <c r="BD171" t="str">
        <f t="shared" si="54"/>
        <v>Tevin Coleman</v>
      </c>
      <c r="BE171">
        <f t="shared" si="55"/>
        <v>5400</v>
      </c>
      <c r="BF171" t="str">
        <f t="shared" si="56"/>
        <v>RB</v>
      </c>
    </row>
    <row r="172" spans="1:58" x14ac:dyDescent="0.3">
      <c r="A172" t="s">
        <v>2393</v>
      </c>
      <c r="B172" t="s">
        <v>49</v>
      </c>
      <c r="C172" t="s">
        <v>2051</v>
      </c>
      <c r="D172" t="s">
        <v>202</v>
      </c>
      <c r="E172" t="s">
        <v>2394</v>
      </c>
      <c r="F172">
        <v>8.2000002179826996</v>
      </c>
      <c r="G172">
        <v>14</v>
      </c>
      <c r="H172">
        <v>5400</v>
      </c>
      <c r="I172" t="s">
        <v>1996</v>
      </c>
      <c r="J172" t="s">
        <v>104</v>
      </c>
      <c r="K172" t="s">
        <v>1092</v>
      </c>
      <c r="O172" t="str">
        <f t="shared" si="48"/>
        <v>Zach Pascal</v>
      </c>
      <c r="P172" t="str">
        <f>IFERROR(VLOOKUP(O:O,'Name Bridge'!A:B,2,FALSE),O:O)</f>
        <v>Zach Pascal</v>
      </c>
      <c r="Q172" s="12">
        <f>VLOOKUP($K172,'Defensive Stats'!$AC:$AH,2,FALSE)</f>
        <v>7.3075435203094781</v>
      </c>
      <c r="R172" s="12">
        <f>VLOOKUP($K172,'Defensive Stats'!$AC:$AH,4,FALSE)</f>
        <v>5.1241379310344826</v>
      </c>
      <c r="S172" s="12">
        <f>VLOOKUP($K172,'Defensive Stats'!$AC:$AH,6,FALSE)</f>
        <v>11.553516819571865</v>
      </c>
      <c r="T172" s="12">
        <f>IFERROR(VLOOKUP($P172,Passing!$C:$AF,9,FALSE)/VLOOKUP($P172,Passing!$C:$AF,5,FALSE),0)</f>
        <v>6.25E-2</v>
      </c>
      <c r="U172" s="12">
        <f>IFERROR(VLOOKUP($P172,Passing!$C:$AF,11,FALSE)/VLOOKUP($P172,Passing!$C:$AF,5,FALSE),0)</f>
        <v>0</v>
      </c>
      <c r="V172" s="12" t="str">
        <f>IFERROR(VLOOKUP($P172,Passing!$C:$AF,18,FALSE),0)</f>
        <v>0.0</v>
      </c>
      <c r="W172" s="12">
        <f>IFERROR(VLOOKUP($P172,Passing!$C:$AF,12,FALSE)/VLOOKUP($P172,Passing!$C:$AF,5,FALSE),0)</f>
        <v>0</v>
      </c>
      <c r="X172" s="12">
        <f>IFERROR(IF(OR($B172="D",$B172="K"),0,VLOOKUP($P172,Receiving!$C:$T,7,FALSE)/VLOOKUP($P172,Receiving!$C:$T,5,FALSE)),0)*$AJ172</f>
        <v>4.5</v>
      </c>
      <c r="Y172" s="21">
        <f>IFERROR(VLOOKUP($P172,Receiving!$C:$T,8,FALSE)/VLOOKUP($P172,Receiving!$C:$T,5,FALSE),0)</f>
        <v>2.5625</v>
      </c>
      <c r="Z172" s="21">
        <f>IFERROR(VLOOKUP($P172,Receiving!$C:$T,10,FALSE)/VLOOKUP($P172,Receiving!$C:$T,5,FALSE),0)</f>
        <v>37.9375</v>
      </c>
      <c r="AA172" s="21">
        <f>IFERROR(VLOOKUP($P172,Receiving!$C:$T,11,FALSE),0)</f>
        <v>14.8</v>
      </c>
      <c r="AB172" s="21">
        <f>IFERROR(VLOOKUP($P172,Receiving!$C:$T,14,FALSE),0)</f>
        <v>37</v>
      </c>
      <c r="AC172" s="21">
        <f>IFERROR(VLOOKUP($P172,Receiving!$C:$T,11,FALSE)/VLOOKUP($P172,Receiving!$C:$T,5,FALSE),0)</f>
        <v>0.92500000000000004</v>
      </c>
      <c r="AD172" s="12">
        <f>IFERROR(VLOOKUP($P172,Rushing!$C:$P,7,FALSE)/VLOOKUP($P172,Rushing!$C:$P,5,FALSE),0)</f>
        <v>0.125</v>
      </c>
      <c r="AE172" s="12">
        <f>IFERROR(VLOOKUP($P172,Rushing!$C:$P,8,FALSE)/VLOOKUP($P172,Rushing!$C:$P,5,FALSE),0)</f>
        <v>1</v>
      </c>
      <c r="AF172" s="12" t="str">
        <f>IFERROR(VLOOKUP($P172,Rushing!$C:$P,12,FALSE),0)</f>
        <v>8.0</v>
      </c>
      <c r="AG172" s="12">
        <f>IFERROR(VLOOKUP($P172,Rushing!$C:$P,9,FALSE)/VLOOKUP($P172,Rushing!$C:$P,5,FALSE),0)</f>
        <v>0</v>
      </c>
      <c r="AH172" s="12">
        <f>VLOOKUP($J172,'Vegas Odds'!$B:$S,18,FALSE)</f>
        <v>24.832312195121943</v>
      </c>
      <c r="AI172" s="12">
        <f>VLOOKUP($J172,'Vegas Odds'!$B:$S,17,FALSE)</f>
        <v>36.767687804878058</v>
      </c>
      <c r="AJ172">
        <v>1</v>
      </c>
      <c r="AK172" s="12">
        <f t="shared" si="41"/>
        <v>6.25E-2</v>
      </c>
      <c r="AL172" s="12">
        <f t="shared" si="42"/>
        <v>0</v>
      </c>
      <c r="AM172" s="12">
        <f>V172/Team_Defense_Table[[#Totals],[Passing yds/att]]*'Fanduel Export'!Q172</f>
        <v>0</v>
      </c>
      <c r="AN172" s="12">
        <f t="shared" si="57"/>
        <v>0</v>
      </c>
      <c r="AO172" s="12">
        <f>IFERROR(IF(OR($B172="D",$B172="K"),0,VLOOKUP($P172,Receiving!$C:$T,7,FALSE)/VLOOKUP($P172,Receiving!$C:$T,5,FALSE)),0)*$AJ172</f>
        <v>4.5</v>
      </c>
      <c r="AP172" s="21">
        <f t="shared" si="49"/>
        <v>34.886584249084251</v>
      </c>
      <c r="AQ172" s="21">
        <f t="shared" si="50"/>
        <v>3.2031053564947962</v>
      </c>
      <c r="AR172" s="22">
        <f t="shared" si="43"/>
        <v>2.5625</v>
      </c>
      <c r="AS172" s="22">
        <f t="shared" si="51"/>
        <v>1.8239905502262033</v>
      </c>
      <c r="AT172" s="22">
        <f>AA172/Team_Defense_Table[[#Totals],[Yards per completion]]*'Fanduel Export'!S172</f>
        <v>16.103192639539603</v>
      </c>
      <c r="AU172" s="12">
        <f t="shared" si="58"/>
        <v>29.372071202992387</v>
      </c>
      <c r="AV172" s="12">
        <f t="shared" si="44"/>
        <v>0.125</v>
      </c>
      <c r="AW172" s="21">
        <f t="shared" si="52"/>
        <v>29.715476190476192</v>
      </c>
      <c r="AX172" s="12">
        <f t="shared" si="53"/>
        <v>0.15466556706510942</v>
      </c>
      <c r="AY172" s="12">
        <f>AF172/Team_Defense_Table[[#Totals],[Rushing Y/A]]*R172</f>
        <v>9.5056471764117934</v>
      </c>
      <c r="AZ172" s="12">
        <f t="shared" si="59"/>
        <v>1.4701963108605862</v>
      </c>
      <c r="BA172" s="22">
        <f t="shared" si="45"/>
        <v>4.3654767513852981</v>
      </c>
      <c r="BB172" s="22">
        <f t="shared" si="46"/>
        <v>0.80842162062690703</v>
      </c>
      <c r="BC172" s="21">
        <f t="shared" si="47"/>
        <v>0.83333333333333326</v>
      </c>
      <c r="BD172" t="str">
        <f t="shared" si="54"/>
        <v>Zach Pascal</v>
      </c>
      <c r="BE172">
        <f t="shared" si="55"/>
        <v>5400</v>
      </c>
      <c r="BF172" t="str">
        <f t="shared" si="56"/>
        <v>WR</v>
      </c>
    </row>
    <row r="173" spans="1:58" x14ac:dyDescent="0.3">
      <c r="A173" t="s">
        <v>2395</v>
      </c>
      <c r="B173" t="s">
        <v>49</v>
      </c>
      <c r="C173" t="s">
        <v>2396</v>
      </c>
      <c r="D173" t="s">
        <v>204</v>
      </c>
      <c r="E173" t="s">
        <v>2397</v>
      </c>
      <c r="F173">
        <v>8.2466664632161404</v>
      </c>
      <c r="G173">
        <v>15</v>
      </c>
      <c r="H173">
        <v>5400</v>
      </c>
      <c r="I173" t="s">
        <v>1996</v>
      </c>
      <c r="J173" t="s">
        <v>1092</v>
      </c>
      <c r="K173" t="s">
        <v>104</v>
      </c>
      <c r="O173" t="str">
        <f t="shared" si="48"/>
        <v>Dede Westbrook</v>
      </c>
      <c r="P173" t="str">
        <f>IFERROR(VLOOKUP(O:O,'Name Bridge'!A:B,2,FALSE),O:O)</f>
        <v>Dede Westbrook</v>
      </c>
      <c r="Q173" s="12">
        <f>VLOOKUP($K173,'Defensive Stats'!$AC:$AH,2,FALSE)</f>
        <v>7.0854092526690389</v>
      </c>
      <c r="R173" s="12">
        <f>VLOOKUP($K173,'Defensive Stats'!$AC:$AH,4,FALSE)</f>
        <v>4.0913838120104442</v>
      </c>
      <c r="S173" s="12">
        <f>VLOOKUP($K173,'Defensive Stats'!$AC:$AH,6,FALSE)</f>
        <v>10.106598984771574</v>
      </c>
      <c r="T173" s="12">
        <f>IFERROR(VLOOKUP($P173,Passing!$C:$AF,9,FALSE)/VLOOKUP($P173,Passing!$C:$AF,5,FALSE),0)</f>
        <v>0</v>
      </c>
      <c r="U173" s="12">
        <f>IFERROR(VLOOKUP($P173,Passing!$C:$AF,11,FALSE)/VLOOKUP($P173,Passing!$C:$AF,5,FALSE),0)</f>
        <v>0</v>
      </c>
      <c r="V173" s="12">
        <f>IFERROR(VLOOKUP($P173,Passing!$C:$AF,18,FALSE),0)</f>
        <v>0</v>
      </c>
      <c r="W173" s="12">
        <f>IFERROR(VLOOKUP($P173,Passing!$C:$AF,12,FALSE)/VLOOKUP($P173,Passing!$C:$AF,5,FALSE),0)</f>
        <v>0</v>
      </c>
      <c r="X173" s="12">
        <f>IFERROR(IF(OR($B173="D",$B173="K"),0,VLOOKUP($P173,Receiving!$C:$T,7,FALSE)/VLOOKUP($P173,Receiving!$C:$T,5,FALSE)),0)*$AJ173</f>
        <v>6.7333333333333334</v>
      </c>
      <c r="Y173" s="21">
        <f>IFERROR(VLOOKUP($P173,Receiving!$C:$T,8,FALSE)/VLOOKUP($P173,Receiving!$C:$T,5,FALSE),0)</f>
        <v>4.4000000000000004</v>
      </c>
      <c r="Z173" s="21">
        <f>IFERROR(VLOOKUP($P173,Receiving!$C:$T,10,FALSE)/VLOOKUP($P173,Receiving!$C:$T,5,FALSE),0)</f>
        <v>44</v>
      </c>
      <c r="AA173" s="21">
        <f>IFERROR(VLOOKUP($P173,Receiving!$C:$T,11,FALSE),0)</f>
        <v>10</v>
      </c>
      <c r="AB173" s="21">
        <f>IFERROR(VLOOKUP($P173,Receiving!$C:$T,14,FALSE),0)</f>
        <v>39</v>
      </c>
      <c r="AC173" s="21">
        <f>IFERROR(VLOOKUP($P173,Receiving!$C:$T,11,FALSE)/VLOOKUP($P173,Receiving!$C:$T,5,FALSE),0)</f>
        <v>0.66666666666666663</v>
      </c>
      <c r="AD173" s="12">
        <f>IFERROR(VLOOKUP($P173,Rushing!$C:$P,7,FALSE)/VLOOKUP($P173,Rushing!$C:$P,5,FALSE),0)</f>
        <v>0.33333333333333331</v>
      </c>
      <c r="AE173" s="12">
        <f>IFERROR(VLOOKUP($P173,Rushing!$C:$P,8,FALSE)/VLOOKUP($P173,Rushing!$C:$P,5,FALSE),0)</f>
        <v>1.8</v>
      </c>
      <c r="AF173" s="12" t="str">
        <f>IFERROR(VLOOKUP($P173,Rushing!$C:$P,12,FALSE),0)</f>
        <v>5.4</v>
      </c>
      <c r="AG173" s="12">
        <f>IFERROR(VLOOKUP($P173,Rushing!$C:$P,9,FALSE)/VLOOKUP($P173,Rushing!$C:$P,5,FALSE),0)</f>
        <v>0</v>
      </c>
      <c r="AH173" s="12">
        <f>VLOOKUP($J173,'Vegas Odds'!$B:$S,18,FALSE)</f>
        <v>43.022920729712041</v>
      </c>
      <c r="AI173" s="12">
        <f>VLOOKUP($J173,'Vegas Odds'!$B:$S,17,FALSE)</f>
        <v>18.377079270287954</v>
      </c>
      <c r="AJ173">
        <v>1</v>
      </c>
      <c r="AK173" s="12">
        <f t="shared" si="41"/>
        <v>0</v>
      </c>
      <c r="AL173" s="12">
        <f t="shared" si="42"/>
        <v>0</v>
      </c>
      <c r="AM173" s="12">
        <f>V173/Team_Defense_Table[[#Totals],[Passing yds/att]]*'Fanduel Export'!Q173</f>
        <v>0</v>
      </c>
      <c r="AN173" s="12">
        <f t="shared" si="57"/>
        <v>0</v>
      </c>
      <c r="AO173" s="12">
        <f>IFERROR(IF(OR($B173="D",$B173="K"),0,VLOOKUP($P173,Receiving!$C:$T,7,FALSE)/VLOOKUP($P173,Receiving!$C:$T,5,FALSE)),0)*$AJ173</f>
        <v>6.7333333333333334</v>
      </c>
      <c r="AP173" s="21">
        <f t="shared" si="49"/>
        <v>39.601298701298703</v>
      </c>
      <c r="AQ173" s="21">
        <f t="shared" si="50"/>
        <v>7.3151052048004575</v>
      </c>
      <c r="AR173" s="22">
        <f t="shared" si="43"/>
        <v>4.4000000000000004</v>
      </c>
      <c r="AS173" s="22">
        <f t="shared" si="51"/>
        <v>4.7801677575923787</v>
      </c>
      <c r="AT173" s="22">
        <f>AA173/Team_Defense_Table[[#Totals],[Yards per completion]]*'Fanduel Export'!S173</f>
        <v>9.517899305908518</v>
      </c>
      <c r="AU173" s="12">
        <f t="shared" si="58"/>
        <v>45.497155382114777</v>
      </c>
      <c r="AV173" s="12">
        <f t="shared" si="44"/>
        <v>0.33333333333333331</v>
      </c>
      <c r="AW173" s="21">
        <f t="shared" si="52"/>
        <v>30.299350649350647</v>
      </c>
      <c r="AX173" s="12">
        <f t="shared" si="53"/>
        <v>0.20217242148149026</v>
      </c>
      <c r="AY173" s="12">
        <f>AF173/Team_Defense_Table[[#Totals],[Rushing Y/A]]*R173</f>
        <v>5.1231240776478613</v>
      </c>
      <c r="AZ173" s="12">
        <f t="shared" si="59"/>
        <v>1.0357544003281944</v>
      </c>
      <c r="BA173" s="22">
        <f t="shared" si="45"/>
        <v>6.8532909782442974</v>
      </c>
      <c r="BB173" s="22">
        <f t="shared" si="46"/>
        <v>1.2691279589341291</v>
      </c>
      <c r="BC173" s="21">
        <f t="shared" si="47"/>
        <v>1.2469135802469136</v>
      </c>
      <c r="BD173" t="str">
        <f t="shared" si="54"/>
        <v>Dede Westbrook</v>
      </c>
      <c r="BE173">
        <f t="shared" si="55"/>
        <v>5400</v>
      </c>
      <c r="BF173" t="str">
        <f t="shared" si="56"/>
        <v>WR</v>
      </c>
    </row>
    <row r="174" spans="1:58" x14ac:dyDescent="0.3">
      <c r="A174" t="s">
        <v>2398</v>
      </c>
      <c r="B174" t="s">
        <v>34</v>
      </c>
      <c r="C174" t="s">
        <v>2399</v>
      </c>
      <c r="D174" t="s">
        <v>2400</v>
      </c>
      <c r="E174" t="s">
        <v>2002</v>
      </c>
      <c r="F174">
        <v>0</v>
      </c>
      <c r="G174">
        <v>0</v>
      </c>
      <c r="H174">
        <v>5400</v>
      </c>
      <c r="I174" t="s">
        <v>1996</v>
      </c>
      <c r="J174" t="s">
        <v>104</v>
      </c>
      <c r="K174" t="s">
        <v>1092</v>
      </c>
      <c r="O174" t="str">
        <f t="shared" si="48"/>
        <v>Jonathan Taylor</v>
      </c>
      <c r="P174" t="str">
        <f>IFERROR(VLOOKUP(O:O,'Name Bridge'!A:B,2,FALSE),O:O)</f>
        <v>Jonathan Taylor</v>
      </c>
      <c r="Q174" s="12">
        <f>VLOOKUP($K174,'Defensive Stats'!$AC:$AH,2,FALSE)</f>
        <v>7.3075435203094781</v>
      </c>
      <c r="R174" s="12">
        <f>VLOOKUP($K174,'Defensive Stats'!$AC:$AH,4,FALSE)</f>
        <v>5.1241379310344826</v>
      </c>
      <c r="S174" s="12">
        <f>VLOOKUP($K174,'Defensive Stats'!$AC:$AH,6,FALSE)</f>
        <v>11.553516819571865</v>
      </c>
      <c r="T174" s="12">
        <f>IFERROR(VLOOKUP($P174,Passing!$C:$AF,9,FALSE)/VLOOKUP($P174,Passing!$C:$AF,5,FALSE),0)</f>
        <v>0</v>
      </c>
      <c r="U174" s="12">
        <f>IFERROR(VLOOKUP($P174,Passing!$C:$AF,11,FALSE)/VLOOKUP($P174,Passing!$C:$AF,5,FALSE),0)</f>
        <v>0</v>
      </c>
      <c r="V174" s="12">
        <f>IFERROR(VLOOKUP($P174,Passing!$C:$AF,18,FALSE),0)</f>
        <v>0</v>
      </c>
      <c r="W174" s="12">
        <f>IFERROR(VLOOKUP($P174,Passing!$C:$AF,12,FALSE)/VLOOKUP($P174,Passing!$C:$AF,5,FALSE),0)</f>
        <v>0</v>
      </c>
      <c r="X174" s="12">
        <f>IFERROR(IF(OR($B174="D",$B174="K"),0,VLOOKUP($P174,Receiving!$C:$T,7,FALSE)/VLOOKUP($P174,Receiving!$C:$T,5,FALSE)),0)*$AJ174</f>
        <v>0</v>
      </c>
      <c r="Y174" s="21">
        <f>IFERROR(VLOOKUP($P174,Receiving!$C:$T,8,FALSE)/VLOOKUP($P174,Receiving!$C:$T,5,FALSE),0)</f>
        <v>0</v>
      </c>
      <c r="Z174" s="21">
        <f>IFERROR(VLOOKUP($P174,Receiving!$C:$T,10,FALSE)/VLOOKUP($P174,Receiving!$C:$T,5,FALSE),0)</f>
        <v>0</v>
      </c>
      <c r="AA174" s="21">
        <f>IFERROR(VLOOKUP($P174,Receiving!$C:$T,11,FALSE),0)</f>
        <v>0</v>
      </c>
      <c r="AB174" s="21">
        <f>IFERROR(VLOOKUP($P174,Receiving!$C:$T,14,FALSE),0)</f>
        <v>0</v>
      </c>
      <c r="AC174" s="21">
        <f>IFERROR(VLOOKUP($P174,Receiving!$C:$T,11,FALSE)/VLOOKUP($P174,Receiving!$C:$T,5,FALSE),0)</f>
        <v>0</v>
      </c>
      <c r="AD174" s="12">
        <f>IFERROR(VLOOKUP($P174,Rushing!$C:$P,7,FALSE)/VLOOKUP($P174,Rushing!$C:$P,5,FALSE),0)</f>
        <v>0</v>
      </c>
      <c r="AE174" s="12">
        <f>IFERROR(VLOOKUP($P174,Rushing!$C:$P,8,FALSE)/VLOOKUP($P174,Rushing!$C:$P,5,FALSE),0)</f>
        <v>0</v>
      </c>
      <c r="AF174" s="12">
        <f>IFERROR(VLOOKUP($P174,Rushing!$C:$P,12,FALSE),0)</f>
        <v>0</v>
      </c>
      <c r="AG174" s="12">
        <f>IFERROR(VLOOKUP($P174,Rushing!$C:$P,9,FALSE)/VLOOKUP($P174,Rushing!$C:$P,5,FALSE),0)</f>
        <v>0</v>
      </c>
      <c r="AH174" s="12">
        <f>VLOOKUP($J174,'Vegas Odds'!$B:$S,18,FALSE)</f>
        <v>24.832312195121943</v>
      </c>
      <c r="AI174" s="12">
        <f>VLOOKUP($J174,'Vegas Odds'!$B:$S,17,FALSE)</f>
        <v>36.767687804878058</v>
      </c>
      <c r="AJ174">
        <v>1</v>
      </c>
      <c r="AK174" s="12">
        <f t="shared" si="41"/>
        <v>0</v>
      </c>
      <c r="AL174" s="12">
        <f t="shared" si="42"/>
        <v>0</v>
      </c>
      <c r="AM174" s="12">
        <f>V174/Team_Defense_Table[[#Totals],[Passing yds/att]]*'Fanduel Export'!Q174</f>
        <v>0</v>
      </c>
      <c r="AN174" s="12">
        <f t="shared" si="57"/>
        <v>0</v>
      </c>
      <c r="AO174" s="12">
        <f>IFERROR(IF(OR($B174="D",$B174="K"),0,VLOOKUP($P174,Receiving!$C:$T,7,FALSE)/VLOOKUP($P174,Receiving!$C:$T,5,FALSE)),0)*$AJ174</f>
        <v>0</v>
      </c>
      <c r="AP174" s="21">
        <f t="shared" si="49"/>
        <v>34.886584249084251</v>
      </c>
      <c r="AQ174" s="21">
        <f t="shared" si="50"/>
        <v>0</v>
      </c>
      <c r="AR174" s="22">
        <f t="shared" si="43"/>
        <v>0</v>
      </c>
      <c r="AS174" s="22">
        <f t="shared" si="51"/>
        <v>0</v>
      </c>
      <c r="AT174" s="22">
        <f>AA174/Team_Defense_Table[[#Totals],[Yards per completion]]*'Fanduel Export'!S174</f>
        <v>0</v>
      </c>
      <c r="AU174" s="12">
        <f t="shared" si="58"/>
        <v>0</v>
      </c>
      <c r="AV174" s="12">
        <f t="shared" si="44"/>
        <v>0</v>
      </c>
      <c r="AW174" s="21">
        <f t="shared" si="52"/>
        <v>29.715476190476192</v>
      </c>
      <c r="AX174" s="12">
        <f t="shared" si="53"/>
        <v>0</v>
      </c>
      <c r="AY174" s="12">
        <f>AF174/Team_Defense_Table[[#Totals],[Rushing Y/A]]*R174</f>
        <v>0</v>
      </c>
      <c r="AZ174" s="12">
        <f t="shared" si="59"/>
        <v>0</v>
      </c>
      <c r="BA174" s="22">
        <f t="shared" si="45"/>
        <v>0</v>
      </c>
      <c r="BB174" s="22">
        <f t="shared" si="46"/>
        <v>0</v>
      </c>
      <c r="BC174" s="21">
        <f t="shared" si="47"/>
        <v>0</v>
      </c>
      <c r="BD174" t="str">
        <f t="shared" si="54"/>
        <v>Jonathan Taylor</v>
      </c>
      <c r="BE174">
        <f t="shared" si="55"/>
        <v>5400</v>
      </c>
      <c r="BF174" t="str">
        <f t="shared" si="56"/>
        <v>RB</v>
      </c>
    </row>
    <row r="175" spans="1:58" x14ac:dyDescent="0.3">
      <c r="A175" t="s">
        <v>2401</v>
      </c>
      <c r="B175" t="s">
        <v>49</v>
      </c>
      <c r="C175" t="s">
        <v>2402</v>
      </c>
      <c r="D175" t="s">
        <v>176</v>
      </c>
      <c r="E175" t="s">
        <v>2403</v>
      </c>
      <c r="F175">
        <v>10.086666870117099</v>
      </c>
      <c r="G175">
        <v>15</v>
      </c>
      <c r="H175">
        <v>5400</v>
      </c>
      <c r="I175" t="s">
        <v>1922</v>
      </c>
      <c r="J175" t="s">
        <v>107</v>
      </c>
      <c r="K175" t="s">
        <v>130</v>
      </c>
      <c r="L175" t="s">
        <v>1128</v>
      </c>
      <c r="M175" t="s">
        <v>2404</v>
      </c>
      <c r="O175" t="str">
        <f t="shared" si="48"/>
        <v>Cole Beasley</v>
      </c>
      <c r="P175" t="str">
        <f>IFERROR(VLOOKUP(O:O,'Name Bridge'!A:B,2,FALSE),O:O)</f>
        <v>Cole Beasley</v>
      </c>
      <c r="Q175" s="12">
        <f>VLOOKUP($K175,'Defensive Stats'!$AC:$AH,2,FALSE)</f>
        <v>6.45982905982906</v>
      </c>
      <c r="R175" s="12">
        <f>VLOOKUP($K175,'Defensive Stats'!$AC:$AH,4,FALSE)</f>
        <v>3.3357314148681056</v>
      </c>
      <c r="S175" s="12">
        <f>VLOOKUP($K175,'Defensive Stats'!$AC:$AH,6,FALSE)</f>
        <v>10.410468319559229</v>
      </c>
      <c r="T175" s="12">
        <f>IFERROR(VLOOKUP($P175,Passing!$C:$AF,9,FALSE)/VLOOKUP($P175,Passing!$C:$AF,5,FALSE),0)</f>
        <v>0</v>
      </c>
      <c r="U175" s="12">
        <f>IFERROR(VLOOKUP($P175,Passing!$C:$AF,11,FALSE)/VLOOKUP($P175,Passing!$C:$AF,5,FALSE),0)</f>
        <v>0</v>
      </c>
      <c r="V175" s="12">
        <f>IFERROR(VLOOKUP($P175,Passing!$C:$AF,18,FALSE),0)</f>
        <v>0</v>
      </c>
      <c r="W175" s="12">
        <f>IFERROR(VLOOKUP($P175,Passing!$C:$AF,12,FALSE)/VLOOKUP($P175,Passing!$C:$AF,5,FALSE),0)</f>
        <v>0</v>
      </c>
      <c r="X175" s="12">
        <f>IFERROR(IF(OR($B175="D",$B175="K"),0,VLOOKUP($P175,Receiving!$C:$T,7,FALSE)/VLOOKUP($P175,Receiving!$C:$T,5,FALSE)),0)*$AJ175</f>
        <v>7.0666666666666664</v>
      </c>
      <c r="Y175" s="21">
        <f>IFERROR(VLOOKUP($P175,Receiving!$C:$T,8,FALSE)/VLOOKUP($P175,Receiving!$C:$T,5,FALSE),0)</f>
        <v>4.4666666666666668</v>
      </c>
      <c r="Z175" s="21">
        <f>IFERROR(VLOOKUP($P175,Receiving!$C:$T,10,FALSE)/VLOOKUP($P175,Receiving!$C:$T,5,FALSE),0)</f>
        <v>51.866666666666667</v>
      </c>
      <c r="AA175" s="21">
        <f>IFERROR(VLOOKUP($P175,Receiving!$C:$T,11,FALSE),0)</f>
        <v>11.6</v>
      </c>
      <c r="AB175" s="21">
        <f>IFERROR(VLOOKUP($P175,Receiving!$C:$T,14,FALSE),0)</f>
        <v>51</v>
      </c>
      <c r="AC175" s="21">
        <f>IFERROR(VLOOKUP($P175,Receiving!$C:$T,11,FALSE)/VLOOKUP($P175,Receiving!$C:$T,5,FALSE),0)</f>
        <v>0.77333333333333332</v>
      </c>
      <c r="AD175" s="12">
        <f>IFERROR(VLOOKUP($P175,Rushing!$C:$P,7,FALSE)/VLOOKUP($P175,Rushing!$C:$P,5,FALSE),0)</f>
        <v>0</v>
      </c>
      <c r="AE175" s="12">
        <f>IFERROR(VLOOKUP($P175,Rushing!$C:$P,8,FALSE)/VLOOKUP($P175,Rushing!$C:$P,5,FALSE),0)</f>
        <v>0</v>
      </c>
      <c r="AF175" s="12">
        <f>IFERROR(VLOOKUP($P175,Rushing!$C:$P,12,FALSE),0)</f>
        <v>0</v>
      </c>
      <c r="AG175" s="12">
        <f>IFERROR(VLOOKUP($P175,Rushing!$C:$P,9,FALSE)/VLOOKUP($P175,Rushing!$C:$P,5,FALSE),0)</f>
        <v>0</v>
      </c>
      <c r="AH175" s="12">
        <f>VLOOKUP($J175,'Vegas Odds'!$B:$S,18,FALSE)</f>
        <v>31.210567449280106</v>
      </c>
      <c r="AI175" s="12">
        <f>VLOOKUP($J175,'Vegas Odds'!$B:$S,17,FALSE)</f>
        <v>27.689432550719893</v>
      </c>
      <c r="AJ175">
        <v>1</v>
      </c>
      <c r="AK175" s="12">
        <f t="shared" si="41"/>
        <v>0</v>
      </c>
      <c r="AL175" s="12">
        <f t="shared" si="42"/>
        <v>0</v>
      </c>
      <c r="AM175" s="12">
        <f>V175/Team_Defense_Table[[#Totals],[Passing yds/att]]*'Fanduel Export'!Q175</f>
        <v>0</v>
      </c>
      <c r="AN175" s="12">
        <f t="shared" si="57"/>
        <v>0</v>
      </c>
      <c r="AO175" s="12">
        <f>IFERROR(IF(OR($B175="D",$B175="K"),0,VLOOKUP($P175,Receiving!$C:$T,7,FALSE)/VLOOKUP($P175,Receiving!$C:$T,5,FALSE)),0)*$AJ175</f>
        <v>7.0666666666666664</v>
      </c>
      <c r="AP175" s="21">
        <f t="shared" si="49"/>
        <v>43.803379953379959</v>
      </c>
      <c r="AQ175" s="21">
        <f t="shared" si="50"/>
        <v>5.0351063519827983</v>
      </c>
      <c r="AR175" s="22">
        <f t="shared" si="43"/>
        <v>4.4666666666666668</v>
      </c>
      <c r="AS175" s="22">
        <f t="shared" si="51"/>
        <v>3.1825672224796935</v>
      </c>
      <c r="AT175" s="22">
        <f>AA175/Team_Defense_Table[[#Totals],[Yards per completion]]*'Fanduel Export'!S175</f>
        <v>11.372719510981931</v>
      </c>
      <c r="AU175" s="12">
        <f t="shared" si="58"/>
        <v>36.19444434610638</v>
      </c>
      <c r="AV175" s="12">
        <f t="shared" si="44"/>
        <v>0</v>
      </c>
      <c r="AW175" s="21">
        <f t="shared" si="52"/>
        <v>25.532284382284381</v>
      </c>
      <c r="AX175" s="12">
        <f t="shared" si="53"/>
        <v>0</v>
      </c>
      <c r="AY175" s="12">
        <f>AF175/Team_Defense_Table[[#Totals],[Rushing Y/A]]*R175</f>
        <v>0</v>
      </c>
      <c r="AZ175" s="12">
        <f t="shared" si="59"/>
        <v>0</v>
      </c>
      <c r="BA175" s="22">
        <f t="shared" si="45"/>
        <v>5.8527777679439712</v>
      </c>
      <c r="BB175" s="22">
        <f t="shared" si="46"/>
        <v>1.0838477348044391</v>
      </c>
      <c r="BC175" s="21">
        <f t="shared" si="47"/>
        <v>1.3086419753086418</v>
      </c>
      <c r="BD175" t="str">
        <f t="shared" si="54"/>
        <v>Cole Beasley</v>
      </c>
      <c r="BE175">
        <f t="shared" si="55"/>
        <v>5400</v>
      </c>
      <c r="BF175" t="str">
        <f t="shared" si="56"/>
        <v>WR</v>
      </c>
    </row>
    <row r="176" spans="1:58" x14ac:dyDescent="0.3">
      <c r="A176" t="s">
        <v>2405</v>
      </c>
      <c r="B176" t="s">
        <v>52</v>
      </c>
      <c r="C176" t="s">
        <v>1952</v>
      </c>
      <c r="D176" t="s">
        <v>131</v>
      </c>
      <c r="E176" t="s">
        <v>2406</v>
      </c>
      <c r="F176">
        <v>7.36666666666666</v>
      </c>
      <c r="G176">
        <v>15</v>
      </c>
      <c r="H176">
        <v>5400</v>
      </c>
      <c r="I176" t="s">
        <v>1972</v>
      </c>
      <c r="J176" t="s">
        <v>86</v>
      </c>
      <c r="K176" t="s">
        <v>1093</v>
      </c>
      <c r="O176" t="str">
        <f t="shared" si="48"/>
        <v>Mike Gesicki</v>
      </c>
      <c r="P176" t="str">
        <f>IFERROR(VLOOKUP(O:O,'Name Bridge'!A:B,2,FALSE),O:O)</f>
        <v>Mike Gesicki</v>
      </c>
      <c r="Q176" s="12">
        <f>VLOOKUP($K176,'Defensive Stats'!$AC:$AH,2,FALSE)</f>
        <v>5.3843283582089549</v>
      </c>
      <c r="R176" s="12">
        <f>VLOOKUP($K176,'Defensive Stats'!$AC:$AH,4,FALSE)</f>
        <v>4.1863013698630134</v>
      </c>
      <c r="S176" s="12">
        <f>VLOOKUP($K176,'Defensive Stats'!$AC:$AH,6,FALSE)</f>
        <v>9.5247524752475243</v>
      </c>
      <c r="T176" s="12">
        <f>IFERROR(VLOOKUP($P176,Passing!$C:$AF,9,FALSE)/VLOOKUP($P176,Passing!$C:$AF,5,FALSE),0)</f>
        <v>0</v>
      </c>
      <c r="U176" s="12">
        <f>IFERROR(VLOOKUP($P176,Passing!$C:$AF,11,FALSE)/VLOOKUP($P176,Passing!$C:$AF,5,FALSE),0)</f>
        <v>0</v>
      </c>
      <c r="V176" s="12">
        <f>IFERROR(VLOOKUP($P176,Passing!$C:$AF,18,FALSE),0)</f>
        <v>0</v>
      </c>
      <c r="W176" s="12">
        <f>IFERROR(VLOOKUP($P176,Passing!$C:$AF,12,FALSE)/VLOOKUP($P176,Passing!$C:$AF,5,FALSE),0)</f>
        <v>0</v>
      </c>
      <c r="X176" s="12">
        <f>IFERROR(IF(OR($B176="D",$B176="K"),0,VLOOKUP($P176,Receiving!$C:$T,7,FALSE)/VLOOKUP($P176,Receiving!$C:$T,5,FALSE)),0)*$AJ176</f>
        <v>5.5625</v>
      </c>
      <c r="Y176" s="21">
        <f>IFERROR(VLOOKUP($P176,Receiving!$C:$T,8,FALSE)/VLOOKUP($P176,Receiving!$C:$T,5,FALSE),0)</f>
        <v>3.1875</v>
      </c>
      <c r="Z176" s="21">
        <f>IFERROR(VLOOKUP($P176,Receiving!$C:$T,10,FALSE)/VLOOKUP($P176,Receiving!$C:$T,5,FALSE),0)</f>
        <v>35.625</v>
      </c>
      <c r="AA176" s="21">
        <f>IFERROR(VLOOKUP($P176,Receiving!$C:$T,11,FALSE),0)</f>
        <v>11.2</v>
      </c>
      <c r="AB176" s="21">
        <f>IFERROR(VLOOKUP($P176,Receiving!$C:$T,14,FALSE),0)</f>
        <v>34</v>
      </c>
      <c r="AC176" s="21">
        <f>IFERROR(VLOOKUP($P176,Receiving!$C:$T,11,FALSE)/VLOOKUP($P176,Receiving!$C:$T,5,FALSE),0)</f>
        <v>0.7</v>
      </c>
      <c r="AD176" s="12">
        <f>IFERROR(VLOOKUP($P176,Rushing!$C:$P,7,FALSE)/VLOOKUP($P176,Rushing!$C:$P,5,FALSE),0)</f>
        <v>0</v>
      </c>
      <c r="AE176" s="12">
        <f>IFERROR(VLOOKUP($P176,Rushing!$C:$P,8,FALSE)/VLOOKUP($P176,Rushing!$C:$P,5,FALSE),0)</f>
        <v>0</v>
      </c>
      <c r="AF176" s="12">
        <f>IFERROR(VLOOKUP($P176,Rushing!$C:$P,12,FALSE),0)</f>
        <v>0</v>
      </c>
      <c r="AG176" s="12">
        <f>IFERROR(VLOOKUP($P176,Rushing!$C:$P,9,FALSE)/VLOOKUP($P176,Rushing!$C:$P,5,FALSE),0)</f>
        <v>0</v>
      </c>
      <c r="AH176" s="12">
        <f>VLOOKUP($J176,'Vegas Odds'!$B:$S,18,FALSE)</f>
        <v>42.492174647302903</v>
      </c>
      <c r="AI176" s="12">
        <f>VLOOKUP($J176,'Vegas Odds'!$B:$S,17,FALSE)</f>
        <v>20.507825352697093</v>
      </c>
      <c r="AJ176">
        <v>1</v>
      </c>
      <c r="AK176" s="12">
        <f t="shared" si="41"/>
        <v>0</v>
      </c>
      <c r="AL176" s="12">
        <f t="shared" si="42"/>
        <v>0</v>
      </c>
      <c r="AM176" s="12">
        <f>V176/Team_Defense_Table[[#Totals],[Passing yds/att]]*'Fanduel Export'!Q176</f>
        <v>0</v>
      </c>
      <c r="AN176" s="12">
        <f t="shared" si="57"/>
        <v>0</v>
      </c>
      <c r="AO176" s="12">
        <f>IFERROR(IF(OR($B176="D",$B176="K"),0,VLOOKUP($P176,Receiving!$C:$T,7,FALSE)/VLOOKUP($P176,Receiving!$C:$T,5,FALSE)),0)*$AJ176</f>
        <v>5.5625</v>
      </c>
      <c r="AP176" s="21">
        <f t="shared" si="49"/>
        <v>49.607967032967032</v>
      </c>
      <c r="AQ176" s="21">
        <f t="shared" si="50"/>
        <v>4.7646121301150535</v>
      </c>
      <c r="AR176" s="22">
        <f t="shared" si="43"/>
        <v>3.1875</v>
      </c>
      <c r="AS176" s="22">
        <f t="shared" si="51"/>
        <v>2.7302833554591879</v>
      </c>
      <c r="AT176" s="22">
        <f>AA176/Team_Defense_Table[[#Totals],[Yards per completion]]*'Fanduel Export'!S176</f>
        <v>10.046338172007399</v>
      </c>
      <c r="AU176" s="12">
        <f t="shared" si="58"/>
        <v>27.429349894346085</v>
      </c>
      <c r="AV176" s="12">
        <f t="shared" si="44"/>
        <v>0</v>
      </c>
      <c r="AW176" s="21">
        <f t="shared" si="52"/>
        <v>42.314010989010988</v>
      </c>
      <c r="AX176" s="12">
        <f t="shared" si="53"/>
        <v>0</v>
      </c>
      <c r="AY176" s="12">
        <f>AF176/Team_Defense_Table[[#Totals],[Rushing Y/A]]*R176</f>
        <v>0</v>
      </c>
      <c r="AZ176" s="12">
        <f t="shared" si="59"/>
        <v>0</v>
      </c>
      <c r="BA176" s="22">
        <f t="shared" si="45"/>
        <v>4.3366849894346089</v>
      </c>
      <c r="BB176" s="22">
        <f t="shared" si="46"/>
        <v>0.80308981285826087</v>
      </c>
      <c r="BC176" s="21">
        <f t="shared" si="47"/>
        <v>1.0300925925925926</v>
      </c>
      <c r="BD176" t="str">
        <f t="shared" si="54"/>
        <v>Mike Gesicki</v>
      </c>
      <c r="BE176">
        <f t="shared" si="55"/>
        <v>5400</v>
      </c>
      <c r="BF176" t="str">
        <f t="shared" si="56"/>
        <v>TE</v>
      </c>
    </row>
    <row r="177" spans="1:58" x14ac:dyDescent="0.3">
      <c r="A177" t="s">
        <v>2407</v>
      </c>
      <c r="B177" t="s">
        <v>49</v>
      </c>
      <c r="C177" t="s">
        <v>2139</v>
      </c>
      <c r="D177" t="s">
        <v>227</v>
      </c>
      <c r="E177" t="s">
        <v>2408</v>
      </c>
      <c r="F177">
        <v>6.34375</v>
      </c>
      <c r="G177">
        <v>16</v>
      </c>
      <c r="H177">
        <v>5400</v>
      </c>
      <c r="I177" t="s">
        <v>1968</v>
      </c>
      <c r="J177" t="s">
        <v>99</v>
      </c>
      <c r="K177" t="s">
        <v>72</v>
      </c>
      <c r="L177" t="s">
        <v>1980</v>
      </c>
      <c r="M177" t="s">
        <v>2409</v>
      </c>
      <c r="O177" t="str">
        <f t="shared" si="48"/>
        <v>Anthony Miller</v>
      </c>
      <c r="P177" t="str">
        <f>IFERROR(VLOOKUP(O:O,'Name Bridge'!A:B,2,FALSE),O:O)</f>
        <v>Anthony Miller</v>
      </c>
      <c r="Q177" s="12">
        <f>VLOOKUP($K177,'Defensive Stats'!$AC:$AH,2,FALSE)</f>
        <v>7.4484451718494276</v>
      </c>
      <c r="R177" s="12">
        <f>VLOOKUP($K177,'Defensive Stats'!$AC:$AH,4,FALSE)</f>
        <v>4.0769230769230766</v>
      </c>
      <c r="S177" s="12">
        <f>VLOOKUP($K177,'Defensive Stats'!$AC:$AH,6,FALSE)</f>
        <v>11.94488188976378</v>
      </c>
      <c r="T177" s="12">
        <f>IFERROR(VLOOKUP($P177,Passing!$C:$AF,9,FALSE)/VLOOKUP($P177,Passing!$C:$AF,5,FALSE),0)</f>
        <v>0</v>
      </c>
      <c r="U177" s="12">
        <f>IFERROR(VLOOKUP($P177,Passing!$C:$AF,11,FALSE)/VLOOKUP($P177,Passing!$C:$AF,5,FALSE),0)</f>
        <v>0</v>
      </c>
      <c r="V177" s="12">
        <f>IFERROR(VLOOKUP($P177,Passing!$C:$AF,18,FALSE),0)</f>
        <v>0</v>
      </c>
      <c r="W177" s="12">
        <f>IFERROR(VLOOKUP($P177,Passing!$C:$AF,12,FALSE)/VLOOKUP($P177,Passing!$C:$AF,5,FALSE),0)</f>
        <v>0</v>
      </c>
      <c r="X177" s="12">
        <f>IFERROR(IF(OR($B177="D",$B177="K"),0,VLOOKUP($P177,Receiving!$C:$T,7,FALSE)/VLOOKUP($P177,Receiving!$C:$T,5,FALSE)),0)*$AJ177</f>
        <v>5.3125</v>
      </c>
      <c r="Y177" s="21">
        <f>IFERROR(VLOOKUP($P177,Receiving!$C:$T,8,FALSE)/VLOOKUP($P177,Receiving!$C:$T,5,FALSE),0)</f>
        <v>3.25</v>
      </c>
      <c r="Z177" s="21">
        <f>IFERROR(VLOOKUP($P177,Receiving!$C:$T,10,FALSE)/VLOOKUP($P177,Receiving!$C:$T,5,FALSE),0)</f>
        <v>41</v>
      </c>
      <c r="AA177" s="21">
        <f>IFERROR(VLOOKUP($P177,Receiving!$C:$T,11,FALSE),0)</f>
        <v>12.6</v>
      </c>
      <c r="AB177" s="21">
        <f>IFERROR(VLOOKUP($P177,Receiving!$C:$T,14,FALSE),0)</f>
        <v>35</v>
      </c>
      <c r="AC177" s="21">
        <f>IFERROR(VLOOKUP($P177,Receiving!$C:$T,11,FALSE)/VLOOKUP($P177,Receiving!$C:$T,5,FALSE),0)</f>
        <v>0.78749999999999998</v>
      </c>
      <c r="AD177" s="12">
        <f>IFERROR(VLOOKUP($P177,Rushing!$C:$P,7,FALSE)/VLOOKUP($P177,Rushing!$C:$P,5,FALSE),0)</f>
        <v>6.25E-2</v>
      </c>
      <c r="AE177" s="12">
        <f>IFERROR(VLOOKUP($P177,Rushing!$C:$P,8,FALSE)/VLOOKUP($P177,Rushing!$C:$P,5,FALSE),0)</f>
        <v>-6.25E-2</v>
      </c>
      <c r="AF177" s="12" t="str">
        <f>IFERROR(VLOOKUP($P177,Rushing!$C:$P,12,FALSE),0)</f>
        <v>-1.0</v>
      </c>
      <c r="AG177" s="12">
        <f>IFERROR(VLOOKUP($P177,Rushing!$C:$P,9,FALSE)/VLOOKUP($P177,Rushing!$C:$P,5,FALSE),0)</f>
        <v>0</v>
      </c>
      <c r="AH177" s="12">
        <f>VLOOKUP($J177,'Vegas Odds'!$B:$S,18,FALSE)</f>
        <v>39.087289482995565</v>
      </c>
      <c r="AI177" s="12">
        <f>VLOOKUP($J177,'Vegas Odds'!$B:$S,17,FALSE)</f>
        <v>21.912710517004435</v>
      </c>
      <c r="AJ177">
        <v>1</v>
      </c>
      <c r="AK177" s="12">
        <f t="shared" si="41"/>
        <v>0</v>
      </c>
      <c r="AL177" s="12">
        <f t="shared" si="42"/>
        <v>0</v>
      </c>
      <c r="AM177" s="12">
        <f>V177/Team_Defense_Table[[#Totals],[Passing yds/att]]*'Fanduel Export'!Q177</f>
        <v>0</v>
      </c>
      <c r="AN177" s="12">
        <f t="shared" si="57"/>
        <v>0</v>
      </c>
      <c r="AO177" s="12">
        <f>IFERROR(IF(OR($B177="D",$B177="K"),0,VLOOKUP($P177,Receiving!$C:$T,7,FALSE)/VLOOKUP($P177,Receiving!$C:$T,5,FALSE)),0)*$AJ177</f>
        <v>5.3125</v>
      </c>
      <c r="AP177" s="21">
        <f t="shared" si="49"/>
        <v>29.935714285714287</v>
      </c>
      <c r="AQ177" s="21">
        <f t="shared" si="50"/>
        <v>6.9365715946022304</v>
      </c>
      <c r="AR177" s="22">
        <f t="shared" si="43"/>
        <v>3.25</v>
      </c>
      <c r="AS177" s="22">
        <f t="shared" si="51"/>
        <v>4.2435496814037181</v>
      </c>
      <c r="AT177" s="22">
        <f>AA177/Team_Defense_Table[[#Totals],[Yards per completion]]*'Fanduel Export'!S177</f>
        <v>14.173871037725005</v>
      </c>
      <c r="AU177" s="12">
        <f t="shared" si="58"/>
        <v>60.147525926395332</v>
      </c>
      <c r="AV177" s="12">
        <f t="shared" si="44"/>
        <v>6.25E-2</v>
      </c>
      <c r="AW177" s="21">
        <f t="shared" si="52"/>
        <v>24.985714285714284</v>
      </c>
      <c r="AX177" s="12">
        <f t="shared" si="53"/>
        <v>5.4813098062832709E-2</v>
      </c>
      <c r="AY177" s="12">
        <f>AF177/Team_Defense_Table[[#Totals],[Rushing Y/A]]*R177</f>
        <v>-0.94537346711259751</v>
      </c>
      <c r="AZ177" s="12">
        <f t="shared" si="59"/>
        <v>-5.1818848558842959E-2</v>
      </c>
      <c r="BA177" s="22">
        <f t="shared" si="45"/>
        <v>7.6345707077836495</v>
      </c>
      <c r="BB177" s="22">
        <f t="shared" si="46"/>
        <v>1.4138093903303053</v>
      </c>
      <c r="BC177" s="21">
        <f t="shared" si="47"/>
        <v>0.98379629629629628</v>
      </c>
      <c r="BD177" t="str">
        <f t="shared" si="54"/>
        <v>Anthony Miller</v>
      </c>
      <c r="BE177">
        <f t="shared" si="55"/>
        <v>5400</v>
      </c>
      <c r="BF177" t="str">
        <f t="shared" si="56"/>
        <v>WR</v>
      </c>
    </row>
    <row r="178" spans="1:58" x14ac:dyDescent="0.3">
      <c r="A178" t="s">
        <v>2410</v>
      </c>
      <c r="B178" t="s">
        <v>52</v>
      </c>
      <c r="C178" t="s">
        <v>2411</v>
      </c>
      <c r="D178" t="s">
        <v>291</v>
      </c>
      <c r="E178" t="s">
        <v>2412</v>
      </c>
      <c r="F178">
        <v>5.3916664123535103</v>
      </c>
      <c r="G178">
        <v>12</v>
      </c>
      <c r="H178">
        <v>5300</v>
      </c>
      <c r="I178" t="s">
        <v>1968</v>
      </c>
      <c r="J178" t="s">
        <v>72</v>
      </c>
      <c r="K178" t="s">
        <v>99</v>
      </c>
      <c r="O178" t="str">
        <f t="shared" si="48"/>
        <v>T.J. Hockenson</v>
      </c>
      <c r="P178" t="str">
        <f>IFERROR(VLOOKUP(O:O,'Name Bridge'!A:B,2,FALSE),O:O)</f>
        <v>T.J. Hockenson</v>
      </c>
      <c r="Q178" s="12">
        <f>VLOOKUP($K178,'Defensive Stats'!$AC:$AH,2,FALSE)</f>
        <v>6.2241681260945709</v>
      </c>
      <c r="R178" s="12">
        <f>VLOOKUP($K178,'Defensive Stats'!$AC:$AH,4,FALSE)</f>
        <v>3.9420289855072466</v>
      </c>
      <c r="S178" s="12">
        <f>VLOOKUP($K178,'Defensive Stats'!$AC:$AH,6,FALSE)</f>
        <v>9.817679558011049</v>
      </c>
      <c r="T178" s="12">
        <f>IFERROR(VLOOKUP($P178,Passing!$C:$AF,9,FALSE)/VLOOKUP($P178,Passing!$C:$AF,5,FALSE),0)</f>
        <v>0</v>
      </c>
      <c r="U178" s="12">
        <f>IFERROR(VLOOKUP($P178,Passing!$C:$AF,11,FALSE)/VLOOKUP($P178,Passing!$C:$AF,5,FALSE),0)</f>
        <v>0</v>
      </c>
      <c r="V178" s="12">
        <f>IFERROR(VLOOKUP($P178,Passing!$C:$AF,18,FALSE),0)</f>
        <v>0</v>
      </c>
      <c r="W178" s="12">
        <f>IFERROR(VLOOKUP($P178,Passing!$C:$AF,12,FALSE)/VLOOKUP($P178,Passing!$C:$AF,5,FALSE),0)</f>
        <v>0</v>
      </c>
      <c r="X178" s="12">
        <f>IFERROR(IF(OR($B178="D",$B178="K"),0,VLOOKUP($P178,Receiving!$C:$T,7,FALSE)/VLOOKUP($P178,Receiving!$C:$T,5,FALSE)),0)*$AJ178</f>
        <v>4.916666666666667</v>
      </c>
      <c r="Y178" s="21">
        <f>IFERROR(VLOOKUP($P178,Receiving!$C:$T,8,FALSE)/VLOOKUP($P178,Receiving!$C:$T,5,FALSE),0)</f>
        <v>2.6666666666666665</v>
      </c>
      <c r="Z178" s="21">
        <f>IFERROR(VLOOKUP($P178,Receiving!$C:$T,10,FALSE)/VLOOKUP($P178,Receiving!$C:$T,5,FALSE),0)</f>
        <v>30.583333333333332</v>
      </c>
      <c r="AA178" s="21">
        <f>IFERROR(VLOOKUP($P178,Receiving!$C:$T,11,FALSE),0)</f>
        <v>11.5</v>
      </c>
      <c r="AB178" s="21">
        <f>IFERROR(VLOOKUP($P178,Receiving!$C:$T,14,FALSE),0)</f>
        <v>39</v>
      </c>
      <c r="AC178" s="21">
        <f>IFERROR(VLOOKUP($P178,Receiving!$C:$T,11,FALSE)/VLOOKUP($P178,Receiving!$C:$T,5,FALSE),0)</f>
        <v>0.95833333333333337</v>
      </c>
      <c r="AD178" s="12">
        <f>IFERROR(VLOOKUP($P178,Rushing!$C:$P,7,FALSE)/VLOOKUP($P178,Rushing!$C:$P,5,FALSE),0)</f>
        <v>0</v>
      </c>
      <c r="AE178" s="12">
        <f>IFERROR(VLOOKUP($P178,Rushing!$C:$P,8,FALSE)/VLOOKUP($P178,Rushing!$C:$P,5,FALSE),0)</f>
        <v>0</v>
      </c>
      <c r="AF178" s="12">
        <f>IFERROR(VLOOKUP($P178,Rushing!$C:$P,12,FALSE),0)</f>
        <v>0</v>
      </c>
      <c r="AG178" s="12">
        <f>IFERROR(VLOOKUP($P178,Rushing!$C:$P,9,FALSE)/VLOOKUP($P178,Rushing!$C:$P,5,FALSE),0)</f>
        <v>0</v>
      </c>
      <c r="AH178" s="12">
        <f>VLOOKUP($J178,'Vegas Odds'!$B:$S,18,FALSE)</f>
        <v>34.909659414362835</v>
      </c>
      <c r="AI178" s="12">
        <f>VLOOKUP($J178,'Vegas Odds'!$B:$S,17,FALSE)</f>
        <v>26.19034058563717</v>
      </c>
      <c r="AJ178">
        <v>1</v>
      </c>
      <c r="AK178" s="12">
        <f t="shared" si="41"/>
        <v>0</v>
      </c>
      <c r="AL178" s="12">
        <f t="shared" si="42"/>
        <v>0</v>
      </c>
      <c r="AM178" s="12">
        <f>V178/Team_Defense_Table[[#Totals],[Passing yds/att]]*'Fanduel Export'!Q178</f>
        <v>0</v>
      </c>
      <c r="AN178" s="12">
        <f t="shared" si="57"/>
        <v>0</v>
      </c>
      <c r="AO178" s="12">
        <f>IFERROR(IF(OR($B178="D",$B178="K"),0,VLOOKUP($P178,Receiving!$C:$T,7,FALSE)/VLOOKUP($P178,Receiving!$C:$T,5,FALSE)),0)*$AJ178</f>
        <v>4.916666666666667</v>
      </c>
      <c r="AP178" s="21">
        <f t="shared" si="49"/>
        <v>35.950198412698413</v>
      </c>
      <c r="AQ178" s="21">
        <f t="shared" si="50"/>
        <v>4.7743591514270243</v>
      </c>
      <c r="AR178" s="22">
        <f t="shared" si="43"/>
        <v>2.6666666666666665</v>
      </c>
      <c r="AS178" s="22">
        <f t="shared" si="51"/>
        <v>2.5894829295875379</v>
      </c>
      <c r="AT178" s="22">
        <f>AA178/Team_Defense_Table[[#Totals],[Yards per completion]]*'Fanduel Export'!S178</f>
        <v>10.632680531835527</v>
      </c>
      <c r="AU178" s="12">
        <f t="shared" si="58"/>
        <v>27.533144732945843</v>
      </c>
      <c r="AV178" s="12">
        <f t="shared" si="44"/>
        <v>0</v>
      </c>
      <c r="AW178" s="21">
        <f t="shared" si="52"/>
        <v>55.169444444444444</v>
      </c>
      <c r="AX178" s="12">
        <f t="shared" si="53"/>
        <v>0</v>
      </c>
      <c r="AY178" s="12">
        <f>AF178/Team_Defense_Table[[#Totals],[Rushing Y/A]]*R178</f>
        <v>0</v>
      </c>
      <c r="AZ178" s="12">
        <f t="shared" si="59"/>
        <v>0</v>
      </c>
      <c r="BA178" s="22">
        <f t="shared" si="45"/>
        <v>4.0866478066279175</v>
      </c>
      <c r="BB178" s="22">
        <f t="shared" si="46"/>
        <v>0.7710656238920599</v>
      </c>
      <c r="BC178" s="21">
        <f t="shared" si="47"/>
        <v>0.92767295597484289</v>
      </c>
      <c r="BD178" t="str">
        <f t="shared" si="54"/>
        <v>T.J. Hockenson</v>
      </c>
      <c r="BE178">
        <f t="shared" si="55"/>
        <v>5300</v>
      </c>
      <c r="BF178" t="str">
        <f t="shared" si="56"/>
        <v>TE</v>
      </c>
    </row>
    <row r="179" spans="1:58" x14ac:dyDescent="0.3">
      <c r="A179" t="s">
        <v>2413</v>
      </c>
      <c r="B179" t="s">
        <v>34</v>
      </c>
      <c r="C179" t="s">
        <v>2302</v>
      </c>
      <c r="D179" t="s">
        <v>169</v>
      </c>
      <c r="E179" t="s">
        <v>2414</v>
      </c>
      <c r="F179">
        <v>10.946666463216101</v>
      </c>
      <c r="G179">
        <v>15</v>
      </c>
      <c r="H179">
        <v>5300</v>
      </c>
      <c r="I179" t="s">
        <v>1972</v>
      </c>
      <c r="J179" t="s">
        <v>1093</v>
      </c>
      <c r="K179" t="s">
        <v>86</v>
      </c>
      <c r="O179" t="str">
        <f t="shared" si="48"/>
        <v>James White</v>
      </c>
      <c r="P179" t="str">
        <f>IFERROR(VLOOKUP(O:O,'Name Bridge'!A:B,2,FALSE),O:O)</f>
        <v>James White</v>
      </c>
      <c r="Q179" s="12">
        <f>VLOOKUP($K179,'Defensive Stats'!$AC:$AH,2,FALSE)</f>
        <v>7.7027522935779817</v>
      </c>
      <c r="R179" s="12">
        <f>VLOOKUP($K179,'Defensive Stats'!$AC:$AH,4,FALSE)</f>
        <v>4.4659793814432991</v>
      </c>
      <c r="S179" s="12">
        <f>VLOOKUP($K179,'Defensive Stats'!$AC:$AH,6,FALSE)</f>
        <v>12.203488372093023</v>
      </c>
      <c r="T179" s="12">
        <f>IFERROR(VLOOKUP($P179,Passing!$C:$AF,9,FALSE)/VLOOKUP($P179,Passing!$C:$AF,5,FALSE),0)</f>
        <v>6.6666666666666666E-2</v>
      </c>
      <c r="U179" s="12">
        <f>IFERROR(VLOOKUP($P179,Passing!$C:$AF,11,FALSE)/VLOOKUP($P179,Passing!$C:$AF,5,FALSE),0)</f>
        <v>2.3333333333333335</v>
      </c>
      <c r="V179" s="12" t="str">
        <f>IFERROR(VLOOKUP($P179,Passing!$C:$AF,18,FALSE),0)</f>
        <v>35.0</v>
      </c>
      <c r="W179" s="12">
        <f>IFERROR(VLOOKUP($P179,Passing!$C:$AF,12,FALSE)/VLOOKUP($P179,Passing!$C:$AF,5,FALSE),0)</f>
        <v>0</v>
      </c>
      <c r="X179" s="12">
        <f>IFERROR(IF(OR($B179="D",$B179="K"),0,VLOOKUP($P179,Receiving!$C:$T,7,FALSE)/VLOOKUP($P179,Receiving!$C:$T,5,FALSE)),0)*$AJ179</f>
        <v>6.333333333333333</v>
      </c>
      <c r="Y179" s="21">
        <f>IFERROR(VLOOKUP($P179,Receiving!$C:$T,8,FALSE)/VLOOKUP($P179,Receiving!$C:$T,5,FALSE),0)</f>
        <v>4.8</v>
      </c>
      <c r="Z179" s="21">
        <f>IFERROR(VLOOKUP($P179,Receiving!$C:$T,10,FALSE)/VLOOKUP($P179,Receiving!$C:$T,5,FALSE),0)</f>
        <v>43</v>
      </c>
      <c r="AA179" s="21">
        <f>IFERROR(VLOOKUP($P179,Receiving!$C:$T,11,FALSE),0)</f>
        <v>9</v>
      </c>
      <c r="AB179" s="21">
        <f>IFERROR(VLOOKUP($P179,Receiving!$C:$T,14,FALSE),0)</f>
        <v>59</v>
      </c>
      <c r="AC179" s="21">
        <f>IFERROR(VLOOKUP($P179,Receiving!$C:$T,11,FALSE)/VLOOKUP($P179,Receiving!$C:$T,5,FALSE),0)</f>
        <v>0.6</v>
      </c>
      <c r="AD179" s="12">
        <f>IFERROR(VLOOKUP($P179,Rushing!$C:$P,7,FALSE)/VLOOKUP($P179,Rushing!$C:$P,5,FALSE),0)</f>
        <v>4.4666666666666668</v>
      </c>
      <c r="AE179" s="12">
        <f>IFERROR(VLOOKUP($P179,Rushing!$C:$P,8,FALSE)/VLOOKUP($P179,Rushing!$C:$P,5,FALSE),0)</f>
        <v>17.533333333333335</v>
      </c>
      <c r="AF179" s="12" t="str">
        <f>IFERROR(VLOOKUP($P179,Rushing!$C:$P,12,FALSE),0)</f>
        <v>3.9</v>
      </c>
      <c r="AG179" s="12">
        <f>IFERROR(VLOOKUP($P179,Rushing!$C:$P,9,FALSE)/VLOOKUP($P179,Rushing!$C:$P,5,FALSE),0)</f>
        <v>6.6666666666666666E-2</v>
      </c>
      <c r="AH179" s="12">
        <f>VLOOKUP($J179,'Vegas Odds'!$B:$S,18,FALSE)</f>
        <v>34.723204605263149</v>
      </c>
      <c r="AI179" s="12">
        <f>VLOOKUP($J179,'Vegas Odds'!$B:$S,17,FALSE)</f>
        <v>31.576795394736852</v>
      </c>
      <c r="AJ179">
        <v>1</v>
      </c>
      <c r="AK179" s="12">
        <f t="shared" si="41"/>
        <v>6.6666666666666666E-2</v>
      </c>
      <c r="AL179" s="12">
        <f t="shared" si="42"/>
        <v>0</v>
      </c>
      <c r="AM179" s="12">
        <f>V179/Team_Defense_Table[[#Totals],[Passing yds/att]]*'Fanduel Export'!Q179</f>
        <v>39.997690453767035</v>
      </c>
      <c r="AN179" s="12">
        <f t="shared" si="57"/>
        <v>0</v>
      </c>
      <c r="AO179" s="12">
        <f>IFERROR(IF(OR($B179="D",$B179="K"),0,VLOOKUP($P179,Receiving!$C:$T,7,FALSE)/VLOOKUP($P179,Receiving!$C:$T,5,FALSE)),0)*$AJ179</f>
        <v>6.333333333333333</v>
      </c>
      <c r="AP179" s="21">
        <f t="shared" si="49"/>
        <v>42.773239260739253</v>
      </c>
      <c r="AQ179" s="21">
        <f t="shared" si="50"/>
        <v>5.1413835605507003</v>
      </c>
      <c r="AR179" s="22">
        <f t="shared" si="43"/>
        <v>4.8</v>
      </c>
      <c r="AS179" s="22">
        <f t="shared" si="51"/>
        <v>3.8966275406278994</v>
      </c>
      <c r="AT179" s="22">
        <f>AA179/Team_Defense_Table[[#Totals],[Yards per completion]]*'Fanduel Export'!S179</f>
        <v>10.343382211293788</v>
      </c>
      <c r="AU179" s="12">
        <f t="shared" si="58"/>
        <v>40.304307987768077</v>
      </c>
      <c r="AV179" s="12">
        <f t="shared" si="44"/>
        <v>4.4666666666666668</v>
      </c>
      <c r="AW179" s="21">
        <f t="shared" si="52"/>
        <v>34.718452380952385</v>
      </c>
      <c r="AX179" s="12">
        <f t="shared" si="53"/>
        <v>4.0624800288392215</v>
      </c>
      <c r="AY179" s="12">
        <f>AF179/Team_Defense_Table[[#Totals],[Rushing Y/A]]*R179</f>
        <v>4.0387987449574183</v>
      </c>
      <c r="AZ179" s="12">
        <f t="shared" si="59"/>
        <v>16.407539241890426</v>
      </c>
      <c r="BA179" s="22">
        <f t="shared" si="45"/>
        <v>8.0711847229658495</v>
      </c>
      <c r="BB179" s="22">
        <f t="shared" si="46"/>
        <v>1.5228650420690282</v>
      </c>
      <c r="BC179" s="21">
        <f t="shared" si="47"/>
        <v>1.1949685534591195</v>
      </c>
      <c r="BD179" t="str">
        <f t="shared" si="54"/>
        <v>James White</v>
      </c>
      <c r="BE179">
        <f t="shared" si="55"/>
        <v>5300</v>
      </c>
      <c r="BF179" t="str">
        <f t="shared" si="56"/>
        <v>RB</v>
      </c>
    </row>
    <row r="180" spans="1:58" x14ac:dyDescent="0.3">
      <c r="A180" t="s">
        <v>2415</v>
      </c>
      <c r="B180" t="s">
        <v>49</v>
      </c>
      <c r="C180" t="s">
        <v>2416</v>
      </c>
      <c r="D180" t="s">
        <v>383</v>
      </c>
      <c r="E180" t="s">
        <v>2417</v>
      </c>
      <c r="F180">
        <v>3.4874999523162802</v>
      </c>
      <c r="G180">
        <v>8</v>
      </c>
      <c r="H180">
        <v>5300</v>
      </c>
      <c r="I180" t="s">
        <v>1941</v>
      </c>
      <c r="J180" t="s">
        <v>76</v>
      </c>
      <c r="K180" t="s">
        <v>135</v>
      </c>
      <c r="O180" t="str">
        <f t="shared" si="48"/>
        <v>JJ Arcega-Whiteside</v>
      </c>
      <c r="P180" t="str">
        <f>IFERROR(VLOOKUP(O:O,'Name Bridge'!A:B,2,FALSE),O:O)</f>
        <v>JJ Arcega-Whiteside</v>
      </c>
      <c r="Q180" s="12">
        <f>VLOOKUP($K180,'Defensive Stats'!$AC:$AH,2,FALSE)</f>
        <v>7.0796296296296299</v>
      </c>
      <c r="R180" s="12">
        <f>VLOOKUP($K180,'Defensive Stats'!$AC:$AH,4,FALSE)</f>
        <v>4.7444219066937121</v>
      </c>
      <c r="S180" s="12">
        <f>VLOOKUP($K180,'Defensive Stats'!$AC:$AH,6,FALSE)</f>
        <v>10.304582210242588</v>
      </c>
      <c r="T180" s="12">
        <f>IFERROR(VLOOKUP($P180,Passing!$C:$AF,9,FALSE)/VLOOKUP($P180,Passing!$C:$AF,5,FALSE),0)</f>
        <v>0</v>
      </c>
      <c r="U180" s="12">
        <f>IFERROR(VLOOKUP($P180,Passing!$C:$AF,11,FALSE)/VLOOKUP($P180,Passing!$C:$AF,5,FALSE),0)</f>
        <v>0</v>
      </c>
      <c r="V180" s="12">
        <f>IFERROR(VLOOKUP($P180,Passing!$C:$AF,18,FALSE),0)</f>
        <v>0</v>
      </c>
      <c r="W180" s="12">
        <f>IFERROR(VLOOKUP($P180,Passing!$C:$AF,12,FALSE)/VLOOKUP($P180,Passing!$C:$AF,5,FALSE),0)</f>
        <v>0</v>
      </c>
      <c r="X180" s="12">
        <f>IFERROR(IF(OR($B180="D",$B180="K"),0,VLOOKUP($P180,Receiving!$C:$T,7,FALSE)/VLOOKUP($P180,Receiving!$C:$T,5,FALSE)),0)*$AJ180</f>
        <v>1.375</v>
      </c>
      <c r="Y180" s="21">
        <f>IFERROR(VLOOKUP($P180,Receiving!$C:$T,8,FALSE)/VLOOKUP($P180,Receiving!$C:$T,5,FALSE),0)</f>
        <v>0.625</v>
      </c>
      <c r="Z180" s="21">
        <f>IFERROR(VLOOKUP($P180,Receiving!$C:$T,10,FALSE)/VLOOKUP($P180,Receiving!$C:$T,5,FALSE),0)</f>
        <v>10.5625</v>
      </c>
      <c r="AA180" s="21">
        <f>IFERROR(VLOOKUP($P180,Receiving!$C:$T,11,FALSE),0)</f>
        <v>16.899999999999999</v>
      </c>
      <c r="AB180" s="21">
        <f>IFERROR(VLOOKUP($P180,Receiving!$C:$T,14,FALSE),0)</f>
        <v>30</v>
      </c>
      <c r="AC180" s="21">
        <f>IFERROR(VLOOKUP($P180,Receiving!$C:$T,11,FALSE)/VLOOKUP($P180,Receiving!$C:$T,5,FALSE),0)</f>
        <v>1.0562499999999999</v>
      </c>
      <c r="AD180" s="12">
        <f>IFERROR(VLOOKUP($P180,Rushing!$C:$P,7,FALSE)/VLOOKUP($P180,Rushing!$C:$P,5,FALSE),0)</f>
        <v>0</v>
      </c>
      <c r="AE180" s="12">
        <f>IFERROR(VLOOKUP($P180,Rushing!$C:$P,8,FALSE)/VLOOKUP($P180,Rushing!$C:$P,5,FALSE),0)</f>
        <v>0</v>
      </c>
      <c r="AF180" s="12">
        <f>IFERROR(VLOOKUP($P180,Rushing!$C:$P,12,FALSE),0)</f>
        <v>0</v>
      </c>
      <c r="AG180" s="12">
        <f>IFERROR(VLOOKUP($P180,Rushing!$C:$P,9,FALSE)/VLOOKUP($P180,Rushing!$C:$P,5,FALSE),0)</f>
        <v>0</v>
      </c>
      <c r="AH180" s="12">
        <f>VLOOKUP($J180,'Vegas Odds'!$B:$S,18,FALSE)</f>
        <v>29.284970403171386</v>
      </c>
      <c r="AI180" s="12">
        <f>VLOOKUP($J180,'Vegas Odds'!$B:$S,17,FALSE)</f>
        <v>32.615029596828613</v>
      </c>
      <c r="AJ180">
        <v>1</v>
      </c>
      <c r="AK180" s="12">
        <f t="shared" si="41"/>
        <v>0</v>
      </c>
      <c r="AL180" s="12">
        <f t="shared" si="42"/>
        <v>0</v>
      </c>
      <c r="AM180" s="12">
        <f>V180/Team_Defense_Table[[#Totals],[Passing yds/att]]*'Fanduel Export'!Q180</f>
        <v>0</v>
      </c>
      <c r="AN180" s="12">
        <f t="shared" si="57"/>
        <v>0</v>
      </c>
      <c r="AO180" s="12">
        <f>IFERROR(IF(OR($B180="D",$B180="K"),0,VLOOKUP($P180,Receiving!$C:$T,7,FALSE)/VLOOKUP($P180,Receiving!$C:$T,5,FALSE)),0)*$AJ180</f>
        <v>1.375</v>
      </c>
      <c r="AP180" s="21">
        <f t="shared" si="49"/>
        <v>48.590422077922085</v>
      </c>
      <c r="AQ180" s="21">
        <f t="shared" si="50"/>
        <v>0.8286990024451053</v>
      </c>
      <c r="AR180" s="22">
        <f t="shared" si="43"/>
        <v>0.625</v>
      </c>
      <c r="AS180" s="22">
        <f t="shared" si="51"/>
        <v>0.37668136474777514</v>
      </c>
      <c r="AT180" s="22">
        <f>AA180/Team_Defense_Table[[#Totals],[Yards per completion]]*'Fanduel Export'!S180</f>
        <v>16.400351835885925</v>
      </c>
      <c r="AU180" s="12">
        <f t="shared" si="58"/>
        <v>6.1777069118851893</v>
      </c>
      <c r="AV180" s="12">
        <f t="shared" si="44"/>
        <v>0</v>
      </c>
      <c r="AW180" s="21">
        <f t="shared" si="52"/>
        <v>20.961922799422798</v>
      </c>
      <c r="AX180" s="12">
        <f t="shared" si="53"/>
        <v>0</v>
      </c>
      <c r="AY180" s="12">
        <f>AF180/Team_Defense_Table[[#Totals],[Rushing Y/A]]*R180</f>
        <v>0</v>
      </c>
      <c r="AZ180" s="12">
        <f t="shared" si="59"/>
        <v>0</v>
      </c>
      <c r="BA180" s="22">
        <f t="shared" si="45"/>
        <v>0.93027069118851891</v>
      </c>
      <c r="BB180" s="22">
        <f t="shared" si="46"/>
        <v>0.17552277192236207</v>
      </c>
      <c r="BC180" s="21">
        <f t="shared" si="47"/>
        <v>0.25943396226415094</v>
      </c>
      <c r="BD180" t="str">
        <f t="shared" si="54"/>
        <v>JJ Arcega-Whiteside</v>
      </c>
      <c r="BE180">
        <f t="shared" si="55"/>
        <v>5300</v>
      </c>
      <c r="BF180" t="str">
        <f t="shared" si="56"/>
        <v>WR</v>
      </c>
    </row>
    <row r="181" spans="1:58" x14ac:dyDescent="0.3">
      <c r="A181" t="s">
        <v>2418</v>
      </c>
      <c r="B181" t="s">
        <v>49</v>
      </c>
      <c r="C181" t="s">
        <v>2419</v>
      </c>
      <c r="D181" t="s">
        <v>258</v>
      </c>
      <c r="E181" t="s">
        <v>2350</v>
      </c>
      <c r="F181">
        <v>9.3500003814697195</v>
      </c>
      <c r="G181">
        <v>8</v>
      </c>
      <c r="H181">
        <v>5300</v>
      </c>
      <c r="I181" t="s">
        <v>1972</v>
      </c>
      <c r="J181" t="s">
        <v>86</v>
      </c>
      <c r="K181" t="s">
        <v>1093</v>
      </c>
      <c r="L181" t="s">
        <v>1980</v>
      </c>
      <c r="M181" t="s">
        <v>2420</v>
      </c>
      <c r="O181" t="str">
        <f t="shared" si="48"/>
        <v>Preston Williams</v>
      </c>
      <c r="P181" t="str">
        <f>IFERROR(VLOOKUP(O:O,'Name Bridge'!A:B,2,FALSE),O:O)</f>
        <v>Preston Williams</v>
      </c>
      <c r="Q181" s="12">
        <f>VLOOKUP($K181,'Defensive Stats'!$AC:$AH,2,FALSE)</f>
        <v>5.3843283582089549</v>
      </c>
      <c r="R181" s="12">
        <f>VLOOKUP($K181,'Defensive Stats'!$AC:$AH,4,FALSE)</f>
        <v>4.1863013698630134</v>
      </c>
      <c r="S181" s="12">
        <f>VLOOKUP($K181,'Defensive Stats'!$AC:$AH,6,FALSE)</f>
        <v>9.5247524752475243</v>
      </c>
      <c r="T181" s="12">
        <f>IFERROR(VLOOKUP($P181,Passing!$C:$AF,9,FALSE)/VLOOKUP($P181,Passing!$C:$AF,5,FALSE),0)</f>
        <v>0</v>
      </c>
      <c r="U181" s="12">
        <f>IFERROR(VLOOKUP($P181,Passing!$C:$AF,11,FALSE)/VLOOKUP($P181,Passing!$C:$AF,5,FALSE),0)</f>
        <v>0</v>
      </c>
      <c r="V181" s="12">
        <f>IFERROR(VLOOKUP($P181,Passing!$C:$AF,18,FALSE),0)</f>
        <v>0</v>
      </c>
      <c r="W181" s="12">
        <f>IFERROR(VLOOKUP($P181,Passing!$C:$AF,12,FALSE)/VLOOKUP($P181,Passing!$C:$AF,5,FALSE),0)</f>
        <v>0</v>
      </c>
      <c r="X181" s="12">
        <f>IFERROR(IF(OR($B181="D",$B181="K"),0,VLOOKUP($P181,Receiving!$C:$T,7,FALSE)/VLOOKUP($P181,Receiving!$C:$T,5,FALSE)),0)*$AJ181</f>
        <v>7.5</v>
      </c>
      <c r="Y181" s="21">
        <f>IFERROR(VLOOKUP($P181,Receiving!$C:$T,8,FALSE)/VLOOKUP($P181,Receiving!$C:$T,5,FALSE),0)</f>
        <v>4</v>
      </c>
      <c r="Z181" s="21">
        <f>IFERROR(VLOOKUP($P181,Receiving!$C:$T,10,FALSE)/VLOOKUP($P181,Receiving!$C:$T,5,FALSE),0)</f>
        <v>53.5</v>
      </c>
      <c r="AA181" s="21">
        <f>IFERROR(VLOOKUP($P181,Receiving!$C:$T,11,FALSE),0)</f>
        <v>13.4</v>
      </c>
      <c r="AB181" s="21">
        <f>IFERROR(VLOOKUP($P181,Receiving!$C:$T,14,FALSE),0)</f>
        <v>35</v>
      </c>
      <c r="AC181" s="21">
        <f>IFERROR(VLOOKUP($P181,Receiving!$C:$T,11,FALSE)/VLOOKUP($P181,Receiving!$C:$T,5,FALSE),0)</f>
        <v>1.675</v>
      </c>
      <c r="AD181" s="12">
        <f>IFERROR(VLOOKUP($P181,Rushing!$C:$P,7,FALSE)/VLOOKUP($P181,Rushing!$C:$P,5,FALSE),0)</f>
        <v>0</v>
      </c>
      <c r="AE181" s="12">
        <f>IFERROR(VLOOKUP($P181,Rushing!$C:$P,8,FALSE)/VLOOKUP($P181,Rushing!$C:$P,5,FALSE),0)</f>
        <v>0</v>
      </c>
      <c r="AF181" s="12">
        <f>IFERROR(VLOOKUP($P181,Rushing!$C:$P,12,FALSE),0)</f>
        <v>0</v>
      </c>
      <c r="AG181" s="12">
        <f>IFERROR(VLOOKUP($P181,Rushing!$C:$P,9,FALSE)/VLOOKUP($P181,Rushing!$C:$P,5,FALSE),0)</f>
        <v>0</v>
      </c>
      <c r="AH181" s="12">
        <f>VLOOKUP($J181,'Vegas Odds'!$B:$S,18,FALSE)</f>
        <v>42.492174647302903</v>
      </c>
      <c r="AI181" s="12">
        <f>VLOOKUP($J181,'Vegas Odds'!$B:$S,17,FALSE)</f>
        <v>20.507825352697093</v>
      </c>
      <c r="AJ181">
        <v>1</v>
      </c>
      <c r="AK181" s="12">
        <f t="shared" si="41"/>
        <v>0</v>
      </c>
      <c r="AL181" s="12">
        <f t="shared" si="42"/>
        <v>0</v>
      </c>
      <c r="AM181" s="12">
        <f>V181/Team_Defense_Table[[#Totals],[Passing yds/att]]*'Fanduel Export'!Q181</f>
        <v>0</v>
      </c>
      <c r="AN181" s="12">
        <f t="shared" si="57"/>
        <v>0</v>
      </c>
      <c r="AO181" s="12">
        <f>IFERROR(IF(OR($B181="D",$B181="K"),0,VLOOKUP($P181,Receiving!$C:$T,7,FALSE)/VLOOKUP($P181,Receiving!$C:$T,5,FALSE)),0)*$AJ181</f>
        <v>7.5</v>
      </c>
      <c r="AP181" s="21">
        <f t="shared" si="49"/>
        <v>49.607967032967032</v>
      </c>
      <c r="AQ181" s="21">
        <f t="shared" si="50"/>
        <v>6.4241961304922075</v>
      </c>
      <c r="AR181" s="22">
        <f t="shared" si="43"/>
        <v>4</v>
      </c>
      <c r="AS181" s="22">
        <f t="shared" si="51"/>
        <v>3.4262379362625106</v>
      </c>
      <c r="AT181" s="22">
        <f>AA181/Team_Defense_Table[[#Totals],[Yards per completion]]*'Fanduel Export'!S181</f>
        <v>12.01972602722314</v>
      </c>
      <c r="AU181" s="12">
        <f t="shared" si="58"/>
        <v>41.182441297953794</v>
      </c>
      <c r="AV181" s="12">
        <f t="shared" si="44"/>
        <v>0</v>
      </c>
      <c r="AW181" s="21">
        <f t="shared" si="52"/>
        <v>42.314010989010988</v>
      </c>
      <c r="AX181" s="12">
        <f t="shared" si="53"/>
        <v>0</v>
      </c>
      <c r="AY181" s="12">
        <f>AF181/Team_Defense_Table[[#Totals],[Rushing Y/A]]*R181</f>
        <v>0</v>
      </c>
      <c r="AZ181" s="12">
        <f t="shared" si="59"/>
        <v>0</v>
      </c>
      <c r="BA181" s="22">
        <f t="shared" si="45"/>
        <v>6.1182441297953796</v>
      </c>
      <c r="BB181" s="22">
        <f t="shared" si="46"/>
        <v>1.1543856848670528</v>
      </c>
      <c r="BC181" s="21">
        <f t="shared" si="47"/>
        <v>1.4150943396226416</v>
      </c>
      <c r="BD181" t="str">
        <f t="shared" si="54"/>
        <v>Preston Williams</v>
      </c>
      <c r="BE181">
        <f t="shared" si="55"/>
        <v>5300</v>
      </c>
      <c r="BF181" t="str">
        <f t="shared" si="56"/>
        <v>WR</v>
      </c>
    </row>
    <row r="182" spans="1:58" x14ac:dyDescent="0.3">
      <c r="A182" t="s">
        <v>2421</v>
      </c>
      <c r="B182" t="s">
        <v>34</v>
      </c>
      <c r="C182" t="s">
        <v>2422</v>
      </c>
      <c r="D182" t="s">
        <v>203</v>
      </c>
      <c r="E182" t="s">
        <v>2423</v>
      </c>
      <c r="F182">
        <v>8.0461537287785401</v>
      </c>
      <c r="G182">
        <v>13</v>
      </c>
      <c r="H182">
        <v>5300</v>
      </c>
      <c r="I182" t="s">
        <v>1892</v>
      </c>
      <c r="J182" t="s">
        <v>1096</v>
      </c>
      <c r="K182" t="s">
        <v>1095</v>
      </c>
      <c r="O182" t="str">
        <f t="shared" si="48"/>
        <v>LeSean McCoy</v>
      </c>
      <c r="P182" t="str">
        <f>IFERROR(VLOOKUP(O:O,'Name Bridge'!A:B,2,FALSE),O:O)</f>
        <v>LeSean McCoy</v>
      </c>
      <c r="Q182" s="12">
        <f>VLOOKUP($K182,'Defensive Stats'!$AC:$AH,2,FALSE)</f>
        <v>6.4145936981757874</v>
      </c>
      <c r="R182" s="12">
        <f>VLOOKUP($K182,'Defensive Stats'!$AC:$AH,4,FALSE)</f>
        <v>4.2347826086956522</v>
      </c>
      <c r="S182" s="12">
        <f>VLOOKUP($K182,'Defensive Stats'!$AC:$AH,6,FALSE)</f>
        <v>10.425876010781671</v>
      </c>
      <c r="T182" s="12">
        <f>IFERROR(VLOOKUP($P182,Passing!$C:$AF,9,FALSE)/VLOOKUP($P182,Passing!$C:$AF,5,FALSE),0)</f>
        <v>0</v>
      </c>
      <c r="U182" s="12">
        <f>IFERROR(VLOOKUP($P182,Passing!$C:$AF,11,FALSE)/VLOOKUP($P182,Passing!$C:$AF,5,FALSE),0)</f>
        <v>0</v>
      </c>
      <c r="V182" s="12">
        <f>IFERROR(VLOOKUP($P182,Passing!$C:$AF,18,FALSE),0)</f>
        <v>0</v>
      </c>
      <c r="W182" s="12">
        <f>IFERROR(VLOOKUP($P182,Passing!$C:$AF,12,FALSE)/VLOOKUP($P182,Passing!$C:$AF,5,FALSE),0)</f>
        <v>0</v>
      </c>
      <c r="X182" s="12">
        <f>IFERROR(IF(OR($B182="D",$B182="K"),0,VLOOKUP($P182,Receiving!$C:$T,7,FALSE)/VLOOKUP($P182,Receiving!$C:$T,5,FALSE)),0)*$AJ182</f>
        <v>2.6153846153846154</v>
      </c>
      <c r="Y182" s="21">
        <f>IFERROR(VLOOKUP($P182,Receiving!$C:$T,8,FALSE)/VLOOKUP($P182,Receiving!$C:$T,5,FALSE),0)</f>
        <v>2.1538461538461537</v>
      </c>
      <c r="Z182" s="21">
        <f>IFERROR(VLOOKUP($P182,Receiving!$C:$T,10,FALSE)/VLOOKUP($P182,Receiving!$C:$T,5,FALSE),0)</f>
        <v>13.923076923076923</v>
      </c>
      <c r="AA182" s="21">
        <f>IFERROR(VLOOKUP($P182,Receiving!$C:$T,11,FALSE),0)</f>
        <v>6.5</v>
      </c>
      <c r="AB182" s="21">
        <f>IFERROR(VLOOKUP($P182,Receiving!$C:$T,14,FALSE),0)</f>
        <v>23</v>
      </c>
      <c r="AC182" s="21">
        <f>IFERROR(VLOOKUP($P182,Receiving!$C:$T,11,FALSE)/VLOOKUP($P182,Receiving!$C:$T,5,FALSE),0)</f>
        <v>0.5</v>
      </c>
      <c r="AD182" s="12">
        <f>IFERROR(VLOOKUP($P182,Rushing!$C:$P,7,FALSE)/VLOOKUP($P182,Rushing!$C:$P,5,FALSE),0)</f>
        <v>7.7692307692307692</v>
      </c>
      <c r="AE182" s="12">
        <f>IFERROR(VLOOKUP($P182,Rushing!$C:$P,8,FALSE)/VLOOKUP($P182,Rushing!$C:$P,5,FALSE),0)</f>
        <v>35.769230769230766</v>
      </c>
      <c r="AF182" s="12" t="str">
        <f>IFERROR(VLOOKUP($P182,Rushing!$C:$P,12,FALSE),0)</f>
        <v>4.6</v>
      </c>
      <c r="AG182" s="12">
        <f>IFERROR(VLOOKUP($P182,Rushing!$C:$P,9,FALSE)/VLOOKUP($P182,Rushing!$C:$P,5,FALSE),0)</f>
        <v>0.30769230769230771</v>
      </c>
      <c r="AH182" s="12">
        <f>VLOOKUP($J182,'Vegas Odds'!$B:$S,18,FALSE)</f>
        <v>44.70009236218047</v>
      </c>
      <c r="AI182" s="12">
        <f>VLOOKUP($J182,'Vegas Odds'!$B:$S,17,FALSE)</f>
        <v>20.599907637819527</v>
      </c>
      <c r="AJ182">
        <v>1</v>
      </c>
      <c r="AK182" s="12">
        <f t="shared" si="41"/>
        <v>0</v>
      </c>
      <c r="AL182" s="12">
        <f t="shared" si="42"/>
        <v>0</v>
      </c>
      <c r="AM182" s="12">
        <f>V182/Team_Defense_Table[[#Totals],[Passing yds/att]]*'Fanduel Export'!Q182</f>
        <v>0</v>
      </c>
      <c r="AN182" s="12">
        <f t="shared" si="57"/>
        <v>0</v>
      </c>
      <c r="AO182" s="12">
        <f>IFERROR(IF(OR($B182="D",$B182="K"),0,VLOOKUP($P182,Receiving!$C:$T,7,FALSE)/VLOOKUP($P182,Receiving!$C:$T,5,FALSE)),0)*$AJ182</f>
        <v>2.6153846153846154</v>
      </c>
      <c r="AP182" s="21">
        <f t="shared" si="49"/>
        <v>39.892780830280827</v>
      </c>
      <c r="AQ182" s="21">
        <f t="shared" si="50"/>
        <v>2.9305536349468668</v>
      </c>
      <c r="AR182" s="22">
        <f t="shared" si="43"/>
        <v>2.1538461538461537</v>
      </c>
      <c r="AS182" s="22">
        <f t="shared" si="51"/>
        <v>2.4133971111327139</v>
      </c>
      <c r="AT182" s="22">
        <f>AA182/Team_Defense_Table[[#Totals],[Yards per completion]]*'Fanduel Export'!S182</f>
        <v>6.3820761887771154</v>
      </c>
      <c r="AU182" s="12">
        <f t="shared" si="58"/>
        <v>15.402484237023572</v>
      </c>
      <c r="AV182" s="12">
        <f t="shared" si="44"/>
        <v>7.7692307692307692</v>
      </c>
      <c r="AW182" s="21">
        <f t="shared" si="52"/>
        <v>23.153159340659339</v>
      </c>
      <c r="AX182" s="12">
        <f t="shared" si="53"/>
        <v>6.9124664115278254</v>
      </c>
      <c r="AY182" s="12">
        <f>AF182/Team_Defense_Table[[#Totals],[Rushing Y/A]]*R182</f>
        <v>4.5171014492753621</v>
      </c>
      <c r="AZ182" s="12">
        <f t="shared" si="59"/>
        <v>31.224312045579602</v>
      </c>
      <c r="BA182" s="22">
        <f t="shared" si="45"/>
        <v>5.739602705183394</v>
      </c>
      <c r="BB182" s="22">
        <f t="shared" si="46"/>
        <v>1.0829439066383764</v>
      </c>
      <c r="BC182" s="21">
        <f t="shared" si="47"/>
        <v>0.49346879535558785</v>
      </c>
      <c r="BD182" t="str">
        <f t="shared" si="54"/>
        <v>LeSean McCoy</v>
      </c>
      <c r="BE182">
        <f t="shared" si="55"/>
        <v>5300</v>
      </c>
      <c r="BF182" t="str">
        <f t="shared" si="56"/>
        <v>RB</v>
      </c>
    </row>
    <row r="183" spans="1:58" x14ac:dyDescent="0.3">
      <c r="A183" t="s">
        <v>2424</v>
      </c>
      <c r="B183" t="s">
        <v>49</v>
      </c>
      <c r="C183" t="s">
        <v>2425</v>
      </c>
      <c r="D183" t="s">
        <v>192</v>
      </c>
      <c r="E183" t="s">
        <v>2426</v>
      </c>
      <c r="F183">
        <v>8.7437496185302699</v>
      </c>
      <c r="G183">
        <v>16</v>
      </c>
      <c r="H183">
        <v>5300</v>
      </c>
      <c r="I183" t="s">
        <v>1919</v>
      </c>
      <c r="J183" t="s">
        <v>116</v>
      </c>
      <c r="K183" t="s">
        <v>1090</v>
      </c>
      <c r="O183" t="str">
        <f t="shared" si="48"/>
        <v>Larry Fitzgerald</v>
      </c>
      <c r="P183" t="str">
        <f>IFERROR(VLOOKUP(O:O,'Name Bridge'!A:B,2,FALSE),O:O)</f>
        <v>Larry Fitzgerald</v>
      </c>
      <c r="Q183" s="12">
        <f>VLOOKUP($K183,'Defensive Stats'!$AC:$AH,2,FALSE)</f>
        <v>5.2157996146435455</v>
      </c>
      <c r="R183" s="12">
        <f>VLOOKUP($K183,'Defensive Stats'!$AC:$AH,4,FALSE)</f>
        <v>4.4937655860349128</v>
      </c>
      <c r="S183" s="12">
        <f>VLOOKUP($K183,'Defensive Stats'!$AC:$AH,6,FALSE)</f>
        <v>8.5125786163522008</v>
      </c>
      <c r="T183" s="12">
        <f>IFERROR(VLOOKUP($P183,Passing!$C:$AF,9,FALSE)/VLOOKUP($P183,Passing!$C:$AF,5,FALSE),0)</f>
        <v>0</v>
      </c>
      <c r="U183" s="12">
        <f>IFERROR(VLOOKUP($P183,Passing!$C:$AF,11,FALSE)/VLOOKUP($P183,Passing!$C:$AF,5,FALSE),0)</f>
        <v>0</v>
      </c>
      <c r="V183" s="12">
        <f>IFERROR(VLOOKUP($P183,Passing!$C:$AF,18,FALSE),0)</f>
        <v>0</v>
      </c>
      <c r="W183" s="12">
        <f>IFERROR(VLOOKUP($P183,Passing!$C:$AF,12,FALSE)/VLOOKUP($P183,Passing!$C:$AF,5,FALSE),0)</f>
        <v>0</v>
      </c>
      <c r="X183" s="12">
        <f>IFERROR(IF(OR($B183="D",$B183="K"),0,VLOOKUP($P183,Receiving!$C:$T,7,FALSE)/VLOOKUP($P183,Receiving!$C:$T,5,FALSE)),0)*$AJ183</f>
        <v>6.8125</v>
      </c>
      <c r="Y183" s="21">
        <f>IFERROR(VLOOKUP($P183,Receiving!$C:$T,8,FALSE)/VLOOKUP($P183,Receiving!$C:$T,5,FALSE),0)</f>
        <v>4.6875</v>
      </c>
      <c r="Z183" s="21">
        <f>IFERROR(VLOOKUP($P183,Receiving!$C:$T,10,FALSE)/VLOOKUP($P183,Receiving!$C:$T,5,FALSE),0)</f>
        <v>50.25</v>
      </c>
      <c r="AA183" s="21">
        <f>IFERROR(VLOOKUP($P183,Receiving!$C:$T,11,FALSE),0)</f>
        <v>10.7</v>
      </c>
      <c r="AB183" s="21">
        <f>IFERROR(VLOOKUP($P183,Receiving!$C:$T,14,FALSE),0)</f>
        <v>54</v>
      </c>
      <c r="AC183" s="21">
        <f>IFERROR(VLOOKUP($P183,Receiving!$C:$T,11,FALSE)/VLOOKUP($P183,Receiving!$C:$T,5,FALSE),0)</f>
        <v>0.66874999999999996</v>
      </c>
      <c r="AD183" s="12">
        <f>IFERROR(VLOOKUP($P183,Rushing!$C:$P,7,FALSE)/VLOOKUP($P183,Rushing!$C:$P,5,FALSE),0)</f>
        <v>0</v>
      </c>
      <c r="AE183" s="12">
        <f>IFERROR(VLOOKUP($P183,Rushing!$C:$P,8,FALSE)/VLOOKUP($P183,Rushing!$C:$P,5,FALSE),0)</f>
        <v>0</v>
      </c>
      <c r="AF183" s="12">
        <f>IFERROR(VLOOKUP($P183,Rushing!$C:$P,12,FALSE),0)</f>
        <v>0</v>
      </c>
      <c r="AG183" s="12">
        <f>IFERROR(VLOOKUP($P183,Rushing!$C:$P,9,FALSE)/VLOOKUP($P183,Rushing!$C:$P,5,FALSE),0)</f>
        <v>0</v>
      </c>
      <c r="AH183" s="12">
        <f>VLOOKUP($J183,'Vegas Odds'!$B:$S,18,FALSE)</f>
        <v>35.724841066015493</v>
      </c>
      <c r="AI183" s="12">
        <f>VLOOKUP($J183,'Vegas Odds'!$B:$S,17,FALSE)</f>
        <v>23.675158933984505</v>
      </c>
      <c r="AJ183">
        <v>1</v>
      </c>
      <c r="AK183" s="12">
        <f t="shared" si="41"/>
        <v>0</v>
      </c>
      <c r="AL183" s="12">
        <f t="shared" si="42"/>
        <v>0</v>
      </c>
      <c r="AM183" s="12">
        <f>V183/Team_Defense_Table[[#Totals],[Passing yds/att]]*'Fanduel Export'!Q183</f>
        <v>0</v>
      </c>
      <c r="AN183" s="12">
        <f t="shared" si="57"/>
        <v>0</v>
      </c>
      <c r="AO183" s="12">
        <f>IFERROR(IF(OR($B183="D",$B183="K"),0,VLOOKUP($P183,Receiving!$C:$T,7,FALSE)/VLOOKUP($P183,Receiving!$C:$T,5,FALSE)),0)*$AJ183</f>
        <v>6.8125</v>
      </c>
      <c r="AP183" s="21">
        <f t="shared" si="49"/>
        <v>43.039806027306028</v>
      </c>
      <c r="AQ183" s="21">
        <f t="shared" si="50"/>
        <v>5.6546602372655732</v>
      </c>
      <c r="AR183" s="22">
        <f t="shared" si="43"/>
        <v>4.6875</v>
      </c>
      <c r="AS183" s="22">
        <f t="shared" si="51"/>
        <v>3.8908212641735593</v>
      </c>
      <c r="AT183" s="22">
        <f>AA183/Team_Defense_Table[[#Totals],[Yards per completion]]*'Fanduel Export'!S183</f>
        <v>8.5779001286172658</v>
      </c>
      <c r="AU183" s="12">
        <f t="shared" si="58"/>
        <v>33.375076222381168</v>
      </c>
      <c r="AV183" s="12">
        <f t="shared" si="44"/>
        <v>0</v>
      </c>
      <c r="AW183" s="21">
        <f t="shared" si="52"/>
        <v>26.173305860805861</v>
      </c>
      <c r="AX183" s="12">
        <f t="shared" si="53"/>
        <v>0</v>
      </c>
      <c r="AY183" s="12">
        <f>AF183/Team_Defense_Table[[#Totals],[Rushing Y/A]]*R183</f>
        <v>0</v>
      </c>
      <c r="AZ183" s="12">
        <f t="shared" si="59"/>
        <v>0</v>
      </c>
      <c r="BA183" s="22">
        <f t="shared" si="45"/>
        <v>5.6812576222381166</v>
      </c>
      <c r="BB183" s="22">
        <f t="shared" si="46"/>
        <v>1.0719354004222861</v>
      </c>
      <c r="BC183" s="21">
        <f t="shared" si="47"/>
        <v>1.2853773584905661</v>
      </c>
      <c r="BD183" t="str">
        <f t="shared" si="54"/>
        <v>Larry Fitzgerald</v>
      </c>
      <c r="BE183">
        <f t="shared" si="55"/>
        <v>5300</v>
      </c>
      <c r="BF183" t="str">
        <f t="shared" si="56"/>
        <v>WR</v>
      </c>
    </row>
    <row r="184" spans="1:58" x14ac:dyDescent="0.3">
      <c r="A184" t="s">
        <v>2427</v>
      </c>
      <c r="B184" t="s">
        <v>52</v>
      </c>
      <c r="C184" t="s">
        <v>2428</v>
      </c>
      <c r="D184" t="s">
        <v>242</v>
      </c>
      <c r="E184" t="s">
        <v>2429</v>
      </c>
      <c r="F184">
        <v>6.02000020345052</v>
      </c>
      <c r="G184">
        <v>15</v>
      </c>
      <c r="H184">
        <v>5300</v>
      </c>
      <c r="I184" t="s">
        <v>1996</v>
      </c>
      <c r="J184" t="s">
        <v>104</v>
      </c>
      <c r="K184" t="s">
        <v>1092</v>
      </c>
      <c r="O184" t="str">
        <f t="shared" si="48"/>
        <v>Jack Doyle</v>
      </c>
      <c r="P184" t="str">
        <f>IFERROR(VLOOKUP(O:O,'Name Bridge'!A:B,2,FALSE),O:O)</f>
        <v>Jack Doyle</v>
      </c>
      <c r="Q184" s="12">
        <f>VLOOKUP($K184,'Defensive Stats'!$AC:$AH,2,FALSE)</f>
        <v>7.3075435203094781</v>
      </c>
      <c r="R184" s="12">
        <f>VLOOKUP($K184,'Defensive Stats'!$AC:$AH,4,FALSE)</f>
        <v>5.1241379310344826</v>
      </c>
      <c r="S184" s="12">
        <f>VLOOKUP($K184,'Defensive Stats'!$AC:$AH,6,FALSE)</f>
        <v>11.553516819571865</v>
      </c>
      <c r="T184" s="12">
        <f>IFERROR(VLOOKUP($P184,Passing!$C:$AF,9,FALSE)/VLOOKUP($P184,Passing!$C:$AF,5,FALSE),0)</f>
        <v>0</v>
      </c>
      <c r="U184" s="12">
        <f>IFERROR(VLOOKUP($P184,Passing!$C:$AF,11,FALSE)/VLOOKUP($P184,Passing!$C:$AF,5,FALSE),0)</f>
        <v>0</v>
      </c>
      <c r="V184" s="12">
        <f>IFERROR(VLOOKUP($P184,Passing!$C:$AF,18,FALSE),0)</f>
        <v>0</v>
      </c>
      <c r="W184" s="12">
        <f>IFERROR(VLOOKUP($P184,Passing!$C:$AF,12,FALSE)/VLOOKUP($P184,Passing!$C:$AF,5,FALSE),0)</f>
        <v>0</v>
      </c>
      <c r="X184" s="12">
        <f>IFERROR(IF(OR($B184="D",$B184="K"),0,VLOOKUP($P184,Receiving!$C:$T,7,FALSE)/VLOOKUP($P184,Receiving!$C:$T,5,FALSE)),0)*$AJ184</f>
        <v>4.5</v>
      </c>
      <c r="Y184" s="21">
        <f>IFERROR(VLOOKUP($P184,Receiving!$C:$T,8,FALSE)/VLOOKUP($P184,Receiving!$C:$T,5,FALSE),0)</f>
        <v>2.6875</v>
      </c>
      <c r="Z184" s="21">
        <f>IFERROR(VLOOKUP($P184,Receiving!$C:$T,10,FALSE)/VLOOKUP($P184,Receiving!$C:$T,5,FALSE),0)</f>
        <v>28</v>
      </c>
      <c r="AA184" s="21">
        <f>IFERROR(VLOOKUP($P184,Receiving!$C:$T,11,FALSE),0)</f>
        <v>10.4</v>
      </c>
      <c r="AB184" s="21">
        <f>IFERROR(VLOOKUP($P184,Receiving!$C:$T,14,FALSE),0)</f>
        <v>23</v>
      </c>
      <c r="AC184" s="21">
        <f>IFERROR(VLOOKUP($P184,Receiving!$C:$T,11,FALSE)/VLOOKUP($P184,Receiving!$C:$T,5,FALSE),0)</f>
        <v>0.65</v>
      </c>
      <c r="AD184" s="12">
        <f>IFERROR(VLOOKUP($P184,Rushing!$C:$P,7,FALSE)/VLOOKUP($P184,Rushing!$C:$P,5,FALSE),0)</f>
        <v>0</v>
      </c>
      <c r="AE184" s="12">
        <f>IFERROR(VLOOKUP($P184,Rushing!$C:$P,8,FALSE)/VLOOKUP($P184,Rushing!$C:$P,5,FALSE),0)</f>
        <v>0</v>
      </c>
      <c r="AF184" s="12">
        <f>IFERROR(VLOOKUP($P184,Rushing!$C:$P,12,FALSE),0)</f>
        <v>0</v>
      </c>
      <c r="AG184" s="12">
        <f>IFERROR(VLOOKUP($P184,Rushing!$C:$P,9,FALSE)/VLOOKUP($P184,Rushing!$C:$P,5,FALSE),0)</f>
        <v>0</v>
      </c>
      <c r="AH184" s="12">
        <f>VLOOKUP($J184,'Vegas Odds'!$B:$S,18,FALSE)</f>
        <v>24.832312195121943</v>
      </c>
      <c r="AI184" s="12">
        <f>VLOOKUP($J184,'Vegas Odds'!$B:$S,17,FALSE)</f>
        <v>36.767687804878058</v>
      </c>
      <c r="AJ184">
        <v>1</v>
      </c>
      <c r="AK184" s="12">
        <f t="shared" si="41"/>
        <v>0</v>
      </c>
      <c r="AL184" s="12">
        <f t="shared" si="42"/>
        <v>0</v>
      </c>
      <c r="AM184" s="12">
        <f>V184/Team_Defense_Table[[#Totals],[Passing yds/att]]*'Fanduel Export'!Q184</f>
        <v>0</v>
      </c>
      <c r="AN184" s="12">
        <f t="shared" si="57"/>
        <v>0</v>
      </c>
      <c r="AO184" s="12">
        <f>IFERROR(IF(OR($B184="D",$B184="K"),0,VLOOKUP($P184,Receiving!$C:$T,7,FALSE)/VLOOKUP($P184,Receiving!$C:$T,5,FALSE)),0)*$AJ184</f>
        <v>4.5</v>
      </c>
      <c r="AP184" s="21">
        <f t="shared" si="49"/>
        <v>34.886584249084251</v>
      </c>
      <c r="AQ184" s="21">
        <f t="shared" si="50"/>
        <v>3.2031053564947962</v>
      </c>
      <c r="AR184" s="22">
        <f t="shared" si="43"/>
        <v>2.6875</v>
      </c>
      <c r="AS184" s="22">
        <f t="shared" si="51"/>
        <v>1.9129656990177255</v>
      </c>
      <c r="AT184" s="22">
        <f>AA184/Team_Defense_Table[[#Totals],[Yards per completion]]*'Fanduel Export'!S184</f>
        <v>11.315756989946747</v>
      </c>
      <c r="AU184" s="12">
        <f t="shared" si="58"/>
        <v>21.646654980188192</v>
      </c>
      <c r="AV184" s="12">
        <f t="shared" si="44"/>
        <v>0</v>
      </c>
      <c r="AW184" s="21">
        <f t="shared" si="52"/>
        <v>29.715476190476192</v>
      </c>
      <c r="AX184" s="12">
        <f t="shared" si="53"/>
        <v>0</v>
      </c>
      <c r="AY184" s="12">
        <f>AF184/Team_Defense_Table[[#Totals],[Rushing Y/A]]*R184</f>
        <v>0</v>
      </c>
      <c r="AZ184" s="12">
        <f t="shared" si="59"/>
        <v>0</v>
      </c>
      <c r="BA184" s="22">
        <f t="shared" si="45"/>
        <v>3.5084154980188194</v>
      </c>
      <c r="BB184" s="22">
        <f t="shared" si="46"/>
        <v>0.6619651883054376</v>
      </c>
      <c r="BC184" s="21">
        <f t="shared" si="47"/>
        <v>0.84905660377358494</v>
      </c>
      <c r="BD184" t="str">
        <f t="shared" si="54"/>
        <v>Jack Doyle</v>
      </c>
      <c r="BE184">
        <f t="shared" si="55"/>
        <v>5300</v>
      </c>
      <c r="BF184" t="str">
        <f t="shared" si="56"/>
        <v>TE</v>
      </c>
    </row>
    <row r="185" spans="1:58" x14ac:dyDescent="0.3">
      <c r="A185" t="s">
        <v>2430</v>
      </c>
      <c r="B185" t="s">
        <v>34</v>
      </c>
      <c r="C185" t="s">
        <v>1927</v>
      </c>
      <c r="D185" t="s">
        <v>216</v>
      </c>
      <c r="E185" t="s">
        <v>2431</v>
      </c>
      <c r="F185">
        <v>7.8166669209798103</v>
      </c>
      <c r="G185">
        <v>12</v>
      </c>
      <c r="H185">
        <v>5200</v>
      </c>
      <c r="I185" t="s">
        <v>1972</v>
      </c>
      <c r="J185" t="s">
        <v>86</v>
      </c>
      <c r="K185" t="s">
        <v>1093</v>
      </c>
      <c r="O185" t="str">
        <f t="shared" si="48"/>
        <v>Matt Breida</v>
      </c>
      <c r="P185" t="str">
        <f>IFERROR(VLOOKUP(O:O,'Name Bridge'!A:B,2,FALSE),O:O)</f>
        <v>Matt Breida</v>
      </c>
      <c r="Q185" s="12">
        <f>VLOOKUP($K185,'Defensive Stats'!$AC:$AH,2,FALSE)</f>
        <v>5.3843283582089549</v>
      </c>
      <c r="R185" s="12">
        <f>VLOOKUP($K185,'Defensive Stats'!$AC:$AH,4,FALSE)</f>
        <v>4.1863013698630134</v>
      </c>
      <c r="S185" s="12">
        <f>VLOOKUP($K185,'Defensive Stats'!$AC:$AH,6,FALSE)</f>
        <v>9.5247524752475243</v>
      </c>
      <c r="T185" s="12">
        <f>IFERROR(VLOOKUP($P185,Passing!$C:$AF,9,FALSE)/VLOOKUP($P185,Passing!$C:$AF,5,FALSE),0)</f>
        <v>0</v>
      </c>
      <c r="U185" s="12">
        <f>IFERROR(VLOOKUP($P185,Passing!$C:$AF,11,FALSE)/VLOOKUP($P185,Passing!$C:$AF,5,FALSE),0)</f>
        <v>0</v>
      </c>
      <c r="V185" s="12">
        <f>IFERROR(VLOOKUP($P185,Passing!$C:$AF,18,FALSE),0)</f>
        <v>0</v>
      </c>
      <c r="W185" s="12">
        <f>IFERROR(VLOOKUP($P185,Passing!$C:$AF,12,FALSE)/VLOOKUP($P185,Passing!$C:$AF,5,FALSE),0)</f>
        <v>0</v>
      </c>
      <c r="X185" s="12">
        <f>IFERROR(IF(OR($B185="D",$B185="K"),0,VLOOKUP($P185,Receiving!$C:$T,7,FALSE)/VLOOKUP($P185,Receiving!$C:$T,5,FALSE)),0)*$AJ185</f>
        <v>1.6923076923076923</v>
      </c>
      <c r="Y185" s="21">
        <f>IFERROR(VLOOKUP($P185,Receiving!$C:$T,8,FALSE)/VLOOKUP($P185,Receiving!$C:$T,5,FALSE),0)</f>
        <v>1.4615384615384615</v>
      </c>
      <c r="Z185" s="21">
        <f>IFERROR(VLOOKUP($P185,Receiving!$C:$T,10,FALSE)/VLOOKUP($P185,Receiving!$C:$T,5,FALSE),0)</f>
        <v>9.2307692307692299</v>
      </c>
      <c r="AA185" s="21">
        <f>IFERROR(VLOOKUP($P185,Receiving!$C:$T,11,FALSE),0)</f>
        <v>6.3</v>
      </c>
      <c r="AB185" s="21">
        <f>IFERROR(VLOOKUP($P185,Receiving!$C:$T,14,FALSE),0)</f>
        <v>17</v>
      </c>
      <c r="AC185" s="21">
        <f>IFERROR(VLOOKUP($P185,Receiving!$C:$T,11,FALSE)/VLOOKUP($P185,Receiving!$C:$T,5,FALSE),0)</f>
        <v>0.48461538461538461</v>
      </c>
      <c r="AD185" s="12">
        <f>IFERROR(VLOOKUP($P185,Rushing!$C:$P,7,FALSE)/VLOOKUP($P185,Rushing!$C:$P,5,FALSE),0)</f>
        <v>9.4615384615384617</v>
      </c>
      <c r="AE185" s="12">
        <f>IFERROR(VLOOKUP($P185,Rushing!$C:$P,8,FALSE)/VLOOKUP($P185,Rushing!$C:$P,5,FALSE),0)</f>
        <v>47.92307692307692</v>
      </c>
      <c r="AF185" s="12" t="str">
        <f>IFERROR(VLOOKUP($P185,Rushing!$C:$P,12,FALSE),0)</f>
        <v>5.1</v>
      </c>
      <c r="AG185" s="12">
        <f>IFERROR(VLOOKUP($P185,Rushing!$C:$P,9,FALSE)/VLOOKUP($P185,Rushing!$C:$P,5,FALSE),0)</f>
        <v>7.6923076923076927E-2</v>
      </c>
      <c r="AH185" s="12">
        <f>VLOOKUP($J185,'Vegas Odds'!$B:$S,18,FALSE)</f>
        <v>42.492174647302903</v>
      </c>
      <c r="AI185" s="12">
        <f>VLOOKUP($J185,'Vegas Odds'!$B:$S,17,FALSE)</f>
        <v>20.507825352697093</v>
      </c>
      <c r="AJ185">
        <v>1</v>
      </c>
      <c r="AK185" s="12">
        <f t="shared" si="41"/>
        <v>0</v>
      </c>
      <c r="AL185" s="12">
        <f t="shared" si="42"/>
        <v>0</v>
      </c>
      <c r="AM185" s="12">
        <f>V185/Team_Defense_Table[[#Totals],[Passing yds/att]]*'Fanduel Export'!Q185</f>
        <v>0</v>
      </c>
      <c r="AN185" s="12">
        <f t="shared" si="57"/>
        <v>0</v>
      </c>
      <c r="AO185" s="12">
        <f>IFERROR(IF(OR($B185="D",$B185="K"),0,VLOOKUP($P185,Receiving!$C:$T,7,FALSE)/VLOOKUP($P185,Receiving!$C:$T,5,FALSE)),0)*$AJ185</f>
        <v>1.6923076923076923</v>
      </c>
      <c r="AP185" s="21">
        <f t="shared" si="49"/>
        <v>49.607967032967032</v>
      </c>
      <c r="AQ185" s="21">
        <f t="shared" si="50"/>
        <v>1.4495622038033698</v>
      </c>
      <c r="AR185" s="22">
        <f t="shared" si="43"/>
        <v>1.4615384615384615</v>
      </c>
      <c r="AS185" s="22">
        <f t="shared" si="51"/>
        <v>1.2518946305574556</v>
      </c>
      <c r="AT185" s="22">
        <f>AA185/Team_Defense_Table[[#Totals],[Yards per completion]]*'Fanduel Export'!S185</f>
        <v>5.6510652217541617</v>
      </c>
      <c r="AU185" s="12">
        <f t="shared" si="58"/>
        <v>7.0745382080440127</v>
      </c>
      <c r="AV185" s="12">
        <f t="shared" si="44"/>
        <v>9.4615384615384617</v>
      </c>
      <c r="AW185" s="21">
        <f t="shared" si="52"/>
        <v>42.314010989010988</v>
      </c>
      <c r="AX185" s="12">
        <f t="shared" si="53"/>
        <v>4.5856106240424346</v>
      </c>
      <c r="AY185" s="12">
        <f>AF185/Team_Defense_Table[[#Totals],[Rushing Y/A]]*R185</f>
        <v>4.9507564026206063</v>
      </c>
      <c r="AZ185" s="12">
        <f t="shared" si="59"/>
        <v>22.702241156903156</v>
      </c>
      <c r="BA185" s="22">
        <f t="shared" si="45"/>
        <v>3.7084471672639481</v>
      </c>
      <c r="BB185" s="22">
        <f t="shared" si="46"/>
        <v>0.71316291678152843</v>
      </c>
      <c r="BC185" s="21">
        <f t="shared" si="47"/>
        <v>0.32544378698224852</v>
      </c>
      <c r="BD185" t="str">
        <f t="shared" si="54"/>
        <v>Matt Breida</v>
      </c>
      <c r="BE185">
        <f t="shared" si="55"/>
        <v>5200</v>
      </c>
      <c r="BF185" t="str">
        <f t="shared" si="56"/>
        <v>RB</v>
      </c>
    </row>
    <row r="186" spans="1:58" x14ac:dyDescent="0.3">
      <c r="A186" t="s">
        <v>2432</v>
      </c>
      <c r="B186" t="s">
        <v>34</v>
      </c>
      <c r="C186" t="s">
        <v>2433</v>
      </c>
      <c r="D186" t="s">
        <v>210</v>
      </c>
      <c r="E186" t="s">
        <v>2434</v>
      </c>
      <c r="F186">
        <v>7.7750000953674299</v>
      </c>
      <c r="G186">
        <v>16</v>
      </c>
      <c r="H186">
        <v>5200</v>
      </c>
      <c r="I186" t="s">
        <v>1968</v>
      </c>
      <c r="J186" t="s">
        <v>99</v>
      </c>
      <c r="K186" t="s">
        <v>72</v>
      </c>
      <c r="O186" t="str">
        <f t="shared" si="48"/>
        <v>Tarik Cohen</v>
      </c>
      <c r="P186" t="str">
        <f>IFERROR(VLOOKUP(O:O,'Name Bridge'!A:B,2,FALSE),O:O)</f>
        <v>Tarik Cohen</v>
      </c>
      <c r="Q186" s="12">
        <f>VLOOKUP($K186,'Defensive Stats'!$AC:$AH,2,FALSE)</f>
        <v>7.4484451718494276</v>
      </c>
      <c r="R186" s="12">
        <f>VLOOKUP($K186,'Defensive Stats'!$AC:$AH,4,FALSE)</f>
        <v>4.0769230769230766</v>
      </c>
      <c r="S186" s="12">
        <f>VLOOKUP($K186,'Defensive Stats'!$AC:$AH,6,FALSE)</f>
        <v>11.94488188976378</v>
      </c>
      <c r="T186" s="12">
        <f>IFERROR(VLOOKUP($P186,Passing!$C:$AF,9,FALSE)/VLOOKUP($P186,Passing!$C:$AF,5,FALSE),0)</f>
        <v>0</v>
      </c>
      <c r="U186" s="12">
        <f>IFERROR(VLOOKUP($P186,Passing!$C:$AF,11,FALSE)/VLOOKUP($P186,Passing!$C:$AF,5,FALSE),0)</f>
        <v>0</v>
      </c>
      <c r="V186" s="12">
        <f>IFERROR(VLOOKUP($P186,Passing!$C:$AF,18,FALSE),0)</f>
        <v>0</v>
      </c>
      <c r="W186" s="12">
        <f>IFERROR(VLOOKUP($P186,Passing!$C:$AF,12,FALSE)/VLOOKUP($P186,Passing!$C:$AF,5,FALSE),0)</f>
        <v>0</v>
      </c>
      <c r="X186" s="12">
        <f>IFERROR(IF(OR($B186="D",$B186="K"),0,VLOOKUP($P186,Receiving!$C:$T,7,FALSE)/VLOOKUP($P186,Receiving!$C:$T,5,FALSE)),0)*$AJ186</f>
        <v>6.5</v>
      </c>
      <c r="Y186" s="21">
        <f>IFERROR(VLOOKUP($P186,Receiving!$C:$T,8,FALSE)/VLOOKUP($P186,Receiving!$C:$T,5,FALSE),0)</f>
        <v>4.9375</v>
      </c>
      <c r="Z186" s="21">
        <f>IFERROR(VLOOKUP($P186,Receiving!$C:$T,10,FALSE)/VLOOKUP($P186,Receiving!$C:$T,5,FALSE),0)</f>
        <v>28.5</v>
      </c>
      <c r="AA186" s="21">
        <f>IFERROR(VLOOKUP($P186,Receiving!$C:$T,11,FALSE),0)</f>
        <v>5.8</v>
      </c>
      <c r="AB186" s="21">
        <f>IFERROR(VLOOKUP($P186,Receiving!$C:$T,14,FALSE),0)</f>
        <v>31</v>
      </c>
      <c r="AC186" s="21">
        <f>IFERROR(VLOOKUP($P186,Receiving!$C:$T,11,FALSE)/VLOOKUP($P186,Receiving!$C:$T,5,FALSE),0)</f>
        <v>0.36249999999999999</v>
      </c>
      <c r="AD186" s="12">
        <f>IFERROR(VLOOKUP($P186,Rushing!$C:$P,7,FALSE)/VLOOKUP($P186,Rushing!$C:$P,5,FALSE),0)</f>
        <v>4</v>
      </c>
      <c r="AE186" s="12">
        <f>IFERROR(VLOOKUP($P186,Rushing!$C:$P,8,FALSE)/VLOOKUP($P186,Rushing!$C:$P,5,FALSE),0)</f>
        <v>13.3125</v>
      </c>
      <c r="AF186" s="12" t="str">
        <f>IFERROR(VLOOKUP($P186,Rushing!$C:$P,12,FALSE),0)</f>
        <v>3.3</v>
      </c>
      <c r="AG186" s="12">
        <f>IFERROR(VLOOKUP($P186,Rushing!$C:$P,9,FALSE)/VLOOKUP($P186,Rushing!$C:$P,5,FALSE),0)</f>
        <v>0</v>
      </c>
      <c r="AH186" s="12">
        <f>VLOOKUP($J186,'Vegas Odds'!$B:$S,18,FALSE)</f>
        <v>39.087289482995565</v>
      </c>
      <c r="AI186" s="12">
        <f>VLOOKUP($J186,'Vegas Odds'!$B:$S,17,FALSE)</f>
        <v>21.912710517004435</v>
      </c>
      <c r="AJ186">
        <v>1</v>
      </c>
      <c r="AK186" s="12">
        <f t="shared" si="41"/>
        <v>0</v>
      </c>
      <c r="AL186" s="12">
        <f t="shared" si="42"/>
        <v>0</v>
      </c>
      <c r="AM186" s="12">
        <f>V186/Team_Defense_Table[[#Totals],[Passing yds/att]]*'Fanduel Export'!Q186</f>
        <v>0</v>
      </c>
      <c r="AN186" s="12">
        <f t="shared" si="57"/>
        <v>0</v>
      </c>
      <c r="AO186" s="12">
        <f>IFERROR(IF(OR($B186="D",$B186="K"),0,VLOOKUP($P186,Receiving!$C:$T,7,FALSE)/VLOOKUP($P186,Receiving!$C:$T,5,FALSE)),0)*$AJ186</f>
        <v>6.5</v>
      </c>
      <c r="AP186" s="21">
        <f t="shared" si="49"/>
        <v>29.935714285714287</v>
      </c>
      <c r="AQ186" s="21">
        <f t="shared" si="50"/>
        <v>8.4870993628074363</v>
      </c>
      <c r="AR186" s="22">
        <f t="shared" si="43"/>
        <v>4.9375</v>
      </c>
      <c r="AS186" s="22">
        <f t="shared" si="51"/>
        <v>6.4469312467479565</v>
      </c>
      <c r="AT186" s="22">
        <f>AA186/Team_Defense_Table[[#Totals],[Yards per completion]]*'Fanduel Export'!S186</f>
        <v>6.5244803189527811</v>
      </c>
      <c r="AU186" s="12">
        <f t="shared" si="58"/>
        <v>42.06287603704876</v>
      </c>
      <c r="AV186" s="12">
        <f t="shared" si="44"/>
        <v>4</v>
      </c>
      <c r="AW186" s="21">
        <f t="shared" si="52"/>
        <v>24.985714285714284</v>
      </c>
      <c r="AX186" s="12">
        <f t="shared" si="53"/>
        <v>3.5080382760212934</v>
      </c>
      <c r="AY186" s="12">
        <f>AF186/Team_Defense_Table[[#Totals],[Rushing Y/A]]*R186</f>
        <v>3.1197324414715712</v>
      </c>
      <c r="AZ186" s="12">
        <f t="shared" si="59"/>
        <v>10.944140815627632</v>
      </c>
      <c r="BA186" s="22">
        <f t="shared" si="45"/>
        <v>7.7694516852676392</v>
      </c>
      <c r="BB186" s="22">
        <f t="shared" si="46"/>
        <v>1.4941253240899306</v>
      </c>
      <c r="BC186" s="21">
        <f t="shared" si="47"/>
        <v>1.25</v>
      </c>
      <c r="BD186" t="str">
        <f t="shared" si="54"/>
        <v>Tarik Cohen</v>
      </c>
      <c r="BE186">
        <f t="shared" si="55"/>
        <v>5200</v>
      </c>
      <c r="BF186" t="str">
        <f t="shared" si="56"/>
        <v>RB</v>
      </c>
    </row>
    <row r="187" spans="1:58" x14ac:dyDescent="0.3">
      <c r="A187" t="s">
        <v>2435</v>
      </c>
      <c r="B187" t="s">
        <v>52</v>
      </c>
      <c r="C187" t="s">
        <v>2436</v>
      </c>
      <c r="D187" t="s">
        <v>128</v>
      </c>
      <c r="E187" t="s">
        <v>2437</v>
      </c>
      <c r="F187">
        <v>7.7133331298828098</v>
      </c>
      <c r="G187">
        <v>15</v>
      </c>
      <c r="H187">
        <v>5200</v>
      </c>
      <c r="I187" t="s">
        <v>1941</v>
      </c>
      <c r="J187" t="s">
        <v>76</v>
      </c>
      <c r="K187" t="s">
        <v>135</v>
      </c>
      <c r="O187" t="str">
        <f t="shared" si="48"/>
        <v>Dallas Goedert</v>
      </c>
      <c r="P187" t="str">
        <f>IFERROR(VLOOKUP(O:O,'Name Bridge'!A:B,2,FALSE),O:O)</f>
        <v>Dallas Goedert</v>
      </c>
      <c r="Q187" s="12">
        <f>VLOOKUP($K187,'Defensive Stats'!$AC:$AH,2,FALSE)</f>
        <v>7.0796296296296299</v>
      </c>
      <c r="R187" s="12">
        <f>VLOOKUP($K187,'Defensive Stats'!$AC:$AH,4,FALSE)</f>
        <v>4.7444219066937121</v>
      </c>
      <c r="S187" s="12">
        <f>VLOOKUP($K187,'Defensive Stats'!$AC:$AH,6,FALSE)</f>
        <v>10.304582210242588</v>
      </c>
      <c r="T187" s="12">
        <f>IFERROR(VLOOKUP($P187,Passing!$C:$AF,9,FALSE)/VLOOKUP($P187,Passing!$C:$AF,5,FALSE),0)</f>
        <v>0</v>
      </c>
      <c r="U187" s="12">
        <f>IFERROR(VLOOKUP($P187,Passing!$C:$AF,11,FALSE)/VLOOKUP($P187,Passing!$C:$AF,5,FALSE),0)</f>
        <v>0</v>
      </c>
      <c r="V187" s="12">
        <f>IFERROR(VLOOKUP($P187,Passing!$C:$AF,18,FALSE),0)</f>
        <v>0</v>
      </c>
      <c r="W187" s="12">
        <f>IFERROR(VLOOKUP($P187,Passing!$C:$AF,12,FALSE)/VLOOKUP($P187,Passing!$C:$AF,5,FALSE),0)</f>
        <v>0</v>
      </c>
      <c r="X187" s="12">
        <f>IFERROR(IF(OR($B187="D",$B187="K"),0,VLOOKUP($P187,Receiving!$C:$T,7,FALSE)/VLOOKUP($P187,Receiving!$C:$T,5,FALSE)),0)*$AJ187</f>
        <v>5.8</v>
      </c>
      <c r="Y187" s="21">
        <f>IFERROR(VLOOKUP($P187,Receiving!$C:$T,8,FALSE)/VLOOKUP($P187,Receiving!$C:$T,5,FALSE),0)</f>
        <v>3.8666666666666667</v>
      </c>
      <c r="Z187" s="21">
        <f>IFERROR(VLOOKUP($P187,Receiving!$C:$T,10,FALSE)/VLOOKUP($P187,Receiving!$C:$T,5,FALSE),0)</f>
        <v>40.466666666666669</v>
      </c>
      <c r="AA187" s="21">
        <f>IFERROR(VLOOKUP($P187,Receiving!$C:$T,11,FALSE),0)</f>
        <v>10.5</v>
      </c>
      <c r="AB187" s="21">
        <f>IFERROR(VLOOKUP($P187,Receiving!$C:$T,14,FALSE),0)</f>
        <v>28</v>
      </c>
      <c r="AC187" s="21">
        <f>IFERROR(VLOOKUP($P187,Receiving!$C:$T,11,FALSE)/VLOOKUP($P187,Receiving!$C:$T,5,FALSE),0)</f>
        <v>0.7</v>
      </c>
      <c r="AD187" s="12">
        <f>IFERROR(VLOOKUP($P187,Rushing!$C:$P,7,FALSE)/VLOOKUP($P187,Rushing!$C:$P,5,FALSE),0)</f>
        <v>0</v>
      </c>
      <c r="AE187" s="12">
        <f>IFERROR(VLOOKUP($P187,Rushing!$C:$P,8,FALSE)/VLOOKUP($P187,Rushing!$C:$P,5,FALSE),0)</f>
        <v>0</v>
      </c>
      <c r="AF187" s="12">
        <f>IFERROR(VLOOKUP($P187,Rushing!$C:$P,12,FALSE),0)</f>
        <v>0</v>
      </c>
      <c r="AG187" s="12">
        <f>IFERROR(VLOOKUP($P187,Rushing!$C:$P,9,FALSE)/VLOOKUP($P187,Rushing!$C:$P,5,FALSE),0)</f>
        <v>0</v>
      </c>
      <c r="AH187" s="12">
        <f>VLOOKUP($J187,'Vegas Odds'!$B:$S,18,FALSE)</f>
        <v>29.284970403171386</v>
      </c>
      <c r="AI187" s="12">
        <f>VLOOKUP($J187,'Vegas Odds'!$B:$S,17,FALSE)</f>
        <v>32.615029596828613</v>
      </c>
      <c r="AJ187">
        <v>1</v>
      </c>
      <c r="AK187" s="12">
        <f t="shared" si="41"/>
        <v>0</v>
      </c>
      <c r="AL187" s="12">
        <f t="shared" si="42"/>
        <v>0</v>
      </c>
      <c r="AM187" s="12">
        <f>V187/Team_Defense_Table[[#Totals],[Passing yds/att]]*'Fanduel Export'!Q187</f>
        <v>0</v>
      </c>
      <c r="AN187" s="12">
        <f t="shared" si="57"/>
        <v>0</v>
      </c>
      <c r="AO187" s="12">
        <f>IFERROR(IF(OR($B187="D",$B187="K"),0,VLOOKUP($P187,Receiving!$C:$T,7,FALSE)/VLOOKUP($P187,Receiving!$C:$T,5,FALSE)),0)*$AJ187</f>
        <v>5.8</v>
      </c>
      <c r="AP187" s="21">
        <f t="shared" si="49"/>
        <v>48.590422077922085</v>
      </c>
      <c r="AQ187" s="21">
        <f t="shared" si="50"/>
        <v>3.4956030648593535</v>
      </c>
      <c r="AR187" s="22">
        <f t="shared" si="43"/>
        <v>3.8666666666666667</v>
      </c>
      <c r="AS187" s="22">
        <f t="shared" si="51"/>
        <v>2.3304020432395691</v>
      </c>
      <c r="AT187" s="22">
        <f>AA187/Team_Defense_Table[[#Totals],[Yards per completion]]*'Fanduel Export'!S187</f>
        <v>10.189567708686523</v>
      </c>
      <c r="AU187" s="12">
        <f t="shared" si="58"/>
        <v>23.745789408051007</v>
      </c>
      <c r="AV187" s="12">
        <f t="shared" si="44"/>
        <v>0</v>
      </c>
      <c r="AW187" s="21">
        <f t="shared" si="52"/>
        <v>20.961922799422798</v>
      </c>
      <c r="AX187" s="12">
        <f t="shared" si="53"/>
        <v>0</v>
      </c>
      <c r="AY187" s="12">
        <f>AF187/Team_Defense_Table[[#Totals],[Rushing Y/A]]*R187</f>
        <v>0</v>
      </c>
      <c r="AZ187" s="12">
        <f t="shared" si="59"/>
        <v>0</v>
      </c>
      <c r="BA187" s="22">
        <f t="shared" si="45"/>
        <v>4.3079122741384337</v>
      </c>
      <c r="BB187" s="22">
        <f t="shared" si="46"/>
        <v>0.82844466810354489</v>
      </c>
      <c r="BC187" s="21">
        <f t="shared" si="47"/>
        <v>1.1153846153846154</v>
      </c>
      <c r="BD187" t="str">
        <f t="shared" si="54"/>
        <v>Dallas Goedert</v>
      </c>
      <c r="BE187">
        <f t="shared" si="55"/>
        <v>5200</v>
      </c>
      <c r="BF187" t="str">
        <f t="shared" si="56"/>
        <v>TE</v>
      </c>
    </row>
    <row r="188" spans="1:58" x14ac:dyDescent="0.3">
      <c r="A188" t="s">
        <v>2438</v>
      </c>
      <c r="B188" t="s">
        <v>49</v>
      </c>
      <c r="C188" t="s">
        <v>2188</v>
      </c>
      <c r="D188" t="s">
        <v>2439</v>
      </c>
      <c r="E188" t="s">
        <v>2440</v>
      </c>
      <c r="F188">
        <v>0</v>
      </c>
      <c r="G188">
        <v>0</v>
      </c>
      <c r="H188">
        <v>5200</v>
      </c>
      <c r="I188" t="s">
        <v>1941</v>
      </c>
      <c r="J188" t="s">
        <v>76</v>
      </c>
      <c r="K188" t="s">
        <v>135</v>
      </c>
      <c r="O188" t="str">
        <f t="shared" si="48"/>
        <v>Jalen Reagor</v>
      </c>
      <c r="P188" t="str">
        <f>IFERROR(VLOOKUP(O:O,'Name Bridge'!A:B,2,FALSE),O:O)</f>
        <v>Jalen Reagor</v>
      </c>
      <c r="Q188" s="12">
        <f>VLOOKUP($K188,'Defensive Stats'!$AC:$AH,2,FALSE)</f>
        <v>7.0796296296296299</v>
      </c>
      <c r="R188" s="12">
        <f>VLOOKUP($K188,'Defensive Stats'!$AC:$AH,4,FALSE)</f>
        <v>4.7444219066937121</v>
      </c>
      <c r="S188" s="12">
        <f>VLOOKUP($K188,'Defensive Stats'!$AC:$AH,6,FALSE)</f>
        <v>10.304582210242588</v>
      </c>
      <c r="T188" s="12">
        <f>IFERROR(VLOOKUP($P188,Passing!$C:$AF,9,FALSE)/VLOOKUP($P188,Passing!$C:$AF,5,FALSE),0)</f>
        <v>0</v>
      </c>
      <c r="U188" s="12">
        <f>IFERROR(VLOOKUP($P188,Passing!$C:$AF,11,FALSE)/VLOOKUP($P188,Passing!$C:$AF,5,FALSE),0)</f>
        <v>0</v>
      </c>
      <c r="V188" s="12">
        <f>IFERROR(VLOOKUP($P188,Passing!$C:$AF,18,FALSE),0)</f>
        <v>0</v>
      </c>
      <c r="W188" s="12">
        <f>IFERROR(VLOOKUP($P188,Passing!$C:$AF,12,FALSE)/VLOOKUP($P188,Passing!$C:$AF,5,FALSE),0)</f>
        <v>0</v>
      </c>
      <c r="X188" s="12">
        <f>IFERROR(IF(OR($B188="D",$B188="K"),0,VLOOKUP($P188,Receiving!$C:$T,7,FALSE)/VLOOKUP($P188,Receiving!$C:$T,5,FALSE)),0)*$AJ188</f>
        <v>0</v>
      </c>
      <c r="Y188" s="21">
        <f>IFERROR(VLOOKUP($P188,Receiving!$C:$T,8,FALSE)/VLOOKUP($P188,Receiving!$C:$T,5,FALSE),0)</f>
        <v>0</v>
      </c>
      <c r="Z188" s="21">
        <f>IFERROR(VLOOKUP($P188,Receiving!$C:$T,10,FALSE)/VLOOKUP($P188,Receiving!$C:$T,5,FALSE),0)</f>
        <v>0</v>
      </c>
      <c r="AA188" s="21">
        <f>IFERROR(VLOOKUP($P188,Receiving!$C:$T,11,FALSE),0)</f>
        <v>0</v>
      </c>
      <c r="AB188" s="21">
        <f>IFERROR(VLOOKUP($P188,Receiving!$C:$T,14,FALSE),0)</f>
        <v>0</v>
      </c>
      <c r="AC188" s="21">
        <f>IFERROR(VLOOKUP($P188,Receiving!$C:$T,11,FALSE)/VLOOKUP($P188,Receiving!$C:$T,5,FALSE),0)</f>
        <v>0</v>
      </c>
      <c r="AD188" s="12">
        <f>IFERROR(VLOOKUP($P188,Rushing!$C:$P,7,FALSE)/VLOOKUP($P188,Rushing!$C:$P,5,FALSE),0)</f>
        <v>0</v>
      </c>
      <c r="AE188" s="12">
        <f>IFERROR(VLOOKUP($P188,Rushing!$C:$P,8,FALSE)/VLOOKUP($P188,Rushing!$C:$P,5,FALSE),0)</f>
        <v>0</v>
      </c>
      <c r="AF188" s="12">
        <f>IFERROR(VLOOKUP($P188,Rushing!$C:$P,12,FALSE),0)</f>
        <v>0</v>
      </c>
      <c r="AG188" s="12">
        <f>IFERROR(VLOOKUP($P188,Rushing!$C:$P,9,FALSE)/VLOOKUP($P188,Rushing!$C:$P,5,FALSE),0)</f>
        <v>0</v>
      </c>
      <c r="AH188" s="12">
        <f>VLOOKUP($J188,'Vegas Odds'!$B:$S,18,FALSE)</f>
        <v>29.284970403171386</v>
      </c>
      <c r="AI188" s="12">
        <f>VLOOKUP($J188,'Vegas Odds'!$B:$S,17,FALSE)</f>
        <v>32.615029596828613</v>
      </c>
      <c r="AJ188">
        <v>1</v>
      </c>
      <c r="AK188" s="12">
        <f t="shared" si="41"/>
        <v>0</v>
      </c>
      <c r="AL188" s="12">
        <f t="shared" si="42"/>
        <v>0</v>
      </c>
      <c r="AM188" s="12">
        <f>V188/Team_Defense_Table[[#Totals],[Passing yds/att]]*'Fanduel Export'!Q188</f>
        <v>0</v>
      </c>
      <c r="AN188" s="12">
        <f t="shared" si="57"/>
        <v>0</v>
      </c>
      <c r="AO188" s="12">
        <f>IFERROR(IF(OR($B188="D",$B188="K"),0,VLOOKUP($P188,Receiving!$C:$T,7,FALSE)/VLOOKUP($P188,Receiving!$C:$T,5,FALSE)),0)*$AJ188</f>
        <v>0</v>
      </c>
      <c r="AP188" s="21">
        <f t="shared" si="49"/>
        <v>48.590422077922085</v>
      </c>
      <c r="AQ188" s="21">
        <f t="shared" si="50"/>
        <v>0</v>
      </c>
      <c r="AR188" s="22">
        <f t="shared" si="43"/>
        <v>0</v>
      </c>
      <c r="AS188" s="22">
        <f t="shared" si="51"/>
        <v>0</v>
      </c>
      <c r="AT188" s="22">
        <f>AA188/Team_Defense_Table[[#Totals],[Yards per completion]]*'Fanduel Export'!S188</f>
        <v>0</v>
      </c>
      <c r="AU188" s="12">
        <f t="shared" si="58"/>
        <v>0</v>
      </c>
      <c r="AV188" s="12">
        <f t="shared" si="44"/>
        <v>0</v>
      </c>
      <c r="AW188" s="21">
        <f t="shared" si="52"/>
        <v>20.961922799422798</v>
      </c>
      <c r="AX188" s="12">
        <f t="shared" si="53"/>
        <v>0</v>
      </c>
      <c r="AY188" s="12">
        <f>AF188/Team_Defense_Table[[#Totals],[Rushing Y/A]]*R188</f>
        <v>0</v>
      </c>
      <c r="AZ188" s="12">
        <f t="shared" si="59"/>
        <v>0</v>
      </c>
      <c r="BA188" s="22">
        <f t="shared" si="45"/>
        <v>0</v>
      </c>
      <c r="BB188" s="22">
        <f t="shared" si="46"/>
        <v>0</v>
      </c>
      <c r="BC188" s="21">
        <f t="shared" si="47"/>
        <v>0</v>
      </c>
      <c r="BD188" t="str">
        <f t="shared" si="54"/>
        <v>Jalen Reagor</v>
      </c>
      <c r="BE188">
        <f t="shared" si="55"/>
        <v>5200</v>
      </c>
      <c r="BF188" t="str">
        <f t="shared" si="56"/>
        <v>WR</v>
      </c>
    </row>
    <row r="189" spans="1:58" x14ac:dyDescent="0.3">
      <c r="A189" t="s">
        <v>2441</v>
      </c>
      <c r="B189" t="s">
        <v>49</v>
      </c>
      <c r="C189" t="s">
        <v>2442</v>
      </c>
      <c r="D189" t="s">
        <v>250</v>
      </c>
      <c r="E189" t="s">
        <v>2443</v>
      </c>
      <c r="F189">
        <v>6.3066665649414002</v>
      </c>
      <c r="G189">
        <v>15</v>
      </c>
      <c r="H189">
        <v>5200</v>
      </c>
      <c r="I189" t="s">
        <v>1972</v>
      </c>
      <c r="J189" t="s">
        <v>1093</v>
      </c>
      <c r="K189" t="s">
        <v>86</v>
      </c>
      <c r="O189" t="str">
        <f t="shared" si="48"/>
        <v>Mohamed Sanu</v>
      </c>
      <c r="P189" t="str">
        <f>IFERROR(VLOOKUP(O:O,'Name Bridge'!A:B,2,FALSE),O:O)</f>
        <v>Mohamed Sanu</v>
      </c>
      <c r="Q189" s="12">
        <f>VLOOKUP($K189,'Defensive Stats'!$AC:$AH,2,FALSE)</f>
        <v>7.7027522935779817</v>
      </c>
      <c r="R189" s="12">
        <f>VLOOKUP($K189,'Defensive Stats'!$AC:$AH,4,FALSE)</f>
        <v>4.4659793814432991</v>
      </c>
      <c r="S189" s="12">
        <f>VLOOKUP($K189,'Defensive Stats'!$AC:$AH,6,FALSE)</f>
        <v>12.203488372093023</v>
      </c>
      <c r="T189" s="12">
        <f>IFERROR(VLOOKUP($P189,Passing!$C:$AF,9,FALSE)/VLOOKUP($P189,Passing!$C:$AF,5,FALSE),0)</f>
        <v>0</v>
      </c>
      <c r="U189" s="12">
        <f>IFERROR(VLOOKUP($P189,Passing!$C:$AF,11,FALSE)/VLOOKUP($P189,Passing!$C:$AF,5,FALSE),0)</f>
        <v>0</v>
      </c>
      <c r="V189" s="12">
        <f>IFERROR(VLOOKUP($P189,Passing!$C:$AF,18,FALSE),0)</f>
        <v>0</v>
      </c>
      <c r="W189" s="12">
        <f>IFERROR(VLOOKUP($P189,Passing!$C:$AF,12,FALSE)/VLOOKUP($P189,Passing!$C:$AF,5,FALSE),0)</f>
        <v>0</v>
      </c>
      <c r="X189" s="12">
        <f>IFERROR(IF(OR($B189="D",$B189="K"),0,VLOOKUP($P189,Receiving!$C:$T,7,FALSE)/VLOOKUP($P189,Receiving!$C:$T,5,FALSE)),0)*$AJ189</f>
        <v>5.9333333333333336</v>
      </c>
      <c r="Y189" s="21">
        <f>IFERROR(VLOOKUP($P189,Receiving!$C:$T,8,FALSE)/VLOOKUP($P189,Receiving!$C:$T,5,FALSE),0)</f>
        <v>3.9333333333333331</v>
      </c>
      <c r="Z189" s="21">
        <f>IFERROR(VLOOKUP($P189,Receiving!$C:$T,10,FALSE)/VLOOKUP($P189,Receiving!$C:$T,5,FALSE),0)</f>
        <v>34.666666666666664</v>
      </c>
      <c r="AA189" s="21">
        <f>IFERROR(VLOOKUP($P189,Receiving!$C:$T,11,FALSE),0)</f>
        <v>8.8000000000000007</v>
      </c>
      <c r="AB189" s="21">
        <f>IFERROR(VLOOKUP($P189,Receiving!$C:$T,14,FALSE),0)</f>
        <v>28</v>
      </c>
      <c r="AC189" s="21">
        <f>IFERROR(VLOOKUP($P189,Receiving!$C:$T,11,FALSE)/VLOOKUP($P189,Receiving!$C:$T,5,FALSE),0)</f>
        <v>0.58666666666666667</v>
      </c>
      <c r="AD189" s="12">
        <f>IFERROR(VLOOKUP($P189,Rushing!$C:$P,7,FALSE)/VLOOKUP($P189,Rushing!$C:$P,5,FALSE),0)</f>
        <v>0.2</v>
      </c>
      <c r="AE189" s="12">
        <f>IFERROR(VLOOKUP($P189,Rushing!$C:$P,8,FALSE)/VLOOKUP($P189,Rushing!$C:$P,5,FALSE),0)</f>
        <v>0.73333333333333328</v>
      </c>
      <c r="AF189" s="12" t="str">
        <f>IFERROR(VLOOKUP($P189,Rushing!$C:$P,12,FALSE),0)</f>
        <v>3.7</v>
      </c>
      <c r="AG189" s="12">
        <f>IFERROR(VLOOKUP($P189,Rushing!$C:$P,9,FALSE)/VLOOKUP($P189,Rushing!$C:$P,5,FALSE),0)</f>
        <v>0</v>
      </c>
      <c r="AH189" s="12">
        <f>VLOOKUP($J189,'Vegas Odds'!$B:$S,18,FALSE)</f>
        <v>34.723204605263149</v>
      </c>
      <c r="AI189" s="12">
        <f>VLOOKUP($J189,'Vegas Odds'!$B:$S,17,FALSE)</f>
        <v>31.576795394736852</v>
      </c>
      <c r="AJ189">
        <v>1</v>
      </c>
      <c r="AK189" s="12">
        <f t="shared" si="41"/>
        <v>0</v>
      </c>
      <c r="AL189" s="12">
        <f t="shared" si="42"/>
        <v>0</v>
      </c>
      <c r="AM189" s="12">
        <f>V189/Team_Defense_Table[[#Totals],[Passing yds/att]]*'Fanduel Export'!Q189</f>
        <v>0</v>
      </c>
      <c r="AN189" s="12">
        <f t="shared" si="57"/>
        <v>0</v>
      </c>
      <c r="AO189" s="12">
        <f>IFERROR(IF(OR($B189="D",$B189="K"),0,VLOOKUP($P189,Receiving!$C:$T,7,FALSE)/VLOOKUP($P189,Receiving!$C:$T,5,FALSE)),0)*$AJ189</f>
        <v>5.9333333333333336</v>
      </c>
      <c r="AP189" s="21">
        <f t="shared" si="49"/>
        <v>42.773239260739253</v>
      </c>
      <c r="AQ189" s="21">
        <f t="shared" si="50"/>
        <v>4.8166645988317098</v>
      </c>
      <c r="AR189" s="22">
        <f t="shared" si="43"/>
        <v>3.9333333333333331</v>
      </c>
      <c r="AS189" s="22">
        <f t="shared" si="51"/>
        <v>3.1930697902367511</v>
      </c>
      <c r="AT189" s="22">
        <f>AA189/Team_Defense_Table[[#Totals],[Yards per completion]]*'Fanduel Export'!S189</f>
        <v>10.113529273265037</v>
      </c>
      <c r="AU189" s="12">
        <f t="shared" si="58"/>
        <v>32.293204795137633</v>
      </c>
      <c r="AV189" s="12">
        <f t="shared" si="44"/>
        <v>0.2</v>
      </c>
      <c r="AW189" s="21">
        <f t="shared" si="52"/>
        <v>34.718452380952385</v>
      </c>
      <c r="AX189" s="12">
        <f t="shared" si="53"/>
        <v>0.18190209084354725</v>
      </c>
      <c r="AY189" s="12">
        <f>AF189/Team_Defense_Table[[#Totals],[Rushing Y/A]]*R189</f>
        <v>3.8316808606006281</v>
      </c>
      <c r="AZ189" s="12">
        <f t="shared" si="59"/>
        <v>0.69699075998845672</v>
      </c>
      <c r="BA189" s="22">
        <f t="shared" si="45"/>
        <v>5.2656862221792755</v>
      </c>
      <c r="BB189" s="22">
        <f t="shared" si="46"/>
        <v>1.0126319658037068</v>
      </c>
      <c r="BC189" s="21">
        <f t="shared" si="47"/>
        <v>1.141025641025641</v>
      </c>
      <c r="BD189" t="str">
        <f t="shared" si="54"/>
        <v>Mohamed Sanu</v>
      </c>
      <c r="BE189">
        <f t="shared" si="55"/>
        <v>5200</v>
      </c>
      <c r="BF189" t="str">
        <f t="shared" si="56"/>
        <v>WR</v>
      </c>
    </row>
    <row r="190" spans="1:58" x14ac:dyDescent="0.3">
      <c r="A190" t="s">
        <v>2444</v>
      </c>
      <c r="B190" t="s">
        <v>49</v>
      </c>
      <c r="C190" t="s">
        <v>2108</v>
      </c>
      <c r="D190" t="s">
        <v>2445</v>
      </c>
      <c r="E190" t="s">
        <v>2446</v>
      </c>
      <c r="F190">
        <v>10.125</v>
      </c>
      <c r="G190">
        <v>8</v>
      </c>
      <c r="H190">
        <v>5200</v>
      </c>
      <c r="I190" t="s">
        <v>1934</v>
      </c>
      <c r="J190" t="s">
        <v>78</v>
      </c>
      <c r="K190" t="s">
        <v>56</v>
      </c>
      <c r="O190" t="str">
        <f t="shared" si="48"/>
        <v>John Ross III</v>
      </c>
      <c r="P190" t="str">
        <f>IFERROR(VLOOKUP(O:O,'Name Bridge'!A:B,2,FALSE),O:O)</f>
        <v>John Ross III</v>
      </c>
      <c r="Q190" s="12">
        <f>VLOOKUP($K190,'Defensive Stats'!$AC:$AH,2,FALSE)</f>
        <v>6.9051724137931032</v>
      </c>
      <c r="R190" s="12">
        <f>VLOOKUP($K190,'Defensive Stats'!$AC:$AH,4,FALSE)</f>
        <v>4.2074592074592072</v>
      </c>
      <c r="S190" s="12">
        <f>VLOOKUP($K190,'Defensive Stats'!$AC:$AH,6,FALSE)</f>
        <v>9.7682926829268286</v>
      </c>
      <c r="T190" s="12">
        <f>IFERROR(VLOOKUP($P190,Passing!$C:$AF,9,FALSE)/VLOOKUP($P190,Passing!$C:$AF,5,FALSE),0)</f>
        <v>0</v>
      </c>
      <c r="U190" s="12">
        <f>IFERROR(VLOOKUP($P190,Passing!$C:$AF,11,FALSE)/VLOOKUP($P190,Passing!$C:$AF,5,FALSE),0)</f>
        <v>0</v>
      </c>
      <c r="V190" s="12">
        <f>IFERROR(VLOOKUP($P190,Passing!$C:$AF,18,FALSE),0)</f>
        <v>0</v>
      </c>
      <c r="W190" s="12">
        <f>IFERROR(VLOOKUP($P190,Passing!$C:$AF,12,FALSE)/VLOOKUP($P190,Passing!$C:$AF,5,FALSE),0)</f>
        <v>0</v>
      </c>
      <c r="X190" s="12">
        <f>IFERROR(IF(OR($B190="D",$B190="K"),0,VLOOKUP($P190,Receiving!$C:$T,7,FALSE)/VLOOKUP($P190,Receiving!$C:$T,5,FALSE)),0)*$AJ190</f>
        <v>0</v>
      </c>
      <c r="Y190" s="21">
        <f>IFERROR(VLOOKUP($P190,Receiving!$C:$T,8,FALSE)/VLOOKUP($P190,Receiving!$C:$T,5,FALSE),0)</f>
        <v>0</v>
      </c>
      <c r="Z190" s="21">
        <f>IFERROR(VLOOKUP($P190,Receiving!$C:$T,10,FALSE)/VLOOKUP($P190,Receiving!$C:$T,5,FALSE),0)</f>
        <v>0</v>
      </c>
      <c r="AA190" s="21">
        <f>IFERROR(VLOOKUP($P190,Receiving!$C:$T,11,FALSE),0)</f>
        <v>0</v>
      </c>
      <c r="AB190" s="21">
        <f>IFERROR(VLOOKUP($P190,Receiving!$C:$T,14,FALSE),0)</f>
        <v>0</v>
      </c>
      <c r="AC190" s="21">
        <f>IFERROR(VLOOKUP($P190,Receiving!$C:$T,11,FALSE)/VLOOKUP($P190,Receiving!$C:$T,5,FALSE),0)</f>
        <v>0</v>
      </c>
      <c r="AD190" s="12">
        <f>IFERROR(VLOOKUP($P190,Rushing!$C:$P,7,FALSE)/VLOOKUP($P190,Rushing!$C:$P,5,FALSE),0)</f>
        <v>0</v>
      </c>
      <c r="AE190" s="12">
        <f>IFERROR(VLOOKUP($P190,Rushing!$C:$P,8,FALSE)/VLOOKUP($P190,Rushing!$C:$P,5,FALSE),0)</f>
        <v>0</v>
      </c>
      <c r="AF190" s="12">
        <f>IFERROR(VLOOKUP($P190,Rushing!$C:$P,12,FALSE),0)</f>
        <v>0</v>
      </c>
      <c r="AG190" s="12">
        <f>IFERROR(VLOOKUP($P190,Rushing!$C:$P,9,FALSE)/VLOOKUP($P190,Rushing!$C:$P,5,FALSE),0)</f>
        <v>0</v>
      </c>
      <c r="AH190" s="12">
        <f>VLOOKUP($J190,'Vegas Odds'!$B:$S,18,FALSE)</f>
        <v>37.475043336397064</v>
      </c>
      <c r="AI190" s="12">
        <f>VLOOKUP($J190,'Vegas Odds'!$B:$S,17,FALSE)</f>
        <v>24.624956663602941</v>
      </c>
      <c r="AJ190">
        <v>1</v>
      </c>
      <c r="AK190" s="12">
        <f t="shared" si="41"/>
        <v>0</v>
      </c>
      <c r="AL190" s="12">
        <f t="shared" si="42"/>
        <v>0</v>
      </c>
      <c r="AM190" s="12">
        <f>V190/Team_Defense_Table[[#Totals],[Passing yds/att]]*'Fanduel Export'!Q190</f>
        <v>0</v>
      </c>
      <c r="AN190" s="12">
        <f t="shared" si="57"/>
        <v>0</v>
      </c>
      <c r="AO190" s="12">
        <f>IFERROR(IF(OR($B190="D",$B190="K"),0,VLOOKUP($P190,Receiving!$C:$T,7,FALSE)/VLOOKUP($P190,Receiving!$C:$T,5,FALSE)),0)*$AJ190</f>
        <v>0</v>
      </c>
      <c r="AP190" s="21">
        <f t="shared" si="49"/>
        <v>31.570833333333336</v>
      </c>
      <c r="AQ190" s="21">
        <f t="shared" si="50"/>
        <v>0</v>
      </c>
      <c r="AR190" s="22">
        <f t="shared" si="43"/>
        <v>0</v>
      </c>
      <c r="AS190" s="22">
        <f t="shared" si="51"/>
        <v>0</v>
      </c>
      <c r="AT190" s="22">
        <f>AA190/Team_Defense_Table[[#Totals],[Yards per completion]]*'Fanduel Export'!S190</f>
        <v>0</v>
      </c>
      <c r="AU190" s="12">
        <f t="shared" si="58"/>
        <v>0</v>
      </c>
      <c r="AV190" s="12">
        <f t="shared" si="44"/>
        <v>0</v>
      </c>
      <c r="AW190" s="21">
        <f t="shared" si="52"/>
        <v>28.63095238095238</v>
      </c>
      <c r="AX190" s="12">
        <f t="shared" si="53"/>
        <v>0</v>
      </c>
      <c r="AY190" s="12">
        <f>AF190/Team_Defense_Table[[#Totals],[Rushing Y/A]]*R190</f>
        <v>0</v>
      </c>
      <c r="AZ190" s="12">
        <f t="shared" si="59"/>
        <v>0</v>
      </c>
      <c r="BA190" s="22">
        <f t="shared" si="45"/>
        <v>0</v>
      </c>
      <c r="BB190" s="22">
        <f t="shared" si="46"/>
        <v>0</v>
      </c>
      <c r="BC190" s="21">
        <f t="shared" si="47"/>
        <v>0</v>
      </c>
      <c r="BD190" t="str">
        <f t="shared" si="54"/>
        <v>John Ross III</v>
      </c>
      <c r="BE190">
        <f t="shared" si="55"/>
        <v>5200</v>
      </c>
      <c r="BF190" t="str">
        <f t="shared" si="56"/>
        <v>WR</v>
      </c>
    </row>
    <row r="191" spans="1:58" x14ac:dyDescent="0.3">
      <c r="A191" t="s">
        <v>2447</v>
      </c>
      <c r="B191" t="s">
        <v>52</v>
      </c>
      <c r="C191" t="s">
        <v>2448</v>
      </c>
      <c r="D191" t="s">
        <v>296</v>
      </c>
      <c r="E191" t="s">
        <v>2449</v>
      </c>
      <c r="F191">
        <v>3.8687500953674299</v>
      </c>
      <c r="G191">
        <v>16</v>
      </c>
      <c r="H191">
        <v>5200</v>
      </c>
      <c r="I191" t="s">
        <v>1900</v>
      </c>
      <c r="J191" t="s">
        <v>84</v>
      </c>
      <c r="K191" t="s">
        <v>61</v>
      </c>
      <c r="O191" t="str">
        <f t="shared" si="48"/>
        <v>Hayden Hurst</v>
      </c>
      <c r="P191" t="str">
        <f>IFERROR(VLOOKUP(O:O,'Name Bridge'!A:B,2,FALSE),O:O)</f>
        <v>Hayden Hurst</v>
      </c>
      <c r="Q191" s="12">
        <f>VLOOKUP($K191,'Defensive Stats'!$AC:$AH,2,FALSE)</f>
        <v>7.0618729096989963</v>
      </c>
      <c r="R191" s="12">
        <f>VLOOKUP($K191,'Defensive Stats'!$AC:$AH,4,FALSE)</f>
        <v>4.8530927835051543</v>
      </c>
      <c r="S191" s="12">
        <f>VLOOKUP($K191,'Defensive Stats'!$AC:$AH,6,FALSE)</f>
        <v>11.026109660574413</v>
      </c>
      <c r="T191" s="12">
        <f>IFERROR(VLOOKUP($P191,Passing!$C:$AF,9,FALSE)/VLOOKUP($P191,Passing!$C:$AF,5,FALSE),0)</f>
        <v>0</v>
      </c>
      <c r="U191" s="12">
        <f>IFERROR(VLOOKUP($P191,Passing!$C:$AF,11,FALSE)/VLOOKUP($P191,Passing!$C:$AF,5,FALSE),0)</f>
        <v>0</v>
      </c>
      <c r="V191" s="12">
        <f>IFERROR(VLOOKUP($P191,Passing!$C:$AF,18,FALSE),0)</f>
        <v>0</v>
      </c>
      <c r="W191" s="12">
        <f>IFERROR(VLOOKUP($P191,Passing!$C:$AF,12,FALSE)/VLOOKUP($P191,Passing!$C:$AF,5,FALSE),0)</f>
        <v>0</v>
      </c>
      <c r="X191" s="12">
        <f>IFERROR(IF(OR($B191="D",$B191="K"),0,VLOOKUP($P191,Receiving!$C:$T,7,FALSE)/VLOOKUP($P191,Receiving!$C:$T,5,FALSE)),0)*$AJ191</f>
        <v>2.4375</v>
      </c>
      <c r="Y191" s="21">
        <f>IFERROR(VLOOKUP($P191,Receiving!$C:$T,8,FALSE)/VLOOKUP($P191,Receiving!$C:$T,5,FALSE),0)</f>
        <v>1.875</v>
      </c>
      <c r="Z191" s="21">
        <f>IFERROR(VLOOKUP($P191,Receiving!$C:$T,10,FALSE)/VLOOKUP($P191,Receiving!$C:$T,5,FALSE),0)</f>
        <v>21.8125</v>
      </c>
      <c r="AA191" s="21">
        <f>IFERROR(VLOOKUP($P191,Receiving!$C:$T,11,FALSE),0)</f>
        <v>11.6</v>
      </c>
      <c r="AB191" s="21">
        <f>IFERROR(VLOOKUP($P191,Receiving!$C:$T,14,FALSE),0)</f>
        <v>61</v>
      </c>
      <c r="AC191" s="21">
        <f>IFERROR(VLOOKUP($P191,Receiving!$C:$T,11,FALSE)/VLOOKUP($P191,Receiving!$C:$T,5,FALSE),0)</f>
        <v>0.72499999999999998</v>
      </c>
      <c r="AD191" s="12">
        <f>IFERROR(VLOOKUP($P191,Rushing!$C:$P,7,FALSE)/VLOOKUP($P191,Rushing!$C:$P,5,FALSE),0)</f>
        <v>0</v>
      </c>
      <c r="AE191" s="12">
        <f>IFERROR(VLOOKUP($P191,Rushing!$C:$P,8,FALSE)/VLOOKUP($P191,Rushing!$C:$P,5,FALSE),0)</f>
        <v>0</v>
      </c>
      <c r="AF191" s="12">
        <f>IFERROR(VLOOKUP($P191,Rushing!$C:$P,12,FALSE),0)</f>
        <v>0</v>
      </c>
      <c r="AG191" s="12">
        <f>IFERROR(VLOOKUP($P191,Rushing!$C:$P,9,FALSE)/VLOOKUP($P191,Rushing!$C:$P,5,FALSE),0)</f>
        <v>0</v>
      </c>
      <c r="AH191" s="12">
        <f>VLOOKUP($J191,'Vegas Odds'!$B:$S,18,FALSE)</f>
        <v>44.774070299355685</v>
      </c>
      <c r="AI191" s="12">
        <f>VLOOKUP($J191,'Vegas Odds'!$B:$S,17,FALSE)</f>
        <v>21.325929700644309</v>
      </c>
      <c r="AJ191">
        <v>1</v>
      </c>
      <c r="AK191" s="12">
        <f t="shared" si="41"/>
        <v>0</v>
      </c>
      <c r="AL191" s="12">
        <f t="shared" si="42"/>
        <v>0</v>
      </c>
      <c r="AM191" s="12">
        <f>V191/Team_Defense_Table[[#Totals],[Passing yds/att]]*'Fanduel Export'!Q191</f>
        <v>0</v>
      </c>
      <c r="AN191" s="12">
        <f t="shared" si="57"/>
        <v>0</v>
      </c>
      <c r="AO191" s="12">
        <f>IFERROR(IF(OR($B191="D",$B191="K"),0,VLOOKUP($P191,Receiving!$C:$T,7,FALSE)/VLOOKUP($P191,Receiving!$C:$T,5,FALSE)),0)*$AJ191</f>
        <v>2.4375</v>
      </c>
      <c r="AP191" s="21">
        <f t="shared" si="49"/>
        <v>36.57628205128205</v>
      </c>
      <c r="AQ191" s="21">
        <f t="shared" si="50"/>
        <v>2.9838132864806601</v>
      </c>
      <c r="AR191" s="22">
        <f t="shared" si="43"/>
        <v>1.875</v>
      </c>
      <c r="AS191" s="22">
        <f t="shared" si="51"/>
        <v>2.2952409896005079</v>
      </c>
      <c r="AT191" s="22">
        <f>AA191/Team_Defense_Table[[#Totals],[Yards per completion]]*'Fanduel Export'!S191</f>
        <v>12.045265267408276</v>
      </c>
      <c r="AU191" s="12">
        <f t="shared" si="58"/>
        <v>27.646786572366796</v>
      </c>
      <c r="AV191" s="12">
        <f t="shared" si="44"/>
        <v>0</v>
      </c>
      <c r="AW191" s="21">
        <f t="shared" si="52"/>
        <v>30.875869963369961</v>
      </c>
      <c r="AX191" s="12">
        <f t="shared" si="53"/>
        <v>0</v>
      </c>
      <c r="AY191" s="12">
        <f>AF191/Team_Defense_Table[[#Totals],[Rushing Y/A]]*R191</f>
        <v>0</v>
      </c>
      <c r="AZ191" s="12">
        <f t="shared" si="59"/>
        <v>0</v>
      </c>
      <c r="BA191" s="22">
        <f t="shared" si="45"/>
        <v>3.7021786572366797</v>
      </c>
      <c r="BB191" s="22">
        <f t="shared" si="46"/>
        <v>0.71195743408397683</v>
      </c>
      <c r="BC191" s="21">
        <f t="shared" si="47"/>
        <v>0.46875</v>
      </c>
      <c r="BD191" t="str">
        <f t="shared" si="54"/>
        <v>Hayden Hurst</v>
      </c>
      <c r="BE191">
        <f t="shared" si="55"/>
        <v>5200</v>
      </c>
      <c r="BF191" t="str">
        <f t="shared" si="56"/>
        <v>TE</v>
      </c>
    </row>
    <row r="192" spans="1:58" x14ac:dyDescent="0.3">
      <c r="A192" t="s">
        <v>2450</v>
      </c>
      <c r="B192" t="s">
        <v>49</v>
      </c>
      <c r="C192" t="s">
        <v>1890</v>
      </c>
      <c r="D192" t="s">
        <v>2451</v>
      </c>
      <c r="E192" t="s">
        <v>2452</v>
      </c>
      <c r="F192">
        <v>0</v>
      </c>
      <c r="G192">
        <v>0</v>
      </c>
      <c r="H192">
        <v>5200</v>
      </c>
      <c r="I192" t="s">
        <v>1996</v>
      </c>
      <c r="J192" t="s">
        <v>104</v>
      </c>
      <c r="K192" t="s">
        <v>1092</v>
      </c>
      <c r="O192" t="str">
        <f t="shared" si="48"/>
        <v>Michael Pittman Jr.</v>
      </c>
      <c r="P192" t="str">
        <f>IFERROR(VLOOKUP(O:O,'Name Bridge'!A:B,2,FALSE),O:O)</f>
        <v>Michael Pittman Jr.</v>
      </c>
      <c r="Q192" s="12">
        <f>VLOOKUP($K192,'Defensive Stats'!$AC:$AH,2,FALSE)</f>
        <v>7.3075435203094781</v>
      </c>
      <c r="R192" s="12">
        <f>VLOOKUP($K192,'Defensive Stats'!$AC:$AH,4,FALSE)</f>
        <v>5.1241379310344826</v>
      </c>
      <c r="S192" s="12">
        <f>VLOOKUP($K192,'Defensive Stats'!$AC:$AH,6,FALSE)</f>
        <v>11.553516819571865</v>
      </c>
      <c r="T192" s="12">
        <f>IFERROR(VLOOKUP($P192,Passing!$C:$AF,9,FALSE)/VLOOKUP($P192,Passing!$C:$AF,5,FALSE),0)</f>
        <v>0</v>
      </c>
      <c r="U192" s="12">
        <f>IFERROR(VLOOKUP($P192,Passing!$C:$AF,11,FALSE)/VLOOKUP($P192,Passing!$C:$AF,5,FALSE),0)</f>
        <v>0</v>
      </c>
      <c r="V192" s="12">
        <f>IFERROR(VLOOKUP($P192,Passing!$C:$AF,18,FALSE),0)</f>
        <v>0</v>
      </c>
      <c r="W192" s="12">
        <f>IFERROR(VLOOKUP($P192,Passing!$C:$AF,12,FALSE)/VLOOKUP($P192,Passing!$C:$AF,5,FALSE),0)</f>
        <v>0</v>
      </c>
      <c r="X192" s="12">
        <f>IFERROR(IF(OR($B192="D",$B192="K"),0,VLOOKUP($P192,Receiving!$C:$T,7,FALSE)/VLOOKUP($P192,Receiving!$C:$T,5,FALSE)),0)*$AJ192</f>
        <v>0</v>
      </c>
      <c r="Y192" s="21">
        <f>IFERROR(VLOOKUP($P192,Receiving!$C:$T,8,FALSE)/VLOOKUP($P192,Receiving!$C:$T,5,FALSE),0)</f>
        <v>0</v>
      </c>
      <c r="Z192" s="21">
        <f>IFERROR(VLOOKUP($P192,Receiving!$C:$T,10,FALSE)/VLOOKUP($P192,Receiving!$C:$T,5,FALSE),0)</f>
        <v>0</v>
      </c>
      <c r="AA192" s="21">
        <f>IFERROR(VLOOKUP($P192,Receiving!$C:$T,11,FALSE),0)</f>
        <v>0</v>
      </c>
      <c r="AB192" s="21">
        <f>IFERROR(VLOOKUP($P192,Receiving!$C:$T,14,FALSE),0)</f>
        <v>0</v>
      </c>
      <c r="AC192" s="21">
        <f>IFERROR(VLOOKUP($P192,Receiving!$C:$T,11,FALSE)/VLOOKUP($P192,Receiving!$C:$T,5,FALSE),0)</f>
        <v>0</v>
      </c>
      <c r="AD192" s="12">
        <f>IFERROR(VLOOKUP($P192,Rushing!$C:$P,7,FALSE)/VLOOKUP($P192,Rushing!$C:$P,5,FALSE),0)</f>
        <v>0</v>
      </c>
      <c r="AE192" s="12">
        <f>IFERROR(VLOOKUP($P192,Rushing!$C:$P,8,FALSE)/VLOOKUP($P192,Rushing!$C:$P,5,FALSE),0)</f>
        <v>0</v>
      </c>
      <c r="AF192" s="12">
        <f>IFERROR(VLOOKUP($P192,Rushing!$C:$P,12,FALSE),0)</f>
        <v>0</v>
      </c>
      <c r="AG192" s="12">
        <f>IFERROR(VLOOKUP($P192,Rushing!$C:$P,9,FALSE)/VLOOKUP($P192,Rushing!$C:$P,5,FALSE),0)</f>
        <v>0</v>
      </c>
      <c r="AH192" s="12">
        <f>VLOOKUP($J192,'Vegas Odds'!$B:$S,18,FALSE)</f>
        <v>24.832312195121943</v>
      </c>
      <c r="AI192" s="12">
        <f>VLOOKUP($J192,'Vegas Odds'!$B:$S,17,FALSE)</f>
        <v>36.767687804878058</v>
      </c>
      <c r="AJ192">
        <v>1</v>
      </c>
      <c r="AK192" s="12">
        <f t="shared" si="41"/>
        <v>0</v>
      </c>
      <c r="AL192" s="12">
        <f t="shared" si="42"/>
        <v>0</v>
      </c>
      <c r="AM192" s="12">
        <f>V192/Team_Defense_Table[[#Totals],[Passing yds/att]]*'Fanduel Export'!Q192</f>
        <v>0</v>
      </c>
      <c r="AN192" s="12">
        <f t="shared" si="57"/>
        <v>0</v>
      </c>
      <c r="AO192" s="12">
        <f>IFERROR(IF(OR($B192="D",$B192="K"),0,VLOOKUP($P192,Receiving!$C:$T,7,FALSE)/VLOOKUP($P192,Receiving!$C:$T,5,FALSE)),0)*$AJ192</f>
        <v>0</v>
      </c>
      <c r="AP192" s="21">
        <f t="shared" si="49"/>
        <v>34.886584249084251</v>
      </c>
      <c r="AQ192" s="21">
        <f t="shared" si="50"/>
        <v>0</v>
      </c>
      <c r="AR192" s="22">
        <f t="shared" si="43"/>
        <v>0</v>
      </c>
      <c r="AS192" s="22">
        <f t="shared" si="51"/>
        <v>0</v>
      </c>
      <c r="AT192" s="22">
        <f>AA192/Team_Defense_Table[[#Totals],[Yards per completion]]*'Fanduel Export'!S192</f>
        <v>0</v>
      </c>
      <c r="AU192" s="12">
        <f t="shared" si="58"/>
        <v>0</v>
      </c>
      <c r="AV192" s="12">
        <f t="shared" si="44"/>
        <v>0</v>
      </c>
      <c r="AW192" s="21">
        <f t="shared" si="52"/>
        <v>29.715476190476192</v>
      </c>
      <c r="AX192" s="12">
        <f t="shared" si="53"/>
        <v>0</v>
      </c>
      <c r="AY192" s="12">
        <f>AF192/Team_Defense_Table[[#Totals],[Rushing Y/A]]*R192</f>
        <v>0</v>
      </c>
      <c r="AZ192" s="12">
        <f t="shared" si="59"/>
        <v>0</v>
      </c>
      <c r="BA192" s="22">
        <f t="shared" si="45"/>
        <v>0</v>
      </c>
      <c r="BB192" s="22">
        <f t="shared" si="46"/>
        <v>0</v>
      </c>
      <c r="BC192" s="21">
        <f t="shared" si="47"/>
        <v>0</v>
      </c>
      <c r="BD192" t="str">
        <f t="shared" si="54"/>
        <v>Michael Pittman Jr.</v>
      </c>
      <c r="BE192">
        <f t="shared" si="55"/>
        <v>5200</v>
      </c>
      <c r="BF192" t="str">
        <f t="shared" si="56"/>
        <v>WR</v>
      </c>
    </row>
    <row r="193" spans="1:58" x14ac:dyDescent="0.3">
      <c r="A193" t="s">
        <v>2453</v>
      </c>
      <c r="B193" t="s">
        <v>49</v>
      </c>
      <c r="C193" t="s">
        <v>2323</v>
      </c>
      <c r="D193" t="s">
        <v>214</v>
      </c>
      <c r="E193" t="s">
        <v>2454</v>
      </c>
      <c r="F193">
        <v>8.3846153846153797</v>
      </c>
      <c r="G193">
        <v>13</v>
      </c>
      <c r="H193">
        <v>5200</v>
      </c>
      <c r="I193" t="s">
        <v>1884</v>
      </c>
      <c r="J193" t="s">
        <v>1138</v>
      </c>
      <c r="K193" t="s">
        <v>33</v>
      </c>
      <c r="O193" t="str">
        <f t="shared" si="48"/>
        <v>Hunter Renfrow</v>
      </c>
      <c r="P193" t="str">
        <f>IFERROR(VLOOKUP(O:O,'Name Bridge'!A:B,2,FALSE),O:O)</f>
        <v>Hunter Renfrow</v>
      </c>
      <c r="Q193" s="12">
        <f>VLOOKUP($K193,'Defensive Stats'!$AC:$AH,2,FALSE)</f>
        <v>6.7941176470588234</v>
      </c>
      <c r="R193" s="12">
        <f>VLOOKUP($K193,'Defensive Stats'!$AC:$AH,4,FALSE)</f>
        <v>5.1595505617977526</v>
      </c>
      <c r="S193" s="12">
        <f>VLOOKUP($K193,'Defensive Stats'!$AC:$AH,6,FALSE)</f>
        <v>10.651296829971182</v>
      </c>
      <c r="T193" s="12">
        <f>IFERROR(VLOOKUP($P193,Passing!$C:$AF,9,FALSE)/VLOOKUP($P193,Passing!$C:$AF,5,FALSE),0)</f>
        <v>0</v>
      </c>
      <c r="U193" s="12">
        <f>IFERROR(VLOOKUP($P193,Passing!$C:$AF,11,FALSE)/VLOOKUP($P193,Passing!$C:$AF,5,FALSE),0)</f>
        <v>0</v>
      </c>
      <c r="V193" s="12">
        <f>IFERROR(VLOOKUP($P193,Passing!$C:$AF,18,FALSE),0)</f>
        <v>0</v>
      </c>
      <c r="W193" s="12">
        <f>IFERROR(VLOOKUP($P193,Passing!$C:$AF,12,FALSE)/VLOOKUP($P193,Passing!$C:$AF,5,FALSE),0)</f>
        <v>0</v>
      </c>
      <c r="X193" s="12">
        <f>IFERROR(IF(OR($B193="D",$B193="K"),0,VLOOKUP($P193,Receiving!$C:$T,7,FALSE)/VLOOKUP($P193,Receiving!$C:$T,5,FALSE)),0)*$AJ193</f>
        <v>5.4615384615384617</v>
      </c>
      <c r="Y193" s="21">
        <f>IFERROR(VLOOKUP($P193,Receiving!$C:$T,8,FALSE)/VLOOKUP($P193,Receiving!$C:$T,5,FALSE),0)</f>
        <v>3.7692307692307692</v>
      </c>
      <c r="Z193" s="21">
        <f>IFERROR(VLOOKUP($P193,Receiving!$C:$T,10,FALSE)/VLOOKUP($P193,Receiving!$C:$T,5,FALSE),0)</f>
        <v>46.53846153846154</v>
      </c>
      <c r="AA193" s="21">
        <f>IFERROR(VLOOKUP($P193,Receiving!$C:$T,11,FALSE),0)</f>
        <v>12.3</v>
      </c>
      <c r="AB193" s="21">
        <f>IFERROR(VLOOKUP($P193,Receiving!$C:$T,14,FALSE),0)</f>
        <v>65</v>
      </c>
      <c r="AC193" s="21">
        <f>IFERROR(VLOOKUP($P193,Receiving!$C:$T,11,FALSE)/VLOOKUP($P193,Receiving!$C:$T,5,FALSE),0)</f>
        <v>0.94615384615384623</v>
      </c>
      <c r="AD193" s="12">
        <f>IFERROR(VLOOKUP($P193,Rushing!$C:$P,7,FALSE)/VLOOKUP($P193,Rushing!$C:$P,5,FALSE),0)</f>
        <v>0</v>
      </c>
      <c r="AE193" s="12">
        <f>IFERROR(VLOOKUP($P193,Rushing!$C:$P,8,FALSE)/VLOOKUP($P193,Rushing!$C:$P,5,FALSE),0)</f>
        <v>0</v>
      </c>
      <c r="AF193" s="12">
        <f>IFERROR(VLOOKUP($P193,Rushing!$C:$P,12,FALSE),0)</f>
        <v>0</v>
      </c>
      <c r="AG193" s="12">
        <f>IFERROR(VLOOKUP($P193,Rushing!$C:$P,9,FALSE)/VLOOKUP($P193,Rushing!$C:$P,5,FALSE),0)</f>
        <v>0</v>
      </c>
      <c r="AH193" s="12">
        <f>VLOOKUP($J193,'Vegas Odds'!$B:$S,18,FALSE)</f>
        <v>29.094443537499998</v>
      </c>
      <c r="AI193" s="12">
        <f>VLOOKUP($J193,'Vegas Odds'!$B:$S,17,FALSE)</f>
        <v>32.205556462499999</v>
      </c>
      <c r="AJ193">
        <v>1</v>
      </c>
      <c r="AK193" s="12">
        <f t="shared" si="41"/>
        <v>0</v>
      </c>
      <c r="AL193" s="12">
        <f t="shared" si="42"/>
        <v>0</v>
      </c>
      <c r="AM193" s="12">
        <f>V193/Team_Defense_Table[[#Totals],[Passing yds/att]]*'Fanduel Export'!Q193</f>
        <v>0</v>
      </c>
      <c r="AN193" s="12">
        <f t="shared" si="57"/>
        <v>0</v>
      </c>
      <c r="AO193" s="12">
        <f>IFERROR(IF(OR($B193="D",$B193="K"),0,VLOOKUP($P193,Receiving!$C:$T,7,FALSE)/VLOOKUP($P193,Receiving!$C:$T,5,FALSE)),0)*$AJ193</f>
        <v>5.4615384615384617</v>
      </c>
      <c r="AP193" s="21">
        <f t="shared" si="49"/>
        <v>44.777285214785209</v>
      </c>
      <c r="AQ193" s="21">
        <f t="shared" si="50"/>
        <v>3.5486837050283557</v>
      </c>
      <c r="AR193" s="22">
        <f t="shared" si="43"/>
        <v>3.7692307692307692</v>
      </c>
      <c r="AS193" s="22">
        <f t="shared" si="51"/>
        <v>2.4490915710759076</v>
      </c>
      <c r="AT193" s="22">
        <f>AA193/Team_Defense_Table[[#Totals],[Yards per completion]]*'Fanduel Export'!S193</f>
        <v>12.337968900818966</v>
      </c>
      <c r="AU193" s="12">
        <f t="shared" si="58"/>
        <v>30.216815639192411</v>
      </c>
      <c r="AV193" s="12">
        <f t="shared" si="44"/>
        <v>0</v>
      </c>
      <c r="AW193" s="21">
        <f t="shared" si="52"/>
        <v>27.354940892440894</v>
      </c>
      <c r="AX193" s="12">
        <f t="shared" si="53"/>
        <v>0</v>
      </c>
      <c r="AY193" s="12">
        <f>AF193/Team_Defense_Table[[#Totals],[Rushing Y/A]]*R193</f>
        <v>0</v>
      </c>
      <c r="AZ193" s="12">
        <f t="shared" si="59"/>
        <v>0</v>
      </c>
      <c r="BA193" s="22">
        <f t="shared" si="45"/>
        <v>4.9062969485346262</v>
      </c>
      <c r="BB193" s="22">
        <f t="shared" si="46"/>
        <v>0.94351864394896656</v>
      </c>
      <c r="BC193" s="21">
        <f t="shared" si="47"/>
        <v>1.0502958579881656</v>
      </c>
      <c r="BD193" t="str">
        <f t="shared" si="54"/>
        <v>Hunter Renfrow</v>
      </c>
      <c r="BE193">
        <f t="shared" si="55"/>
        <v>5200</v>
      </c>
      <c r="BF193" t="str">
        <f t="shared" si="56"/>
        <v>WR</v>
      </c>
    </row>
    <row r="194" spans="1:58" x14ac:dyDescent="0.3">
      <c r="A194" t="s">
        <v>2455</v>
      </c>
      <c r="B194" t="s">
        <v>34</v>
      </c>
      <c r="C194" t="s">
        <v>2456</v>
      </c>
      <c r="D194" t="s">
        <v>2457</v>
      </c>
      <c r="E194" t="s">
        <v>2458</v>
      </c>
      <c r="F194">
        <v>0</v>
      </c>
      <c r="G194">
        <v>0</v>
      </c>
      <c r="H194">
        <v>5200</v>
      </c>
      <c r="I194" t="s">
        <v>1888</v>
      </c>
      <c r="J194" t="s">
        <v>37</v>
      </c>
      <c r="K194" t="s">
        <v>54</v>
      </c>
      <c r="O194" t="str">
        <f t="shared" si="48"/>
        <v>J.K. Dobbins</v>
      </c>
      <c r="P194" t="str">
        <f>IFERROR(VLOOKUP(O:O,'Name Bridge'!A:B,2,FALSE),O:O)</f>
        <v>J.K. Dobbins</v>
      </c>
      <c r="Q194" s="12">
        <f>VLOOKUP($K194,'Defensive Stats'!$AC:$AH,2,FALSE)</f>
        <v>6.7641325536062382</v>
      </c>
      <c r="R194" s="12">
        <f>VLOOKUP($K194,'Defensive Stats'!$AC:$AH,4,FALSE)</f>
        <v>5</v>
      </c>
      <c r="S194" s="12">
        <f>VLOOKUP($K194,'Defensive Stats'!$AC:$AH,6,FALSE)</f>
        <v>10.911949685534591</v>
      </c>
      <c r="T194" s="12">
        <f>IFERROR(VLOOKUP($P194,Passing!$C:$AF,9,FALSE)/VLOOKUP($P194,Passing!$C:$AF,5,FALSE),0)</f>
        <v>0</v>
      </c>
      <c r="U194" s="12">
        <f>IFERROR(VLOOKUP($P194,Passing!$C:$AF,11,FALSE)/VLOOKUP($P194,Passing!$C:$AF,5,FALSE),0)</f>
        <v>0</v>
      </c>
      <c r="V194" s="12">
        <f>IFERROR(VLOOKUP($P194,Passing!$C:$AF,18,FALSE),0)</f>
        <v>0</v>
      </c>
      <c r="W194" s="12">
        <f>IFERROR(VLOOKUP($P194,Passing!$C:$AF,12,FALSE)/VLOOKUP($P194,Passing!$C:$AF,5,FALSE),0)</f>
        <v>0</v>
      </c>
      <c r="X194" s="12">
        <f>IFERROR(IF(OR($B194="D",$B194="K"),0,VLOOKUP($P194,Receiving!$C:$T,7,FALSE)/VLOOKUP($P194,Receiving!$C:$T,5,FALSE)),0)*$AJ194</f>
        <v>0</v>
      </c>
      <c r="Y194" s="21">
        <f>IFERROR(VLOOKUP($P194,Receiving!$C:$T,8,FALSE)/VLOOKUP($P194,Receiving!$C:$T,5,FALSE),0)</f>
        <v>0</v>
      </c>
      <c r="Z194" s="21">
        <f>IFERROR(VLOOKUP($P194,Receiving!$C:$T,10,FALSE)/VLOOKUP($P194,Receiving!$C:$T,5,FALSE),0)</f>
        <v>0</v>
      </c>
      <c r="AA194" s="21">
        <f>IFERROR(VLOOKUP($P194,Receiving!$C:$T,11,FALSE),0)</f>
        <v>0</v>
      </c>
      <c r="AB194" s="21">
        <f>IFERROR(VLOOKUP($P194,Receiving!$C:$T,14,FALSE),0)</f>
        <v>0</v>
      </c>
      <c r="AC194" s="21">
        <f>IFERROR(VLOOKUP($P194,Receiving!$C:$T,11,FALSE)/VLOOKUP($P194,Receiving!$C:$T,5,FALSE),0)</f>
        <v>0</v>
      </c>
      <c r="AD194" s="12">
        <f>IFERROR(VLOOKUP($P194,Rushing!$C:$P,7,FALSE)/VLOOKUP($P194,Rushing!$C:$P,5,FALSE),0)</f>
        <v>0</v>
      </c>
      <c r="AE194" s="12">
        <f>IFERROR(VLOOKUP($P194,Rushing!$C:$P,8,FALSE)/VLOOKUP($P194,Rushing!$C:$P,5,FALSE),0)</f>
        <v>0</v>
      </c>
      <c r="AF194" s="12">
        <f>IFERROR(VLOOKUP($P194,Rushing!$C:$P,12,FALSE),0)</f>
        <v>0</v>
      </c>
      <c r="AG194" s="12">
        <f>IFERROR(VLOOKUP($P194,Rushing!$C:$P,9,FALSE)/VLOOKUP($P194,Rushing!$C:$P,5,FALSE),0)</f>
        <v>0</v>
      </c>
      <c r="AH194" s="12">
        <f>VLOOKUP($J194,'Vegas Odds'!$B:$S,18,FALSE)</f>
        <v>12.779863682432442</v>
      </c>
      <c r="AI194" s="12">
        <f>VLOOKUP($J194,'Vegas Odds'!$B:$S,17,FALSE)</f>
        <v>50.520136317567555</v>
      </c>
      <c r="AJ194">
        <v>1</v>
      </c>
      <c r="AK194" s="12">
        <f t="shared" si="41"/>
        <v>0</v>
      </c>
      <c r="AL194" s="12">
        <f t="shared" si="42"/>
        <v>0</v>
      </c>
      <c r="AM194" s="12">
        <f>V194/Team_Defense_Table[[#Totals],[Passing yds/att]]*'Fanduel Export'!Q194</f>
        <v>0</v>
      </c>
      <c r="AN194" s="12">
        <f t="shared" si="57"/>
        <v>0</v>
      </c>
      <c r="AO194" s="12">
        <f>IFERROR(IF(OR($B194="D",$B194="K"),0,VLOOKUP($P194,Receiving!$C:$T,7,FALSE)/VLOOKUP($P194,Receiving!$C:$T,5,FALSE)),0)*$AJ194</f>
        <v>0</v>
      </c>
      <c r="AP194" s="21">
        <f t="shared" si="49"/>
        <v>19.229761904761904</v>
      </c>
      <c r="AQ194" s="21">
        <f t="shared" si="50"/>
        <v>0</v>
      </c>
      <c r="AR194" s="22">
        <f t="shared" si="43"/>
        <v>0</v>
      </c>
      <c r="AS194" s="22">
        <f t="shared" si="51"/>
        <v>0</v>
      </c>
      <c r="AT194" s="22">
        <f>AA194/Team_Defense_Table[[#Totals],[Yards per completion]]*'Fanduel Export'!S194</f>
        <v>0</v>
      </c>
      <c r="AU194" s="12">
        <f t="shared" si="58"/>
        <v>0</v>
      </c>
      <c r="AV194" s="12">
        <f t="shared" si="44"/>
        <v>0</v>
      </c>
      <c r="AW194" s="21">
        <f t="shared" si="52"/>
        <v>27.742261904761904</v>
      </c>
      <c r="AX194" s="12">
        <f t="shared" si="53"/>
        <v>0</v>
      </c>
      <c r="AY194" s="12">
        <f>AF194/Team_Defense_Table[[#Totals],[Rushing Y/A]]*R194</f>
        <v>0</v>
      </c>
      <c r="AZ194" s="12">
        <f t="shared" si="59"/>
        <v>0</v>
      </c>
      <c r="BA194" s="22">
        <f t="shared" si="45"/>
        <v>0</v>
      </c>
      <c r="BB194" s="22">
        <f t="shared" si="46"/>
        <v>0</v>
      </c>
      <c r="BC194" s="21">
        <f t="shared" si="47"/>
        <v>0</v>
      </c>
      <c r="BD194" t="str">
        <f t="shared" si="54"/>
        <v>J.K. Dobbins</v>
      </c>
      <c r="BE194">
        <f t="shared" si="55"/>
        <v>5200</v>
      </c>
      <c r="BF194" t="str">
        <f t="shared" si="56"/>
        <v>RB</v>
      </c>
    </row>
    <row r="195" spans="1:58" x14ac:dyDescent="0.3">
      <c r="A195" t="s">
        <v>2459</v>
      </c>
      <c r="B195" t="s">
        <v>49</v>
      </c>
      <c r="C195" t="s">
        <v>2228</v>
      </c>
      <c r="D195" t="s">
        <v>2460</v>
      </c>
      <c r="E195" t="s">
        <v>2461</v>
      </c>
      <c r="F195">
        <v>0</v>
      </c>
      <c r="G195">
        <v>0</v>
      </c>
      <c r="H195">
        <v>5200</v>
      </c>
      <c r="I195" t="s">
        <v>1919</v>
      </c>
      <c r="J195" t="s">
        <v>1090</v>
      </c>
      <c r="K195" t="s">
        <v>116</v>
      </c>
      <c r="O195" t="str">
        <f t="shared" si="48"/>
        <v>Brandon Aiyuk</v>
      </c>
      <c r="P195" t="str">
        <f>IFERROR(VLOOKUP(O:O,'Name Bridge'!A:B,2,FALSE),O:O)</f>
        <v>Brandon Aiyuk</v>
      </c>
      <c r="Q195" s="12">
        <f>VLOOKUP($K195,'Defensive Stats'!$AC:$AH,2,FALSE)</f>
        <v>7.5041597337770387</v>
      </c>
      <c r="R195" s="12">
        <f>VLOOKUP($K195,'Defensive Stats'!$AC:$AH,4,FALSE)</f>
        <v>4.3781321184510249</v>
      </c>
      <c r="S195" s="12">
        <f>VLOOKUP($K195,'Defensive Stats'!$AC:$AH,6,FALSE)</f>
        <v>10.712589073634204</v>
      </c>
      <c r="T195" s="12">
        <f>IFERROR(VLOOKUP($P195,Passing!$C:$AF,9,FALSE)/VLOOKUP($P195,Passing!$C:$AF,5,FALSE),0)</f>
        <v>0</v>
      </c>
      <c r="U195" s="12">
        <f>IFERROR(VLOOKUP($P195,Passing!$C:$AF,11,FALSE)/VLOOKUP($P195,Passing!$C:$AF,5,FALSE),0)</f>
        <v>0</v>
      </c>
      <c r="V195" s="12">
        <f>IFERROR(VLOOKUP($P195,Passing!$C:$AF,18,FALSE),0)</f>
        <v>0</v>
      </c>
      <c r="W195" s="12">
        <f>IFERROR(VLOOKUP($P195,Passing!$C:$AF,12,FALSE)/VLOOKUP($P195,Passing!$C:$AF,5,FALSE),0)</f>
        <v>0</v>
      </c>
      <c r="X195" s="12">
        <f>IFERROR(IF(OR($B195="D",$B195="K"),0,VLOOKUP($P195,Receiving!$C:$T,7,FALSE)/VLOOKUP($P195,Receiving!$C:$T,5,FALSE)),0)*$AJ195</f>
        <v>0</v>
      </c>
      <c r="Y195" s="21">
        <f>IFERROR(VLOOKUP($P195,Receiving!$C:$T,8,FALSE)/VLOOKUP($P195,Receiving!$C:$T,5,FALSE),0)</f>
        <v>0</v>
      </c>
      <c r="Z195" s="21">
        <f>IFERROR(VLOOKUP($P195,Receiving!$C:$T,10,FALSE)/VLOOKUP($P195,Receiving!$C:$T,5,FALSE),0)</f>
        <v>0</v>
      </c>
      <c r="AA195" s="21">
        <f>IFERROR(VLOOKUP($P195,Receiving!$C:$T,11,FALSE),0)</f>
        <v>0</v>
      </c>
      <c r="AB195" s="21">
        <f>IFERROR(VLOOKUP($P195,Receiving!$C:$T,14,FALSE),0)</f>
        <v>0</v>
      </c>
      <c r="AC195" s="21">
        <f>IFERROR(VLOOKUP($P195,Receiving!$C:$T,11,FALSE)/VLOOKUP($P195,Receiving!$C:$T,5,FALSE),0)</f>
        <v>0</v>
      </c>
      <c r="AD195" s="12">
        <f>IFERROR(VLOOKUP($P195,Rushing!$C:$P,7,FALSE)/VLOOKUP($P195,Rushing!$C:$P,5,FALSE),0)</f>
        <v>0</v>
      </c>
      <c r="AE195" s="12">
        <f>IFERROR(VLOOKUP($P195,Rushing!$C:$P,8,FALSE)/VLOOKUP($P195,Rushing!$C:$P,5,FALSE),0)</f>
        <v>0</v>
      </c>
      <c r="AF195" s="12">
        <f>IFERROR(VLOOKUP($P195,Rushing!$C:$P,12,FALSE),0)</f>
        <v>0</v>
      </c>
      <c r="AG195" s="12">
        <f>IFERROR(VLOOKUP($P195,Rushing!$C:$P,9,FALSE)/VLOOKUP($P195,Rushing!$C:$P,5,FALSE),0)</f>
        <v>0</v>
      </c>
      <c r="AH195" s="12">
        <f>VLOOKUP($J195,'Vegas Odds'!$B:$S,18,FALSE)</f>
        <v>26.807585091071147</v>
      </c>
      <c r="AI195" s="12">
        <f>VLOOKUP($J195,'Vegas Odds'!$B:$S,17,FALSE)</f>
        <v>33.392414908928856</v>
      </c>
      <c r="AJ195">
        <v>1</v>
      </c>
      <c r="AK195" s="12">
        <f t="shared" si="41"/>
        <v>0</v>
      </c>
      <c r="AL195" s="12">
        <f t="shared" si="42"/>
        <v>0</v>
      </c>
      <c r="AM195" s="12">
        <f>V195/Team_Defense_Table[[#Totals],[Passing yds/att]]*'Fanduel Export'!Q195</f>
        <v>0</v>
      </c>
      <c r="AN195" s="12">
        <f t="shared" si="57"/>
        <v>0</v>
      </c>
      <c r="AO195" s="12">
        <f>IFERROR(IF(OR($B195="D",$B195="K"),0,VLOOKUP($P195,Receiving!$C:$T,7,FALSE)/VLOOKUP($P195,Receiving!$C:$T,5,FALSE)),0)*$AJ195</f>
        <v>0</v>
      </c>
      <c r="AP195" s="21">
        <f t="shared" si="49"/>
        <v>33.340259740259739</v>
      </c>
      <c r="AQ195" s="21">
        <f t="shared" si="50"/>
        <v>0</v>
      </c>
      <c r="AR195" s="22">
        <f t="shared" si="43"/>
        <v>0</v>
      </c>
      <c r="AS195" s="22">
        <f t="shared" si="51"/>
        <v>0</v>
      </c>
      <c r="AT195" s="22">
        <f>AA195/Team_Defense_Table[[#Totals],[Yards per completion]]*'Fanduel Export'!S195</f>
        <v>0</v>
      </c>
      <c r="AU195" s="12">
        <f t="shared" si="58"/>
        <v>0</v>
      </c>
      <c r="AV195" s="12">
        <f t="shared" si="44"/>
        <v>0</v>
      </c>
      <c r="AW195" s="21">
        <f t="shared" si="52"/>
        <v>29.127326839826839</v>
      </c>
      <c r="AX195" s="12">
        <f t="shared" si="53"/>
        <v>0</v>
      </c>
      <c r="AY195" s="12">
        <f>AF195/Team_Defense_Table[[#Totals],[Rushing Y/A]]*R195</f>
        <v>0</v>
      </c>
      <c r="AZ195" s="12">
        <f t="shared" si="59"/>
        <v>0</v>
      </c>
      <c r="BA195" s="22">
        <f t="shared" si="45"/>
        <v>0</v>
      </c>
      <c r="BB195" s="22">
        <f t="shared" si="46"/>
        <v>0</v>
      </c>
      <c r="BC195" s="21">
        <f t="shared" si="47"/>
        <v>0</v>
      </c>
      <c r="BD195" t="str">
        <f t="shared" si="54"/>
        <v>Brandon Aiyuk</v>
      </c>
      <c r="BE195">
        <f t="shared" si="55"/>
        <v>5200</v>
      </c>
      <c r="BF195" t="str">
        <f t="shared" si="56"/>
        <v>WR</v>
      </c>
    </row>
    <row r="196" spans="1:58" x14ac:dyDescent="0.3">
      <c r="A196" t="s">
        <v>2462</v>
      </c>
      <c r="B196" t="s">
        <v>49</v>
      </c>
      <c r="C196" t="s">
        <v>2463</v>
      </c>
      <c r="D196" t="s">
        <v>2464</v>
      </c>
      <c r="E196" t="s">
        <v>2465</v>
      </c>
      <c r="F196">
        <v>4.9749999046325604</v>
      </c>
      <c r="G196">
        <v>16</v>
      </c>
      <c r="H196">
        <v>5100</v>
      </c>
      <c r="I196" t="s">
        <v>1888</v>
      </c>
      <c r="J196" t="s">
        <v>37</v>
      </c>
      <c r="K196" t="s">
        <v>54</v>
      </c>
      <c r="O196" t="str">
        <f t="shared" si="48"/>
        <v>Willie Snead IV</v>
      </c>
      <c r="P196" t="str">
        <f>IFERROR(VLOOKUP(O:O,'Name Bridge'!A:B,2,FALSE),O:O)</f>
        <v>Willie Snead IV</v>
      </c>
      <c r="Q196" s="12">
        <f>VLOOKUP($K196,'Defensive Stats'!$AC:$AH,2,FALSE)</f>
        <v>6.7641325536062382</v>
      </c>
      <c r="R196" s="12">
        <f>VLOOKUP($K196,'Defensive Stats'!$AC:$AH,4,FALSE)</f>
        <v>5</v>
      </c>
      <c r="S196" s="12">
        <f>VLOOKUP($K196,'Defensive Stats'!$AC:$AH,6,FALSE)</f>
        <v>10.911949685534591</v>
      </c>
      <c r="T196" s="12">
        <f>IFERROR(VLOOKUP($P196,Passing!$C:$AF,9,FALSE)/VLOOKUP($P196,Passing!$C:$AF,5,FALSE),0)</f>
        <v>0</v>
      </c>
      <c r="U196" s="12">
        <f>IFERROR(VLOOKUP($P196,Passing!$C:$AF,11,FALSE)/VLOOKUP($P196,Passing!$C:$AF,5,FALSE),0)</f>
        <v>0</v>
      </c>
      <c r="V196" s="12">
        <f>IFERROR(VLOOKUP($P196,Passing!$C:$AF,18,FALSE),0)</f>
        <v>0</v>
      </c>
      <c r="W196" s="12">
        <f>IFERROR(VLOOKUP($P196,Passing!$C:$AF,12,FALSE)/VLOOKUP($P196,Passing!$C:$AF,5,FALSE),0)</f>
        <v>0</v>
      </c>
      <c r="X196" s="12">
        <f>IFERROR(IF(OR($B196="D",$B196="K"),0,VLOOKUP($P196,Receiving!$C:$T,7,FALSE)/VLOOKUP($P196,Receiving!$C:$T,5,FALSE)),0)*$AJ196</f>
        <v>0</v>
      </c>
      <c r="Y196" s="21">
        <f>IFERROR(VLOOKUP($P196,Receiving!$C:$T,8,FALSE)/VLOOKUP($P196,Receiving!$C:$T,5,FALSE),0)</f>
        <v>0</v>
      </c>
      <c r="Z196" s="21">
        <f>IFERROR(VLOOKUP($P196,Receiving!$C:$T,10,FALSE)/VLOOKUP($P196,Receiving!$C:$T,5,FALSE),0)</f>
        <v>0</v>
      </c>
      <c r="AA196" s="21">
        <f>IFERROR(VLOOKUP($P196,Receiving!$C:$T,11,FALSE),0)</f>
        <v>0</v>
      </c>
      <c r="AB196" s="21">
        <f>IFERROR(VLOOKUP($P196,Receiving!$C:$T,14,FALSE),0)</f>
        <v>0</v>
      </c>
      <c r="AC196" s="21">
        <f>IFERROR(VLOOKUP($P196,Receiving!$C:$T,11,FALSE)/VLOOKUP($P196,Receiving!$C:$T,5,FALSE),0)</f>
        <v>0</v>
      </c>
      <c r="AD196" s="12">
        <f>IFERROR(VLOOKUP($P196,Rushing!$C:$P,7,FALSE)/VLOOKUP($P196,Rushing!$C:$P,5,FALSE),0)</f>
        <v>0</v>
      </c>
      <c r="AE196" s="12">
        <f>IFERROR(VLOOKUP($P196,Rushing!$C:$P,8,FALSE)/VLOOKUP($P196,Rushing!$C:$P,5,FALSE),0)</f>
        <v>0</v>
      </c>
      <c r="AF196" s="12">
        <f>IFERROR(VLOOKUP($P196,Rushing!$C:$P,12,FALSE),0)</f>
        <v>0</v>
      </c>
      <c r="AG196" s="12">
        <f>IFERROR(VLOOKUP($P196,Rushing!$C:$P,9,FALSE)/VLOOKUP($P196,Rushing!$C:$P,5,FALSE),0)</f>
        <v>0</v>
      </c>
      <c r="AH196" s="12">
        <f>VLOOKUP($J196,'Vegas Odds'!$B:$S,18,FALSE)</f>
        <v>12.779863682432442</v>
      </c>
      <c r="AI196" s="12">
        <f>VLOOKUP($J196,'Vegas Odds'!$B:$S,17,FALSE)</f>
        <v>50.520136317567555</v>
      </c>
      <c r="AJ196">
        <v>1</v>
      </c>
      <c r="AK196" s="12">
        <f t="shared" ref="AK196:AK259" si="60">T196*AJ196</f>
        <v>0</v>
      </c>
      <c r="AL196" s="12">
        <f t="shared" ref="AL196:AL259" si="61">IF(AND(AJ196=1,B196="QB"),AH196,0)</f>
        <v>0</v>
      </c>
      <c r="AM196" s="12">
        <f>V196/Team_Defense_Table[[#Totals],[Passing yds/att]]*'Fanduel Export'!Q196</f>
        <v>0</v>
      </c>
      <c r="AN196" s="12">
        <f t="shared" si="57"/>
        <v>0</v>
      </c>
      <c r="AO196" s="12">
        <f>IFERROR(IF(OR($B196="D",$B196="K"),0,VLOOKUP($P196,Receiving!$C:$T,7,FALSE)/VLOOKUP($P196,Receiving!$C:$T,5,FALSE)),0)*$AJ196</f>
        <v>0</v>
      </c>
      <c r="AP196" s="21">
        <f t="shared" si="49"/>
        <v>19.229761904761904</v>
      </c>
      <c r="AQ196" s="21">
        <f t="shared" si="50"/>
        <v>0</v>
      </c>
      <c r="AR196" s="22">
        <f t="shared" ref="AR196:AR259" si="62">Y196*AJ196</f>
        <v>0</v>
      </c>
      <c r="AS196" s="22">
        <f t="shared" si="51"/>
        <v>0</v>
      </c>
      <c r="AT196" s="22">
        <f>AA196/Team_Defense_Table[[#Totals],[Yards per completion]]*'Fanduel Export'!S196</f>
        <v>0</v>
      </c>
      <c r="AU196" s="12">
        <f t="shared" si="58"/>
        <v>0</v>
      </c>
      <c r="AV196" s="12">
        <f t="shared" ref="AV196:AV259" si="63">AD196*AJ196</f>
        <v>0</v>
      </c>
      <c r="AW196" s="21">
        <f t="shared" si="52"/>
        <v>27.742261904761904</v>
      </c>
      <c r="AX196" s="12">
        <f t="shared" si="53"/>
        <v>0</v>
      </c>
      <c r="AY196" s="12">
        <f>AF196/Team_Defense_Table[[#Totals],[Rushing Y/A]]*R196</f>
        <v>0</v>
      </c>
      <c r="AZ196" s="12">
        <f t="shared" si="59"/>
        <v>0</v>
      </c>
      <c r="BA196" s="22">
        <f t="shared" ref="BA196:BA259" si="64">AN196/25+AU196/10+AZ196/10+AR196*0.5</f>
        <v>0</v>
      </c>
      <c r="BB196" s="22">
        <f t="shared" ref="BB196:BB259" si="65">BA196/(H196/1000)</f>
        <v>0</v>
      </c>
      <c r="BC196" s="21">
        <f t="shared" ref="BC196:BC259" si="66">AO196/(H196/1000)</f>
        <v>0</v>
      </c>
      <c r="BD196" t="str">
        <f t="shared" si="54"/>
        <v>Willie Snead IV</v>
      </c>
      <c r="BE196">
        <f t="shared" si="55"/>
        <v>5100</v>
      </c>
      <c r="BF196" t="str">
        <f t="shared" si="56"/>
        <v>WR</v>
      </c>
    </row>
    <row r="197" spans="1:58" x14ac:dyDescent="0.3">
      <c r="A197" t="s">
        <v>2466</v>
      </c>
      <c r="B197" t="s">
        <v>49</v>
      </c>
      <c r="C197" t="s">
        <v>2324</v>
      </c>
      <c r="D197" t="s">
        <v>2467</v>
      </c>
      <c r="E197" t="s">
        <v>2468</v>
      </c>
      <c r="F197">
        <v>0</v>
      </c>
      <c r="G197">
        <v>0</v>
      </c>
      <c r="H197">
        <v>5100</v>
      </c>
      <c r="I197" t="s">
        <v>1884</v>
      </c>
      <c r="J197" t="s">
        <v>1138</v>
      </c>
      <c r="K197" t="s">
        <v>33</v>
      </c>
      <c r="O197" t="str">
        <f t="shared" ref="O197:O260" si="67">D197</f>
        <v>Henry Ruggs III</v>
      </c>
      <c r="P197" t="str">
        <f>IFERROR(VLOOKUP(O:O,'Name Bridge'!A:B,2,FALSE),O:O)</f>
        <v>Henry Ruggs III</v>
      </c>
      <c r="Q197" s="12">
        <f>VLOOKUP($K197,'Defensive Stats'!$AC:$AH,2,FALSE)</f>
        <v>6.7941176470588234</v>
      </c>
      <c r="R197" s="12">
        <f>VLOOKUP($K197,'Defensive Stats'!$AC:$AH,4,FALSE)</f>
        <v>5.1595505617977526</v>
      </c>
      <c r="S197" s="12">
        <f>VLOOKUP($K197,'Defensive Stats'!$AC:$AH,6,FALSE)</f>
        <v>10.651296829971182</v>
      </c>
      <c r="T197" s="12">
        <f>IFERROR(VLOOKUP($P197,Passing!$C:$AF,9,FALSE)/VLOOKUP($P197,Passing!$C:$AF,5,FALSE),0)</f>
        <v>0</v>
      </c>
      <c r="U197" s="12">
        <f>IFERROR(VLOOKUP($P197,Passing!$C:$AF,11,FALSE)/VLOOKUP($P197,Passing!$C:$AF,5,FALSE),0)</f>
        <v>0</v>
      </c>
      <c r="V197" s="12">
        <f>IFERROR(VLOOKUP($P197,Passing!$C:$AF,18,FALSE),0)</f>
        <v>0</v>
      </c>
      <c r="W197" s="12">
        <f>IFERROR(VLOOKUP($P197,Passing!$C:$AF,12,FALSE)/VLOOKUP($P197,Passing!$C:$AF,5,FALSE),0)</f>
        <v>0</v>
      </c>
      <c r="X197" s="12">
        <f>IFERROR(IF(OR($B197="D",$B197="K"),0,VLOOKUP($P197,Receiving!$C:$T,7,FALSE)/VLOOKUP($P197,Receiving!$C:$T,5,FALSE)),0)*$AJ197</f>
        <v>0</v>
      </c>
      <c r="Y197" s="21">
        <f>IFERROR(VLOOKUP($P197,Receiving!$C:$T,8,FALSE)/VLOOKUP($P197,Receiving!$C:$T,5,FALSE),0)</f>
        <v>0</v>
      </c>
      <c r="Z197" s="21">
        <f>IFERROR(VLOOKUP($P197,Receiving!$C:$T,10,FALSE)/VLOOKUP($P197,Receiving!$C:$T,5,FALSE),0)</f>
        <v>0</v>
      </c>
      <c r="AA197" s="21">
        <f>IFERROR(VLOOKUP($P197,Receiving!$C:$T,11,FALSE),0)</f>
        <v>0</v>
      </c>
      <c r="AB197" s="21">
        <f>IFERROR(VLOOKUP($P197,Receiving!$C:$T,14,FALSE),0)</f>
        <v>0</v>
      </c>
      <c r="AC197" s="21">
        <f>IFERROR(VLOOKUP($P197,Receiving!$C:$T,11,FALSE)/VLOOKUP($P197,Receiving!$C:$T,5,FALSE),0)</f>
        <v>0</v>
      </c>
      <c r="AD197" s="12">
        <f>IFERROR(VLOOKUP($P197,Rushing!$C:$P,7,FALSE)/VLOOKUP($P197,Rushing!$C:$P,5,FALSE),0)</f>
        <v>0</v>
      </c>
      <c r="AE197" s="12">
        <f>IFERROR(VLOOKUP($P197,Rushing!$C:$P,8,FALSE)/VLOOKUP($P197,Rushing!$C:$P,5,FALSE),0)</f>
        <v>0</v>
      </c>
      <c r="AF197" s="12">
        <f>IFERROR(VLOOKUP($P197,Rushing!$C:$P,12,FALSE),0)</f>
        <v>0</v>
      </c>
      <c r="AG197" s="12">
        <f>IFERROR(VLOOKUP($P197,Rushing!$C:$P,9,FALSE)/VLOOKUP($P197,Rushing!$C:$P,5,FALSE),0)</f>
        <v>0</v>
      </c>
      <c r="AH197" s="12">
        <f>VLOOKUP($J197,'Vegas Odds'!$B:$S,18,FALSE)</f>
        <v>29.094443537499998</v>
      </c>
      <c r="AI197" s="12">
        <f>VLOOKUP($J197,'Vegas Odds'!$B:$S,17,FALSE)</f>
        <v>32.205556462499999</v>
      </c>
      <c r="AJ197">
        <v>1</v>
      </c>
      <c r="AK197" s="12">
        <f t="shared" si="60"/>
        <v>0</v>
      </c>
      <c r="AL197" s="12">
        <f t="shared" si="61"/>
        <v>0</v>
      </c>
      <c r="AM197" s="12">
        <f>V197/Team_Defense_Table[[#Totals],[Passing yds/att]]*'Fanduel Export'!Q197</f>
        <v>0</v>
      </c>
      <c r="AN197" s="12">
        <f t="shared" si="57"/>
        <v>0</v>
      </c>
      <c r="AO197" s="12">
        <f>IFERROR(IF(OR($B197="D",$B197="K"),0,VLOOKUP($P197,Receiving!$C:$T,7,FALSE)/VLOOKUP($P197,Receiving!$C:$T,5,FALSE)),0)*$AJ197</f>
        <v>0</v>
      </c>
      <c r="AP197" s="21">
        <f t="shared" ref="AP197:AP260" si="68">SUMIF($J:$J,$J197,AO:AO)</f>
        <v>44.777285214785209</v>
      </c>
      <c r="AQ197" s="21">
        <f t="shared" ref="AQ197:AQ260" si="69">AO197/AP197*AH197</f>
        <v>0</v>
      </c>
      <c r="AR197" s="22">
        <f t="shared" si="62"/>
        <v>0</v>
      </c>
      <c r="AS197" s="22">
        <f t="shared" ref="AS197:AS260" si="70">IFERROR(AR197/AO197*AQ197,0)</f>
        <v>0</v>
      </c>
      <c r="AT197" s="22">
        <f>AA197/Team_Defense_Table[[#Totals],[Yards per completion]]*'Fanduel Export'!S197</f>
        <v>0</v>
      </c>
      <c r="AU197" s="12">
        <f t="shared" si="58"/>
        <v>0</v>
      </c>
      <c r="AV197" s="12">
        <f t="shared" si="63"/>
        <v>0</v>
      </c>
      <c r="AW197" s="21">
        <f t="shared" ref="AW197:AW260" si="71">SUMIF($J:$J,$J197,AV:AV)</f>
        <v>27.354940892440894</v>
      </c>
      <c r="AX197" s="12">
        <f t="shared" ref="AX197:AX260" si="72">IFERROR(AV197/AW197*AI197,0)</f>
        <v>0</v>
      </c>
      <c r="AY197" s="12">
        <f>AF197/Team_Defense_Table[[#Totals],[Rushing Y/A]]*R197</f>
        <v>0</v>
      </c>
      <c r="AZ197" s="12">
        <f t="shared" si="59"/>
        <v>0</v>
      </c>
      <c r="BA197" s="22">
        <f t="shared" si="64"/>
        <v>0</v>
      </c>
      <c r="BB197" s="22">
        <f t="shared" si="65"/>
        <v>0</v>
      </c>
      <c r="BC197" s="21">
        <f t="shared" si="66"/>
        <v>0</v>
      </c>
      <c r="BD197" t="str">
        <f t="shared" ref="BD197:BD260" si="73">D197</f>
        <v>Henry Ruggs III</v>
      </c>
      <c r="BE197">
        <f t="shared" ref="BE197:BE260" si="74">H197</f>
        <v>5100</v>
      </c>
      <c r="BF197" t="str">
        <f t="shared" ref="BF197:BF260" si="75">B197</f>
        <v>WR</v>
      </c>
    </row>
    <row r="198" spans="1:58" x14ac:dyDescent="0.3">
      <c r="A198" t="s">
        <v>2469</v>
      </c>
      <c r="B198" t="s">
        <v>34</v>
      </c>
      <c r="C198" t="s">
        <v>2470</v>
      </c>
      <c r="D198" t="s">
        <v>2471</v>
      </c>
      <c r="E198" t="s">
        <v>2472</v>
      </c>
      <c r="F198">
        <v>0</v>
      </c>
      <c r="G198">
        <v>0</v>
      </c>
      <c r="H198">
        <v>5100</v>
      </c>
      <c r="I198" t="s">
        <v>1968</v>
      </c>
      <c r="J198" t="s">
        <v>72</v>
      </c>
      <c r="K198" t="s">
        <v>99</v>
      </c>
      <c r="O198" t="str">
        <f t="shared" si="67"/>
        <v>D'Andre Swift</v>
      </c>
      <c r="P198" t="str">
        <f>IFERROR(VLOOKUP(O:O,'Name Bridge'!A:B,2,FALSE),O:O)</f>
        <v>D'Andre Swift</v>
      </c>
      <c r="Q198" s="12">
        <f>VLOOKUP($K198,'Defensive Stats'!$AC:$AH,2,FALSE)</f>
        <v>6.2241681260945709</v>
      </c>
      <c r="R198" s="12">
        <f>VLOOKUP($K198,'Defensive Stats'!$AC:$AH,4,FALSE)</f>
        <v>3.9420289855072466</v>
      </c>
      <c r="S198" s="12">
        <f>VLOOKUP($K198,'Defensive Stats'!$AC:$AH,6,FALSE)</f>
        <v>9.817679558011049</v>
      </c>
      <c r="T198" s="12">
        <f>IFERROR(VLOOKUP($P198,Passing!$C:$AF,9,FALSE)/VLOOKUP($P198,Passing!$C:$AF,5,FALSE),0)</f>
        <v>0</v>
      </c>
      <c r="U198" s="12">
        <f>IFERROR(VLOOKUP($P198,Passing!$C:$AF,11,FALSE)/VLOOKUP($P198,Passing!$C:$AF,5,FALSE),0)</f>
        <v>0</v>
      </c>
      <c r="V198" s="12">
        <f>IFERROR(VLOOKUP($P198,Passing!$C:$AF,18,FALSE),0)</f>
        <v>0</v>
      </c>
      <c r="W198" s="12">
        <f>IFERROR(VLOOKUP($P198,Passing!$C:$AF,12,FALSE)/VLOOKUP($P198,Passing!$C:$AF,5,FALSE),0)</f>
        <v>0</v>
      </c>
      <c r="X198" s="12">
        <f>IFERROR(IF(OR($B198="D",$B198="K"),0,VLOOKUP($P198,Receiving!$C:$T,7,FALSE)/VLOOKUP($P198,Receiving!$C:$T,5,FALSE)),0)*$AJ198</f>
        <v>0</v>
      </c>
      <c r="Y198" s="21">
        <f>IFERROR(VLOOKUP($P198,Receiving!$C:$T,8,FALSE)/VLOOKUP($P198,Receiving!$C:$T,5,FALSE),0)</f>
        <v>0</v>
      </c>
      <c r="Z198" s="21">
        <f>IFERROR(VLOOKUP($P198,Receiving!$C:$T,10,FALSE)/VLOOKUP($P198,Receiving!$C:$T,5,FALSE),0)</f>
        <v>0</v>
      </c>
      <c r="AA198" s="21">
        <f>IFERROR(VLOOKUP($P198,Receiving!$C:$T,11,FALSE),0)</f>
        <v>0</v>
      </c>
      <c r="AB198" s="21">
        <f>IFERROR(VLOOKUP($P198,Receiving!$C:$T,14,FALSE),0)</f>
        <v>0</v>
      </c>
      <c r="AC198" s="21">
        <f>IFERROR(VLOOKUP($P198,Receiving!$C:$T,11,FALSE)/VLOOKUP($P198,Receiving!$C:$T,5,FALSE),0)</f>
        <v>0</v>
      </c>
      <c r="AD198" s="12">
        <f>IFERROR(VLOOKUP($P198,Rushing!$C:$P,7,FALSE)/VLOOKUP($P198,Rushing!$C:$P,5,FALSE),0)</f>
        <v>0</v>
      </c>
      <c r="AE198" s="12">
        <f>IFERROR(VLOOKUP($P198,Rushing!$C:$P,8,FALSE)/VLOOKUP($P198,Rushing!$C:$P,5,FALSE),0)</f>
        <v>0</v>
      </c>
      <c r="AF198" s="12">
        <f>IFERROR(VLOOKUP($P198,Rushing!$C:$P,12,FALSE),0)</f>
        <v>0</v>
      </c>
      <c r="AG198" s="12">
        <f>IFERROR(VLOOKUP($P198,Rushing!$C:$P,9,FALSE)/VLOOKUP($P198,Rushing!$C:$P,5,FALSE),0)</f>
        <v>0</v>
      </c>
      <c r="AH198" s="12">
        <f>VLOOKUP($J198,'Vegas Odds'!$B:$S,18,FALSE)</f>
        <v>34.909659414362835</v>
      </c>
      <c r="AI198" s="12">
        <f>VLOOKUP($J198,'Vegas Odds'!$B:$S,17,FALSE)</f>
        <v>26.19034058563717</v>
      </c>
      <c r="AJ198">
        <v>1</v>
      </c>
      <c r="AK198" s="12">
        <f t="shared" si="60"/>
        <v>0</v>
      </c>
      <c r="AL198" s="12">
        <f t="shared" si="61"/>
        <v>0</v>
      </c>
      <c r="AM198" s="12">
        <f>V198/Team_Defense_Table[[#Totals],[Passing yds/att]]*'Fanduel Export'!Q198</f>
        <v>0</v>
      </c>
      <c r="AN198" s="12">
        <f t="shared" si="57"/>
        <v>0</v>
      </c>
      <c r="AO198" s="12">
        <f>IFERROR(IF(OR($B198="D",$B198="K"),0,VLOOKUP($P198,Receiving!$C:$T,7,FALSE)/VLOOKUP($P198,Receiving!$C:$T,5,FALSE)),0)*$AJ198</f>
        <v>0</v>
      </c>
      <c r="AP198" s="21">
        <f t="shared" si="68"/>
        <v>35.950198412698413</v>
      </c>
      <c r="AQ198" s="21">
        <f t="shared" si="69"/>
        <v>0</v>
      </c>
      <c r="AR198" s="22">
        <f t="shared" si="62"/>
        <v>0</v>
      </c>
      <c r="AS198" s="22">
        <f t="shared" si="70"/>
        <v>0</v>
      </c>
      <c r="AT198" s="22">
        <f>AA198/Team_Defense_Table[[#Totals],[Yards per completion]]*'Fanduel Export'!S198</f>
        <v>0</v>
      </c>
      <c r="AU198" s="12">
        <f t="shared" si="58"/>
        <v>0</v>
      </c>
      <c r="AV198" s="12">
        <f t="shared" si="63"/>
        <v>0</v>
      </c>
      <c r="AW198" s="21">
        <f t="shared" si="71"/>
        <v>55.169444444444444</v>
      </c>
      <c r="AX198" s="12">
        <f t="shared" si="72"/>
        <v>0</v>
      </c>
      <c r="AY198" s="12">
        <f>AF198/Team_Defense_Table[[#Totals],[Rushing Y/A]]*R198</f>
        <v>0</v>
      </c>
      <c r="AZ198" s="12">
        <f t="shared" si="59"/>
        <v>0</v>
      </c>
      <c r="BA198" s="22">
        <f t="shared" si="64"/>
        <v>0</v>
      </c>
      <c r="BB198" s="22">
        <f t="shared" si="65"/>
        <v>0</v>
      </c>
      <c r="BC198" s="21">
        <f t="shared" si="66"/>
        <v>0</v>
      </c>
      <c r="BD198" t="str">
        <f t="shared" si="73"/>
        <v>D'Andre Swift</v>
      </c>
      <c r="BE198">
        <f t="shared" si="74"/>
        <v>5100</v>
      </c>
      <c r="BF198" t="str">
        <f t="shared" si="75"/>
        <v>RB</v>
      </c>
    </row>
    <row r="199" spans="1:58" x14ac:dyDescent="0.3">
      <c r="A199" t="s">
        <v>2473</v>
      </c>
      <c r="B199" t="s">
        <v>49</v>
      </c>
      <c r="C199" t="s">
        <v>2266</v>
      </c>
      <c r="D199" t="s">
        <v>2474</v>
      </c>
      <c r="E199" t="s">
        <v>2475</v>
      </c>
      <c r="F199">
        <v>5.78125</v>
      </c>
      <c r="G199">
        <v>16</v>
      </c>
      <c r="H199">
        <v>5100</v>
      </c>
      <c r="I199" t="s">
        <v>1941</v>
      </c>
      <c r="J199" t="s">
        <v>135</v>
      </c>
      <c r="K199" t="s">
        <v>76</v>
      </c>
      <c r="O199" t="str">
        <f t="shared" si="67"/>
        <v>Steven Sims Jr.</v>
      </c>
      <c r="P199" t="str">
        <f>IFERROR(VLOOKUP(O:O,'Name Bridge'!A:B,2,FALSE),O:O)</f>
        <v>Steven Sims Jr.</v>
      </c>
      <c r="Q199" s="12">
        <f>VLOOKUP($K199,'Defensive Stats'!$AC:$AH,2,FALSE)</f>
        <v>6.7688266199649734</v>
      </c>
      <c r="R199" s="12">
        <f>VLOOKUP($K199,'Defensive Stats'!$AC:$AH,4,FALSE)</f>
        <v>4.0849858356940514</v>
      </c>
      <c r="S199" s="12">
        <f>VLOOKUP($K199,'Defensive Stats'!$AC:$AH,6,FALSE)</f>
        <v>11.10632183908046</v>
      </c>
      <c r="T199" s="12">
        <f>IFERROR(VLOOKUP($P199,Passing!$C:$AF,9,FALSE)/VLOOKUP($P199,Passing!$C:$AF,5,FALSE),0)</f>
        <v>0</v>
      </c>
      <c r="U199" s="12">
        <f>IFERROR(VLOOKUP($P199,Passing!$C:$AF,11,FALSE)/VLOOKUP($P199,Passing!$C:$AF,5,FALSE),0)</f>
        <v>0</v>
      </c>
      <c r="V199" s="12">
        <f>IFERROR(VLOOKUP($P199,Passing!$C:$AF,18,FALSE),0)</f>
        <v>0</v>
      </c>
      <c r="W199" s="12">
        <f>IFERROR(VLOOKUP($P199,Passing!$C:$AF,12,FALSE)/VLOOKUP($P199,Passing!$C:$AF,5,FALSE),0)</f>
        <v>0</v>
      </c>
      <c r="X199" s="12">
        <f>IFERROR(IF(OR($B199="D",$B199="K"),0,VLOOKUP($P199,Receiving!$C:$T,7,FALSE)/VLOOKUP($P199,Receiving!$C:$T,5,FALSE)),0)*$AJ199</f>
        <v>0</v>
      </c>
      <c r="Y199" s="21">
        <f>IFERROR(VLOOKUP($P199,Receiving!$C:$T,8,FALSE)/VLOOKUP($P199,Receiving!$C:$T,5,FALSE),0)</f>
        <v>0</v>
      </c>
      <c r="Z199" s="21">
        <f>IFERROR(VLOOKUP($P199,Receiving!$C:$T,10,FALSE)/VLOOKUP($P199,Receiving!$C:$T,5,FALSE),0)</f>
        <v>0</v>
      </c>
      <c r="AA199" s="21">
        <f>IFERROR(VLOOKUP($P199,Receiving!$C:$T,11,FALSE),0)</f>
        <v>0</v>
      </c>
      <c r="AB199" s="21">
        <f>IFERROR(VLOOKUP($P199,Receiving!$C:$T,14,FALSE),0)</f>
        <v>0</v>
      </c>
      <c r="AC199" s="21">
        <f>IFERROR(VLOOKUP($P199,Receiving!$C:$T,11,FALSE)/VLOOKUP($P199,Receiving!$C:$T,5,FALSE),0)</f>
        <v>0</v>
      </c>
      <c r="AD199" s="12">
        <f>IFERROR(VLOOKUP($P199,Rushing!$C:$P,7,FALSE)/VLOOKUP($P199,Rushing!$C:$P,5,FALSE),0)</f>
        <v>0</v>
      </c>
      <c r="AE199" s="12">
        <f>IFERROR(VLOOKUP($P199,Rushing!$C:$P,8,FALSE)/VLOOKUP($P199,Rushing!$C:$P,5,FALSE),0)</f>
        <v>0</v>
      </c>
      <c r="AF199" s="12">
        <f>IFERROR(VLOOKUP($P199,Rushing!$C:$P,12,FALSE),0)</f>
        <v>0</v>
      </c>
      <c r="AG199" s="12">
        <f>IFERROR(VLOOKUP($P199,Rushing!$C:$P,9,FALSE)/VLOOKUP($P199,Rushing!$C:$P,5,FALSE),0)</f>
        <v>0</v>
      </c>
      <c r="AH199" s="12">
        <f>VLOOKUP($J199,'Vegas Odds'!$B:$S,18,FALSE)</f>
        <v>36.75783627131635</v>
      </c>
      <c r="AI199" s="12">
        <f>VLOOKUP($J199,'Vegas Odds'!$B:$S,17,FALSE)</f>
        <v>17.842163728683655</v>
      </c>
      <c r="AJ199">
        <v>1</v>
      </c>
      <c r="AK199" s="12">
        <f t="shared" si="60"/>
        <v>0</v>
      </c>
      <c r="AL199" s="12">
        <f t="shared" si="61"/>
        <v>0</v>
      </c>
      <c r="AM199" s="12">
        <f>V199/Team_Defense_Table[[#Totals],[Passing yds/att]]*'Fanduel Export'!Q199</f>
        <v>0</v>
      </c>
      <c r="AN199" s="12">
        <f t="shared" si="57"/>
        <v>0</v>
      </c>
      <c r="AO199" s="12">
        <f>IFERROR(IF(OR($B199="D",$B199="K"),0,VLOOKUP($P199,Receiving!$C:$T,7,FALSE)/VLOOKUP($P199,Receiving!$C:$T,5,FALSE)),0)*$AJ199</f>
        <v>0</v>
      </c>
      <c r="AP199" s="21">
        <f t="shared" si="68"/>
        <v>32.519155844155847</v>
      </c>
      <c r="AQ199" s="21">
        <f t="shared" si="69"/>
        <v>0</v>
      </c>
      <c r="AR199" s="22">
        <f t="shared" si="62"/>
        <v>0</v>
      </c>
      <c r="AS199" s="22">
        <f t="shared" si="70"/>
        <v>0</v>
      </c>
      <c r="AT199" s="22">
        <f>AA199/Team_Defense_Table[[#Totals],[Yards per completion]]*'Fanduel Export'!S199</f>
        <v>0</v>
      </c>
      <c r="AU199" s="12">
        <f t="shared" si="58"/>
        <v>0</v>
      </c>
      <c r="AV199" s="12">
        <f t="shared" si="63"/>
        <v>0</v>
      </c>
      <c r="AW199" s="21">
        <f t="shared" si="71"/>
        <v>36.928205128205128</v>
      </c>
      <c r="AX199" s="12">
        <f t="shared" si="72"/>
        <v>0</v>
      </c>
      <c r="AY199" s="12">
        <f>AF199/Team_Defense_Table[[#Totals],[Rushing Y/A]]*R199</f>
        <v>0</v>
      </c>
      <c r="AZ199" s="12">
        <f t="shared" si="59"/>
        <v>0</v>
      </c>
      <c r="BA199" s="22">
        <f t="shared" si="64"/>
        <v>0</v>
      </c>
      <c r="BB199" s="22">
        <f t="shared" si="65"/>
        <v>0</v>
      </c>
      <c r="BC199" s="21">
        <f t="shared" si="66"/>
        <v>0</v>
      </c>
      <c r="BD199" t="str">
        <f t="shared" si="73"/>
        <v>Steven Sims Jr.</v>
      </c>
      <c r="BE199">
        <f t="shared" si="74"/>
        <v>5100</v>
      </c>
      <c r="BF199" t="str">
        <f t="shared" si="75"/>
        <v>WR</v>
      </c>
    </row>
    <row r="200" spans="1:58" x14ac:dyDescent="0.3">
      <c r="A200" t="s">
        <v>2476</v>
      </c>
      <c r="B200" t="s">
        <v>34</v>
      </c>
      <c r="C200" t="s">
        <v>2477</v>
      </c>
      <c r="D200" t="s">
        <v>172</v>
      </c>
      <c r="E200" t="s">
        <v>1944</v>
      </c>
      <c r="F200">
        <v>8.7624998092651296</v>
      </c>
      <c r="G200">
        <v>16</v>
      </c>
      <c r="H200">
        <v>5100</v>
      </c>
      <c r="I200" t="s">
        <v>1892</v>
      </c>
      <c r="J200" t="s">
        <v>1095</v>
      </c>
      <c r="K200" t="s">
        <v>1096</v>
      </c>
      <c r="O200" t="str">
        <f t="shared" si="67"/>
        <v>Latavius Murray</v>
      </c>
      <c r="P200" t="str">
        <f>IFERROR(VLOOKUP(O:O,'Name Bridge'!A:B,2,FALSE),O:O)</f>
        <v>Latavius Murray</v>
      </c>
      <c r="Q200" s="12">
        <f>VLOOKUP($K200,'Defensive Stats'!$AC:$AH,2,FALSE)</f>
        <v>6.5090361445783129</v>
      </c>
      <c r="R200" s="12">
        <f>VLOOKUP($K200,'Defensive Stats'!$AC:$AH,4,FALSE)</f>
        <v>3.2624309392265194</v>
      </c>
      <c r="S200" s="12">
        <f>VLOOKUP($K200,'Defensive Stats'!$AC:$AH,6,FALSE)</f>
        <v>10.593137254901961</v>
      </c>
      <c r="T200" s="12">
        <f>IFERROR(VLOOKUP($P200,Passing!$C:$AF,9,FALSE)/VLOOKUP($P200,Passing!$C:$AF,5,FALSE),0)</f>
        <v>0</v>
      </c>
      <c r="U200" s="12">
        <f>IFERROR(VLOOKUP($P200,Passing!$C:$AF,11,FALSE)/VLOOKUP($P200,Passing!$C:$AF,5,FALSE),0)</f>
        <v>0</v>
      </c>
      <c r="V200" s="12">
        <f>IFERROR(VLOOKUP($P200,Passing!$C:$AF,18,FALSE),0)</f>
        <v>0</v>
      </c>
      <c r="W200" s="12">
        <f>IFERROR(VLOOKUP($P200,Passing!$C:$AF,12,FALSE)/VLOOKUP($P200,Passing!$C:$AF,5,FALSE),0)</f>
        <v>0</v>
      </c>
      <c r="X200" s="12">
        <f>IFERROR(IF(OR($B200="D",$B200="K"),0,VLOOKUP($P200,Receiving!$C:$T,7,FALSE)/VLOOKUP($P200,Receiving!$C:$T,5,FALSE)),0)*$AJ200</f>
        <v>2.6875</v>
      </c>
      <c r="Y200" s="21">
        <f>IFERROR(VLOOKUP($P200,Receiving!$C:$T,8,FALSE)/VLOOKUP($P200,Receiving!$C:$T,5,FALSE),0)</f>
        <v>2.125</v>
      </c>
      <c r="Z200" s="21">
        <f>IFERROR(VLOOKUP($P200,Receiving!$C:$T,10,FALSE)/VLOOKUP($P200,Receiving!$C:$T,5,FALSE),0)</f>
        <v>14.6875</v>
      </c>
      <c r="AA200" s="21">
        <f>IFERROR(VLOOKUP($P200,Receiving!$C:$T,11,FALSE),0)</f>
        <v>6.9</v>
      </c>
      <c r="AB200" s="21">
        <f>IFERROR(VLOOKUP($P200,Receiving!$C:$T,14,FALSE),0)</f>
        <v>30</v>
      </c>
      <c r="AC200" s="21">
        <f>IFERROR(VLOOKUP($P200,Receiving!$C:$T,11,FALSE)/VLOOKUP($P200,Receiving!$C:$T,5,FALSE),0)</f>
        <v>0.43125000000000002</v>
      </c>
      <c r="AD200" s="12">
        <f>IFERROR(VLOOKUP($P200,Rushing!$C:$P,7,FALSE)/VLOOKUP($P200,Rushing!$C:$P,5,FALSE),0)</f>
        <v>9.125</v>
      </c>
      <c r="AE200" s="12">
        <f>IFERROR(VLOOKUP($P200,Rushing!$C:$P,8,FALSE)/VLOOKUP($P200,Rushing!$C:$P,5,FALSE),0)</f>
        <v>39.8125</v>
      </c>
      <c r="AF200" s="12" t="str">
        <f>IFERROR(VLOOKUP($P200,Rushing!$C:$P,12,FALSE),0)</f>
        <v>4.4</v>
      </c>
      <c r="AG200" s="12">
        <f>IFERROR(VLOOKUP($P200,Rushing!$C:$P,9,FALSE)/VLOOKUP($P200,Rushing!$C:$P,5,FALSE),0)</f>
        <v>0.3125</v>
      </c>
      <c r="AH200" s="12">
        <f>VLOOKUP($J200,'Vegas Odds'!$B:$S,18,FALSE)</f>
        <v>41.698085765579364</v>
      </c>
      <c r="AI200" s="12">
        <f>VLOOKUP($J200,'Vegas Odds'!$B:$S,17,FALSE)</f>
        <v>21.901914234420641</v>
      </c>
      <c r="AJ200">
        <v>1</v>
      </c>
      <c r="AK200" s="12">
        <f t="shared" si="60"/>
        <v>0</v>
      </c>
      <c r="AL200" s="12">
        <f t="shared" si="61"/>
        <v>0</v>
      </c>
      <c r="AM200" s="12">
        <f>V200/Team_Defense_Table[[#Totals],[Passing yds/att]]*'Fanduel Export'!Q200</f>
        <v>0</v>
      </c>
      <c r="AN200" s="12">
        <f t="shared" si="57"/>
        <v>0</v>
      </c>
      <c r="AO200" s="12">
        <f>IFERROR(IF(OR($B200="D",$B200="K"),0,VLOOKUP($P200,Receiving!$C:$T,7,FALSE)/VLOOKUP($P200,Receiving!$C:$T,5,FALSE)),0)*$AJ200</f>
        <v>2.6875</v>
      </c>
      <c r="AP200" s="21">
        <f t="shared" si="68"/>
        <v>40.582776292335119</v>
      </c>
      <c r="AQ200" s="21">
        <f t="shared" si="69"/>
        <v>2.761358776633525</v>
      </c>
      <c r="AR200" s="22">
        <f t="shared" si="62"/>
        <v>2.125</v>
      </c>
      <c r="AS200" s="22">
        <f t="shared" si="70"/>
        <v>2.1833999629195313</v>
      </c>
      <c r="AT200" s="22">
        <f>AA200/Team_Defense_Table[[#Totals],[Yards per completion]]*'Fanduel Export'!S200</f>
        <v>6.8835070606486166</v>
      </c>
      <c r="AU200" s="12">
        <f t="shared" si="58"/>
        <v>15.029449060976521</v>
      </c>
      <c r="AV200" s="12">
        <f t="shared" si="63"/>
        <v>9.125</v>
      </c>
      <c r="AW200" s="21">
        <f t="shared" si="71"/>
        <v>30.380681818181817</v>
      </c>
      <c r="AX200" s="12">
        <f t="shared" si="72"/>
        <v>6.5783568843238367</v>
      </c>
      <c r="AY200" s="12">
        <f>AF200/Team_Defense_Table[[#Totals],[Rushing Y/A]]*R200</f>
        <v>3.3286251901673478</v>
      </c>
      <c r="AZ200" s="12">
        <f t="shared" si="59"/>
        <v>21.896884435071112</v>
      </c>
      <c r="BA200" s="22">
        <f t="shared" si="64"/>
        <v>4.7551333496047636</v>
      </c>
      <c r="BB200" s="22">
        <f t="shared" si="65"/>
        <v>0.93237908815779691</v>
      </c>
      <c r="BC200" s="21">
        <f t="shared" si="66"/>
        <v>0.52696078431372551</v>
      </c>
      <c r="BD200" t="str">
        <f t="shared" si="73"/>
        <v>Latavius Murray</v>
      </c>
      <c r="BE200">
        <f t="shared" si="74"/>
        <v>5100</v>
      </c>
      <c r="BF200" t="str">
        <f t="shared" si="75"/>
        <v>RB</v>
      </c>
    </row>
    <row r="201" spans="1:58" x14ac:dyDescent="0.3">
      <c r="A201" t="s">
        <v>2478</v>
      </c>
      <c r="B201" t="s">
        <v>34</v>
      </c>
      <c r="C201" t="s">
        <v>2479</v>
      </c>
      <c r="D201" t="s">
        <v>167</v>
      </c>
      <c r="E201" t="s">
        <v>2480</v>
      </c>
      <c r="F201">
        <v>9.2333333333333307</v>
      </c>
      <c r="G201">
        <v>15</v>
      </c>
      <c r="H201">
        <v>5100</v>
      </c>
      <c r="I201" t="s">
        <v>1941</v>
      </c>
      <c r="J201" t="s">
        <v>135</v>
      </c>
      <c r="K201" t="s">
        <v>76</v>
      </c>
      <c r="O201" t="str">
        <f t="shared" si="67"/>
        <v>Adrian Peterson</v>
      </c>
      <c r="P201" t="str">
        <f>IFERROR(VLOOKUP(O:O,'Name Bridge'!A:B,2,FALSE),O:O)</f>
        <v>Adrian Peterson</v>
      </c>
      <c r="Q201" s="12">
        <f>VLOOKUP($K201,'Defensive Stats'!$AC:$AH,2,FALSE)</f>
        <v>6.7688266199649734</v>
      </c>
      <c r="R201" s="12">
        <f>VLOOKUP($K201,'Defensive Stats'!$AC:$AH,4,FALSE)</f>
        <v>4.0849858356940514</v>
      </c>
      <c r="S201" s="12">
        <f>VLOOKUP($K201,'Defensive Stats'!$AC:$AH,6,FALSE)</f>
        <v>11.10632183908046</v>
      </c>
      <c r="T201" s="12">
        <f>IFERROR(VLOOKUP($P201,Passing!$C:$AF,9,FALSE)/VLOOKUP($P201,Passing!$C:$AF,5,FALSE),0)</f>
        <v>0</v>
      </c>
      <c r="U201" s="12">
        <f>IFERROR(VLOOKUP($P201,Passing!$C:$AF,11,FALSE)/VLOOKUP($P201,Passing!$C:$AF,5,FALSE),0)</f>
        <v>0</v>
      </c>
      <c r="V201" s="12">
        <f>IFERROR(VLOOKUP($P201,Passing!$C:$AF,18,FALSE),0)</f>
        <v>0</v>
      </c>
      <c r="W201" s="12">
        <f>IFERROR(VLOOKUP($P201,Passing!$C:$AF,12,FALSE)/VLOOKUP($P201,Passing!$C:$AF,5,FALSE),0)</f>
        <v>0</v>
      </c>
      <c r="X201" s="12">
        <f>IFERROR(IF(OR($B201="D",$B201="K"),0,VLOOKUP($P201,Receiving!$C:$T,7,FALSE)/VLOOKUP($P201,Receiving!$C:$T,5,FALSE)),0)*$AJ201</f>
        <v>1.5333333333333334</v>
      </c>
      <c r="Y201" s="21">
        <f>IFERROR(VLOOKUP($P201,Receiving!$C:$T,8,FALSE)/VLOOKUP($P201,Receiving!$C:$T,5,FALSE),0)</f>
        <v>1.1333333333333333</v>
      </c>
      <c r="Z201" s="21">
        <f>IFERROR(VLOOKUP($P201,Receiving!$C:$T,10,FALSE)/VLOOKUP($P201,Receiving!$C:$T,5,FALSE),0)</f>
        <v>9.4666666666666668</v>
      </c>
      <c r="AA201" s="21">
        <f>IFERROR(VLOOKUP($P201,Receiving!$C:$T,11,FALSE),0)</f>
        <v>8.4</v>
      </c>
      <c r="AB201" s="21">
        <f>IFERROR(VLOOKUP($P201,Receiving!$C:$T,14,FALSE),0)</f>
        <v>22</v>
      </c>
      <c r="AC201" s="21">
        <f>IFERROR(VLOOKUP($P201,Receiving!$C:$T,11,FALSE)/VLOOKUP($P201,Receiving!$C:$T,5,FALSE),0)</f>
        <v>0.56000000000000005</v>
      </c>
      <c r="AD201" s="12">
        <f>IFERROR(VLOOKUP($P201,Rushing!$C:$P,7,FALSE)/VLOOKUP($P201,Rushing!$C:$P,5,FALSE),0)</f>
        <v>14.066666666666666</v>
      </c>
      <c r="AE201" s="12">
        <f>IFERROR(VLOOKUP($P201,Rushing!$C:$P,8,FALSE)/VLOOKUP($P201,Rushing!$C:$P,5,FALSE),0)</f>
        <v>59.866666666666667</v>
      </c>
      <c r="AF201" s="12" t="str">
        <f>IFERROR(VLOOKUP($P201,Rushing!$C:$P,12,FALSE),0)</f>
        <v>4.3</v>
      </c>
      <c r="AG201" s="12">
        <f>IFERROR(VLOOKUP($P201,Rushing!$C:$P,9,FALSE)/VLOOKUP($P201,Rushing!$C:$P,5,FALSE),0)</f>
        <v>0.33333333333333331</v>
      </c>
      <c r="AH201" s="12">
        <f>VLOOKUP($J201,'Vegas Odds'!$B:$S,18,FALSE)</f>
        <v>36.75783627131635</v>
      </c>
      <c r="AI201" s="12">
        <f>VLOOKUP($J201,'Vegas Odds'!$B:$S,17,FALSE)</f>
        <v>17.842163728683655</v>
      </c>
      <c r="AJ201">
        <v>1</v>
      </c>
      <c r="AK201" s="12">
        <f t="shared" si="60"/>
        <v>0</v>
      </c>
      <c r="AL201" s="12">
        <f t="shared" si="61"/>
        <v>0</v>
      </c>
      <c r="AM201" s="12">
        <f>V201/Team_Defense_Table[[#Totals],[Passing yds/att]]*'Fanduel Export'!Q201</f>
        <v>0</v>
      </c>
      <c r="AN201" s="12">
        <f t="shared" si="57"/>
        <v>0</v>
      </c>
      <c r="AO201" s="12">
        <f>IFERROR(IF(OR($B201="D",$B201="K"),0,VLOOKUP($P201,Receiving!$C:$T,7,FALSE)/VLOOKUP($P201,Receiving!$C:$T,5,FALSE)),0)*$AJ201</f>
        <v>1.5333333333333334</v>
      </c>
      <c r="AP201" s="21">
        <f t="shared" si="68"/>
        <v>32.519155844155847</v>
      </c>
      <c r="AQ201" s="21">
        <f t="shared" si="69"/>
        <v>1.733194302033134</v>
      </c>
      <c r="AR201" s="22">
        <f t="shared" si="62"/>
        <v>1.1333333333333333</v>
      </c>
      <c r="AS201" s="22">
        <f t="shared" si="70"/>
        <v>1.2810566580244902</v>
      </c>
      <c r="AT201" s="22">
        <f>AA201/Team_Defense_Table[[#Totals],[Yards per completion]]*'Fanduel Export'!S201</f>
        <v>8.7858869823008554</v>
      </c>
      <c r="AU201" s="12">
        <f t="shared" si="58"/>
        <v>11.255219015327206</v>
      </c>
      <c r="AV201" s="12">
        <f t="shared" si="63"/>
        <v>14.066666666666666</v>
      </c>
      <c r="AW201" s="21">
        <f t="shared" si="71"/>
        <v>36.928205128205128</v>
      </c>
      <c r="AX201" s="12">
        <f t="shared" si="72"/>
        <v>6.7964248170780817</v>
      </c>
      <c r="AY201" s="12">
        <f>AF201/Team_Defense_Table[[#Totals],[Rushing Y/A]]*R201</f>
        <v>4.0731452970398658</v>
      </c>
      <c r="AZ201" s="12">
        <f t="shared" si="59"/>
        <v>27.68282578036662</v>
      </c>
      <c r="BA201" s="22">
        <f t="shared" si="64"/>
        <v>4.4604711462360491</v>
      </c>
      <c r="BB201" s="22">
        <f t="shared" si="65"/>
        <v>0.87460218553648028</v>
      </c>
      <c r="BC201" s="21">
        <f t="shared" si="66"/>
        <v>0.30065359477124187</v>
      </c>
      <c r="BD201" t="str">
        <f t="shared" si="73"/>
        <v>Adrian Peterson</v>
      </c>
      <c r="BE201">
        <f t="shared" si="74"/>
        <v>5100</v>
      </c>
      <c r="BF201" t="str">
        <f t="shared" si="75"/>
        <v>RB</v>
      </c>
    </row>
    <row r="202" spans="1:58" x14ac:dyDescent="0.3">
      <c r="A202" t="s">
        <v>2481</v>
      </c>
      <c r="B202" t="s">
        <v>49</v>
      </c>
      <c r="C202" t="s">
        <v>2482</v>
      </c>
      <c r="D202" t="s">
        <v>359</v>
      </c>
      <c r="E202" t="s">
        <v>2483</v>
      </c>
      <c r="F202">
        <v>4.7714287894112699</v>
      </c>
      <c r="G202">
        <v>7</v>
      </c>
      <c r="H202">
        <v>5100</v>
      </c>
      <c r="I202" t="s">
        <v>1972</v>
      </c>
      <c r="J202" t="s">
        <v>1093</v>
      </c>
      <c r="K202" t="s">
        <v>86</v>
      </c>
      <c r="O202" t="str">
        <f t="shared" si="67"/>
        <v>N'Keal Harry</v>
      </c>
      <c r="P202" t="str">
        <f>IFERROR(VLOOKUP(O:O,'Name Bridge'!A:B,2,FALSE),O:O)</f>
        <v>N'Keal Harry</v>
      </c>
      <c r="Q202" s="12">
        <f>VLOOKUP($K202,'Defensive Stats'!$AC:$AH,2,FALSE)</f>
        <v>7.7027522935779817</v>
      </c>
      <c r="R202" s="12">
        <f>VLOOKUP($K202,'Defensive Stats'!$AC:$AH,4,FALSE)</f>
        <v>4.4659793814432991</v>
      </c>
      <c r="S202" s="12">
        <f>VLOOKUP($K202,'Defensive Stats'!$AC:$AH,6,FALSE)</f>
        <v>12.203488372093023</v>
      </c>
      <c r="T202" s="12">
        <f>IFERROR(VLOOKUP($P202,Passing!$C:$AF,9,FALSE)/VLOOKUP($P202,Passing!$C:$AF,5,FALSE),0)</f>
        <v>0</v>
      </c>
      <c r="U202" s="12">
        <f>IFERROR(VLOOKUP($P202,Passing!$C:$AF,11,FALSE)/VLOOKUP($P202,Passing!$C:$AF,5,FALSE),0)</f>
        <v>0</v>
      </c>
      <c r="V202" s="12">
        <f>IFERROR(VLOOKUP($P202,Passing!$C:$AF,18,FALSE),0)</f>
        <v>0</v>
      </c>
      <c r="W202" s="12">
        <f>IFERROR(VLOOKUP($P202,Passing!$C:$AF,12,FALSE)/VLOOKUP($P202,Passing!$C:$AF,5,FALSE),0)</f>
        <v>0</v>
      </c>
      <c r="X202" s="12">
        <f>IFERROR(IF(OR($B202="D",$B202="K"),0,VLOOKUP($P202,Receiving!$C:$T,7,FALSE)/VLOOKUP($P202,Receiving!$C:$T,5,FALSE)),0)*$AJ202</f>
        <v>3.4285714285714284</v>
      </c>
      <c r="Y202" s="21">
        <f>IFERROR(VLOOKUP($P202,Receiving!$C:$T,8,FALSE)/VLOOKUP($P202,Receiving!$C:$T,5,FALSE),0)</f>
        <v>1.7142857142857142</v>
      </c>
      <c r="Z202" s="21">
        <f>IFERROR(VLOOKUP($P202,Receiving!$C:$T,10,FALSE)/VLOOKUP($P202,Receiving!$C:$T,5,FALSE),0)</f>
        <v>15</v>
      </c>
      <c r="AA202" s="21">
        <f>IFERROR(VLOOKUP($P202,Receiving!$C:$T,11,FALSE),0)</f>
        <v>8.8000000000000007</v>
      </c>
      <c r="AB202" s="21">
        <f>IFERROR(VLOOKUP($P202,Receiving!$C:$T,14,FALSE),0)</f>
        <v>18</v>
      </c>
      <c r="AC202" s="21">
        <f>IFERROR(VLOOKUP($P202,Receiving!$C:$T,11,FALSE)/VLOOKUP($P202,Receiving!$C:$T,5,FALSE),0)</f>
        <v>1.2571428571428573</v>
      </c>
      <c r="AD202" s="12">
        <f>IFERROR(VLOOKUP($P202,Rushing!$C:$P,7,FALSE)/VLOOKUP($P202,Rushing!$C:$P,5,FALSE),0)</f>
        <v>0.7142857142857143</v>
      </c>
      <c r="AE202" s="12">
        <f>IFERROR(VLOOKUP($P202,Rushing!$C:$P,8,FALSE)/VLOOKUP($P202,Rushing!$C:$P,5,FALSE),0)</f>
        <v>7</v>
      </c>
      <c r="AF202" s="12" t="str">
        <f>IFERROR(VLOOKUP($P202,Rushing!$C:$P,12,FALSE),0)</f>
        <v>9.8</v>
      </c>
      <c r="AG202" s="12">
        <f>IFERROR(VLOOKUP($P202,Rushing!$C:$P,9,FALSE)/VLOOKUP($P202,Rushing!$C:$P,5,FALSE),0)</f>
        <v>0</v>
      </c>
      <c r="AH202" s="12">
        <f>VLOOKUP($J202,'Vegas Odds'!$B:$S,18,FALSE)</f>
        <v>34.723204605263149</v>
      </c>
      <c r="AI202" s="12">
        <f>VLOOKUP($J202,'Vegas Odds'!$B:$S,17,FALSE)</f>
        <v>31.576795394736852</v>
      </c>
      <c r="AJ202">
        <v>1</v>
      </c>
      <c r="AK202" s="12">
        <f t="shared" si="60"/>
        <v>0</v>
      </c>
      <c r="AL202" s="12">
        <f t="shared" si="61"/>
        <v>0</v>
      </c>
      <c r="AM202" s="12">
        <f>V202/Team_Defense_Table[[#Totals],[Passing yds/att]]*'Fanduel Export'!Q202</f>
        <v>0</v>
      </c>
      <c r="AN202" s="12">
        <f t="shared" si="57"/>
        <v>0</v>
      </c>
      <c r="AO202" s="12">
        <f>IFERROR(IF(OR($B202="D",$B202="K"),0,VLOOKUP($P202,Receiving!$C:$T,7,FALSE)/VLOOKUP($P202,Receiving!$C:$T,5,FALSE)),0)*$AJ202</f>
        <v>3.4285714285714284</v>
      </c>
      <c r="AP202" s="21">
        <f t="shared" si="68"/>
        <v>42.773239260739253</v>
      </c>
      <c r="AQ202" s="21">
        <f t="shared" si="69"/>
        <v>2.7833053861627852</v>
      </c>
      <c r="AR202" s="22">
        <f t="shared" si="62"/>
        <v>1.7142857142857142</v>
      </c>
      <c r="AS202" s="22">
        <f t="shared" si="70"/>
        <v>1.3916526930813926</v>
      </c>
      <c r="AT202" s="22">
        <f>AA202/Team_Defense_Table[[#Totals],[Yards per completion]]*'Fanduel Export'!S202</f>
        <v>10.113529273265037</v>
      </c>
      <c r="AU202" s="12">
        <f t="shared" si="58"/>
        <v>14.074520249696787</v>
      </c>
      <c r="AV202" s="12">
        <f t="shared" si="63"/>
        <v>0.7142857142857143</v>
      </c>
      <c r="AW202" s="21">
        <f t="shared" si="71"/>
        <v>34.718452380952385</v>
      </c>
      <c r="AX202" s="12">
        <f t="shared" si="72"/>
        <v>0.64965032444124016</v>
      </c>
      <c r="AY202" s="12">
        <f>AF202/Team_Defense_Table[[#Totals],[Rushing Y/A]]*R202</f>
        <v>10.148776333482743</v>
      </c>
      <c r="AZ202" s="12">
        <f t="shared" si="59"/>
        <v>6.5931558377286441</v>
      </c>
      <c r="BA202" s="22">
        <f t="shared" si="64"/>
        <v>2.9239104658854003</v>
      </c>
      <c r="BB202" s="22">
        <f t="shared" si="65"/>
        <v>0.5733157776245883</v>
      </c>
      <c r="BC202" s="21">
        <f t="shared" si="66"/>
        <v>0.67226890756302526</v>
      </c>
      <c r="BD202" t="str">
        <f t="shared" si="73"/>
        <v>N'Keal Harry</v>
      </c>
      <c r="BE202">
        <f t="shared" si="74"/>
        <v>5100</v>
      </c>
      <c r="BF202" t="str">
        <f t="shared" si="75"/>
        <v>WR</v>
      </c>
    </row>
    <row r="203" spans="1:58" x14ac:dyDescent="0.3">
      <c r="A203" t="s">
        <v>2484</v>
      </c>
      <c r="B203" t="s">
        <v>49</v>
      </c>
      <c r="C203" t="s">
        <v>1936</v>
      </c>
      <c r="D203" t="s">
        <v>184</v>
      </c>
      <c r="E203" t="s">
        <v>2485</v>
      </c>
      <c r="F203">
        <v>8.3125</v>
      </c>
      <c r="G203">
        <v>16</v>
      </c>
      <c r="H203">
        <v>5100</v>
      </c>
      <c r="I203" t="s">
        <v>1996</v>
      </c>
      <c r="J203" t="s">
        <v>1092</v>
      </c>
      <c r="K203" t="s">
        <v>104</v>
      </c>
      <c r="O203" t="str">
        <f t="shared" si="67"/>
        <v>Chris Conley</v>
      </c>
      <c r="P203" t="str">
        <f>IFERROR(VLOOKUP(O:O,'Name Bridge'!A:B,2,FALSE),O:O)</f>
        <v>Chris Conley</v>
      </c>
      <c r="Q203" s="12">
        <f>VLOOKUP($K203,'Defensive Stats'!$AC:$AH,2,FALSE)</f>
        <v>7.0854092526690389</v>
      </c>
      <c r="R203" s="12">
        <f>VLOOKUP($K203,'Defensive Stats'!$AC:$AH,4,FALSE)</f>
        <v>4.0913838120104442</v>
      </c>
      <c r="S203" s="12">
        <f>VLOOKUP($K203,'Defensive Stats'!$AC:$AH,6,FALSE)</f>
        <v>10.106598984771574</v>
      </c>
      <c r="T203" s="12">
        <f>IFERROR(VLOOKUP($P203,Passing!$C:$AF,9,FALSE)/VLOOKUP($P203,Passing!$C:$AF,5,FALSE),0)</f>
        <v>0</v>
      </c>
      <c r="U203" s="12">
        <f>IFERROR(VLOOKUP($P203,Passing!$C:$AF,11,FALSE)/VLOOKUP($P203,Passing!$C:$AF,5,FALSE),0)</f>
        <v>0</v>
      </c>
      <c r="V203" s="12">
        <f>IFERROR(VLOOKUP($P203,Passing!$C:$AF,18,FALSE),0)</f>
        <v>0</v>
      </c>
      <c r="W203" s="12">
        <f>IFERROR(VLOOKUP($P203,Passing!$C:$AF,12,FALSE)/VLOOKUP($P203,Passing!$C:$AF,5,FALSE),0)</f>
        <v>0</v>
      </c>
      <c r="X203" s="12">
        <f>IFERROR(IF(OR($B203="D",$B203="K"),0,VLOOKUP($P203,Receiving!$C:$T,7,FALSE)/VLOOKUP($P203,Receiving!$C:$T,5,FALSE)),0)*$AJ203</f>
        <v>5.625</v>
      </c>
      <c r="Y203" s="21">
        <f>IFERROR(VLOOKUP($P203,Receiving!$C:$T,8,FALSE)/VLOOKUP($P203,Receiving!$C:$T,5,FALSE),0)</f>
        <v>2.9375</v>
      </c>
      <c r="Z203" s="21">
        <f>IFERROR(VLOOKUP($P203,Receiving!$C:$T,10,FALSE)/VLOOKUP($P203,Receiving!$C:$T,5,FALSE),0)</f>
        <v>48.4375</v>
      </c>
      <c r="AA203" s="21">
        <f>IFERROR(VLOOKUP($P203,Receiving!$C:$T,11,FALSE),0)</f>
        <v>16.5</v>
      </c>
      <c r="AB203" s="21">
        <f>IFERROR(VLOOKUP($P203,Receiving!$C:$T,14,FALSE),0)</f>
        <v>70</v>
      </c>
      <c r="AC203" s="21">
        <f>IFERROR(VLOOKUP($P203,Receiving!$C:$T,11,FALSE)/VLOOKUP($P203,Receiving!$C:$T,5,FALSE),0)</f>
        <v>1.03125</v>
      </c>
      <c r="AD203" s="12">
        <f>IFERROR(VLOOKUP($P203,Rushing!$C:$P,7,FALSE)/VLOOKUP($P203,Rushing!$C:$P,5,FALSE),0)</f>
        <v>0</v>
      </c>
      <c r="AE203" s="12">
        <f>IFERROR(VLOOKUP($P203,Rushing!$C:$P,8,FALSE)/VLOOKUP($P203,Rushing!$C:$P,5,FALSE),0)</f>
        <v>0</v>
      </c>
      <c r="AF203" s="12">
        <f>IFERROR(VLOOKUP($P203,Rushing!$C:$P,12,FALSE),0)</f>
        <v>0</v>
      </c>
      <c r="AG203" s="12">
        <f>IFERROR(VLOOKUP($P203,Rushing!$C:$P,9,FALSE)/VLOOKUP($P203,Rushing!$C:$P,5,FALSE),0)</f>
        <v>0</v>
      </c>
      <c r="AH203" s="12">
        <f>VLOOKUP($J203,'Vegas Odds'!$B:$S,18,FALSE)</f>
        <v>43.022920729712041</v>
      </c>
      <c r="AI203" s="12">
        <f>VLOOKUP($J203,'Vegas Odds'!$B:$S,17,FALSE)</f>
        <v>18.377079270287954</v>
      </c>
      <c r="AJ203">
        <v>1</v>
      </c>
      <c r="AK203" s="12">
        <f t="shared" si="60"/>
        <v>0</v>
      </c>
      <c r="AL203" s="12">
        <f t="shared" si="61"/>
        <v>0</v>
      </c>
      <c r="AM203" s="12">
        <f>V203/Team_Defense_Table[[#Totals],[Passing yds/att]]*'Fanduel Export'!Q203</f>
        <v>0</v>
      </c>
      <c r="AN203" s="12">
        <f t="shared" si="57"/>
        <v>0</v>
      </c>
      <c r="AO203" s="12">
        <f>IFERROR(IF(OR($B203="D",$B203="K"),0,VLOOKUP($P203,Receiving!$C:$T,7,FALSE)/VLOOKUP($P203,Receiving!$C:$T,5,FALSE)),0)*$AJ203</f>
        <v>5.625</v>
      </c>
      <c r="AP203" s="21">
        <f t="shared" si="68"/>
        <v>39.601298701298703</v>
      </c>
      <c r="AQ203" s="21">
        <f t="shared" si="69"/>
        <v>6.1110099173766201</v>
      </c>
      <c r="AR203" s="22">
        <f t="shared" si="62"/>
        <v>2.9375</v>
      </c>
      <c r="AS203" s="22">
        <f t="shared" si="70"/>
        <v>3.1913051790744573</v>
      </c>
      <c r="AT203" s="22">
        <f>AA203/Team_Defense_Table[[#Totals],[Yards per completion]]*'Fanduel Export'!S203</f>
        <v>15.704533854749052</v>
      </c>
      <c r="AU203" s="12">
        <f t="shared" si="58"/>
        <v>50.117960225610801</v>
      </c>
      <c r="AV203" s="12">
        <f t="shared" si="63"/>
        <v>0</v>
      </c>
      <c r="AW203" s="21">
        <f t="shared" si="71"/>
        <v>30.299350649350647</v>
      </c>
      <c r="AX203" s="12">
        <f t="shared" si="72"/>
        <v>0</v>
      </c>
      <c r="AY203" s="12">
        <f>AF203/Team_Defense_Table[[#Totals],[Rushing Y/A]]*R203</f>
        <v>0</v>
      </c>
      <c r="AZ203" s="12">
        <f t="shared" si="59"/>
        <v>0</v>
      </c>
      <c r="BA203" s="22">
        <f t="shared" si="64"/>
        <v>6.4805460225610805</v>
      </c>
      <c r="BB203" s="22">
        <f t="shared" si="65"/>
        <v>1.2706952985413884</v>
      </c>
      <c r="BC203" s="21">
        <f t="shared" si="66"/>
        <v>1.1029411764705883</v>
      </c>
      <c r="BD203" t="str">
        <f t="shared" si="73"/>
        <v>Chris Conley</v>
      </c>
      <c r="BE203">
        <f t="shared" si="74"/>
        <v>5100</v>
      </c>
      <c r="BF203" t="str">
        <f t="shared" si="75"/>
        <v>WR</v>
      </c>
    </row>
    <row r="204" spans="1:58" x14ac:dyDescent="0.3">
      <c r="A204" t="s">
        <v>2486</v>
      </c>
      <c r="B204" t="s">
        <v>52</v>
      </c>
      <c r="C204" t="s">
        <v>2487</v>
      </c>
      <c r="D204" t="s">
        <v>406</v>
      </c>
      <c r="E204" t="s">
        <v>1891</v>
      </c>
      <c r="F204">
        <v>3.06666670905219</v>
      </c>
      <c r="G204">
        <v>9</v>
      </c>
      <c r="H204">
        <v>5100</v>
      </c>
      <c r="I204" t="s">
        <v>1884</v>
      </c>
      <c r="J204" t="s">
        <v>33</v>
      </c>
      <c r="K204" t="s">
        <v>1138</v>
      </c>
      <c r="O204" t="str">
        <f t="shared" si="67"/>
        <v>Ian Thomas</v>
      </c>
      <c r="P204" t="str">
        <f>IFERROR(VLOOKUP(O:O,'Name Bridge'!A:B,2,FALSE),O:O)</f>
        <v>Ian Thomas</v>
      </c>
      <c r="Q204" s="12">
        <f>VLOOKUP($K204,'Defensive Stats'!$AC:$AH,2,FALSE)</f>
        <v>7.8079847908745244</v>
      </c>
      <c r="R204" s="12">
        <f>VLOOKUP($K204,'Defensive Stats'!$AC:$AH,4,FALSE)</f>
        <v>3.8765432098765431</v>
      </c>
      <c r="S204" s="12">
        <f>VLOOKUP($K204,'Defensive Stats'!$AC:$AH,6,FALSE)</f>
        <v>12.186943620178042</v>
      </c>
      <c r="T204" s="12">
        <f>IFERROR(VLOOKUP($P204,Passing!$C:$AF,9,FALSE)/VLOOKUP($P204,Passing!$C:$AF,5,FALSE),0)</f>
        <v>0</v>
      </c>
      <c r="U204" s="12">
        <f>IFERROR(VLOOKUP($P204,Passing!$C:$AF,11,FALSE)/VLOOKUP($P204,Passing!$C:$AF,5,FALSE),0)</f>
        <v>0</v>
      </c>
      <c r="V204" s="12">
        <f>IFERROR(VLOOKUP($P204,Passing!$C:$AF,18,FALSE),0)</f>
        <v>0</v>
      </c>
      <c r="W204" s="12">
        <f>IFERROR(VLOOKUP($P204,Passing!$C:$AF,12,FALSE)/VLOOKUP($P204,Passing!$C:$AF,5,FALSE),0)</f>
        <v>0</v>
      </c>
      <c r="X204" s="12">
        <f>IFERROR(IF(OR($B204="D",$B204="K"),0,VLOOKUP($P204,Receiving!$C:$T,7,FALSE)/VLOOKUP($P204,Receiving!$C:$T,5,FALSE)),0)*$AJ204</f>
        <v>1.875</v>
      </c>
      <c r="Y204" s="21">
        <f>IFERROR(VLOOKUP($P204,Receiving!$C:$T,8,FALSE)/VLOOKUP($P204,Receiving!$C:$T,5,FALSE),0)</f>
        <v>1</v>
      </c>
      <c r="Z204" s="21">
        <f>IFERROR(VLOOKUP($P204,Receiving!$C:$T,10,FALSE)/VLOOKUP($P204,Receiving!$C:$T,5,FALSE),0)</f>
        <v>8.5</v>
      </c>
      <c r="AA204" s="21">
        <f>IFERROR(VLOOKUP($P204,Receiving!$C:$T,11,FALSE),0)</f>
        <v>8.5</v>
      </c>
      <c r="AB204" s="21">
        <f>IFERROR(VLOOKUP($P204,Receiving!$C:$T,14,FALSE),0)</f>
        <v>19</v>
      </c>
      <c r="AC204" s="21">
        <f>IFERROR(VLOOKUP($P204,Receiving!$C:$T,11,FALSE)/VLOOKUP($P204,Receiving!$C:$T,5,FALSE),0)</f>
        <v>0.53125</v>
      </c>
      <c r="AD204" s="12">
        <f>IFERROR(VLOOKUP($P204,Rushing!$C:$P,7,FALSE)/VLOOKUP($P204,Rushing!$C:$P,5,FALSE),0)</f>
        <v>0</v>
      </c>
      <c r="AE204" s="12">
        <f>IFERROR(VLOOKUP($P204,Rushing!$C:$P,8,FALSE)/VLOOKUP($P204,Rushing!$C:$P,5,FALSE),0)</f>
        <v>0</v>
      </c>
      <c r="AF204" s="12">
        <f>IFERROR(VLOOKUP($P204,Rushing!$C:$P,12,FALSE),0)</f>
        <v>0</v>
      </c>
      <c r="AG204" s="12">
        <f>IFERROR(VLOOKUP($P204,Rushing!$C:$P,9,FALSE)/VLOOKUP($P204,Rushing!$C:$P,5,FALSE),0)</f>
        <v>0</v>
      </c>
      <c r="AH204" s="12">
        <f>VLOOKUP($J204,'Vegas Odds'!$B:$S,18,FALSE)</f>
        <v>42.975624629062651</v>
      </c>
      <c r="AI204" s="12">
        <f>VLOOKUP($J204,'Vegas Odds'!$B:$S,17,FALSE)</f>
        <v>20.224375370937352</v>
      </c>
      <c r="AJ204">
        <v>1</v>
      </c>
      <c r="AK204" s="12">
        <f t="shared" si="60"/>
        <v>0</v>
      </c>
      <c r="AL204" s="12">
        <f t="shared" si="61"/>
        <v>0</v>
      </c>
      <c r="AM204" s="12">
        <f>V204/Team_Defense_Table[[#Totals],[Passing yds/att]]*'Fanduel Export'!Q204</f>
        <v>0</v>
      </c>
      <c r="AN204" s="12">
        <f t="shared" ref="AN204:AN267" si="76">AM204*AL204</f>
        <v>0</v>
      </c>
      <c r="AO204" s="12">
        <f>IFERROR(IF(OR($B204="D",$B204="K"),0,VLOOKUP($P204,Receiving!$C:$T,7,FALSE)/VLOOKUP($P204,Receiving!$C:$T,5,FALSE)),0)*$AJ204</f>
        <v>1.875</v>
      </c>
      <c r="AP204" s="21">
        <f t="shared" si="68"/>
        <v>35.359294871794873</v>
      </c>
      <c r="AQ204" s="21">
        <f t="shared" si="69"/>
        <v>2.2788716933314284</v>
      </c>
      <c r="AR204" s="22">
        <f t="shared" si="62"/>
        <v>1</v>
      </c>
      <c r="AS204" s="22">
        <f t="shared" si="70"/>
        <v>1.2153982364434284</v>
      </c>
      <c r="AT204" s="22">
        <f>AA204/Team_Defense_Table[[#Totals],[Yards per completion]]*'Fanduel Export'!S204</f>
        <v>9.7555059856093997</v>
      </c>
      <c r="AU204" s="12">
        <f t="shared" ref="AU204:AU267" si="77">AS204*AT204</f>
        <v>11.856824770522975</v>
      </c>
      <c r="AV204" s="12">
        <f t="shared" si="63"/>
        <v>0</v>
      </c>
      <c r="AW204" s="21">
        <f t="shared" si="71"/>
        <v>28.778311965811962</v>
      </c>
      <c r="AX204" s="12">
        <f t="shared" si="72"/>
        <v>0</v>
      </c>
      <c r="AY204" s="12">
        <f>AF204/Team_Defense_Table[[#Totals],[Rushing Y/A]]*R204</f>
        <v>0</v>
      </c>
      <c r="AZ204" s="12">
        <f t="shared" ref="AZ204:AZ267" si="78">AY204*AX204</f>
        <v>0</v>
      </c>
      <c r="BA204" s="22">
        <f t="shared" si="64"/>
        <v>1.6856824770522976</v>
      </c>
      <c r="BB204" s="22">
        <f t="shared" si="65"/>
        <v>0.3305259758926074</v>
      </c>
      <c r="BC204" s="21">
        <f t="shared" si="66"/>
        <v>0.36764705882352944</v>
      </c>
      <c r="BD204" t="str">
        <f t="shared" si="73"/>
        <v>Ian Thomas</v>
      </c>
      <c r="BE204">
        <f t="shared" si="74"/>
        <v>5100</v>
      </c>
      <c r="BF204" t="str">
        <f t="shared" si="75"/>
        <v>TE</v>
      </c>
    </row>
    <row r="205" spans="1:58" x14ac:dyDescent="0.3">
      <c r="A205" t="s">
        <v>2488</v>
      </c>
      <c r="B205" t="s">
        <v>52</v>
      </c>
      <c r="C205" t="s">
        <v>2151</v>
      </c>
      <c r="D205" t="s">
        <v>230</v>
      </c>
      <c r="E205" t="s">
        <v>2489</v>
      </c>
      <c r="F205">
        <v>6.27999979654947</v>
      </c>
      <c r="G205">
        <v>15</v>
      </c>
      <c r="H205">
        <v>5100</v>
      </c>
      <c r="I205" t="s">
        <v>1896</v>
      </c>
      <c r="J205" t="s">
        <v>46</v>
      </c>
      <c r="K205" t="s">
        <v>1094</v>
      </c>
      <c r="O205" t="str">
        <f t="shared" si="67"/>
        <v>Kyle Rudolph</v>
      </c>
      <c r="P205" t="str">
        <f>IFERROR(VLOOKUP(O:O,'Name Bridge'!A:B,2,FALSE),O:O)</f>
        <v>Kyle Rudolph</v>
      </c>
      <c r="Q205" s="12">
        <f>VLOOKUP($K205,'Defensive Stats'!$AC:$AH,2,FALSE)</f>
        <v>6.8150183150183148</v>
      </c>
      <c r="R205" s="12">
        <f>VLOOKUP($K205,'Defensive Stats'!$AC:$AH,4,FALSE)</f>
        <v>4.6739659367396591</v>
      </c>
      <c r="S205" s="12">
        <f>VLOOKUP($K205,'Defensive Stats'!$AC:$AH,6,FALSE)</f>
        <v>11.414110429447852</v>
      </c>
      <c r="T205" s="12">
        <f>IFERROR(VLOOKUP($P205,Passing!$C:$AF,9,FALSE)/VLOOKUP($P205,Passing!$C:$AF,5,FALSE),0)</f>
        <v>0</v>
      </c>
      <c r="U205" s="12">
        <f>IFERROR(VLOOKUP($P205,Passing!$C:$AF,11,FALSE)/VLOOKUP($P205,Passing!$C:$AF,5,FALSE),0)</f>
        <v>0</v>
      </c>
      <c r="V205" s="12">
        <f>IFERROR(VLOOKUP($P205,Passing!$C:$AF,18,FALSE),0)</f>
        <v>0</v>
      </c>
      <c r="W205" s="12">
        <f>IFERROR(VLOOKUP($P205,Passing!$C:$AF,12,FALSE)/VLOOKUP($P205,Passing!$C:$AF,5,FALSE),0)</f>
        <v>0</v>
      </c>
      <c r="X205" s="12">
        <f>IFERROR(IF(OR($B205="D",$B205="K"),0,VLOOKUP($P205,Receiving!$C:$T,7,FALSE)/VLOOKUP($P205,Receiving!$C:$T,5,FALSE)),0)*$AJ205</f>
        <v>3</v>
      </c>
      <c r="Y205" s="21">
        <f>IFERROR(VLOOKUP($P205,Receiving!$C:$T,8,FALSE)/VLOOKUP($P205,Receiving!$C:$T,5,FALSE),0)</f>
        <v>2.4375</v>
      </c>
      <c r="Z205" s="21">
        <f>IFERROR(VLOOKUP($P205,Receiving!$C:$T,10,FALSE)/VLOOKUP($P205,Receiving!$C:$T,5,FALSE),0)</f>
        <v>22.9375</v>
      </c>
      <c r="AA205" s="21">
        <f>IFERROR(VLOOKUP($P205,Receiving!$C:$T,11,FALSE),0)</f>
        <v>9.4</v>
      </c>
      <c r="AB205" s="21">
        <f>IFERROR(VLOOKUP($P205,Receiving!$C:$T,14,FALSE),0)</f>
        <v>32</v>
      </c>
      <c r="AC205" s="21">
        <f>IFERROR(VLOOKUP($P205,Receiving!$C:$T,11,FALSE)/VLOOKUP($P205,Receiving!$C:$T,5,FALSE),0)</f>
        <v>0.58750000000000002</v>
      </c>
      <c r="AD205" s="12">
        <f>IFERROR(VLOOKUP($P205,Rushing!$C:$P,7,FALSE)/VLOOKUP($P205,Rushing!$C:$P,5,FALSE),0)</f>
        <v>0</v>
      </c>
      <c r="AE205" s="12">
        <f>IFERROR(VLOOKUP($P205,Rushing!$C:$P,8,FALSE)/VLOOKUP($P205,Rushing!$C:$P,5,FALSE),0)</f>
        <v>0</v>
      </c>
      <c r="AF205" s="12">
        <f>IFERROR(VLOOKUP($P205,Rushing!$C:$P,12,FALSE),0)</f>
        <v>0</v>
      </c>
      <c r="AG205" s="12">
        <f>IFERROR(VLOOKUP($P205,Rushing!$C:$P,9,FALSE)/VLOOKUP($P205,Rushing!$C:$P,5,FALSE),0)</f>
        <v>0</v>
      </c>
      <c r="AH205" s="12">
        <f>VLOOKUP($J205,'Vegas Odds'!$B:$S,18,FALSE)</f>
        <v>24.965896593176794</v>
      </c>
      <c r="AI205" s="12">
        <f>VLOOKUP($J205,'Vegas Odds'!$B:$S,17,FALSE)</f>
        <v>34.134103406823208</v>
      </c>
      <c r="AJ205">
        <v>1</v>
      </c>
      <c r="AK205" s="12">
        <f t="shared" si="60"/>
        <v>0</v>
      </c>
      <c r="AL205" s="12">
        <f t="shared" si="61"/>
        <v>0</v>
      </c>
      <c r="AM205" s="12">
        <f>V205/Team_Defense_Table[[#Totals],[Passing yds/att]]*'Fanduel Export'!Q205</f>
        <v>0</v>
      </c>
      <c r="AN205" s="12">
        <f t="shared" si="76"/>
        <v>0</v>
      </c>
      <c r="AO205" s="12">
        <f>IFERROR(IF(OR($B205="D",$B205="K"),0,VLOOKUP($P205,Receiving!$C:$T,7,FALSE)/VLOOKUP($P205,Receiving!$C:$T,5,FALSE)),0)*$AJ205</f>
        <v>3</v>
      </c>
      <c r="AP205" s="21">
        <f t="shared" si="68"/>
        <v>26.827243589743592</v>
      </c>
      <c r="AQ205" s="21">
        <f t="shared" si="69"/>
        <v>2.7918518549615268</v>
      </c>
      <c r="AR205" s="22">
        <f t="shared" si="62"/>
        <v>2.4375</v>
      </c>
      <c r="AS205" s="22">
        <f t="shared" si="70"/>
        <v>2.2683796321562406</v>
      </c>
      <c r="AT205" s="22">
        <f>AA205/Team_Defense_Table[[#Totals],[Yards per completion]]*'Fanduel Export'!S205</f>
        <v>10.104294497470127</v>
      </c>
      <c r="AU205" s="12">
        <f t="shared" si="77"/>
        <v>22.920375835369612</v>
      </c>
      <c r="AV205" s="12">
        <f t="shared" si="63"/>
        <v>0</v>
      </c>
      <c r="AW205" s="21">
        <f t="shared" si="71"/>
        <v>37.68278388278388</v>
      </c>
      <c r="AX205" s="12">
        <f t="shared" si="72"/>
        <v>0</v>
      </c>
      <c r="AY205" s="12">
        <f>AF205/Team_Defense_Table[[#Totals],[Rushing Y/A]]*R205</f>
        <v>0</v>
      </c>
      <c r="AZ205" s="12">
        <f t="shared" si="78"/>
        <v>0</v>
      </c>
      <c r="BA205" s="22">
        <f t="shared" si="64"/>
        <v>3.5107875835369611</v>
      </c>
      <c r="BB205" s="22">
        <f t="shared" si="65"/>
        <v>0.68838972226214923</v>
      </c>
      <c r="BC205" s="21">
        <f t="shared" si="66"/>
        <v>0.58823529411764708</v>
      </c>
      <c r="BD205" t="str">
        <f t="shared" si="73"/>
        <v>Kyle Rudolph</v>
      </c>
      <c r="BE205">
        <f t="shared" si="74"/>
        <v>5100</v>
      </c>
      <c r="BF205" t="str">
        <f t="shared" si="75"/>
        <v>TE</v>
      </c>
    </row>
    <row r="206" spans="1:58" x14ac:dyDescent="0.3">
      <c r="A206" t="s">
        <v>2490</v>
      </c>
      <c r="B206" t="s">
        <v>49</v>
      </c>
      <c r="C206" t="s">
        <v>2337</v>
      </c>
      <c r="D206" t="s">
        <v>222</v>
      </c>
      <c r="E206" t="s">
        <v>2491</v>
      </c>
      <c r="F206">
        <v>7.30399983723958</v>
      </c>
      <c r="G206">
        <v>15</v>
      </c>
      <c r="H206">
        <v>5100</v>
      </c>
      <c r="I206" t="s">
        <v>1968</v>
      </c>
      <c r="J206" t="s">
        <v>72</v>
      </c>
      <c r="K206" t="s">
        <v>99</v>
      </c>
      <c r="O206" t="str">
        <f t="shared" si="67"/>
        <v>Danny Amendola</v>
      </c>
      <c r="P206" t="str">
        <f>IFERROR(VLOOKUP(O:O,'Name Bridge'!A:B,2,FALSE),O:O)</f>
        <v>Danny Amendola</v>
      </c>
      <c r="Q206" s="12">
        <f>VLOOKUP($K206,'Defensive Stats'!$AC:$AH,2,FALSE)</f>
        <v>6.2241681260945709</v>
      </c>
      <c r="R206" s="12">
        <f>VLOOKUP($K206,'Defensive Stats'!$AC:$AH,4,FALSE)</f>
        <v>3.9420289855072466</v>
      </c>
      <c r="S206" s="12">
        <f>VLOOKUP($K206,'Defensive Stats'!$AC:$AH,6,FALSE)</f>
        <v>9.817679558011049</v>
      </c>
      <c r="T206" s="12">
        <f>IFERROR(VLOOKUP($P206,Passing!$C:$AF,9,FALSE)/VLOOKUP($P206,Passing!$C:$AF,5,FALSE),0)</f>
        <v>6.6666666666666666E-2</v>
      </c>
      <c r="U206" s="12">
        <f>IFERROR(VLOOKUP($P206,Passing!$C:$AF,11,FALSE)/VLOOKUP($P206,Passing!$C:$AF,5,FALSE),0)</f>
        <v>1.2666666666666666</v>
      </c>
      <c r="V206" s="12" t="str">
        <f>IFERROR(VLOOKUP($P206,Passing!$C:$AF,18,FALSE),0)</f>
        <v>19.0</v>
      </c>
      <c r="W206" s="12">
        <f>IFERROR(VLOOKUP($P206,Passing!$C:$AF,12,FALSE)/VLOOKUP($P206,Passing!$C:$AF,5,FALSE),0)</f>
        <v>6.6666666666666666E-2</v>
      </c>
      <c r="X206" s="12">
        <f>IFERROR(IF(OR($B206="D",$B206="K"),0,VLOOKUP($P206,Receiving!$C:$T,7,FALSE)/VLOOKUP($P206,Receiving!$C:$T,5,FALSE)),0)*$AJ206</f>
        <v>6.4666666666666668</v>
      </c>
      <c r="Y206" s="21">
        <f>IFERROR(VLOOKUP($P206,Receiving!$C:$T,8,FALSE)/VLOOKUP($P206,Receiving!$C:$T,5,FALSE),0)</f>
        <v>4.1333333333333337</v>
      </c>
      <c r="Z206" s="21">
        <f>IFERROR(VLOOKUP($P206,Receiving!$C:$T,10,FALSE)/VLOOKUP($P206,Receiving!$C:$T,5,FALSE),0)</f>
        <v>45.2</v>
      </c>
      <c r="AA206" s="21">
        <f>IFERROR(VLOOKUP($P206,Receiving!$C:$T,11,FALSE),0)</f>
        <v>10.9</v>
      </c>
      <c r="AB206" s="21">
        <f>IFERROR(VLOOKUP($P206,Receiving!$C:$T,14,FALSE),0)</f>
        <v>47</v>
      </c>
      <c r="AC206" s="21">
        <f>IFERROR(VLOOKUP($P206,Receiving!$C:$T,11,FALSE)/VLOOKUP($P206,Receiving!$C:$T,5,FALSE),0)</f>
        <v>0.72666666666666668</v>
      </c>
      <c r="AD206" s="12">
        <f>IFERROR(VLOOKUP($P206,Rushing!$C:$P,7,FALSE)/VLOOKUP($P206,Rushing!$C:$P,5,FALSE),0)</f>
        <v>0</v>
      </c>
      <c r="AE206" s="12">
        <f>IFERROR(VLOOKUP($P206,Rushing!$C:$P,8,FALSE)/VLOOKUP($P206,Rushing!$C:$P,5,FALSE),0)</f>
        <v>0</v>
      </c>
      <c r="AF206" s="12">
        <f>IFERROR(VLOOKUP($P206,Rushing!$C:$P,12,FALSE),0)</f>
        <v>0</v>
      </c>
      <c r="AG206" s="12">
        <f>IFERROR(VLOOKUP($P206,Rushing!$C:$P,9,FALSE)/VLOOKUP($P206,Rushing!$C:$P,5,FALSE),0)</f>
        <v>0</v>
      </c>
      <c r="AH206" s="12">
        <f>VLOOKUP($J206,'Vegas Odds'!$B:$S,18,FALSE)</f>
        <v>34.909659414362835</v>
      </c>
      <c r="AI206" s="12">
        <f>VLOOKUP($J206,'Vegas Odds'!$B:$S,17,FALSE)</f>
        <v>26.19034058563717</v>
      </c>
      <c r="AJ206">
        <v>1</v>
      </c>
      <c r="AK206" s="12">
        <f t="shared" si="60"/>
        <v>6.6666666666666666E-2</v>
      </c>
      <c r="AL206" s="12">
        <f t="shared" si="61"/>
        <v>0</v>
      </c>
      <c r="AM206" s="12">
        <f>V206/Team_Defense_Table[[#Totals],[Passing yds/att]]*'Fanduel Export'!Q206</f>
        <v>17.545100283546208</v>
      </c>
      <c r="AN206" s="12">
        <f t="shared" si="76"/>
        <v>0</v>
      </c>
      <c r="AO206" s="12">
        <f>IFERROR(IF(OR($B206="D",$B206="K"),0,VLOOKUP($P206,Receiving!$C:$T,7,FALSE)/VLOOKUP($P206,Receiving!$C:$T,5,FALSE)),0)*$AJ206</f>
        <v>6.4666666666666668</v>
      </c>
      <c r="AP206" s="21">
        <f t="shared" si="68"/>
        <v>35.950198412698413</v>
      </c>
      <c r="AQ206" s="21">
        <f t="shared" si="69"/>
        <v>6.2794961042497812</v>
      </c>
      <c r="AR206" s="22">
        <f t="shared" si="62"/>
        <v>4.1333333333333337</v>
      </c>
      <c r="AS206" s="22">
        <f t="shared" si="70"/>
        <v>4.0136985408606849</v>
      </c>
      <c r="AT206" s="22">
        <f>AA206/Team_Defense_Table[[#Totals],[Yards per completion]]*'Fanduel Export'!S206</f>
        <v>10.077931982348458</v>
      </c>
      <c r="AU206" s="12">
        <f t="shared" si="77"/>
        <v>40.449780892445233</v>
      </c>
      <c r="AV206" s="12">
        <f t="shared" si="63"/>
        <v>0</v>
      </c>
      <c r="AW206" s="21">
        <f t="shared" si="71"/>
        <v>55.169444444444444</v>
      </c>
      <c r="AX206" s="12">
        <f t="shared" si="72"/>
        <v>0</v>
      </c>
      <c r="AY206" s="12">
        <f>AF206/Team_Defense_Table[[#Totals],[Rushing Y/A]]*R206</f>
        <v>0</v>
      </c>
      <c r="AZ206" s="12">
        <f t="shared" si="78"/>
        <v>0</v>
      </c>
      <c r="BA206" s="22">
        <f t="shared" si="64"/>
        <v>6.1116447559111897</v>
      </c>
      <c r="BB206" s="22">
        <f t="shared" si="65"/>
        <v>1.1983617168453313</v>
      </c>
      <c r="BC206" s="21">
        <f t="shared" si="66"/>
        <v>1.2679738562091505</v>
      </c>
      <c r="BD206" t="str">
        <f t="shared" si="73"/>
        <v>Danny Amendola</v>
      </c>
      <c r="BE206">
        <f t="shared" si="74"/>
        <v>5100</v>
      </c>
      <c r="BF206" t="str">
        <f t="shared" si="75"/>
        <v>WR</v>
      </c>
    </row>
    <row r="207" spans="1:58" x14ac:dyDescent="0.3">
      <c r="A207" t="s">
        <v>2492</v>
      </c>
      <c r="B207" t="s">
        <v>49</v>
      </c>
      <c r="C207" t="s">
        <v>2493</v>
      </c>
      <c r="D207" t="s">
        <v>400</v>
      </c>
      <c r="E207" t="s">
        <v>2494</v>
      </c>
      <c r="F207">
        <v>4.1571429116385303</v>
      </c>
      <c r="G207">
        <v>7</v>
      </c>
      <c r="H207">
        <v>5100</v>
      </c>
      <c r="I207" t="s">
        <v>1996</v>
      </c>
      <c r="J207" t="s">
        <v>104</v>
      </c>
      <c r="K207" t="s">
        <v>1092</v>
      </c>
      <c r="O207" t="str">
        <f t="shared" si="67"/>
        <v>Parris Campbell</v>
      </c>
      <c r="P207" t="str">
        <f>IFERROR(VLOOKUP(O:O,'Name Bridge'!A:B,2,FALSE),O:O)</f>
        <v>Parris Campbell</v>
      </c>
      <c r="Q207" s="12">
        <f>VLOOKUP($K207,'Defensive Stats'!$AC:$AH,2,FALSE)</f>
        <v>7.3075435203094781</v>
      </c>
      <c r="R207" s="12">
        <f>VLOOKUP($K207,'Defensive Stats'!$AC:$AH,4,FALSE)</f>
        <v>5.1241379310344826</v>
      </c>
      <c r="S207" s="12">
        <f>VLOOKUP($K207,'Defensive Stats'!$AC:$AH,6,FALSE)</f>
        <v>11.553516819571865</v>
      </c>
      <c r="T207" s="12">
        <f>IFERROR(VLOOKUP($P207,Passing!$C:$AF,9,FALSE)/VLOOKUP($P207,Passing!$C:$AF,5,FALSE),0)</f>
        <v>0</v>
      </c>
      <c r="U207" s="12">
        <f>IFERROR(VLOOKUP($P207,Passing!$C:$AF,11,FALSE)/VLOOKUP($P207,Passing!$C:$AF,5,FALSE),0)</f>
        <v>0</v>
      </c>
      <c r="V207" s="12">
        <f>IFERROR(VLOOKUP($P207,Passing!$C:$AF,18,FALSE),0)</f>
        <v>0</v>
      </c>
      <c r="W207" s="12">
        <f>IFERROR(VLOOKUP($P207,Passing!$C:$AF,12,FALSE)/VLOOKUP($P207,Passing!$C:$AF,5,FALSE),0)</f>
        <v>0</v>
      </c>
      <c r="X207" s="12">
        <f>IFERROR(IF(OR($B207="D",$B207="K"),0,VLOOKUP($P207,Receiving!$C:$T,7,FALSE)/VLOOKUP($P207,Receiving!$C:$T,5,FALSE)),0)*$AJ207</f>
        <v>3.4285714285714284</v>
      </c>
      <c r="Y207" s="21">
        <f>IFERROR(VLOOKUP($P207,Receiving!$C:$T,8,FALSE)/VLOOKUP($P207,Receiving!$C:$T,5,FALSE),0)</f>
        <v>2.5714285714285716</v>
      </c>
      <c r="Z207" s="21">
        <f>IFERROR(VLOOKUP($P207,Receiving!$C:$T,10,FALSE)/VLOOKUP($P207,Receiving!$C:$T,5,FALSE),0)</f>
        <v>18.142857142857142</v>
      </c>
      <c r="AA207" s="21">
        <f>IFERROR(VLOOKUP($P207,Receiving!$C:$T,11,FALSE),0)</f>
        <v>7.1</v>
      </c>
      <c r="AB207" s="21">
        <f>IFERROR(VLOOKUP($P207,Receiving!$C:$T,14,FALSE),0)</f>
        <v>27</v>
      </c>
      <c r="AC207" s="21">
        <f>IFERROR(VLOOKUP($P207,Receiving!$C:$T,11,FALSE)/VLOOKUP($P207,Receiving!$C:$T,5,FALSE),0)</f>
        <v>1.0142857142857142</v>
      </c>
      <c r="AD207" s="12">
        <f>IFERROR(VLOOKUP($P207,Rushing!$C:$P,7,FALSE)/VLOOKUP($P207,Rushing!$C:$P,5,FALSE),0)</f>
        <v>0.5714285714285714</v>
      </c>
      <c r="AE207" s="12">
        <f>IFERROR(VLOOKUP($P207,Rushing!$C:$P,8,FALSE)/VLOOKUP($P207,Rushing!$C:$P,5,FALSE),0)</f>
        <v>4.8571428571428568</v>
      </c>
      <c r="AF207" s="12" t="str">
        <f>IFERROR(VLOOKUP($P207,Rushing!$C:$P,12,FALSE),0)</f>
        <v>8.5</v>
      </c>
      <c r="AG207" s="12">
        <f>IFERROR(VLOOKUP($P207,Rushing!$C:$P,9,FALSE)/VLOOKUP($P207,Rushing!$C:$P,5,FALSE),0)</f>
        <v>0</v>
      </c>
      <c r="AH207" s="12">
        <f>VLOOKUP($J207,'Vegas Odds'!$B:$S,18,FALSE)</f>
        <v>24.832312195121943</v>
      </c>
      <c r="AI207" s="12">
        <f>VLOOKUP($J207,'Vegas Odds'!$B:$S,17,FALSE)</f>
        <v>36.767687804878058</v>
      </c>
      <c r="AJ207">
        <v>1</v>
      </c>
      <c r="AK207" s="12">
        <f t="shared" si="60"/>
        <v>0</v>
      </c>
      <c r="AL207" s="12">
        <f t="shared" si="61"/>
        <v>0</v>
      </c>
      <c r="AM207" s="12">
        <f>V207/Team_Defense_Table[[#Totals],[Passing yds/att]]*'Fanduel Export'!Q207</f>
        <v>0</v>
      </c>
      <c r="AN207" s="12">
        <f t="shared" si="76"/>
        <v>0</v>
      </c>
      <c r="AO207" s="12">
        <f>IFERROR(IF(OR($B207="D",$B207="K"),0,VLOOKUP($P207,Receiving!$C:$T,7,FALSE)/VLOOKUP($P207,Receiving!$C:$T,5,FALSE)),0)*$AJ207</f>
        <v>3.4285714285714284</v>
      </c>
      <c r="AP207" s="21">
        <f t="shared" si="68"/>
        <v>34.886584249084251</v>
      </c>
      <c r="AQ207" s="21">
        <f t="shared" si="69"/>
        <v>2.440461223996035</v>
      </c>
      <c r="AR207" s="22">
        <f t="shared" si="62"/>
        <v>2.5714285714285716</v>
      </c>
      <c r="AS207" s="22">
        <f t="shared" si="70"/>
        <v>1.8303459179970265</v>
      </c>
      <c r="AT207" s="22">
        <f>AA207/Team_Defense_Table[[#Totals],[Yards per completion]]*'Fanduel Export'!S207</f>
        <v>7.7251802527521054</v>
      </c>
      <c r="AU207" s="12">
        <f t="shared" si="77"/>
        <v>14.139752141416054</v>
      </c>
      <c r="AV207" s="12">
        <f t="shared" si="63"/>
        <v>0.5714285714285714</v>
      </c>
      <c r="AW207" s="21">
        <f t="shared" si="71"/>
        <v>29.715476190476192</v>
      </c>
      <c r="AX207" s="12">
        <f t="shared" si="72"/>
        <v>0.70704259229764299</v>
      </c>
      <c r="AY207" s="12">
        <f>AF207/Team_Defense_Table[[#Totals],[Rushing Y/A]]*R207</f>
        <v>10.099750124937531</v>
      </c>
      <c r="AZ207" s="12">
        <f t="shared" si="78"/>
        <v>7.1409535098942758</v>
      </c>
      <c r="BA207" s="22">
        <f t="shared" si="64"/>
        <v>3.4137848508453184</v>
      </c>
      <c r="BB207" s="22">
        <f t="shared" si="65"/>
        <v>0.66936957859712132</v>
      </c>
      <c r="BC207" s="21">
        <f t="shared" si="66"/>
        <v>0.67226890756302526</v>
      </c>
      <c r="BD207" t="str">
        <f t="shared" si="73"/>
        <v>Parris Campbell</v>
      </c>
      <c r="BE207">
        <f t="shared" si="74"/>
        <v>5100</v>
      </c>
      <c r="BF207" t="str">
        <f t="shared" si="75"/>
        <v>WR</v>
      </c>
    </row>
    <row r="208" spans="1:58" x14ac:dyDescent="0.3">
      <c r="A208" t="s">
        <v>2495</v>
      </c>
      <c r="B208" t="s">
        <v>49</v>
      </c>
      <c r="C208" t="s">
        <v>2496</v>
      </c>
      <c r="D208" t="s">
        <v>375</v>
      </c>
      <c r="E208" t="s">
        <v>2497</v>
      </c>
      <c r="F208">
        <v>2.0066666920979799</v>
      </c>
      <c r="G208">
        <v>15</v>
      </c>
      <c r="H208">
        <v>5000</v>
      </c>
      <c r="I208" t="s">
        <v>1968</v>
      </c>
      <c r="J208" t="s">
        <v>99</v>
      </c>
      <c r="K208" t="s">
        <v>72</v>
      </c>
      <c r="O208" t="str">
        <f t="shared" si="67"/>
        <v>Cordarrelle Patterson</v>
      </c>
      <c r="P208" t="str">
        <f>IFERROR(VLOOKUP(O:O,'Name Bridge'!A:B,2,FALSE),O:O)</f>
        <v>Cordarrelle Patterson</v>
      </c>
      <c r="Q208" s="12">
        <f>VLOOKUP($K208,'Defensive Stats'!$AC:$AH,2,FALSE)</f>
        <v>7.4484451718494276</v>
      </c>
      <c r="R208" s="12">
        <f>VLOOKUP($K208,'Defensive Stats'!$AC:$AH,4,FALSE)</f>
        <v>4.0769230769230766</v>
      </c>
      <c r="S208" s="12">
        <f>VLOOKUP($K208,'Defensive Stats'!$AC:$AH,6,FALSE)</f>
        <v>11.94488188976378</v>
      </c>
      <c r="T208" s="12">
        <f>IFERROR(VLOOKUP($P208,Passing!$C:$AF,9,FALSE)/VLOOKUP($P208,Passing!$C:$AF,5,FALSE),0)</f>
        <v>0</v>
      </c>
      <c r="U208" s="12">
        <f>IFERROR(VLOOKUP($P208,Passing!$C:$AF,11,FALSE)/VLOOKUP($P208,Passing!$C:$AF,5,FALSE),0)</f>
        <v>0</v>
      </c>
      <c r="V208" s="12">
        <f>IFERROR(VLOOKUP($P208,Passing!$C:$AF,18,FALSE),0)</f>
        <v>0</v>
      </c>
      <c r="W208" s="12">
        <f>IFERROR(VLOOKUP($P208,Passing!$C:$AF,12,FALSE)/VLOOKUP($P208,Passing!$C:$AF,5,FALSE),0)</f>
        <v>0</v>
      </c>
      <c r="X208" s="12">
        <f>IFERROR(IF(OR($B208="D",$B208="K"),0,VLOOKUP($P208,Receiving!$C:$T,7,FALSE)/VLOOKUP($P208,Receiving!$C:$T,5,FALSE)),0)*$AJ208</f>
        <v>1.0625</v>
      </c>
      <c r="Y208" s="21">
        <f>IFERROR(VLOOKUP($P208,Receiving!$C:$T,8,FALSE)/VLOOKUP($P208,Receiving!$C:$T,5,FALSE),0)</f>
        <v>0.6875</v>
      </c>
      <c r="Z208" s="21">
        <f>IFERROR(VLOOKUP($P208,Receiving!$C:$T,10,FALSE)/VLOOKUP($P208,Receiving!$C:$T,5,FALSE),0)</f>
        <v>5.1875</v>
      </c>
      <c r="AA208" s="21">
        <f>IFERROR(VLOOKUP($P208,Receiving!$C:$T,11,FALSE),0)</f>
        <v>7.5</v>
      </c>
      <c r="AB208" s="21">
        <f>IFERROR(VLOOKUP($P208,Receiving!$C:$T,14,FALSE),0)</f>
        <v>33</v>
      </c>
      <c r="AC208" s="21">
        <f>IFERROR(VLOOKUP($P208,Receiving!$C:$T,11,FALSE)/VLOOKUP($P208,Receiving!$C:$T,5,FALSE),0)</f>
        <v>0.46875</v>
      </c>
      <c r="AD208" s="12">
        <f>IFERROR(VLOOKUP($P208,Rushing!$C:$P,7,FALSE)/VLOOKUP($P208,Rushing!$C:$P,5,FALSE),0)</f>
        <v>1.0625</v>
      </c>
      <c r="AE208" s="12">
        <f>IFERROR(VLOOKUP($P208,Rushing!$C:$P,8,FALSE)/VLOOKUP($P208,Rushing!$C:$P,5,FALSE),0)</f>
        <v>6.4375</v>
      </c>
      <c r="AF208" s="12" t="str">
        <f>IFERROR(VLOOKUP($P208,Rushing!$C:$P,12,FALSE),0)</f>
        <v>6.1</v>
      </c>
      <c r="AG208" s="12">
        <f>IFERROR(VLOOKUP($P208,Rushing!$C:$P,9,FALSE)/VLOOKUP($P208,Rushing!$C:$P,5,FALSE),0)</f>
        <v>0</v>
      </c>
      <c r="AH208" s="12">
        <f>VLOOKUP($J208,'Vegas Odds'!$B:$S,18,FALSE)</f>
        <v>39.087289482995565</v>
      </c>
      <c r="AI208" s="12">
        <f>VLOOKUP($J208,'Vegas Odds'!$B:$S,17,FALSE)</f>
        <v>21.912710517004435</v>
      </c>
      <c r="AJ208">
        <v>1</v>
      </c>
      <c r="AK208" s="12">
        <f t="shared" si="60"/>
        <v>0</v>
      </c>
      <c r="AL208" s="12">
        <f t="shared" si="61"/>
        <v>0</v>
      </c>
      <c r="AM208" s="12">
        <f>V208/Team_Defense_Table[[#Totals],[Passing yds/att]]*'Fanduel Export'!Q208</f>
        <v>0</v>
      </c>
      <c r="AN208" s="12">
        <f t="shared" si="76"/>
        <v>0</v>
      </c>
      <c r="AO208" s="12">
        <f>IFERROR(IF(OR($B208="D",$B208="K"),0,VLOOKUP($P208,Receiving!$C:$T,7,FALSE)/VLOOKUP($P208,Receiving!$C:$T,5,FALSE)),0)*$AJ208</f>
        <v>1.0625</v>
      </c>
      <c r="AP208" s="21">
        <f t="shared" si="68"/>
        <v>29.935714285714287</v>
      </c>
      <c r="AQ208" s="21">
        <f t="shared" si="69"/>
        <v>1.3873143189204462</v>
      </c>
      <c r="AR208" s="22">
        <f t="shared" si="62"/>
        <v>0.6875</v>
      </c>
      <c r="AS208" s="22">
        <f t="shared" si="70"/>
        <v>0.89767397106617108</v>
      </c>
      <c r="AT208" s="22">
        <f>AA208/Team_Defense_Table[[#Totals],[Yards per completion]]*'Fanduel Export'!S208</f>
        <v>8.436827998645839</v>
      </c>
      <c r="AU208" s="12">
        <f t="shared" si="77"/>
        <v>7.5735208927466671</v>
      </c>
      <c r="AV208" s="12">
        <f t="shared" si="63"/>
        <v>1.0625</v>
      </c>
      <c r="AW208" s="21">
        <f t="shared" si="71"/>
        <v>24.985714285714284</v>
      </c>
      <c r="AX208" s="12">
        <f t="shared" si="72"/>
        <v>0.93182266706815609</v>
      </c>
      <c r="AY208" s="12">
        <f>AF208/Team_Defense_Table[[#Totals],[Rushing Y/A]]*R208</f>
        <v>5.7667781493868446</v>
      </c>
      <c r="AZ208" s="12">
        <f t="shared" si="78"/>
        <v>5.3736145955520147</v>
      </c>
      <c r="BA208" s="22">
        <f t="shared" si="64"/>
        <v>1.638463548829868</v>
      </c>
      <c r="BB208" s="22">
        <f t="shared" si="65"/>
        <v>0.32769270976597359</v>
      </c>
      <c r="BC208" s="21">
        <f t="shared" si="66"/>
        <v>0.21249999999999999</v>
      </c>
      <c r="BD208" t="str">
        <f t="shared" si="73"/>
        <v>Cordarrelle Patterson</v>
      </c>
      <c r="BE208">
        <f t="shared" si="74"/>
        <v>5000</v>
      </c>
      <c r="BF208" t="str">
        <f t="shared" si="75"/>
        <v>WR</v>
      </c>
    </row>
    <row r="209" spans="1:58" x14ac:dyDescent="0.3">
      <c r="A209" t="s">
        <v>2498</v>
      </c>
      <c r="B209" t="s">
        <v>49</v>
      </c>
      <c r="C209" t="s">
        <v>2499</v>
      </c>
      <c r="D209" t="s">
        <v>2500</v>
      </c>
      <c r="E209" t="s">
        <v>2501</v>
      </c>
      <c r="F209">
        <v>0</v>
      </c>
      <c r="G209">
        <v>0</v>
      </c>
      <c r="H209">
        <v>5000</v>
      </c>
      <c r="I209" t="s">
        <v>1941</v>
      </c>
      <c r="J209" t="s">
        <v>135</v>
      </c>
      <c r="K209" t="s">
        <v>76</v>
      </c>
      <c r="O209" t="str">
        <f t="shared" si="67"/>
        <v>Antonio Gandy-Golden</v>
      </c>
      <c r="P209" t="str">
        <f>IFERROR(VLOOKUP(O:O,'Name Bridge'!A:B,2,FALSE),O:O)</f>
        <v>Antonio Gandy-Golden</v>
      </c>
      <c r="Q209" s="12">
        <f>VLOOKUP($K209,'Defensive Stats'!$AC:$AH,2,FALSE)</f>
        <v>6.7688266199649734</v>
      </c>
      <c r="R209" s="12">
        <f>VLOOKUP($K209,'Defensive Stats'!$AC:$AH,4,FALSE)</f>
        <v>4.0849858356940514</v>
      </c>
      <c r="S209" s="12">
        <f>VLOOKUP($K209,'Defensive Stats'!$AC:$AH,6,FALSE)</f>
        <v>11.10632183908046</v>
      </c>
      <c r="T209" s="12">
        <f>IFERROR(VLOOKUP($P209,Passing!$C:$AF,9,FALSE)/VLOOKUP($P209,Passing!$C:$AF,5,FALSE),0)</f>
        <v>0</v>
      </c>
      <c r="U209" s="12">
        <f>IFERROR(VLOOKUP($P209,Passing!$C:$AF,11,FALSE)/VLOOKUP($P209,Passing!$C:$AF,5,FALSE),0)</f>
        <v>0</v>
      </c>
      <c r="V209" s="12">
        <f>IFERROR(VLOOKUP($P209,Passing!$C:$AF,18,FALSE),0)</f>
        <v>0</v>
      </c>
      <c r="W209" s="12">
        <f>IFERROR(VLOOKUP($P209,Passing!$C:$AF,12,FALSE)/VLOOKUP($P209,Passing!$C:$AF,5,FALSE),0)</f>
        <v>0</v>
      </c>
      <c r="X209" s="12">
        <f>IFERROR(IF(OR($B209="D",$B209="K"),0,VLOOKUP($P209,Receiving!$C:$T,7,FALSE)/VLOOKUP($P209,Receiving!$C:$T,5,FALSE)),0)*$AJ209</f>
        <v>0</v>
      </c>
      <c r="Y209" s="21">
        <f>IFERROR(VLOOKUP($P209,Receiving!$C:$T,8,FALSE)/VLOOKUP($P209,Receiving!$C:$T,5,FALSE),0)</f>
        <v>0</v>
      </c>
      <c r="Z209" s="21">
        <f>IFERROR(VLOOKUP($P209,Receiving!$C:$T,10,FALSE)/VLOOKUP($P209,Receiving!$C:$T,5,FALSE),0)</f>
        <v>0</v>
      </c>
      <c r="AA209" s="21">
        <f>IFERROR(VLOOKUP($P209,Receiving!$C:$T,11,FALSE),0)</f>
        <v>0</v>
      </c>
      <c r="AB209" s="21">
        <f>IFERROR(VLOOKUP($P209,Receiving!$C:$T,14,FALSE),0)</f>
        <v>0</v>
      </c>
      <c r="AC209" s="21">
        <f>IFERROR(VLOOKUP($P209,Receiving!$C:$T,11,FALSE)/VLOOKUP($P209,Receiving!$C:$T,5,FALSE),0)</f>
        <v>0</v>
      </c>
      <c r="AD209" s="12">
        <f>IFERROR(VLOOKUP($P209,Rushing!$C:$P,7,FALSE)/VLOOKUP($P209,Rushing!$C:$P,5,FALSE),0)</f>
        <v>0</v>
      </c>
      <c r="AE209" s="12">
        <f>IFERROR(VLOOKUP($P209,Rushing!$C:$P,8,FALSE)/VLOOKUP($P209,Rushing!$C:$P,5,FALSE),0)</f>
        <v>0</v>
      </c>
      <c r="AF209" s="12">
        <f>IFERROR(VLOOKUP($P209,Rushing!$C:$P,12,FALSE),0)</f>
        <v>0</v>
      </c>
      <c r="AG209" s="12">
        <f>IFERROR(VLOOKUP($P209,Rushing!$C:$P,9,FALSE)/VLOOKUP($P209,Rushing!$C:$P,5,FALSE),0)</f>
        <v>0</v>
      </c>
      <c r="AH209" s="12">
        <f>VLOOKUP($J209,'Vegas Odds'!$B:$S,18,FALSE)</f>
        <v>36.75783627131635</v>
      </c>
      <c r="AI209" s="12">
        <f>VLOOKUP($J209,'Vegas Odds'!$B:$S,17,FALSE)</f>
        <v>17.842163728683655</v>
      </c>
      <c r="AJ209">
        <v>1</v>
      </c>
      <c r="AK209" s="12">
        <f t="shared" si="60"/>
        <v>0</v>
      </c>
      <c r="AL209" s="12">
        <f t="shared" si="61"/>
        <v>0</v>
      </c>
      <c r="AM209" s="12">
        <f>V209/Team_Defense_Table[[#Totals],[Passing yds/att]]*'Fanduel Export'!Q209</f>
        <v>0</v>
      </c>
      <c r="AN209" s="12">
        <f t="shared" si="76"/>
        <v>0</v>
      </c>
      <c r="AO209" s="12">
        <f>IFERROR(IF(OR($B209="D",$B209="K"),0,VLOOKUP($P209,Receiving!$C:$T,7,FALSE)/VLOOKUP($P209,Receiving!$C:$T,5,FALSE)),0)*$AJ209</f>
        <v>0</v>
      </c>
      <c r="AP209" s="21">
        <f t="shared" si="68"/>
        <v>32.519155844155847</v>
      </c>
      <c r="AQ209" s="21">
        <f t="shared" si="69"/>
        <v>0</v>
      </c>
      <c r="AR209" s="22">
        <f t="shared" si="62"/>
        <v>0</v>
      </c>
      <c r="AS209" s="22">
        <f t="shared" si="70"/>
        <v>0</v>
      </c>
      <c r="AT209" s="22">
        <f>AA209/Team_Defense_Table[[#Totals],[Yards per completion]]*'Fanduel Export'!S209</f>
        <v>0</v>
      </c>
      <c r="AU209" s="12">
        <f t="shared" si="77"/>
        <v>0</v>
      </c>
      <c r="AV209" s="12">
        <f t="shared" si="63"/>
        <v>0</v>
      </c>
      <c r="AW209" s="21">
        <f t="shared" si="71"/>
        <v>36.928205128205128</v>
      </c>
      <c r="AX209" s="12">
        <f t="shared" si="72"/>
        <v>0</v>
      </c>
      <c r="AY209" s="12">
        <f>AF209/Team_Defense_Table[[#Totals],[Rushing Y/A]]*R209</f>
        <v>0</v>
      </c>
      <c r="AZ209" s="12">
        <f t="shared" si="78"/>
        <v>0</v>
      </c>
      <c r="BA209" s="22">
        <f t="shared" si="64"/>
        <v>0</v>
      </c>
      <c r="BB209" s="22">
        <f t="shared" si="65"/>
        <v>0</v>
      </c>
      <c r="BC209" s="21">
        <f t="shared" si="66"/>
        <v>0</v>
      </c>
      <c r="BD209" t="str">
        <f t="shared" si="73"/>
        <v>Antonio Gandy-Golden</v>
      </c>
      <c r="BE209">
        <f t="shared" si="74"/>
        <v>5000</v>
      </c>
      <c r="BF209" t="str">
        <f t="shared" si="75"/>
        <v>WR</v>
      </c>
    </row>
    <row r="210" spans="1:58" x14ac:dyDescent="0.3">
      <c r="A210" t="s">
        <v>2502</v>
      </c>
      <c r="B210" t="s">
        <v>34</v>
      </c>
      <c r="C210" t="s">
        <v>2263</v>
      </c>
      <c r="D210" t="s">
        <v>238</v>
      </c>
      <c r="E210" t="s">
        <v>2503</v>
      </c>
      <c r="F210">
        <v>7.6800003051757804</v>
      </c>
      <c r="G210">
        <v>10</v>
      </c>
      <c r="H210">
        <v>5000</v>
      </c>
      <c r="I210" t="s">
        <v>1919</v>
      </c>
      <c r="J210" t="s">
        <v>116</v>
      </c>
      <c r="K210" t="s">
        <v>1090</v>
      </c>
      <c r="O210" t="str">
        <f t="shared" si="67"/>
        <v>Chase Edmonds</v>
      </c>
      <c r="P210" t="str">
        <f>IFERROR(VLOOKUP(O:O,'Name Bridge'!A:B,2,FALSE),O:O)</f>
        <v>Chase Edmonds</v>
      </c>
      <c r="Q210" s="12">
        <f>VLOOKUP($K210,'Defensive Stats'!$AC:$AH,2,FALSE)</f>
        <v>5.2157996146435455</v>
      </c>
      <c r="R210" s="12">
        <f>VLOOKUP($K210,'Defensive Stats'!$AC:$AH,4,FALSE)</f>
        <v>4.4937655860349128</v>
      </c>
      <c r="S210" s="12">
        <f>VLOOKUP($K210,'Defensive Stats'!$AC:$AH,6,FALSE)</f>
        <v>8.5125786163522008</v>
      </c>
      <c r="T210" s="12">
        <f>IFERROR(VLOOKUP($P210,Passing!$C:$AF,9,FALSE)/VLOOKUP($P210,Passing!$C:$AF,5,FALSE),0)</f>
        <v>0</v>
      </c>
      <c r="U210" s="12">
        <f>IFERROR(VLOOKUP($P210,Passing!$C:$AF,11,FALSE)/VLOOKUP($P210,Passing!$C:$AF,5,FALSE),0)</f>
        <v>0</v>
      </c>
      <c r="V210" s="12">
        <f>IFERROR(VLOOKUP($P210,Passing!$C:$AF,18,FALSE),0)</f>
        <v>0</v>
      </c>
      <c r="W210" s="12">
        <f>IFERROR(VLOOKUP($P210,Passing!$C:$AF,12,FALSE)/VLOOKUP($P210,Passing!$C:$AF,5,FALSE),0)</f>
        <v>0</v>
      </c>
      <c r="X210" s="12">
        <f>IFERROR(IF(OR($B210="D",$B210="K"),0,VLOOKUP($P210,Receiving!$C:$T,7,FALSE)/VLOOKUP($P210,Receiving!$C:$T,5,FALSE)),0)*$AJ210</f>
        <v>1.6153846153846154</v>
      </c>
      <c r="Y210" s="21">
        <f>IFERROR(VLOOKUP($P210,Receiving!$C:$T,8,FALSE)/VLOOKUP($P210,Receiving!$C:$T,5,FALSE),0)</f>
        <v>0.92307692307692313</v>
      </c>
      <c r="Z210" s="21">
        <f>IFERROR(VLOOKUP($P210,Receiving!$C:$T,10,FALSE)/VLOOKUP($P210,Receiving!$C:$T,5,FALSE),0)</f>
        <v>8.0769230769230766</v>
      </c>
      <c r="AA210" s="21">
        <f>IFERROR(VLOOKUP($P210,Receiving!$C:$T,11,FALSE),0)</f>
        <v>8.8000000000000007</v>
      </c>
      <c r="AB210" s="21">
        <f>IFERROR(VLOOKUP($P210,Receiving!$C:$T,14,FALSE),0)</f>
        <v>31</v>
      </c>
      <c r="AC210" s="21">
        <f>IFERROR(VLOOKUP($P210,Receiving!$C:$T,11,FALSE)/VLOOKUP($P210,Receiving!$C:$T,5,FALSE),0)</f>
        <v>0.67692307692307696</v>
      </c>
      <c r="AD210" s="12">
        <f>IFERROR(VLOOKUP($P210,Rushing!$C:$P,7,FALSE)/VLOOKUP($P210,Rushing!$C:$P,5,FALSE),0)</f>
        <v>4.615384615384615</v>
      </c>
      <c r="AE210" s="12">
        <f>IFERROR(VLOOKUP($P210,Rushing!$C:$P,8,FALSE)/VLOOKUP($P210,Rushing!$C:$P,5,FALSE),0)</f>
        <v>23.307692307692307</v>
      </c>
      <c r="AF210" s="12" t="str">
        <f>IFERROR(VLOOKUP($P210,Rushing!$C:$P,12,FALSE),0)</f>
        <v>5.1</v>
      </c>
      <c r="AG210" s="12">
        <f>IFERROR(VLOOKUP($P210,Rushing!$C:$P,9,FALSE)/VLOOKUP($P210,Rushing!$C:$P,5,FALSE),0)</f>
        <v>0.30769230769230771</v>
      </c>
      <c r="AH210" s="12">
        <f>VLOOKUP($J210,'Vegas Odds'!$B:$S,18,FALSE)</f>
        <v>35.724841066015493</v>
      </c>
      <c r="AI210" s="12">
        <f>VLOOKUP($J210,'Vegas Odds'!$B:$S,17,FALSE)</f>
        <v>23.675158933984505</v>
      </c>
      <c r="AJ210">
        <v>1</v>
      </c>
      <c r="AK210" s="12">
        <f t="shared" si="60"/>
        <v>0</v>
      </c>
      <c r="AL210" s="12">
        <f t="shared" si="61"/>
        <v>0</v>
      </c>
      <c r="AM210" s="12">
        <f>V210/Team_Defense_Table[[#Totals],[Passing yds/att]]*'Fanduel Export'!Q210</f>
        <v>0</v>
      </c>
      <c r="AN210" s="12">
        <f t="shared" si="76"/>
        <v>0</v>
      </c>
      <c r="AO210" s="12">
        <f>IFERROR(IF(OR($B210="D",$B210="K"),0,VLOOKUP($P210,Receiving!$C:$T,7,FALSE)/VLOOKUP($P210,Receiving!$C:$T,5,FALSE)),0)*$AJ210</f>
        <v>1.6153846153846154</v>
      </c>
      <c r="AP210" s="21">
        <f t="shared" si="68"/>
        <v>43.039806027306028</v>
      </c>
      <c r="AQ210" s="21">
        <f t="shared" si="69"/>
        <v>1.3408368664228882</v>
      </c>
      <c r="AR210" s="22">
        <f t="shared" si="62"/>
        <v>0.92307692307692313</v>
      </c>
      <c r="AS210" s="22">
        <f t="shared" si="70"/>
        <v>0.76619249509879328</v>
      </c>
      <c r="AT210" s="22">
        <f>AA210/Team_Defense_Table[[#Totals],[Yards per completion]]*'Fanduel Export'!S210</f>
        <v>7.0547216011057889</v>
      </c>
      <c r="AU210" s="12">
        <f t="shared" si="77"/>
        <v>5.4052747457785983</v>
      </c>
      <c r="AV210" s="12">
        <f t="shared" si="63"/>
        <v>4.615384615384615</v>
      </c>
      <c r="AW210" s="21">
        <f t="shared" si="71"/>
        <v>26.173305860805861</v>
      </c>
      <c r="AX210" s="12">
        <f t="shared" si="72"/>
        <v>4.1748629268237707</v>
      </c>
      <c r="AY210" s="12">
        <f>AF210/Team_Defense_Table[[#Totals],[Rushing Y/A]]*R210</f>
        <v>5.3143662582673743</v>
      </c>
      <c r="AZ210" s="12">
        <f t="shared" si="78"/>
        <v>22.186750671203622</v>
      </c>
      <c r="BA210" s="22">
        <f t="shared" si="64"/>
        <v>3.2207410032366841</v>
      </c>
      <c r="BB210" s="22">
        <f t="shared" si="65"/>
        <v>0.6441482006473368</v>
      </c>
      <c r="BC210" s="21">
        <f t="shared" si="66"/>
        <v>0.32307692307692309</v>
      </c>
      <c r="BD210" t="str">
        <f t="shared" si="73"/>
        <v>Chase Edmonds</v>
      </c>
      <c r="BE210">
        <f t="shared" si="74"/>
        <v>5000</v>
      </c>
      <c r="BF210" t="str">
        <f t="shared" si="75"/>
        <v>RB</v>
      </c>
    </row>
    <row r="211" spans="1:58" x14ac:dyDescent="0.3">
      <c r="A211" t="s">
        <v>2504</v>
      </c>
      <c r="B211" t="s">
        <v>49</v>
      </c>
      <c r="C211" t="s">
        <v>2505</v>
      </c>
      <c r="D211" t="s">
        <v>301</v>
      </c>
      <c r="E211" t="s">
        <v>1899</v>
      </c>
      <c r="F211">
        <v>5.2230770404522202</v>
      </c>
      <c r="G211">
        <v>13</v>
      </c>
      <c r="H211">
        <v>5000</v>
      </c>
      <c r="I211" t="s">
        <v>1972</v>
      </c>
      <c r="J211" t="s">
        <v>86</v>
      </c>
      <c r="K211" t="s">
        <v>1093</v>
      </c>
      <c r="L211" t="s">
        <v>2506</v>
      </c>
      <c r="M211" t="s">
        <v>2507</v>
      </c>
      <c r="O211" t="str">
        <f t="shared" si="67"/>
        <v>Albert Wilson</v>
      </c>
      <c r="P211" t="str">
        <f>IFERROR(VLOOKUP(O:O,'Name Bridge'!A:B,2,FALSE),O:O)</f>
        <v>Albert Wilson</v>
      </c>
      <c r="Q211" s="12">
        <f>VLOOKUP($K211,'Defensive Stats'!$AC:$AH,2,FALSE)</f>
        <v>5.3843283582089549</v>
      </c>
      <c r="R211" s="12">
        <f>VLOOKUP($K211,'Defensive Stats'!$AC:$AH,4,FALSE)</f>
        <v>4.1863013698630134</v>
      </c>
      <c r="S211" s="12">
        <f>VLOOKUP($K211,'Defensive Stats'!$AC:$AH,6,FALSE)</f>
        <v>9.5247524752475243</v>
      </c>
      <c r="T211" s="12">
        <f>IFERROR(VLOOKUP($P211,Passing!$C:$AF,9,FALSE)/VLOOKUP($P211,Passing!$C:$AF,5,FALSE),0)</f>
        <v>0.15384615384615385</v>
      </c>
      <c r="U211" s="12">
        <f>IFERROR(VLOOKUP($P211,Passing!$C:$AF,11,FALSE)/VLOOKUP($P211,Passing!$C:$AF,5,FALSE),0)</f>
        <v>1.5384615384615385</v>
      </c>
      <c r="V211" s="12" t="str">
        <f>IFERROR(VLOOKUP($P211,Passing!$C:$AF,18,FALSE),0)</f>
        <v>10.0</v>
      </c>
      <c r="W211" s="12">
        <f>IFERROR(VLOOKUP($P211,Passing!$C:$AF,12,FALSE)/VLOOKUP($P211,Passing!$C:$AF,5,FALSE),0)</f>
        <v>0</v>
      </c>
      <c r="X211" s="12">
        <f>IFERROR(IF(OR($B211="D",$B211="K"),0,VLOOKUP($P211,Receiving!$C:$T,7,FALSE)/VLOOKUP($P211,Receiving!$C:$T,5,FALSE)),0)*$AJ211</f>
        <v>4.7692307692307692</v>
      </c>
      <c r="Y211" s="21">
        <f>IFERROR(VLOOKUP($P211,Receiving!$C:$T,8,FALSE)/VLOOKUP($P211,Receiving!$C:$T,5,FALSE),0)</f>
        <v>3.3076923076923075</v>
      </c>
      <c r="Z211" s="21">
        <f>IFERROR(VLOOKUP($P211,Receiving!$C:$T,10,FALSE)/VLOOKUP($P211,Receiving!$C:$T,5,FALSE),0)</f>
        <v>27</v>
      </c>
      <c r="AA211" s="21">
        <f>IFERROR(VLOOKUP($P211,Receiving!$C:$T,11,FALSE),0)</f>
        <v>8.1999999999999993</v>
      </c>
      <c r="AB211" s="21">
        <f>IFERROR(VLOOKUP($P211,Receiving!$C:$T,14,FALSE),0)</f>
        <v>35</v>
      </c>
      <c r="AC211" s="21">
        <f>IFERROR(VLOOKUP($P211,Receiving!$C:$T,11,FALSE)/VLOOKUP($P211,Receiving!$C:$T,5,FALSE),0)</f>
        <v>0.63076923076923075</v>
      </c>
      <c r="AD211" s="12">
        <f>IFERROR(VLOOKUP($P211,Rushing!$C:$P,7,FALSE)/VLOOKUP($P211,Rushing!$C:$P,5,FALSE),0)</f>
        <v>0.38461538461538464</v>
      </c>
      <c r="AE211" s="12">
        <f>IFERROR(VLOOKUP($P211,Rushing!$C:$P,8,FALSE)/VLOOKUP($P211,Rushing!$C:$P,5,FALSE),0)</f>
        <v>3.4615384615384617</v>
      </c>
      <c r="AF211" s="12" t="str">
        <f>IFERROR(VLOOKUP($P211,Rushing!$C:$P,12,FALSE),0)</f>
        <v>9.0</v>
      </c>
      <c r="AG211" s="12">
        <f>IFERROR(VLOOKUP($P211,Rushing!$C:$P,9,FALSE)/VLOOKUP($P211,Rushing!$C:$P,5,FALSE),0)</f>
        <v>0</v>
      </c>
      <c r="AH211" s="12">
        <f>VLOOKUP($J211,'Vegas Odds'!$B:$S,18,FALSE)</f>
        <v>42.492174647302903</v>
      </c>
      <c r="AI211" s="12">
        <f>VLOOKUP($J211,'Vegas Odds'!$B:$S,17,FALSE)</f>
        <v>20.507825352697093</v>
      </c>
      <c r="AJ211">
        <v>1</v>
      </c>
      <c r="AK211" s="12">
        <f t="shared" si="60"/>
        <v>0.15384615384615385</v>
      </c>
      <c r="AL211" s="12">
        <f t="shared" si="61"/>
        <v>0</v>
      </c>
      <c r="AM211" s="12">
        <f>V211/Team_Defense_Table[[#Totals],[Passing yds/att]]*'Fanduel Export'!Q211</f>
        <v>7.9882652242788668</v>
      </c>
      <c r="AN211" s="12">
        <f t="shared" si="76"/>
        <v>0</v>
      </c>
      <c r="AO211" s="12">
        <f>IFERROR(IF(OR($B211="D",$B211="K"),0,VLOOKUP($P211,Receiving!$C:$T,7,FALSE)/VLOOKUP($P211,Receiving!$C:$T,5,FALSE)),0)*$AJ211</f>
        <v>4.7692307692307692</v>
      </c>
      <c r="AP211" s="21">
        <f t="shared" si="68"/>
        <v>49.607967032967032</v>
      </c>
      <c r="AQ211" s="21">
        <f t="shared" si="69"/>
        <v>4.0851298470822233</v>
      </c>
      <c r="AR211" s="22">
        <f t="shared" si="62"/>
        <v>3.3076923076923075</v>
      </c>
      <c r="AS211" s="22">
        <f t="shared" si="70"/>
        <v>2.8332352165247676</v>
      </c>
      <c r="AT211" s="22">
        <f>AA211/Team_Defense_Table[[#Totals],[Yards per completion]]*'Fanduel Export'!S211</f>
        <v>7.3553547330768456</v>
      </c>
      <c r="AU211" s="12">
        <f t="shared" si="77"/>
        <v>20.839450059785452</v>
      </c>
      <c r="AV211" s="12">
        <f t="shared" si="63"/>
        <v>0.38461538461538464</v>
      </c>
      <c r="AW211" s="21">
        <f t="shared" si="71"/>
        <v>42.314010989010988</v>
      </c>
      <c r="AX211" s="12">
        <f t="shared" si="72"/>
        <v>0.18640693593668434</v>
      </c>
      <c r="AY211" s="12">
        <f>AF211/Team_Defense_Table[[#Totals],[Rushing Y/A]]*R211</f>
        <v>8.7366289458010709</v>
      </c>
      <c r="AZ211" s="12">
        <f t="shared" si="78"/>
        <v>1.6285682322025223</v>
      </c>
      <c r="BA211" s="22">
        <f t="shared" si="64"/>
        <v>3.900647983044951</v>
      </c>
      <c r="BB211" s="22">
        <f t="shared" si="65"/>
        <v>0.78012959660899017</v>
      </c>
      <c r="BC211" s="21">
        <f t="shared" si="66"/>
        <v>0.95384615384615379</v>
      </c>
      <c r="BD211" t="str">
        <f t="shared" si="73"/>
        <v>Albert Wilson</v>
      </c>
      <c r="BE211">
        <f t="shared" si="74"/>
        <v>5000</v>
      </c>
      <c r="BF211" t="str">
        <f t="shared" si="75"/>
        <v>WR</v>
      </c>
    </row>
    <row r="212" spans="1:58" x14ac:dyDescent="0.3">
      <c r="A212" t="s">
        <v>2508</v>
      </c>
      <c r="B212" t="s">
        <v>52</v>
      </c>
      <c r="C212" t="s">
        <v>1960</v>
      </c>
      <c r="D212" t="s">
        <v>255</v>
      </c>
      <c r="E212" t="s">
        <v>2509</v>
      </c>
      <c r="F212">
        <v>5.1062498092651296</v>
      </c>
      <c r="G212">
        <v>16</v>
      </c>
      <c r="H212">
        <v>5000</v>
      </c>
      <c r="I212" t="s">
        <v>1968</v>
      </c>
      <c r="J212" t="s">
        <v>99</v>
      </c>
      <c r="K212" t="s">
        <v>72</v>
      </c>
      <c r="O212" t="str">
        <f t="shared" si="67"/>
        <v>Jimmy Graham</v>
      </c>
      <c r="P212" t="str">
        <f>IFERROR(VLOOKUP(O:O,'Name Bridge'!A:B,2,FALSE),O:O)</f>
        <v>Jimmy Graham</v>
      </c>
      <c r="Q212" s="12">
        <f>VLOOKUP($K212,'Defensive Stats'!$AC:$AH,2,FALSE)</f>
        <v>7.4484451718494276</v>
      </c>
      <c r="R212" s="12">
        <f>VLOOKUP($K212,'Defensive Stats'!$AC:$AH,4,FALSE)</f>
        <v>4.0769230769230766</v>
      </c>
      <c r="S212" s="12">
        <f>VLOOKUP($K212,'Defensive Stats'!$AC:$AH,6,FALSE)</f>
        <v>11.94488188976378</v>
      </c>
      <c r="T212" s="12">
        <f>IFERROR(VLOOKUP($P212,Passing!$C:$AF,9,FALSE)/VLOOKUP($P212,Passing!$C:$AF,5,FALSE),0)</f>
        <v>0</v>
      </c>
      <c r="U212" s="12">
        <f>IFERROR(VLOOKUP($P212,Passing!$C:$AF,11,FALSE)/VLOOKUP($P212,Passing!$C:$AF,5,FALSE),0)</f>
        <v>0</v>
      </c>
      <c r="V212" s="12">
        <f>IFERROR(VLOOKUP($P212,Passing!$C:$AF,18,FALSE),0)</f>
        <v>0</v>
      </c>
      <c r="W212" s="12">
        <f>IFERROR(VLOOKUP($P212,Passing!$C:$AF,12,FALSE)/VLOOKUP($P212,Passing!$C:$AF,5,FALSE),0)</f>
        <v>0</v>
      </c>
      <c r="X212" s="12">
        <f>IFERROR(IF(OR($B212="D",$B212="K"),0,VLOOKUP($P212,Receiving!$C:$T,7,FALSE)/VLOOKUP($P212,Receiving!$C:$T,5,FALSE)),0)*$AJ212</f>
        <v>3.75</v>
      </c>
      <c r="Y212" s="21">
        <f>IFERROR(VLOOKUP($P212,Receiving!$C:$T,8,FALSE)/VLOOKUP($P212,Receiving!$C:$T,5,FALSE),0)</f>
        <v>2.375</v>
      </c>
      <c r="Z212" s="21">
        <f>IFERROR(VLOOKUP($P212,Receiving!$C:$T,10,FALSE)/VLOOKUP($P212,Receiving!$C:$T,5,FALSE),0)</f>
        <v>27.9375</v>
      </c>
      <c r="AA212" s="21">
        <f>IFERROR(VLOOKUP($P212,Receiving!$C:$T,11,FALSE),0)</f>
        <v>11.8</v>
      </c>
      <c r="AB212" s="21">
        <f>IFERROR(VLOOKUP($P212,Receiving!$C:$T,14,FALSE),0)</f>
        <v>48</v>
      </c>
      <c r="AC212" s="21">
        <f>IFERROR(VLOOKUP($P212,Receiving!$C:$T,11,FALSE)/VLOOKUP($P212,Receiving!$C:$T,5,FALSE),0)</f>
        <v>0.73750000000000004</v>
      </c>
      <c r="AD212" s="12">
        <f>IFERROR(VLOOKUP($P212,Rushing!$C:$P,7,FALSE)/VLOOKUP($P212,Rushing!$C:$P,5,FALSE),0)</f>
        <v>0</v>
      </c>
      <c r="AE212" s="12">
        <f>IFERROR(VLOOKUP($P212,Rushing!$C:$P,8,FALSE)/VLOOKUP($P212,Rushing!$C:$P,5,FALSE),0)</f>
        <v>0</v>
      </c>
      <c r="AF212" s="12">
        <f>IFERROR(VLOOKUP($P212,Rushing!$C:$P,12,FALSE),0)</f>
        <v>0</v>
      </c>
      <c r="AG212" s="12">
        <f>IFERROR(VLOOKUP($P212,Rushing!$C:$P,9,FALSE)/VLOOKUP($P212,Rushing!$C:$P,5,FALSE),0)</f>
        <v>0</v>
      </c>
      <c r="AH212" s="12">
        <f>VLOOKUP($J212,'Vegas Odds'!$B:$S,18,FALSE)</f>
        <v>39.087289482995565</v>
      </c>
      <c r="AI212" s="12">
        <f>VLOOKUP($J212,'Vegas Odds'!$B:$S,17,FALSE)</f>
        <v>21.912710517004435</v>
      </c>
      <c r="AJ212">
        <v>1</v>
      </c>
      <c r="AK212" s="12">
        <f t="shared" si="60"/>
        <v>0</v>
      </c>
      <c r="AL212" s="12">
        <f t="shared" si="61"/>
        <v>0</v>
      </c>
      <c r="AM212" s="12">
        <f>V212/Team_Defense_Table[[#Totals],[Passing yds/att]]*'Fanduel Export'!Q212</f>
        <v>0</v>
      </c>
      <c r="AN212" s="12">
        <f t="shared" si="76"/>
        <v>0</v>
      </c>
      <c r="AO212" s="12">
        <f>IFERROR(IF(OR($B212="D",$B212="K"),0,VLOOKUP($P212,Receiving!$C:$T,7,FALSE)/VLOOKUP($P212,Receiving!$C:$T,5,FALSE)),0)*$AJ212</f>
        <v>3.75</v>
      </c>
      <c r="AP212" s="21">
        <f t="shared" si="68"/>
        <v>29.935714285714287</v>
      </c>
      <c r="AQ212" s="21">
        <f t="shared" si="69"/>
        <v>4.8964034785427515</v>
      </c>
      <c r="AR212" s="22">
        <f t="shared" si="62"/>
        <v>2.375</v>
      </c>
      <c r="AS212" s="22">
        <f t="shared" si="70"/>
        <v>3.1010555364104091</v>
      </c>
      <c r="AT212" s="22">
        <f>AA212/Team_Defense_Table[[#Totals],[Yards per completion]]*'Fanduel Export'!S212</f>
        <v>13.273942717869453</v>
      </c>
      <c r="AU212" s="12">
        <f t="shared" si="77"/>
        <v>41.1632335552437</v>
      </c>
      <c r="AV212" s="12">
        <f t="shared" si="63"/>
        <v>0</v>
      </c>
      <c r="AW212" s="21">
        <f t="shared" si="71"/>
        <v>24.985714285714284</v>
      </c>
      <c r="AX212" s="12">
        <f t="shared" si="72"/>
        <v>0</v>
      </c>
      <c r="AY212" s="12">
        <f>AF212/Team_Defense_Table[[#Totals],[Rushing Y/A]]*R212</f>
        <v>0</v>
      </c>
      <c r="AZ212" s="12">
        <f t="shared" si="78"/>
        <v>0</v>
      </c>
      <c r="BA212" s="22">
        <f t="shared" si="64"/>
        <v>5.3038233555243703</v>
      </c>
      <c r="BB212" s="22">
        <f t="shared" si="65"/>
        <v>1.0607646711048742</v>
      </c>
      <c r="BC212" s="21">
        <f t="shared" si="66"/>
        <v>0.75</v>
      </c>
      <c r="BD212" t="str">
        <f t="shared" si="73"/>
        <v>Jimmy Graham</v>
      </c>
      <c r="BE212">
        <f t="shared" si="74"/>
        <v>5000</v>
      </c>
      <c r="BF212" t="str">
        <f t="shared" si="75"/>
        <v>TE</v>
      </c>
    </row>
    <row r="213" spans="1:58" x14ac:dyDescent="0.3">
      <c r="A213" t="s">
        <v>2510</v>
      </c>
      <c r="B213" t="s">
        <v>2511</v>
      </c>
      <c r="C213" t="s">
        <v>2512</v>
      </c>
      <c r="D213" t="s">
        <v>1063</v>
      </c>
      <c r="E213" t="s">
        <v>2513</v>
      </c>
      <c r="F213">
        <v>10.1875</v>
      </c>
      <c r="G213">
        <v>16</v>
      </c>
      <c r="H213">
        <v>5000</v>
      </c>
      <c r="I213" t="s">
        <v>1919</v>
      </c>
      <c r="J213" t="s">
        <v>1090</v>
      </c>
      <c r="K213" t="s">
        <v>116</v>
      </c>
      <c r="O213" t="str">
        <f t="shared" si="67"/>
        <v>San Francisco 49ers</v>
      </c>
      <c r="P213" t="str">
        <f>IFERROR(VLOOKUP(O:O,'Name Bridge'!A:B,2,FALSE),O:O)</f>
        <v>SF</v>
      </c>
      <c r="Q213" s="12">
        <f>VLOOKUP($K213,'Defensive Stats'!$AC:$AH,2,FALSE)</f>
        <v>7.5041597337770387</v>
      </c>
      <c r="R213" s="12">
        <f>VLOOKUP($K213,'Defensive Stats'!$AC:$AH,4,FALSE)</f>
        <v>4.3781321184510249</v>
      </c>
      <c r="S213" s="12">
        <f>VLOOKUP($K213,'Defensive Stats'!$AC:$AH,6,FALSE)</f>
        <v>10.712589073634204</v>
      </c>
      <c r="T213" s="12">
        <f>IFERROR(VLOOKUP($P213,Passing!$C:$AF,9,FALSE)/VLOOKUP($P213,Passing!$C:$AF,5,FALSE),0)</f>
        <v>0</v>
      </c>
      <c r="U213" s="12">
        <f>IFERROR(VLOOKUP($P213,Passing!$C:$AF,11,FALSE)/VLOOKUP($P213,Passing!$C:$AF,5,FALSE),0)</f>
        <v>0</v>
      </c>
      <c r="V213" s="12">
        <f>IFERROR(VLOOKUP($P213,Passing!$C:$AF,18,FALSE),0)</f>
        <v>0</v>
      </c>
      <c r="W213" s="12">
        <f>IFERROR(VLOOKUP($P213,Passing!$C:$AF,12,FALSE)/VLOOKUP($P213,Passing!$C:$AF,5,FALSE),0)</f>
        <v>0</v>
      </c>
      <c r="X213" s="12">
        <f>IFERROR(IF(OR($B213="D",$B213="K"),0,VLOOKUP($P213,Receiving!$C:$T,7,FALSE)/VLOOKUP($P213,Receiving!$C:$T,5,FALSE)),0)*$AJ213</f>
        <v>0</v>
      </c>
      <c r="Y213" s="21">
        <f>IFERROR(VLOOKUP($P213,Receiving!$C:$T,8,FALSE)/VLOOKUP($P213,Receiving!$C:$T,5,FALSE),0)</f>
        <v>0</v>
      </c>
      <c r="Z213" s="21">
        <f>IFERROR(VLOOKUP($P213,Receiving!$C:$T,10,FALSE)/VLOOKUP($P213,Receiving!$C:$T,5,FALSE),0)</f>
        <v>0</v>
      </c>
      <c r="AA213" s="21">
        <f>IFERROR(VLOOKUP($P213,Receiving!$C:$T,11,FALSE),0)</f>
        <v>0</v>
      </c>
      <c r="AB213" s="21">
        <f>IFERROR(VLOOKUP($P213,Receiving!$C:$T,14,FALSE),0)</f>
        <v>0</v>
      </c>
      <c r="AC213" s="21">
        <f>IFERROR(VLOOKUP($P213,Receiving!$C:$T,11,FALSE)/VLOOKUP($P213,Receiving!$C:$T,5,FALSE),0)</f>
        <v>0</v>
      </c>
      <c r="AD213" s="12">
        <f>IFERROR(VLOOKUP($P213,Rushing!$C:$P,7,FALSE)/VLOOKUP($P213,Rushing!$C:$P,5,FALSE),0)</f>
        <v>0</v>
      </c>
      <c r="AE213" s="12">
        <f>IFERROR(VLOOKUP($P213,Rushing!$C:$P,8,FALSE)/VLOOKUP($P213,Rushing!$C:$P,5,FALSE),0)</f>
        <v>0</v>
      </c>
      <c r="AF213" s="12">
        <f>IFERROR(VLOOKUP($P213,Rushing!$C:$P,12,FALSE),0)</f>
        <v>0</v>
      </c>
      <c r="AG213" s="12">
        <f>IFERROR(VLOOKUP($P213,Rushing!$C:$P,9,FALSE)/VLOOKUP($P213,Rushing!$C:$P,5,FALSE),0)</f>
        <v>0</v>
      </c>
      <c r="AH213" s="12">
        <f>VLOOKUP($J213,'Vegas Odds'!$B:$S,18,FALSE)</f>
        <v>26.807585091071147</v>
      </c>
      <c r="AI213" s="12">
        <f>VLOOKUP($J213,'Vegas Odds'!$B:$S,17,FALSE)</f>
        <v>33.392414908928856</v>
      </c>
      <c r="AJ213">
        <v>1</v>
      </c>
      <c r="AK213" s="12">
        <f t="shared" si="60"/>
        <v>0</v>
      </c>
      <c r="AL213" s="12">
        <f t="shared" si="61"/>
        <v>0</v>
      </c>
      <c r="AM213" s="12">
        <f>V213/Team_Defense_Table[[#Totals],[Passing yds/att]]*'Fanduel Export'!Q213</f>
        <v>0</v>
      </c>
      <c r="AN213" s="12">
        <f t="shared" si="76"/>
        <v>0</v>
      </c>
      <c r="AO213" s="12">
        <f>IFERROR(IF(OR($B213="D",$B213="K"),0,VLOOKUP($P213,Receiving!$C:$T,7,FALSE)/VLOOKUP($P213,Receiving!$C:$T,5,FALSE)),0)*$AJ213</f>
        <v>0</v>
      </c>
      <c r="AP213" s="21">
        <f t="shared" si="68"/>
        <v>33.340259740259739</v>
      </c>
      <c r="AQ213" s="21">
        <f t="shared" si="69"/>
        <v>0</v>
      </c>
      <c r="AR213" s="22">
        <f t="shared" si="62"/>
        <v>0</v>
      </c>
      <c r="AS213" s="22">
        <f t="shared" si="70"/>
        <v>0</v>
      </c>
      <c r="AT213" s="22">
        <f>AA213/Team_Defense_Table[[#Totals],[Yards per completion]]*'Fanduel Export'!S213</f>
        <v>0</v>
      </c>
      <c r="AU213" s="12">
        <f t="shared" si="77"/>
        <v>0</v>
      </c>
      <c r="AV213" s="12">
        <f t="shared" si="63"/>
        <v>0</v>
      </c>
      <c r="AW213" s="21">
        <f t="shared" si="71"/>
        <v>29.127326839826839</v>
      </c>
      <c r="AX213" s="12">
        <f t="shared" si="72"/>
        <v>0</v>
      </c>
      <c r="AY213" s="12">
        <f>AF213/Team_Defense_Table[[#Totals],[Rushing Y/A]]*R213</f>
        <v>0</v>
      </c>
      <c r="AZ213" s="12">
        <f t="shared" si="78"/>
        <v>0</v>
      </c>
      <c r="BA213" s="22">
        <f t="shared" si="64"/>
        <v>0</v>
      </c>
      <c r="BB213" s="22">
        <f t="shared" si="65"/>
        <v>0</v>
      </c>
      <c r="BC213" s="21">
        <f t="shared" si="66"/>
        <v>0</v>
      </c>
      <c r="BD213" t="str">
        <f t="shared" si="73"/>
        <v>San Francisco 49ers</v>
      </c>
      <c r="BE213">
        <f t="shared" si="74"/>
        <v>5000</v>
      </c>
      <c r="BF213" t="str">
        <f t="shared" si="75"/>
        <v>D</v>
      </c>
    </row>
    <row r="214" spans="1:58" x14ac:dyDescent="0.3">
      <c r="A214" t="s">
        <v>2514</v>
      </c>
      <c r="B214" t="s">
        <v>34</v>
      </c>
      <c r="C214" t="s">
        <v>2515</v>
      </c>
      <c r="D214" t="s">
        <v>870</v>
      </c>
      <c r="E214" t="s">
        <v>2516</v>
      </c>
      <c r="F214">
        <v>0</v>
      </c>
      <c r="G214">
        <v>0</v>
      </c>
      <c r="H214">
        <v>5000</v>
      </c>
      <c r="I214" t="s">
        <v>1919</v>
      </c>
      <c r="J214" t="s">
        <v>1090</v>
      </c>
      <c r="K214" t="s">
        <v>116</v>
      </c>
      <c r="O214" t="str">
        <f t="shared" si="67"/>
        <v>Jerick McKinnon</v>
      </c>
      <c r="P214" t="str">
        <f>IFERROR(VLOOKUP(O:O,'Name Bridge'!A:B,2,FALSE),O:O)</f>
        <v>Jerick McKinnon</v>
      </c>
      <c r="Q214" s="12">
        <f>VLOOKUP($K214,'Defensive Stats'!$AC:$AH,2,FALSE)</f>
        <v>7.5041597337770387</v>
      </c>
      <c r="R214" s="12">
        <f>VLOOKUP($K214,'Defensive Stats'!$AC:$AH,4,FALSE)</f>
        <v>4.3781321184510249</v>
      </c>
      <c r="S214" s="12">
        <f>VLOOKUP($K214,'Defensive Stats'!$AC:$AH,6,FALSE)</f>
        <v>10.712589073634204</v>
      </c>
      <c r="T214" s="12">
        <f>IFERROR(VLOOKUP($P214,Passing!$C:$AF,9,FALSE)/VLOOKUP($P214,Passing!$C:$AF,5,FALSE),0)</f>
        <v>0</v>
      </c>
      <c r="U214" s="12">
        <f>IFERROR(VLOOKUP($P214,Passing!$C:$AF,11,FALSE)/VLOOKUP($P214,Passing!$C:$AF,5,FALSE),0)</f>
        <v>0</v>
      </c>
      <c r="V214" s="12">
        <f>IFERROR(VLOOKUP($P214,Passing!$C:$AF,18,FALSE),0)</f>
        <v>0</v>
      </c>
      <c r="W214" s="12">
        <f>IFERROR(VLOOKUP($P214,Passing!$C:$AF,12,FALSE)/VLOOKUP($P214,Passing!$C:$AF,5,FALSE),0)</f>
        <v>0</v>
      </c>
      <c r="X214" s="12">
        <f>IFERROR(IF(OR($B214="D",$B214="K"),0,VLOOKUP($P214,Receiving!$C:$T,7,FALSE)/VLOOKUP($P214,Receiving!$C:$T,5,FALSE)),0)*$AJ214</f>
        <v>0</v>
      </c>
      <c r="Y214" s="21">
        <f>IFERROR(VLOOKUP($P214,Receiving!$C:$T,8,FALSE)/VLOOKUP($P214,Receiving!$C:$T,5,FALSE),0)</f>
        <v>0</v>
      </c>
      <c r="Z214" s="21">
        <f>IFERROR(VLOOKUP($P214,Receiving!$C:$T,10,FALSE)/VLOOKUP($P214,Receiving!$C:$T,5,FALSE),0)</f>
        <v>0</v>
      </c>
      <c r="AA214" s="21">
        <f>IFERROR(VLOOKUP($P214,Receiving!$C:$T,11,FALSE),0)</f>
        <v>0</v>
      </c>
      <c r="AB214" s="21">
        <f>IFERROR(VLOOKUP($P214,Receiving!$C:$T,14,FALSE),0)</f>
        <v>0</v>
      </c>
      <c r="AC214" s="21">
        <f>IFERROR(VLOOKUP($P214,Receiving!$C:$T,11,FALSE)/VLOOKUP($P214,Receiving!$C:$T,5,FALSE),0)</f>
        <v>0</v>
      </c>
      <c r="AD214" s="12">
        <f>IFERROR(VLOOKUP($P214,Rushing!$C:$P,7,FALSE)/VLOOKUP($P214,Rushing!$C:$P,5,FALSE),0)</f>
        <v>0</v>
      </c>
      <c r="AE214" s="12">
        <f>IFERROR(VLOOKUP($P214,Rushing!$C:$P,8,FALSE)/VLOOKUP($P214,Rushing!$C:$P,5,FALSE),0)</f>
        <v>0</v>
      </c>
      <c r="AF214" s="12">
        <f>IFERROR(VLOOKUP($P214,Rushing!$C:$P,12,FALSE),0)</f>
        <v>0</v>
      </c>
      <c r="AG214" s="12">
        <f>IFERROR(VLOOKUP($P214,Rushing!$C:$P,9,FALSE)/VLOOKUP($P214,Rushing!$C:$P,5,FALSE),0)</f>
        <v>0</v>
      </c>
      <c r="AH214" s="12">
        <f>VLOOKUP($J214,'Vegas Odds'!$B:$S,18,FALSE)</f>
        <v>26.807585091071147</v>
      </c>
      <c r="AI214" s="12">
        <f>VLOOKUP($J214,'Vegas Odds'!$B:$S,17,FALSE)</f>
        <v>33.392414908928856</v>
      </c>
      <c r="AJ214">
        <v>1</v>
      </c>
      <c r="AK214" s="12">
        <f t="shared" si="60"/>
        <v>0</v>
      </c>
      <c r="AL214" s="12">
        <f t="shared" si="61"/>
        <v>0</v>
      </c>
      <c r="AM214" s="12">
        <f>V214/Team_Defense_Table[[#Totals],[Passing yds/att]]*'Fanduel Export'!Q214</f>
        <v>0</v>
      </c>
      <c r="AN214" s="12">
        <f t="shared" si="76"/>
        <v>0</v>
      </c>
      <c r="AO214" s="12">
        <f>IFERROR(IF(OR($B214="D",$B214="K"),0,VLOOKUP($P214,Receiving!$C:$T,7,FALSE)/VLOOKUP($P214,Receiving!$C:$T,5,FALSE)),0)*$AJ214</f>
        <v>0</v>
      </c>
      <c r="AP214" s="21">
        <f t="shared" si="68"/>
        <v>33.340259740259739</v>
      </c>
      <c r="AQ214" s="21">
        <f t="shared" si="69"/>
        <v>0</v>
      </c>
      <c r="AR214" s="22">
        <f t="shared" si="62"/>
        <v>0</v>
      </c>
      <c r="AS214" s="22">
        <f t="shared" si="70"/>
        <v>0</v>
      </c>
      <c r="AT214" s="22">
        <f>AA214/Team_Defense_Table[[#Totals],[Yards per completion]]*'Fanduel Export'!S214</f>
        <v>0</v>
      </c>
      <c r="AU214" s="12">
        <f t="shared" si="77"/>
        <v>0</v>
      </c>
      <c r="AV214" s="12">
        <f t="shared" si="63"/>
        <v>0</v>
      </c>
      <c r="AW214" s="21">
        <f t="shared" si="71"/>
        <v>29.127326839826839</v>
      </c>
      <c r="AX214" s="12">
        <f t="shared" si="72"/>
        <v>0</v>
      </c>
      <c r="AY214" s="12">
        <f>AF214/Team_Defense_Table[[#Totals],[Rushing Y/A]]*R214</f>
        <v>0</v>
      </c>
      <c r="AZ214" s="12">
        <f t="shared" si="78"/>
        <v>0</v>
      </c>
      <c r="BA214" s="22">
        <f t="shared" si="64"/>
        <v>0</v>
      </c>
      <c r="BB214" s="22">
        <f t="shared" si="65"/>
        <v>0</v>
      </c>
      <c r="BC214" s="21">
        <f t="shared" si="66"/>
        <v>0</v>
      </c>
      <c r="BD214" t="str">
        <f t="shared" si="73"/>
        <v>Jerick McKinnon</v>
      </c>
      <c r="BE214">
        <f t="shared" si="74"/>
        <v>5000</v>
      </c>
      <c r="BF214" t="str">
        <f t="shared" si="75"/>
        <v>RB</v>
      </c>
    </row>
    <row r="215" spans="1:58" x14ac:dyDescent="0.3">
      <c r="A215" t="s">
        <v>2517</v>
      </c>
      <c r="B215" t="s">
        <v>49</v>
      </c>
      <c r="C215" t="s">
        <v>2518</v>
      </c>
      <c r="D215" t="s">
        <v>380</v>
      </c>
      <c r="E215" t="s">
        <v>2519</v>
      </c>
      <c r="F215">
        <v>3.2266667683919201</v>
      </c>
      <c r="G215">
        <v>9</v>
      </c>
      <c r="H215">
        <v>5000</v>
      </c>
      <c r="I215" t="s">
        <v>1919</v>
      </c>
      <c r="J215" t="s">
        <v>1090</v>
      </c>
      <c r="K215" t="s">
        <v>116</v>
      </c>
      <c r="O215" t="str">
        <f t="shared" si="67"/>
        <v>Dante Pettis</v>
      </c>
      <c r="P215" t="str">
        <f>IFERROR(VLOOKUP(O:O,'Name Bridge'!A:B,2,FALSE),O:O)</f>
        <v>Dante Pettis</v>
      </c>
      <c r="Q215" s="12">
        <f>VLOOKUP($K215,'Defensive Stats'!$AC:$AH,2,FALSE)</f>
        <v>7.5041597337770387</v>
      </c>
      <c r="R215" s="12">
        <f>VLOOKUP($K215,'Defensive Stats'!$AC:$AH,4,FALSE)</f>
        <v>4.3781321184510249</v>
      </c>
      <c r="S215" s="12">
        <f>VLOOKUP($K215,'Defensive Stats'!$AC:$AH,6,FALSE)</f>
        <v>10.712589073634204</v>
      </c>
      <c r="T215" s="12">
        <f>IFERROR(VLOOKUP($P215,Passing!$C:$AF,9,FALSE)/VLOOKUP($P215,Passing!$C:$AF,5,FALSE),0)</f>
        <v>9.0909090909090912E-2</v>
      </c>
      <c r="U215" s="12">
        <f>IFERROR(VLOOKUP($P215,Passing!$C:$AF,11,FALSE)/VLOOKUP($P215,Passing!$C:$AF,5,FALSE),0)</f>
        <v>1.4545454545454546</v>
      </c>
      <c r="V215" s="12" t="str">
        <f>IFERROR(VLOOKUP($P215,Passing!$C:$AF,18,FALSE),0)</f>
        <v>16.0</v>
      </c>
      <c r="W215" s="12">
        <f>IFERROR(VLOOKUP($P215,Passing!$C:$AF,12,FALSE)/VLOOKUP($P215,Passing!$C:$AF,5,FALSE),0)</f>
        <v>0</v>
      </c>
      <c r="X215" s="12">
        <f>IFERROR(IF(OR($B215="D",$B215="K"),0,VLOOKUP($P215,Receiving!$C:$T,7,FALSE)/VLOOKUP($P215,Receiving!$C:$T,5,FALSE)),0)*$AJ215</f>
        <v>2.1818181818181817</v>
      </c>
      <c r="Y215" s="21">
        <f>IFERROR(VLOOKUP($P215,Receiving!$C:$T,8,FALSE)/VLOOKUP($P215,Receiving!$C:$T,5,FALSE),0)</f>
        <v>1</v>
      </c>
      <c r="Z215" s="21">
        <f>IFERROR(VLOOKUP($P215,Receiving!$C:$T,10,FALSE)/VLOOKUP($P215,Receiving!$C:$T,5,FALSE),0)</f>
        <v>9.9090909090909083</v>
      </c>
      <c r="AA215" s="21">
        <f>IFERROR(VLOOKUP($P215,Receiving!$C:$T,11,FALSE),0)</f>
        <v>9.9</v>
      </c>
      <c r="AB215" s="21">
        <f>IFERROR(VLOOKUP($P215,Receiving!$C:$T,14,FALSE),0)</f>
        <v>21</v>
      </c>
      <c r="AC215" s="21">
        <f>IFERROR(VLOOKUP($P215,Receiving!$C:$T,11,FALSE)/VLOOKUP($P215,Receiving!$C:$T,5,FALSE),0)</f>
        <v>0.9</v>
      </c>
      <c r="AD215" s="12">
        <f>IFERROR(VLOOKUP($P215,Rushing!$C:$P,7,FALSE)/VLOOKUP($P215,Rushing!$C:$P,5,FALSE),0)</f>
        <v>0</v>
      </c>
      <c r="AE215" s="12">
        <f>IFERROR(VLOOKUP($P215,Rushing!$C:$P,8,FALSE)/VLOOKUP($P215,Rushing!$C:$P,5,FALSE),0)</f>
        <v>0</v>
      </c>
      <c r="AF215" s="12">
        <f>IFERROR(VLOOKUP($P215,Rushing!$C:$P,12,FALSE),0)</f>
        <v>0</v>
      </c>
      <c r="AG215" s="12">
        <f>IFERROR(VLOOKUP($P215,Rushing!$C:$P,9,FALSE)/VLOOKUP($P215,Rushing!$C:$P,5,FALSE),0)</f>
        <v>0</v>
      </c>
      <c r="AH215" s="12">
        <f>VLOOKUP($J215,'Vegas Odds'!$B:$S,18,FALSE)</f>
        <v>26.807585091071147</v>
      </c>
      <c r="AI215" s="12">
        <f>VLOOKUP($J215,'Vegas Odds'!$B:$S,17,FALSE)</f>
        <v>33.392414908928856</v>
      </c>
      <c r="AJ215">
        <v>1</v>
      </c>
      <c r="AK215" s="12">
        <f t="shared" si="60"/>
        <v>9.0909090909090912E-2</v>
      </c>
      <c r="AL215" s="12">
        <f t="shared" si="61"/>
        <v>0</v>
      </c>
      <c r="AM215" s="12">
        <f>V215/Team_Defense_Table[[#Totals],[Passing yds/att]]*'Fanduel Export'!Q215</f>
        <v>17.813242952725144</v>
      </c>
      <c r="AN215" s="12">
        <f t="shared" si="76"/>
        <v>0</v>
      </c>
      <c r="AO215" s="12">
        <f>IFERROR(IF(OR($B215="D",$B215="K"),0,VLOOKUP($P215,Receiving!$C:$T,7,FALSE)/VLOOKUP($P215,Receiving!$C:$T,5,FALSE)),0)*$AJ215</f>
        <v>2.1818181818181817</v>
      </c>
      <c r="AP215" s="21">
        <f t="shared" si="68"/>
        <v>33.340259740259739</v>
      </c>
      <c r="AQ215" s="21">
        <f t="shared" si="69"/>
        <v>1.7543137641399005</v>
      </c>
      <c r="AR215" s="22">
        <f t="shared" si="62"/>
        <v>1</v>
      </c>
      <c r="AS215" s="22">
        <f t="shared" si="70"/>
        <v>0.80406047523078783</v>
      </c>
      <c r="AT215" s="22">
        <f>AA215/Team_Defense_Table[[#Totals],[Yards per completion]]*'Fanduel Export'!S215</f>
        <v>9.987705143880639</v>
      </c>
      <c r="AU215" s="12">
        <f t="shared" si="77"/>
        <v>8.0307189444536515</v>
      </c>
      <c r="AV215" s="12">
        <f t="shared" si="63"/>
        <v>0</v>
      </c>
      <c r="AW215" s="21">
        <f t="shared" si="71"/>
        <v>29.127326839826839</v>
      </c>
      <c r="AX215" s="12">
        <f t="shared" si="72"/>
        <v>0</v>
      </c>
      <c r="AY215" s="12">
        <f>AF215/Team_Defense_Table[[#Totals],[Rushing Y/A]]*R215</f>
        <v>0</v>
      </c>
      <c r="AZ215" s="12">
        <f t="shared" si="78"/>
        <v>0</v>
      </c>
      <c r="BA215" s="22">
        <f t="shared" si="64"/>
        <v>1.3030718944453652</v>
      </c>
      <c r="BB215" s="22">
        <f t="shared" si="65"/>
        <v>0.26061437888907302</v>
      </c>
      <c r="BC215" s="21">
        <f t="shared" si="66"/>
        <v>0.43636363636363634</v>
      </c>
      <c r="BD215" t="str">
        <f t="shared" si="73"/>
        <v>Dante Pettis</v>
      </c>
      <c r="BE215">
        <f t="shared" si="74"/>
        <v>5000</v>
      </c>
      <c r="BF215" t="str">
        <f t="shared" si="75"/>
        <v>WR</v>
      </c>
    </row>
    <row r="216" spans="1:58" x14ac:dyDescent="0.3">
      <c r="A216" t="s">
        <v>2520</v>
      </c>
      <c r="B216" t="s">
        <v>49</v>
      </c>
      <c r="C216" t="s">
        <v>2521</v>
      </c>
      <c r="D216" t="s">
        <v>223</v>
      </c>
      <c r="E216" t="s">
        <v>2522</v>
      </c>
      <c r="F216">
        <v>11.1888885498046</v>
      </c>
      <c r="G216">
        <v>9</v>
      </c>
      <c r="H216">
        <v>5000</v>
      </c>
      <c r="I216" t="s">
        <v>1941</v>
      </c>
      <c r="J216" t="s">
        <v>76</v>
      </c>
      <c r="K216" t="s">
        <v>135</v>
      </c>
      <c r="L216" t="s">
        <v>2205</v>
      </c>
      <c r="M216" t="s">
        <v>2206</v>
      </c>
      <c r="O216" t="str">
        <f t="shared" si="67"/>
        <v>Alshon Jeffery</v>
      </c>
      <c r="P216" t="str">
        <f>IFERROR(VLOOKUP(O:O,'Name Bridge'!A:B,2,FALSE),O:O)</f>
        <v>Alshon Jeffery</v>
      </c>
      <c r="Q216" s="12">
        <f>VLOOKUP($K216,'Defensive Stats'!$AC:$AH,2,FALSE)</f>
        <v>7.0796296296296299</v>
      </c>
      <c r="R216" s="12">
        <f>VLOOKUP($K216,'Defensive Stats'!$AC:$AH,4,FALSE)</f>
        <v>4.7444219066937121</v>
      </c>
      <c r="S216" s="12">
        <f>VLOOKUP($K216,'Defensive Stats'!$AC:$AH,6,FALSE)</f>
        <v>10.304582210242588</v>
      </c>
      <c r="T216" s="12">
        <f>IFERROR(VLOOKUP($P216,Passing!$C:$AF,9,FALSE)/VLOOKUP($P216,Passing!$C:$AF,5,FALSE),0)</f>
        <v>0</v>
      </c>
      <c r="U216" s="12">
        <f>IFERROR(VLOOKUP($P216,Passing!$C:$AF,11,FALSE)/VLOOKUP($P216,Passing!$C:$AF,5,FALSE),0)</f>
        <v>0</v>
      </c>
      <c r="V216" s="12">
        <f>IFERROR(VLOOKUP($P216,Passing!$C:$AF,18,FALSE),0)</f>
        <v>0</v>
      </c>
      <c r="W216" s="12">
        <f>IFERROR(VLOOKUP($P216,Passing!$C:$AF,12,FALSE)/VLOOKUP($P216,Passing!$C:$AF,5,FALSE),0)</f>
        <v>0</v>
      </c>
      <c r="X216" s="12">
        <f>IFERROR(IF(OR($B216="D",$B216="K"),0,VLOOKUP($P216,Receiving!$C:$T,7,FALSE)/VLOOKUP($P216,Receiving!$C:$T,5,FALSE)),0)*$AJ216</f>
        <v>7.3</v>
      </c>
      <c r="Y216" s="21">
        <f>IFERROR(VLOOKUP($P216,Receiving!$C:$T,8,FALSE)/VLOOKUP($P216,Receiving!$C:$T,5,FALSE),0)</f>
        <v>4.3</v>
      </c>
      <c r="Z216" s="21">
        <f>IFERROR(VLOOKUP($P216,Receiving!$C:$T,10,FALSE)/VLOOKUP($P216,Receiving!$C:$T,5,FALSE),0)</f>
        <v>49</v>
      </c>
      <c r="AA216" s="21">
        <f>IFERROR(VLOOKUP($P216,Receiving!$C:$T,11,FALSE),0)</f>
        <v>11.4</v>
      </c>
      <c r="AB216" s="21">
        <f>IFERROR(VLOOKUP($P216,Receiving!$C:$T,14,FALSE),0)</f>
        <v>38</v>
      </c>
      <c r="AC216" s="21">
        <f>IFERROR(VLOOKUP($P216,Receiving!$C:$T,11,FALSE)/VLOOKUP($P216,Receiving!$C:$T,5,FALSE),0)</f>
        <v>1.1400000000000001</v>
      </c>
      <c r="AD216" s="12">
        <f>IFERROR(VLOOKUP($P216,Rushing!$C:$P,7,FALSE)/VLOOKUP($P216,Rushing!$C:$P,5,FALSE),0)</f>
        <v>0.1</v>
      </c>
      <c r="AE216" s="12">
        <f>IFERROR(VLOOKUP($P216,Rushing!$C:$P,8,FALSE)/VLOOKUP($P216,Rushing!$C:$P,5,FALSE),0)</f>
        <v>0.2</v>
      </c>
      <c r="AF216" s="12" t="str">
        <f>IFERROR(VLOOKUP($P216,Rushing!$C:$P,12,FALSE),0)</f>
        <v>2.0</v>
      </c>
      <c r="AG216" s="12">
        <f>IFERROR(VLOOKUP($P216,Rushing!$C:$P,9,FALSE)/VLOOKUP($P216,Rushing!$C:$P,5,FALSE),0)</f>
        <v>0.1</v>
      </c>
      <c r="AH216" s="12">
        <f>VLOOKUP($J216,'Vegas Odds'!$B:$S,18,FALSE)</f>
        <v>29.284970403171386</v>
      </c>
      <c r="AI216" s="12">
        <f>VLOOKUP($J216,'Vegas Odds'!$B:$S,17,FALSE)</f>
        <v>32.615029596828613</v>
      </c>
      <c r="AJ216">
        <v>1</v>
      </c>
      <c r="AK216" s="12">
        <f t="shared" si="60"/>
        <v>0</v>
      </c>
      <c r="AL216" s="12">
        <f t="shared" si="61"/>
        <v>0</v>
      </c>
      <c r="AM216" s="12">
        <f>V216/Team_Defense_Table[[#Totals],[Passing yds/att]]*'Fanduel Export'!Q216</f>
        <v>0</v>
      </c>
      <c r="AN216" s="12">
        <f t="shared" si="76"/>
        <v>0</v>
      </c>
      <c r="AO216" s="12">
        <f>IFERROR(IF(OR($B216="D",$B216="K"),0,VLOOKUP($P216,Receiving!$C:$T,7,FALSE)/VLOOKUP($P216,Receiving!$C:$T,5,FALSE)),0)*$AJ216</f>
        <v>7.3</v>
      </c>
      <c r="AP216" s="21">
        <f t="shared" si="68"/>
        <v>48.590422077922085</v>
      </c>
      <c r="AQ216" s="21">
        <f t="shared" si="69"/>
        <v>4.3996383402540138</v>
      </c>
      <c r="AR216" s="22">
        <f t="shared" si="62"/>
        <v>4.3</v>
      </c>
      <c r="AS216" s="22">
        <f t="shared" si="70"/>
        <v>2.5915677894646931</v>
      </c>
      <c r="AT216" s="22">
        <f>AA216/Team_Defense_Table[[#Totals],[Yards per completion]]*'Fanduel Export'!S216</f>
        <v>11.062959226573939</v>
      </c>
      <c r="AU216" s="12">
        <f t="shared" si="77"/>
        <v>28.670408787750254</v>
      </c>
      <c r="AV216" s="12">
        <f t="shared" si="63"/>
        <v>0.1</v>
      </c>
      <c r="AW216" s="21">
        <f t="shared" si="71"/>
        <v>20.961922799422798</v>
      </c>
      <c r="AX216" s="12">
        <f t="shared" si="72"/>
        <v>0.15559178377341745</v>
      </c>
      <c r="AY216" s="12">
        <f>AF216/Team_Defense_Table[[#Totals],[Rushing Y/A]]*R216</f>
        <v>2.2003116089014316</v>
      </c>
      <c r="AZ216" s="12">
        <f t="shared" si="78"/>
        <v>0.34235040808633183</v>
      </c>
      <c r="BA216" s="22">
        <f t="shared" si="64"/>
        <v>5.0512759195836585</v>
      </c>
      <c r="BB216" s="22">
        <f t="shared" si="65"/>
        <v>1.0102551839167317</v>
      </c>
      <c r="BC216" s="21">
        <f t="shared" si="66"/>
        <v>1.46</v>
      </c>
      <c r="BD216" t="str">
        <f t="shared" si="73"/>
        <v>Alshon Jeffery</v>
      </c>
      <c r="BE216">
        <f t="shared" si="74"/>
        <v>5000</v>
      </c>
      <c r="BF216" t="str">
        <f t="shared" si="75"/>
        <v>WR</v>
      </c>
    </row>
    <row r="217" spans="1:58" x14ac:dyDescent="0.3">
      <c r="A217" t="s">
        <v>2523</v>
      </c>
      <c r="B217" t="s">
        <v>52</v>
      </c>
      <c r="C217" t="s">
        <v>2524</v>
      </c>
      <c r="D217" t="s">
        <v>218</v>
      </c>
      <c r="E217" t="s">
        <v>2525</v>
      </c>
      <c r="F217">
        <v>5.7937498092651296</v>
      </c>
      <c r="G217">
        <v>16</v>
      </c>
      <c r="H217">
        <v>5000</v>
      </c>
      <c r="I217" t="s">
        <v>1892</v>
      </c>
      <c r="J217" t="s">
        <v>1095</v>
      </c>
      <c r="K217" t="s">
        <v>1096</v>
      </c>
      <c r="O217" t="str">
        <f t="shared" si="67"/>
        <v>Taysom Hill</v>
      </c>
      <c r="P217" t="str">
        <f>IFERROR(VLOOKUP(O:O,'Name Bridge'!A:B,2,FALSE),O:O)</f>
        <v>Taysom Hill</v>
      </c>
      <c r="Q217" s="12">
        <f>VLOOKUP($K217,'Defensive Stats'!$AC:$AH,2,FALSE)</f>
        <v>6.5090361445783129</v>
      </c>
      <c r="R217" s="12">
        <f>VLOOKUP($K217,'Defensive Stats'!$AC:$AH,4,FALSE)</f>
        <v>3.2624309392265194</v>
      </c>
      <c r="S217" s="12">
        <f>VLOOKUP($K217,'Defensive Stats'!$AC:$AH,6,FALSE)</f>
        <v>10.593137254901961</v>
      </c>
      <c r="T217" s="12">
        <f>IFERROR(VLOOKUP($P217,Passing!$C:$AF,9,FALSE)/VLOOKUP($P217,Passing!$C:$AF,5,FALSE),0)</f>
        <v>0.375</v>
      </c>
      <c r="U217" s="12">
        <f>IFERROR(VLOOKUP($P217,Passing!$C:$AF,11,FALSE)/VLOOKUP($P217,Passing!$C:$AF,5,FALSE),0)</f>
        <v>3.4375</v>
      </c>
      <c r="V217" s="12" t="str">
        <f>IFERROR(VLOOKUP($P217,Passing!$C:$AF,18,FALSE),0)</f>
        <v>9.2</v>
      </c>
      <c r="W217" s="12">
        <f>IFERROR(VLOOKUP($P217,Passing!$C:$AF,12,FALSE)/VLOOKUP($P217,Passing!$C:$AF,5,FALSE),0)</f>
        <v>0</v>
      </c>
      <c r="X217" s="12">
        <f>IFERROR(IF(OR($B217="D",$B217="K"),0,VLOOKUP($P217,Receiving!$C:$T,7,FALSE)/VLOOKUP($P217,Receiving!$C:$T,5,FALSE)),0)*$AJ217</f>
        <v>1.375</v>
      </c>
      <c r="Y217" s="21">
        <f>IFERROR(VLOOKUP($P217,Receiving!$C:$T,8,FALSE)/VLOOKUP($P217,Receiving!$C:$T,5,FALSE),0)</f>
        <v>1.1875</v>
      </c>
      <c r="Z217" s="21">
        <f>IFERROR(VLOOKUP($P217,Receiving!$C:$T,10,FALSE)/VLOOKUP($P217,Receiving!$C:$T,5,FALSE),0)</f>
        <v>14.625</v>
      </c>
      <c r="AA217" s="21">
        <f>IFERROR(VLOOKUP($P217,Receiving!$C:$T,11,FALSE),0)</f>
        <v>12.3</v>
      </c>
      <c r="AB217" s="21">
        <f>IFERROR(VLOOKUP($P217,Receiving!$C:$T,14,FALSE),0)</f>
        <v>45</v>
      </c>
      <c r="AC217" s="21">
        <f>IFERROR(VLOOKUP($P217,Receiving!$C:$T,11,FALSE)/VLOOKUP($P217,Receiving!$C:$T,5,FALSE),0)</f>
        <v>0.76875000000000004</v>
      </c>
      <c r="AD217" s="12">
        <f>IFERROR(VLOOKUP($P217,Rushing!$C:$P,7,FALSE)/VLOOKUP($P217,Rushing!$C:$P,5,FALSE),0)</f>
        <v>1.6875</v>
      </c>
      <c r="AE217" s="12">
        <f>IFERROR(VLOOKUP($P217,Rushing!$C:$P,8,FALSE)/VLOOKUP($P217,Rushing!$C:$P,5,FALSE),0)</f>
        <v>9.75</v>
      </c>
      <c r="AF217" s="12" t="str">
        <f>IFERROR(VLOOKUP($P217,Rushing!$C:$P,12,FALSE),0)</f>
        <v>5.8</v>
      </c>
      <c r="AG217" s="12">
        <f>IFERROR(VLOOKUP($P217,Rushing!$C:$P,9,FALSE)/VLOOKUP($P217,Rushing!$C:$P,5,FALSE),0)</f>
        <v>6.25E-2</v>
      </c>
      <c r="AH217" s="12">
        <f>VLOOKUP($J217,'Vegas Odds'!$B:$S,18,FALSE)</f>
        <v>41.698085765579364</v>
      </c>
      <c r="AI217" s="12">
        <f>VLOOKUP($J217,'Vegas Odds'!$B:$S,17,FALSE)</f>
        <v>21.901914234420641</v>
      </c>
      <c r="AJ217">
        <v>1</v>
      </c>
      <c r="AK217" s="12">
        <f t="shared" si="60"/>
        <v>0.375</v>
      </c>
      <c r="AL217" s="12">
        <f t="shared" si="61"/>
        <v>0</v>
      </c>
      <c r="AM217" s="12">
        <f>V217/Team_Defense_Table[[#Totals],[Passing yds/att]]*'Fanduel Export'!Q217</f>
        <v>8.884345702689771</v>
      </c>
      <c r="AN217" s="12">
        <f t="shared" si="76"/>
        <v>0</v>
      </c>
      <c r="AO217" s="12">
        <f>IFERROR(IF(OR($B217="D",$B217="K"),0,VLOOKUP($P217,Receiving!$C:$T,7,FALSE)/VLOOKUP($P217,Receiving!$C:$T,5,FALSE)),0)*$AJ217</f>
        <v>1.375</v>
      </c>
      <c r="AP217" s="21">
        <f t="shared" si="68"/>
        <v>40.582776292335119</v>
      </c>
      <c r="AQ217" s="21">
        <f t="shared" si="69"/>
        <v>1.4127882113008734</v>
      </c>
      <c r="AR217" s="22">
        <f t="shared" si="62"/>
        <v>1.1875</v>
      </c>
      <c r="AS217" s="22">
        <f t="shared" si="70"/>
        <v>1.2201352733962088</v>
      </c>
      <c r="AT217" s="22">
        <f>AA217/Team_Defense_Table[[#Totals],[Yards per completion]]*'Fanduel Export'!S217</f>
        <v>12.270599542895361</v>
      </c>
      <c r="AU217" s="12">
        <f t="shared" si="77"/>
        <v>14.971791328006026</v>
      </c>
      <c r="AV217" s="12">
        <f t="shared" si="63"/>
        <v>1.6875</v>
      </c>
      <c r="AW217" s="21">
        <f t="shared" si="71"/>
        <v>30.380681818181817</v>
      </c>
      <c r="AX217" s="12">
        <f t="shared" si="72"/>
        <v>1.2165454512105724</v>
      </c>
      <c r="AY217" s="12">
        <f>AF217/Team_Defense_Table[[#Totals],[Rushing Y/A]]*R217</f>
        <v>4.3877332052205942</v>
      </c>
      <c r="AZ217" s="12">
        <f t="shared" si="78"/>
        <v>5.3378768719366994</v>
      </c>
      <c r="BA217" s="22">
        <f t="shared" si="64"/>
        <v>2.6247168199942728</v>
      </c>
      <c r="BB217" s="22">
        <f t="shared" si="65"/>
        <v>0.52494336399885455</v>
      </c>
      <c r="BC217" s="21">
        <f t="shared" si="66"/>
        <v>0.27500000000000002</v>
      </c>
      <c r="BD217" t="str">
        <f t="shared" si="73"/>
        <v>Taysom Hill</v>
      </c>
      <c r="BE217">
        <f t="shared" si="74"/>
        <v>5000</v>
      </c>
      <c r="BF217" t="str">
        <f t="shared" si="75"/>
        <v>TE</v>
      </c>
    </row>
    <row r="218" spans="1:58" x14ac:dyDescent="0.3">
      <c r="A218" t="s">
        <v>2526</v>
      </c>
      <c r="B218" t="s">
        <v>34</v>
      </c>
      <c r="C218" t="s">
        <v>2527</v>
      </c>
      <c r="D218" t="s">
        <v>2528</v>
      </c>
      <c r="E218" t="s">
        <v>2529</v>
      </c>
      <c r="F218">
        <v>0</v>
      </c>
      <c r="G218">
        <v>0</v>
      </c>
      <c r="H218">
        <v>5000</v>
      </c>
      <c r="I218" t="s">
        <v>1892</v>
      </c>
      <c r="J218" t="s">
        <v>1096</v>
      </c>
      <c r="K218" t="s">
        <v>1095</v>
      </c>
      <c r="O218" t="str">
        <f t="shared" si="67"/>
        <v>Ke'Shawn Vaughn</v>
      </c>
      <c r="P218" t="str">
        <f>IFERROR(VLOOKUP(O:O,'Name Bridge'!A:B,2,FALSE),O:O)</f>
        <v>Ke'Shawn Vaughn</v>
      </c>
      <c r="Q218" s="12">
        <f>VLOOKUP($K218,'Defensive Stats'!$AC:$AH,2,FALSE)</f>
        <v>6.4145936981757874</v>
      </c>
      <c r="R218" s="12">
        <f>VLOOKUP($K218,'Defensive Stats'!$AC:$AH,4,FALSE)</f>
        <v>4.2347826086956522</v>
      </c>
      <c r="S218" s="12">
        <f>VLOOKUP($K218,'Defensive Stats'!$AC:$AH,6,FALSE)</f>
        <v>10.425876010781671</v>
      </c>
      <c r="T218" s="12">
        <f>IFERROR(VLOOKUP($P218,Passing!$C:$AF,9,FALSE)/VLOOKUP($P218,Passing!$C:$AF,5,FALSE),0)</f>
        <v>0</v>
      </c>
      <c r="U218" s="12">
        <f>IFERROR(VLOOKUP($P218,Passing!$C:$AF,11,FALSE)/VLOOKUP($P218,Passing!$C:$AF,5,FALSE),0)</f>
        <v>0</v>
      </c>
      <c r="V218" s="12">
        <f>IFERROR(VLOOKUP($P218,Passing!$C:$AF,18,FALSE),0)</f>
        <v>0</v>
      </c>
      <c r="W218" s="12">
        <f>IFERROR(VLOOKUP($P218,Passing!$C:$AF,12,FALSE)/VLOOKUP($P218,Passing!$C:$AF,5,FALSE),0)</f>
        <v>0</v>
      </c>
      <c r="X218" s="12">
        <f>IFERROR(IF(OR($B218="D",$B218="K"),0,VLOOKUP($P218,Receiving!$C:$T,7,FALSE)/VLOOKUP($P218,Receiving!$C:$T,5,FALSE)),0)*$AJ218</f>
        <v>0</v>
      </c>
      <c r="Y218" s="21">
        <f>IFERROR(VLOOKUP($P218,Receiving!$C:$T,8,FALSE)/VLOOKUP($P218,Receiving!$C:$T,5,FALSE),0)</f>
        <v>0</v>
      </c>
      <c r="Z218" s="21">
        <f>IFERROR(VLOOKUP($P218,Receiving!$C:$T,10,FALSE)/VLOOKUP($P218,Receiving!$C:$T,5,FALSE),0)</f>
        <v>0</v>
      </c>
      <c r="AA218" s="21">
        <f>IFERROR(VLOOKUP($P218,Receiving!$C:$T,11,FALSE),0)</f>
        <v>0</v>
      </c>
      <c r="AB218" s="21">
        <f>IFERROR(VLOOKUP($P218,Receiving!$C:$T,14,FALSE),0)</f>
        <v>0</v>
      </c>
      <c r="AC218" s="21">
        <f>IFERROR(VLOOKUP($P218,Receiving!$C:$T,11,FALSE)/VLOOKUP($P218,Receiving!$C:$T,5,FALSE),0)</f>
        <v>0</v>
      </c>
      <c r="AD218" s="12">
        <f>IFERROR(VLOOKUP($P218,Rushing!$C:$P,7,FALSE)/VLOOKUP($P218,Rushing!$C:$P,5,FALSE),0)</f>
        <v>0</v>
      </c>
      <c r="AE218" s="12">
        <f>IFERROR(VLOOKUP($P218,Rushing!$C:$P,8,FALSE)/VLOOKUP($P218,Rushing!$C:$P,5,FALSE),0)</f>
        <v>0</v>
      </c>
      <c r="AF218" s="12">
        <f>IFERROR(VLOOKUP($P218,Rushing!$C:$P,12,FALSE),0)</f>
        <v>0</v>
      </c>
      <c r="AG218" s="12">
        <f>IFERROR(VLOOKUP($P218,Rushing!$C:$P,9,FALSE)/VLOOKUP($P218,Rushing!$C:$P,5,FALSE),0)</f>
        <v>0</v>
      </c>
      <c r="AH218" s="12">
        <f>VLOOKUP($J218,'Vegas Odds'!$B:$S,18,FALSE)</f>
        <v>44.70009236218047</v>
      </c>
      <c r="AI218" s="12">
        <f>VLOOKUP($J218,'Vegas Odds'!$B:$S,17,FALSE)</f>
        <v>20.599907637819527</v>
      </c>
      <c r="AJ218">
        <v>1</v>
      </c>
      <c r="AK218" s="12">
        <f t="shared" si="60"/>
        <v>0</v>
      </c>
      <c r="AL218" s="12">
        <f t="shared" si="61"/>
        <v>0</v>
      </c>
      <c r="AM218" s="12">
        <f>V218/Team_Defense_Table[[#Totals],[Passing yds/att]]*'Fanduel Export'!Q218</f>
        <v>0</v>
      </c>
      <c r="AN218" s="12">
        <f t="shared" si="76"/>
        <v>0</v>
      </c>
      <c r="AO218" s="12">
        <f>IFERROR(IF(OR($B218="D",$B218="K"),0,VLOOKUP($P218,Receiving!$C:$T,7,FALSE)/VLOOKUP($P218,Receiving!$C:$T,5,FALSE)),0)*$AJ218</f>
        <v>0</v>
      </c>
      <c r="AP218" s="21">
        <f t="shared" si="68"/>
        <v>39.892780830280827</v>
      </c>
      <c r="AQ218" s="21">
        <f t="shared" si="69"/>
        <v>0</v>
      </c>
      <c r="AR218" s="22">
        <f t="shared" si="62"/>
        <v>0</v>
      </c>
      <c r="AS218" s="22">
        <f t="shared" si="70"/>
        <v>0</v>
      </c>
      <c r="AT218" s="22">
        <f>AA218/Team_Defense_Table[[#Totals],[Yards per completion]]*'Fanduel Export'!S218</f>
        <v>0</v>
      </c>
      <c r="AU218" s="12">
        <f t="shared" si="77"/>
        <v>0</v>
      </c>
      <c r="AV218" s="12">
        <f t="shared" si="63"/>
        <v>0</v>
      </c>
      <c r="AW218" s="21">
        <f t="shared" si="71"/>
        <v>23.153159340659339</v>
      </c>
      <c r="AX218" s="12">
        <f t="shared" si="72"/>
        <v>0</v>
      </c>
      <c r="AY218" s="12">
        <f>AF218/Team_Defense_Table[[#Totals],[Rushing Y/A]]*R218</f>
        <v>0</v>
      </c>
      <c r="AZ218" s="12">
        <f t="shared" si="78"/>
        <v>0</v>
      </c>
      <c r="BA218" s="22">
        <f t="shared" si="64"/>
        <v>0</v>
      </c>
      <c r="BB218" s="22">
        <f t="shared" si="65"/>
        <v>0</v>
      </c>
      <c r="BC218" s="21">
        <f t="shared" si="66"/>
        <v>0</v>
      </c>
      <c r="BD218" t="str">
        <f t="shared" si="73"/>
        <v>Ke'Shawn Vaughn</v>
      </c>
      <c r="BE218">
        <f t="shared" si="74"/>
        <v>5000</v>
      </c>
      <c r="BF218" t="str">
        <f t="shared" si="75"/>
        <v>RB</v>
      </c>
    </row>
    <row r="219" spans="1:58" x14ac:dyDescent="0.3">
      <c r="A219" t="s">
        <v>2530</v>
      </c>
      <c r="B219" t="s">
        <v>49</v>
      </c>
      <c r="C219" t="s">
        <v>2114</v>
      </c>
      <c r="D219" t="s">
        <v>2531</v>
      </c>
      <c r="E219" t="s">
        <v>2532</v>
      </c>
      <c r="F219">
        <v>0</v>
      </c>
      <c r="G219">
        <v>0</v>
      </c>
      <c r="H219">
        <v>5000</v>
      </c>
      <c r="I219" t="s">
        <v>1896</v>
      </c>
      <c r="J219" t="s">
        <v>46</v>
      </c>
      <c r="K219" t="s">
        <v>1094</v>
      </c>
      <c r="O219" t="str">
        <f t="shared" si="67"/>
        <v>Justin Jefferson</v>
      </c>
      <c r="P219" t="str">
        <f>IFERROR(VLOOKUP(O:O,'Name Bridge'!A:B,2,FALSE),O:O)</f>
        <v>Justin Jefferson</v>
      </c>
      <c r="Q219" s="12">
        <f>VLOOKUP($K219,'Defensive Stats'!$AC:$AH,2,FALSE)</f>
        <v>6.8150183150183148</v>
      </c>
      <c r="R219" s="12">
        <f>VLOOKUP($K219,'Defensive Stats'!$AC:$AH,4,FALSE)</f>
        <v>4.6739659367396591</v>
      </c>
      <c r="S219" s="12">
        <f>VLOOKUP($K219,'Defensive Stats'!$AC:$AH,6,FALSE)</f>
        <v>11.414110429447852</v>
      </c>
      <c r="T219" s="12">
        <f>IFERROR(VLOOKUP($P219,Passing!$C:$AF,9,FALSE)/VLOOKUP($P219,Passing!$C:$AF,5,FALSE),0)</f>
        <v>0</v>
      </c>
      <c r="U219" s="12">
        <f>IFERROR(VLOOKUP($P219,Passing!$C:$AF,11,FALSE)/VLOOKUP($P219,Passing!$C:$AF,5,FALSE),0)</f>
        <v>0</v>
      </c>
      <c r="V219" s="12">
        <f>IFERROR(VLOOKUP($P219,Passing!$C:$AF,18,FALSE),0)</f>
        <v>0</v>
      </c>
      <c r="W219" s="12">
        <f>IFERROR(VLOOKUP($P219,Passing!$C:$AF,12,FALSE)/VLOOKUP($P219,Passing!$C:$AF,5,FALSE),0)</f>
        <v>0</v>
      </c>
      <c r="X219" s="12">
        <f>IFERROR(IF(OR($B219="D",$B219="K"),0,VLOOKUP($P219,Receiving!$C:$T,7,FALSE)/VLOOKUP($P219,Receiving!$C:$T,5,FALSE)),0)*$AJ219</f>
        <v>0</v>
      </c>
      <c r="Y219" s="21">
        <f>IFERROR(VLOOKUP($P219,Receiving!$C:$T,8,FALSE)/VLOOKUP($P219,Receiving!$C:$T,5,FALSE),0)</f>
        <v>0</v>
      </c>
      <c r="Z219" s="21">
        <f>IFERROR(VLOOKUP($P219,Receiving!$C:$T,10,FALSE)/VLOOKUP($P219,Receiving!$C:$T,5,FALSE),0)</f>
        <v>0</v>
      </c>
      <c r="AA219" s="21">
        <f>IFERROR(VLOOKUP($P219,Receiving!$C:$T,11,FALSE),0)</f>
        <v>0</v>
      </c>
      <c r="AB219" s="21">
        <f>IFERROR(VLOOKUP($P219,Receiving!$C:$T,14,FALSE),0)</f>
        <v>0</v>
      </c>
      <c r="AC219" s="21">
        <f>IFERROR(VLOOKUP($P219,Receiving!$C:$T,11,FALSE)/VLOOKUP($P219,Receiving!$C:$T,5,FALSE),0)</f>
        <v>0</v>
      </c>
      <c r="AD219" s="12">
        <f>IFERROR(VLOOKUP($P219,Rushing!$C:$P,7,FALSE)/VLOOKUP($P219,Rushing!$C:$P,5,FALSE),0)</f>
        <v>0</v>
      </c>
      <c r="AE219" s="12">
        <f>IFERROR(VLOOKUP($P219,Rushing!$C:$P,8,FALSE)/VLOOKUP($P219,Rushing!$C:$P,5,FALSE),0)</f>
        <v>0</v>
      </c>
      <c r="AF219" s="12">
        <f>IFERROR(VLOOKUP($P219,Rushing!$C:$P,12,FALSE),0)</f>
        <v>0</v>
      </c>
      <c r="AG219" s="12">
        <f>IFERROR(VLOOKUP($P219,Rushing!$C:$P,9,FALSE)/VLOOKUP($P219,Rushing!$C:$P,5,FALSE),0)</f>
        <v>0</v>
      </c>
      <c r="AH219" s="12">
        <f>VLOOKUP($J219,'Vegas Odds'!$B:$S,18,FALSE)</f>
        <v>24.965896593176794</v>
      </c>
      <c r="AI219" s="12">
        <f>VLOOKUP($J219,'Vegas Odds'!$B:$S,17,FALSE)</f>
        <v>34.134103406823208</v>
      </c>
      <c r="AJ219">
        <v>1</v>
      </c>
      <c r="AK219" s="12">
        <f t="shared" si="60"/>
        <v>0</v>
      </c>
      <c r="AL219" s="12">
        <f t="shared" si="61"/>
        <v>0</v>
      </c>
      <c r="AM219" s="12">
        <f>V219/Team_Defense_Table[[#Totals],[Passing yds/att]]*'Fanduel Export'!Q219</f>
        <v>0</v>
      </c>
      <c r="AN219" s="12">
        <f t="shared" si="76"/>
        <v>0</v>
      </c>
      <c r="AO219" s="12">
        <f>IFERROR(IF(OR($B219="D",$B219="K"),0,VLOOKUP($P219,Receiving!$C:$T,7,FALSE)/VLOOKUP($P219,Receiving!$C:$T,5,FALSE)),0)*$AJ219</f>
        <v>0</v>
      </c>
      <c r="AP219" s="21">
        <f t="shared" si="68"/>
        <v>26.827243589743592</v>
      </c>
      <c r="AQ219" s="21">
        <f t="shared" si="69"/>
        <v>0</v>
      </c>
      <c r="AR219" s="22">
        <f t="shared" si="62"/>
        <v>0</v>
      </c>
      <c r="AS219" s="22">
        <f t="shared" si="70"/>
        <v>0</v>
      </c>
      <c r="AT219" s="22">
        <f>AA219/Team_Defense_Table[[#Totals],[Yards per completion]]*'Fanduel Export'!S219</f>
        <v>0</v>
      </c>
      <c r="AU219" s="12">
        <f t="shared" si="77"/>
        <v>0</v>
      </c>
      <c r="AV219" s="12">
        <f t="shared" si="63"/>
        <v>0</v>
      </c>
      <c r="AW219" s="21">
        <f t="shared" si="71"/>
        <v>37.68278388278388</v>
      </c>
      <c r="AX219" s="12">
        <f t="shared" si="72"/>
        <v>0</v>
      </c>
      <c r="AY219" s="12">
        <f>AF219/Team_Defense_Table[[#Totals],[Rushing Y/A]]*R219</f>
        <v>0</v>
      </c>
      <c r="AZ219" s="12">
        <f t="shared" si="78"/>
        <v>0</v>
      </c>
      <c r="BA219" s="22">
        <f t="shared" si="64"/>
        <v>0</v>
      </c>
      <c r="BB219" s="22">
        <f t="shared" si="65"/>
        <v>0</v>
      </c>
      <c r="BC219" s="21">
        <f t="shared" si="66"/>
        <v>0</v>
      </c>
      <c r="BD219" t="str">
        <f t="shared" si="73"/>
        <v>Justin Jefferson</v>
      </c>
      <c r="BE219">
        <f t="shared" si="74"/>
        <v>5000</v>
      </c>
      <c r="BF219" t="str">
        <f t="shared" si="75"/>
        <v>WR</v>
      </c>
    </row>
    <row r="220" spans="1:58" x14ac:dyDescent="0.3">
      <c r="A220" t="s">
        <v>2533</v>
      </c>
      <c r="B220" t="s">
        <v>34</v>
      </c>
      <c r="C220" t="s">
        <v>2534</v>
      </c>
      <c r="D220" t="s">
        <v>231</v>
      </c>
      <c r="E220" t="s">
        <v>2535</v>
      </c>
      <c r="F220">
        <v>6.7384614210862299</v>
      </c>
      <c r="G220">
        <v>13</v>
      </c>
      <c r="H220">
        <v>5000</v>
      </c>
      <c r="I220" t="s">
        <v>1972</v>
      </c>
      <c r="J220" t="s">
        <v>1093</v>
      </c>
      <c r="K220" t="s">
        <v>86</v>
      </c>
      <c r="O220" t="str">
        <f t="shared" si="67"/>
        <v>Rex Burkhead</v>
      </c>
      <c r="P220" t="str">
        <f>IFERROR(VLOOKUP(O:O,'Name Bridge'!A:B,2,FALSE),O:O)</f>
        <v>Rex Burkhead</v>
      </c>
      <c r="Q220" s="12">
        <f>VLOOKUP($K220,'Defensive Stats'!$AC:$AH,2,FALSE)</f>
        <v>7.7027522935779817</v>
      </c>
      <c r="R220" s="12">
        <f>VLOOKUP($K220,'Defensive Stats'!$AC:$AH,4,FALSE)</f>
        <v>4.4659793814432991</v>
      </c>
      <c r="S220" s="12">
        <f>VLOOKUP($K220,'Defensive Stats'!$AC:$AH,6,FALSE)</f>
        <v>12.203488372093023</v>
      </c>
      <c r="T220" s="12">
        <f>IFERROR(VLOOKUP($P220,Passing!$C:$AF,9,FALSE)/VLOOKUP($P220,Passing!$C:$AF,5,FALSE),0)</f>
        <v>0</v>
      </c>
      <c r="U220" s="12">
        <f>IFERROR(VLOOKUP($P220,Passing!$C:$AF,11,FALSE)/VLOOKUP($P220,Passing!$C:$AF,5,FALSE),0)</f>
        <v>0</v>
      </c>
      <c r="V220" s="12">
        <f>IFERROR(VLOOKUP($P220,Passing!$C:$AF,18,FALSE),0)</f>
        <v>0</v>
      </c>
      <c r="W220" s="12">
        <f>IFERROR(VLOOKUP($P220,Passing!$C:$AF,12,FALSE)/VLOOKUP($P220,Passing!$C:$AF,5,FALSE),0)</f>
        <v>0</v>
      </c>
      <c r="X220" s="12">
        <f>IFERROR(IF(OR($B220="D",$B220="K"),0,VLOOKUP($P220,Receiving!$C:$T,7,FALSE)/VLOOKUP($P220,Receiving!$C:$T,5,FALSE)),0)*$AJ220</f>
        <v>2.9230769230769229</v>
      </c>
      <c r="Y220" s="21">
        <f>IFERROR(VLOOKUP($P220,Receiving!$C:$T,8,FALSE)/VLOOKUP($P220,Receiving!$C:$T,5,FALSE),0)</f>
        <v>2.0769230769230771</v>
      </c>
      <c r="Z220" s="21">
        <f>IFERROR(VLOOKUP($P220,Receiving!$C:$T,10,FALSE)/VLOOKUP($P220,Receiving!$C:$T,5,FALSE),0)</f>
        <v>21.46153846153846</v>
      </c>
      <c r="AA220" s="21">
        <f>IFERROR(VLOOKUP($P220,Receiving!$C:$T,11,FALSE),0)</f>
        <v>10.3</v>
      </c>
      <c r="AB220" s="21">
        <f>IFERROR(VLOOKUP($P220,Receiving!$C:$T,14,FALSE),0)</f>
        <v>32</v>
      </c>
      <c r="AC220" s="21">
        <f>IFERROR(VLOOKUP($P220,Receiving!$C:$T,11,FALSE)/VLOOKUP($P220,Receiving!$C:$T,5,FALSE),0)</f>
        <v>0.79230769230769238</v>
      </c>
      <c r="AD220" s="12">
        <f>IFERROR(VLOOKUP($P220,Rushing!$C:$P,7,FALSE)/VLOOKUP($P220,Rushing!$C:$P,5,FALSE),0)</f>
        <v>5</v>
      </c>
      <c r="AE220" s="12">
        <f>IFERROR(VLOOKUP($P220,Rushing!$C:$P,8,FALSE)/VLOOKUP($P220,Rushing!$C:$P,5,FALSE),0)</f>
        <v>23.23076923076923</v>
      </c>
      <c r="AF220" s="12" t="str">
        <f>IFERROR(VLOOKUP($P220,Rushing!$C:$P,12,FALSE),0)</f>
        <v>4.6</v>
      </c>
      <c r="AG220" s="12">
        <f>IFERROR(VLOOKUP($P220,Rushing!$C:$P,9,FALSE)/VLOOKUP($P220,Rushing!$C:$P,5,FALSE),0)</f>
        <v>0.23076923076923078</v>
      </c>
      <c r="AH220" s="12">
        <f>VLOOKUP($J220,'Vegas Odds'!$B:$S,18,FALSE)</f>
        <v>34.723204605263149</v>
      </c>
      <c r="AI220" s="12">
        <f>VLOOKUP($J220,'Vegas Odds'!$B:$S,17,FALSE)</f>
        <v>31.576795394736852</v>
      </c>
      <c r="AJ220">
        <v>1</v>
      </c>
      <c r="AK220" s="12">
        <f t="shared" si="60"/>
        <v>0</v>
      </c>
      <c r="AL220" s="12">
        <f t="shared" si="61"/>
        <v>0</v>
      </c>
      <c r="AM220" s="12">
        <f>V220/Team_Defense_Table[[#Totals],[Passing yds/att]]*'Fanduel Export'!Q220</f>
        <v>0</v>
      </c>
      <c r="AN220" s="12">
        <f t="shared" si="76"/>
        <v>0</v>
      </c>
      <c r="AO220" s="12">
        <f>IFERROR(IF(OR($B220="D",$B220="K"),0,VLOOKUP($P220,Receiving!$C:$T,7,FALSE)/VLOOKUP($P220,Receiving!$C:$T,5,FALSE)),0)*$AJ220</f>
        <v>2.9230769230769229</v>
      </c>
      <c r="AP220" s="21">
        <f t="shared" si="68"/>
        <v>42.773239260739253</v>
      </c>
      <c r="AQ220" s="21">
        <f t="shared" si="69"/>
        <v>2.3729462587157082</v>
      </c>
      <c r="AR220" s="22">
        <f t="shared" si="62"/>
        <v>2.0769230769230771</v>
      </c>
      <c r="AS220" s="22">
        <f t="shared" si="70"/>
        <v>1.6860407627716876</v>
      </c>
      <c r="AT220" s="22">
        <f>AA220/Team_Defense_Table[[#Totals],[Yards per completion]]*'Fanduel Export'!S220</f>
        <v>11.837426308480669</v>
      </c>
      <c r="AU220" s="12">
        <f t="shared" si="77"/>
        <v>19.958383282404391</v>
      </c>
      <c r="AV220" s="12">
        <f t="shared" si="63"/>
        <v>5</v>
      </c>
      <c r="AW220" s="21">
        <f t="shared" si="71"/>
        <v>34.718452380952385</v>
      </c>
      <c r="AX220" s="12">
        <f t="shared" si="72"/>
        <v>4.5475522710886809</v>
      </c>
      <c r="AY220" s="12">
        <f>AF220/Team_Defense_Table[[#Totals],[Rushing Y/A]]*R220</f>
        <v>4.7637113402061857</v>
      </c>
      <c r="AZ220" s="12">
        <f t="shared" si="78"/>
        <v>21.663226323965542</v>
      </c>
      <c r="BA220" s="22">
        <f t="shared" si="64"/>
        <v>5.2006224990985315</v>
      </c>
      <c r="BB220" s="22">
        <f t="shared" si="65"/>
        <v>1.0401244998197063</v>
      </c>
      <c r="BC220" s="21">
        <f t="shared" si="66"/>
        <v>0.58461538461538454</v>
      </c>
      <c r="BD220" t="str">
        <f t="shared" si="73"/>
        <v>Rex Burkhead</v>
      </c>
      <c r="BE220">
        <f t="shared" si="74"/>
        <v>5000</v>
      </c>
      <c r="BF220" t="str">
        <f t="shared" si="75"/>
        <v>RB</v>
      </c>
    </row>
    <row r="221" spans="1:58" x14ac:dyDescent="0.3">
      <c r="A221" t="s">
        <v>2536</v>
      </c>
      <c r="B221" t="s">
        <v>34</v>
      </c>
      <c r="C221" t="s">
        <v>2537</v>
      </c>
      <c r="D221" t="s">
        <v>140</v>
      </c>
      <c r="E221" t="s">
        <v>2538</v>
      </c>
      <c r="F221">
        <v>9.2624998092651296</v>
      </c>
      <c r="G221">
        <v>16</v>
      </c>
      <c r="H221">
        <v>5000</v>
      </c>
      <c r="I221" t="s">
        <v>1900</v>
      </c>
      <c r="J221" t="s">
        <v>61</v>
      </c>
      <c r="K221" t="s">
        <v>84</v>
      </c>
      <c r="L221" t="s">
        <v>1980</v>
      </c>
      <c r="M221" t="s">
        <v>2539</v>
      </c>
      <c r="O221" t="str">
        <f t="shared" si="67"/>
        <v>Carlos Hyde</v>
      </c>
      <c r="P221" t="str">
        <f>IFERROR(VLOOKUP(O:O,'Name Bridge'!A:B,2,FALSE),O:O)</f>
        <v>Carlos Hyde</v>
      </c>
      <c r="Q221" s="12">
        <f>VLOOKUP($K221,'Defensive Stats'!$AC:$AH,2,FALSE)</f>
        <v>7.3097014925373136</v>
      </c>
      <c r="R221" s="12">
        <f>VLOOKUP($K221,'Defensive Stats'!$AC:$AH,4,FALSE)</f>
        <v>4.2161520190023749</v>
      </c>
      <c r="S221" s="12">
        <f>VLOOKUP($K221,'Defensive Stats'!$AC:$AH,6,FALSE)</f>
        <v>11.162393162393162</v>
      </c>
      <c r="T221" s="12">
        <f>IFERROR(VLOOKUP($P221,Passing!$C:$AF,9,FALSE)/VLOOKUP($P221,Passing!$C:$AF,5,FALSE),0)</f>
        <v>0</v>
      </c>
      <c r="U221" s="12">
        <f>IFERROR(VLOOKUP($P221,Passing!$C:$AF,11,FALSE)/VLOOKUP($P221,Passing!$C:$AF,5,FALSE),0)</f>
        <v>0</v>
      </c>
      <c r="V221" s="12">
        <f>IFERROR(VLOOKUP($P221,Passing!$C:$AF,18,FALSE),0)</f>
        <v>0</v>
      </c>
      <c r="W221" s="12">
        <f>IFERROR(VLOOKUP($P221,Passing!$C:$AF,12,FALSE)/VLOOKUP($P221,Passing!$C:$AF,5,FALSE),0)</f>
        <v>0</v>
      </c>
      <c r="X221" s="12">
        <f>IFERROR(IF(OR($B221="D",$B221="K"),0,VLOOKUP($P221,Receiving!$C:$T,7,FALSE)/VLOOKUP($P221,Receiving!$C:$T,5,FALSE)),0)*$AJ221</f>
        <v>1</v>
      </c>
      <c r="Y221" s="21">
        <f>IFERROR(VLOOKUP($P221,Receiving!$C:$T,8,FALSE)/VLOOKUP($P221,Receiving!$C:$T,5,FALSE),0)</f>
        <v>0.625</v>
      </c>
      <c r="Z221" s="21">
        <f>IFERROR(VLOOKUP($P221,Receiving!$C:$T,10,FALSE)/VLOOKUP($P221,Receiving!$C:$T,5,FALSE),0)</f>
        <v>2.625</v>
      </c>
      <c r="AA221" s="21">
        <f>IFERROR(VLOOKUP($P221,Receiving!$C:$T,11,FALSE),0)</f>
        <v>4.2</v>
      </c>
      <c r="AB221" s="21">
        <f>IFERROR(VLOOKUP($P221,Receiving!$C:$T,14,FALSE),0)</f>
        <v>14</v>
      </c>
      <c r="AC221" s="21">
        <f>IFERROR(VLOOKUP($P221,Receiving!$C:$T,11,FALSE)/VLOOKUP($P221,Receiving!$C:$T,5,FALSE),0)</f>
        <v>0.26250000000000001</v>
      </c>
      <c r="AD221" s="12">
        <f>IFERROR(VLOOKUP($P221,Rushing!$C:$P,7,FALSE)/VLOOKUP($P221,Rushing!$C:$P,5,FALSE),0)</f>
        <v>15.3125</v>
      </c>
      <c r="AE221" s="12">
        <f>IFERROR(VLOOKUP($P221,Rushing!$C:$P,8,FALSE)/VLOOKUP($P221,Rushing!$C:$P,5,FALSE),0)</f>
        <v>66.875</v>
      </c>
      <c r="AF221" s="12" t="str">
        <f>IFERROR(VLOOKUP($P221,Rushing!$C:$P,12,FALSE),0)</f>
        <v>4.4</v>
      </c>
      <c r="AG221" s="12">
        <f>IFERROR(VLOOKUP($P221,Rushing!$C:$P,9,FALSE)/VLOOKUP($P221,Rushing!$C:$P,5,FALSE),0)</f>
        <v>0.375</v>
      </c>
      <c r="AH221" s="12">
        <f>VLOOKUP($J221,'Vegas Odds'!$B:$S,18,FALSE)</f>
        <v>34.284943948412703</v>
      </c>
      <c r="AI221" s="12">
        <f>VLOOKUP($J221,'Vegas Odds'!$B:$S,17,FALSE)</f>
        <v>30.315056051587295</v>
      </c>
      <c r="AJ221">
        <v>1</v>
      </c>
      <c r="AK221" s="12">
        <f t="shared" si="60"/>
        <v>0</v>
      </c>
      <c r="AL221" s="12">
        <f t="shared" si="61"/>
        <v>0</v>
      </c>
      <c r="AM221" s="12">
        <f>V221/Team_Defense_Table[[#Totals],[Passing yds/att]]*'Fanduel Export'!Q221</f>
        <v>0</v>
      </c>
      <c r="AN221" s="12">
        <f t="shared" si="76"/>
        <v>0</v>
      </c>
      <c r="AO221" s="12">
        <f>IFERROR(IF(OR($B221="D",$B221="K"),0,VLOOKUP($P221,Receiving!$C:$T,7,FALSE)/VLOOKUP($P221,Receiving!$C:$T,5,FALSE)),0)*$AJ221</f>
        <v>1</v>
      </c>
      <c r="AP221" s="21">
        <f t="shared" si="68"/>
        <v>34.263041125541122</v>
      </c>
      <c r="AQ221" s="21">
        <f t="shared" si="69"/>
        <v>1.0006392550734573</v>
      </c>
      <c r="AR221" s="22">
        <f t="shared" si="62"/>
        <v>0.625</v>
      </c>
      <c r="AS221" s="22">
        <f t="shared" si="70"/>
        <v>0.62539953442091079</v>
      </c>
      <c r="AT221" s="22">
        <f>AA221/Team_Defense_Table[[#Totals],[Yards per completion]]*'Fanduel Export'!S221</f>
        <v>4.4151216846473957</v>
      </c>
      <c r="AU221" s="12">
        <f t="shared" si="77"/>
        <v>2.7612150459901486</v>
      </c>
      <c r="AV221" s="12">
        <f t="shared" si="63"/>
        <v>15.3125</v>
      </c>
      <c r="AW221" s="21">
        <f t="shared" si="71"/>
        <v>46.789285714285711</v>
      </c>
      <c r="AX221" s="12">
        <f t="shared" si="72"/>
        <v>9.9210596764506942</v>
      </c>
      <c r="AY221" s="12">
        <f>AF221/Team_Defense_Table[[#Totals],[Rushing Y/A]]*R221</f>
        <v>4.3016971324314097</v>
      </c>
      <c r="AZ221" s="12">
        <f t="shared" si="78"/>
        <v>42.677393960868841</v>
      </c>
      <c r="BA221" s="22">
        <f t="shared" si="64"/>
        <v>4.8563609006858988</v>
      </c>
      <c r="BB221" s="22">
        <f t="shared" si="65"/>
        <v>0.97127218013717975</v>
      </c>
      <c r="BC221" s="21">
        <f t="shared" si="66"/>
        <v>0.2</v>
      </c>
      <c r="BD221" t="str">
        <f t="shared" si="73"/>
        <v>Carlos Hyde</v>
      </c>
      <c r="BE221">
        <f t="shared" si="74"/>
        <v>5000</v>
      </c>
      <c r="BF221" t="str">
        <f t="shared" si="75"/>
        <v>RB</v>
      </c>
    </row>
    <row r="222" spans="1:58" x14ac:dyDescent="0.3">
      <c r="A222" t="s">
        <v>2540</v>
      </c>
      <c r="B222" t="s">
        <v>34</v>
      </c>
      <c r="C222" t="s">
        <v>2541</v>
      </c>
      <c r="D222" t="s">
        <v>259</v>
      </c>
      <c r="E222" t="s">
        <v>2542</v>
      </c>
      <c r="F222">
        <v>4.87692319429837</v>
      </c>
      <c r="G222">
        <v>13</v>
      </c>
      <c r="H222">
        <v>4900</v>
      </c>
      <c r="I222" t="s">
        <v>1896</v>
      </c>
      <c r="J222" t="s">
        <v>46</v>
      </c>
      <c r="K222" t="s">
        <v>1094</v>
      </c>
      <c r="O222" t="str">
        <f t="shared" si="67"/>
        <v>Alexander Mattison</v>
      </c>
      <c r="P222" t="str">
        <f>IFERROR(VLOOKUP(O:O,'Name Bridge'!A:B,2,FALSE),O:O)</f>
        <v>Alexander Mattison</v>
      </c>
      <c r="Q222" s="12">
        <f>VLOOKUP($K222,'Defensive Stats'!$AC:$AH,2,FALSE)</f>
        <v>6.8150183150183148</v>
      </c>
      <c r="R222" s="12">
        <f>VLOOKUP($K222,'Defensive Stats'!$AC:$AH,4,FALSE)</f>
        <v>4.6739659367396591</v>
      </c>
      <c r="S222" s="12">
        <f>VLOOKUP($K222,'Defensive Stats'!$AC:$AH,6,FALSE)</f>
        <v>11.414110429447852</v>
      </c>
      <c r="T222" s="12">
        <f>IFERROR(VLOOKUP($P222,Passing!$C:$AF,9,FALSE)/VLOOKUP($P222,Passing!$C:$AF,5,FALSE),0)</f>
        <v>0</v>
      </c>
      <c r="U222" s="12">
        <f>IFERROR(VLOOKUP($P222,Passing!$C:$AF,11,FALSE)/VLOOKUP($P222,Passing!$C:$AF,5,FALSE),0)</f>
        <v>0</v>
      </c>
      <c r="V222" s="12">
        <f>IFERROR(VLOOKUP($P222,Passing!$C:$AF,18,FALSE),0)</f>
        <v>0</v>
      </c>
      <c r="W222" s="12">
        <f>IFERROR(VLOOKUP($P222,Passing!$C:$AF,12,FALSE)/VLOOKUP($P222,Passing!$C:$AF,5,FALSE),0)</f>
        <v>0</v>
      </c>
      <c r="X222" s="12">
        <f>IFERROR(IF(OR($B222="D",$B222="K"),0,VLOOKUP($P222,Receiving!$C:$T,7,FALSE)/VLOOKUP($P222,Receiving!$C:$T,5,FALSE)),0)*$AJ222</f>
        <v>0.92307692307692313</v>
      </c>
      <c r="Y222" s="21">
        <f>IFERROR(VLOOKUP($P222,Receiving!$C:$T,8,FALSE)/VLOOKUP($P222,Receiving!$C:$T,5,FALSE),0)</f>
        <v>0.76923076923076927</v>
      </c>
      <c r="Z222" s="21">
        <f>IFERROR(VLOOKUP($P222,Receiving!$C:$T,10,FALSE)/VLOOKUP($P222,Receiving!$C:$T,5,FALSE),0)</f>
        <v>6.3076923076923075</v>
      </c>
      <c r="AA222" s="21">
        <f>IFERROR(VLOOKUP($P222,Receiving!$C:$T,11,FALSE),0)</f>
        <v>8.1999999999999993</v>
      </c>
      <c r="AB222" s="21">
        <f>IFERROR(VLOOKUP($P222,Receiving!$C:$T,14,FALSE),0)</f>
        <v>17</v>
      </c>
      <c r="AC222" s="21">
        <f>IFERROR(VLOOKUP($P222,Receiving!$C:$T,11,FALSE)/VLOOKUP($P222,Receiving!$C:$T,5,FALSE),0)</f>
        <v>0.63076923076923075</v>
      </c>
      <c r="AD222" s="12">
        <f>IFERROR(VLOOKUP($P222,Rushing!$C:$P,7,FALSE)/VLOOKUP($P222,Rushing!$C:$P,5,FALSE),0)</f>
        <v>7.6923076923076925</v>
      </c>
      <c r="AE222" s="12">
        <f>IFERROR(VLOOKUP($P222,Rushing!$C:$P,8,FALSE)/VLOOKUP($P222,Rushing!$C:$P,5,FALSE),0)</f>
        <v>35.53846153846154</v>
      </c>
      <c r="AF222" s="12" t="str">
        <f>IFERROR(VLOOKUP($P222,Rushing!$C:$P,12,FALSE),0)</f>
        <v>4.6</v>
      </c>
      <c r="AG222" s="12">
        <f>IFERROR(VLOOKUP($P222,Rushing!$C:$P,9,FALSE)/VLOOKUP($P222,Rushing!$C:$P,5,FALSE),0)</f>
        <v>7.6923076923076927E-2</v>
      </c>
      <c r="AH222" s="12">
        <f>VLOOKUP($J222,'Vegas Odds'!$B:$S,18,FALSE)</f>
        <v>24.965896593176794</v>
      </c>
      <c r="AI222" s="12">
        <f>VLOOKUP($J222,'Vegas Odds'!$B:$S,17,FALSE)</f>
        <v>34.134103406823208</v>
      </c>
      <c r="AJ222">
        <v>1</v>
      </c>
      <c r="AK222" s="12">
        <f t="shared" si="60"/>
        <v>0</v>
      </c>
      <c r="AL222" s="12">
        <f t="shared" si="61"/>
        <v>0</v>
      </c>
      <c r="AM222" s="12">
        <f>V222/Team_Defense_Table[[#Totals],[Passing yds/att]]*'Fanduel Export'!Q222</f>
        <v>0</v>
      </c>
      <c r="AN222" s="12">
        <f t="shared" si="76"/>
        <v>0</v>
      </c>
      <c r="AO222" s="12">
        <f>IFERROR(IF(OR($B222="D",$B222="K"),0,VLOOKUP($P222,Receiving!$C:$T,7,FALSE)/VLOOKUP($P222,Receiving!$C:$T,5,FALSE)),0)*$AJ222</f>
        <v>0.92307692307692313</v>
      </c>
      <c r="AP222" s="21">
        <f t="shared" si="68"/>
        <v>26.827243589743592</v>
      </c>
      <c r="AQ222" s="21">
        <f t="shared" si="69"/>
        <v>0.85903133998816228</v>
      </c>
      <c r="AR222" s="22">
        <f t="shared" si="62"/>
        <v>0.76923076923076927</v>
      </c>
      <c r="AS222" s="22">
        <f t="shared" si="70"/>
        <v>0.71585944999013529</v>
      </c>
      <c r="AT222" s="22">
        <f>AA222/Team_Defense_Table[[#Totals],[Yards per completion]]*'Fanduel Export'!S222</f>
        <v>8.8143845616228749</v>
      </c>
      <c r="AU222" s="12">
        <f t="shared" si="77"/>
        <v>6.3098604842848909</v>
      </c>
      <c r="AV222" s="12">
        <f t="shared" si="63"/>
        <v>7.6923076923076925</v>
      </c>
      <c r="AW222" s="21">
        <f t="shared" si="71"/>
        <v>37.68278388278388</v>
      </c>
      <c r="AX222" s="12">
        <f t="shared" si="72"/>
        <v>6.9679041501573522</v>
      </c>
      <c r="AY222" s="12">
        <f>AF222/Team_Defense_Table[[#Totals],[Rushing Y/A]]*R222</f>
        <v>4.9855636658556364</v>
      </c>
      <c r="AZ222" s="12">
        <f t="shared" si="78"/>
        <v>34.738929758189194</v>
      </c>
      <c r="BA222" s="22">
        <f t="shared" si="64"/>
        <v>4.4894944088627931</v>
      </c>
      <c r="BB222" s="22">
        <f t="shared" si="65"/>
        <v>0.91622334874750877</v>
      </c>
      <c r="BC222" s="21">
        <f t="shared" si="66"/>
        <v>0.18838304552590265</v>
      </c>
      <c r="BD222" t="str">
        <f t="shared" si="73"/>
        <v>Alexander Mattison</v>
      </c>
      <c r="BE222">
        <f t="shared" si="74"/>
        <v>4900</v>
      </c>
      <c r="BF222" t="str">
        <f t="shared" si="75"/>
        <v>RB</v>
      </c>
    </row>
    <row r="223" spans="1:58" x14ac:dyDescent="0.3">
      <c r="A223" t="s">
        <v>2543</v>
      </c>
      <c r="B223" t="s">
        <v>34</v>
      </c>
      <c r="C223" t="s">
        <v>2544</v>
      </c>
      <c r="D223" t="s">
        <v>232</v>
      </c>
      <c r="E223" t="s">
        <v>2545</v>
      </c>
      <c r="F223">
        <v>5.9937500953674299</v>
      </c>
      <c r="G223">
        <v>16</v>
      </c>
      <c r="H223">
        <v>4900</v>
      </c>
      <c r="I223" t="s">
        <v>1996</v>
      </c>
      <c r="J223" t="s">
        <v>104</v>
      </c>
      <c r="K223" t="s">
        <v>1092</v>
      </c>
      <c r="O223" t="str">
        <f t="shared" si="67"/>
        <v>Nyheim Hines</v>
      </c>
      <c r="P223" t="str">
        <f>IFERROR(VLOOKUP(O:O,'Name Bridge'!A:B,2,FALSE),O:O)</f>
        <v>Nyheim Hines</v>
      </c>
      <c r="Q223" s="12">
        <f>VLOOKUP($K223,'Defensive Stats'!$AC:$AH,2,FALSE)</f>
        <v>7.3075435203094781</v>
      </c>
      <c r="R223" s="12">
        <f>VLOOKUP($K223,'Defensive Stats'!$AC:$AH,4,FALSE)</f>
        <v>5.1241379310344826</v>
      </c>
      <c r="S223" s="12">
        <f>VLOOKUP($K223,'Defensive Stats'!$AC:$AH,6,FALSE)</f>
        <v>11.553516819571865</v>
      </c>
      <c r="T223" s="12">
        <f>IFERROR(VLOOKUP($P223,Passing!$C:$AF,9,FALSE)/VLOOKUP($P223,Passing!$C:$AF,5,FALSE),0)</f>
        <v>0</v>
      </c>
      <c r="U223" s="12">
        <f>IFERROR(VLOOKUP($P223,Passing!$C:$AF,11,FALSE)/VLOOKUP($P223,Passing!$C:$AF,5,FALSE),0)</f>
        <v>0</v>
      </c>
      <c r="V223" s="12">
        <f>IFERROR(VLOOKUP($P223,Passing!$C:$AF,18,FALSE),0)</f>
        <v>0</v>
      </c>
      <c r="W223" s="12">
        <f>IFERROR(VLOOKUP($P223,Passing!$C:$AF,12,FALSE)/VLOOKUP($P223,Passing!$C:$AF,5,FALSE),0)</f>
        <v>0</v>
      </c>
      <c r="X223" s="12">
        <f>IFERROR(IF(OR($B223="D",$B223="K"),0,VLOOKUP($P223,Receiving!$C:$T,7,FALSE)/VLOOKUP($P223,Receiving!$C:$T,5,FALSE)),0)*$AJ223</f>
        <v>3.625</v>
      </c>
      <c r="Y223" s="21">
        <f>IFERROR(VLOOKUP($P223,Receiving!$C:$T,8,FALSE)/VLOOKUP($P223,Receiving!$C:$T,5,FALSE),0)</f>
        <v>2.75</v>
      </c>
      <c r="Z223" s="21">
        <f>IFERROR(VLOOKUP($P223,Receiving!$C:$T,10,FALSE)/VLOOKUP($P223,Receiving!$C:$T,5,FALSE),0)</f>
        <v>20</v>
      </c>
      <c r="AA223" s="21">
        <f>IFERROR(VLOOKUP($P223,Receiving!$C:$T,11,FALSE),0)</f>
        <v>7.3</v>
      </c>
      <c r="AB223" s="21">
        <f>IFERROR(VLOOKUP($P223,Receiving!$C:$T,14,FALSE),0)</f>
        <v>21</v>
      </c>
      <c r="AC223" s="21">
        <f>IFERROR(VLOOKUP($P223,Receiving!$C:$T,11,FALSE)/VLOOKUP($P223,Receiving!$C:$T,5,FALSE),0)</f>
        <v>0.45624999999999999</v>
      </c>
      <c r="AD223" s="12">
        <f>IFERROR(VLOOKUP($P223,Rushing!$C:$P,7,FALSE)/VLOOKUP($P223,Rushing!$C:$P,5,FALSE),0)</f>
        <v>3.25</v>
      </c>
      <c r="AE223" s="12">
        <f>IFERROR(VLOOKUP($P223,Rushing!$C:$P,8,FALSE)/VLOOKUP($P223,Rushing!$C:$P,5,FALSE),0)</f>
        <v>12.4375</v>
      </c>
      <c r="AF223" s="12" t="str">
        <f>IFERROR(VLOOKUP($P223,Rushing!$C:$P,12,FALSE),0)</f>
        <v>3.8</v>
      </c>
      <c r="AG223" s="12">
        <f>IFERROR(VLOOKUP($P223,Rushing!$C:$P,9,FALSE)/VLOOKUP($P223,Rushing!$C:$P,5,FALSE),0)</f>
        <v>0.125</v>
      </c>
      <c r="AH223" s="12">
        <f>VLOOKUP($J223,'Vegas Odds'!$B:$S,18,FALSE)</f>
        <v>24.832312195121943</v>
      </c>
      <c r="AI223" s="12">
        <f>VLOOKUP($J223,'Vegas Odds'!$B:$S,17,FALSE)</f>
        <v>36.767687804878058</v>
      </c>
      <c r="AJ223">
        <v>1</v>
      </c>
      <c r="AK223" s="12">
        <f t="shared" si="60"/>
        <v>0</v>
      </c>
      <c r="AL223" s="12">
        <f t="shared" si="61"/>
        <v>0</v>
      </c>
      <c r="AM223" s="12">
        <f>V223/Team_Defense_Table[[#Totals],[Passing yds/att]]*'Fanduel Export'!Q223</f>
        <v>0</v>
      </c>
      <c r="AN223" s="12">
        <f t="shared" si="76"/>
        <v>0</v>
      </c>
      <c r="AO223" s="12">
        <f>IFERROR(IF(OR($B223="D",$B223="K"),0,VLOOKUP($P223,Receiving!$C:$T,7,FALSE)/VLOOKUP($P223,Receiving!$C:$T,5,FALSE)),0)*$AJ223</f>
        <v>3.625</v>
      </c>
      <c r="AP223" s="21">
        <f t="shared" si="68"/>
        <v>34.886584249084251</v>
      </c>
      <c r="AQ223" s="21">
        <f t="shared" si="69"/>
        <v>2.580279314954141</v>
      </c>
      <c r="AR223" s="22">
        <f t="shared" si="62"/>
        <v>2.75</v>
      </c>
      <c r="AS223" s="22">
        <f t="shared" si="70"/>
        <v>1.9574532734134862</v>
      </c>
      <c r="AT223" s="22">
        <f>AA223/Team_Defense_Table[[#Totals],[Yards per completion]]*'Fanduel Export'!S223</f>
        <v>7.9427909640972354</v>
      </c>
      <c r="AU223" s="12">
        <f t="shared" si="77"/>
        <v>15.547642172711193</v>
      </c>
      <c r="AV223" s="12">
        <f t="shared" si="63"/>
        <v>3.25</v>
      </c>
      <c r="AW223" s="21">
        <f t="shared" si="71"/>
        <v>29.715476190476192</v>
      </c>
      <c r="AX223" s="12">
        <f t="shared" si="72"/>
        <v>4.021304743692844</v>
      </c>
      <c r="AY223" s="12">
        <f>AF223/Team_Defense_Table[[#Totals],[Rushing Y/A]]*R223</f>
        <v>4.5151824087956021</v>
      </c>
      <c r="AZ223" s="12">
        <f t="shared" si="78"/>
        <v>18.156924439128236</v>
      </c>
      <c r="BA223" s="22">
        <f t="shared" si="64"/>
        <v>4.745456661183943</v>
      </c>
      <c r="BB223" s="22">
        <f t="shared" si="65"/>
        <v>0.96846054309876384</v>
      </c>
      <c r="BC223" s="21">
        <f t="shared" si="66"/>
        <v>0.73979591836734693</v>
      </c>
      <c r="BD223" t="str">
        <f t="shared" si="73"/>
        <v>Nyheim Hines</v>
      </c>
      <c r="BE223">
        <f t="shared" si="74"/>
        <v>4900</v>
      </c>
      <c r="BF223" t="str">
        <f t="shared" si="75"/>
        <v>RB</v>
      </c>
    </row>
    <row r="224" spans="1:58" x14ac:dyDescent="0.3">
      <c r="A224" t="s">
        <v>2546</v>
      </c>
      <c r="B224" t="s">
        <v>49</v>
      </c>
      <c r="C224" t="s">
        <v>1921</v>
      </c>
      <c r="D224" t="s">
        <v>281</v>
      </c>
      <c r="E224" t="s">
        <v>2547</v>
      </c>
      <c r="F224">
        <v>4.8285713195800701</v>
      </c>
      <c r="G224">
        <v>14</v>
      </c>
      <c r="H224">
        <v>4900</v>
      </c>
      <c r="I224" t="s">
        <v>1972</v>
      </c>
      <c r="J224" t="s">
        <v>86</v>
      </c>
      <c r="K224" t="s">
        <v>1093</v>
      </c>
      <c r="L224" t="s">
        <v>2506</v>
      </c>
      <c r="M224" t="s">
        <v>2548</v>
      </c>
      <c r="O224" t="str">
        <f t="shared" si="67"/>
        <v>Allen Hurns</v>
      </c>
      <c r="P224" t="str">
        <f>IFERROR(VLOOKUP(O:O,'Name Bridge'!A:B,2,FALSE),O:O)</f>
        <v>Allen Hurns</v>
      </c>
      <c r="Q224" s="12">
        <f>VLOOKUP($K224,'Defensive Stats'!$AC:$AH,2,FALSE)</f>
        <v>5.3843283582089549</v>
      </c>
      <c r="R224" s="12">
        <f>VLOOKUP($K224,'Defensive Stats'!$AC:$AH,4,FALSE)</f>
        <v>4.1863013698630134</v>
      </c>
      <c r="S224" s="12">
        <f>VLOOKUP($K224,'Defensive Stats'!$AC:$AH,6,FALSE)</f>
        <v>9.5247524752475243</v>
      </c>
      <c r="T224" s="12">
        <f>IFERROR(VLOOKUP($P224,Passing!$C:$AF,9,FALSE)/VLOOKUP($P224,Passing!$C:$AF,5,FALSE),0)</f>
        <v>0</v>
      </c>
      <c r="U224" s="12">
        <f>IFERROR(VLOOKUP($P224,Passing!$C:$AF,11,FALSE)/VLOOKUP($P224,Passing!$C:$AF,5,FALSE),0)</f>
        <v>0</v>
      </c>
      <c r="V224" s="12">
        <f>IFERROR(VLOOKUP($P224,Passing!$C:$AF,18,FALSE),0)</f>
        <v>0</v>
      </c>
      <c r="W224" s="12">
        <f>IFERROR(VLOOKUP($P224,Passing!$C:$AF,12,FALSE)/VLOOKUP($P224,Passing!$C:$AF,5,FALSE),0)</f>
        <v>0</v>
      </c>
      <c r="X224" s="12">
        <f>IFERROR(IF(OR($B224="D",$B224="K"),0,VLOOKUP($P224,Receiving!$C:$T,7,FALSE)/VLOOKUP($P224,Receiving!$C:$T,5,FALSE)),0)*$AJ224</f>
        <v>3.3571428571428572</v>
      </c>
      <c r="Y224" s="21">
        <f>IFERROR(VLOOKUP($P224,Receiving!$C:$T,8,FALSE)/VLOOKUP($P224,Receiving!$C:$T,5,FALSE),0)</f>
        <v>2.2857142857142856</v>
      </c>
      <c r="Z224" s="21">
        <f>IFERROR(VLOOKUP($P224,Receiving!$C:$T,10,FALSE)/VLOOKUP($P224,Receiving!$C:$T,5,FALSE),0)</f>
        <v>29.714285714285715</v>
      </c>
      <c r="AA224" s="21">
        <f>IFERROR(VLOOKUP($P224,Receiving!$C:$T,11,FALSE),0)</f>
        <v>13</v>
      </c>
      <c r="AB224" s="21">
        <f>IFERROR(VLOOKUP($P224,Receiving!$C:$T,14,FALSE),0)</f>
        <v>27</v>
      </c>
      <c r="AC224" s="21">
        <f>IFERROR(VLOOKUP($P224,Receiving!$C:$T,11,FALSE)/VLOOKUP($P224,Receiving!$C:$T,5,FALSE),0)</f>
        <v>0.9285714285714286</v>
      </c>
      <c r="AD224" s="12">
        <f>IFERROR(VLOOKUP($P224,Rushing!$C:$P,7,FALSE)/VLOOKUP($P224,Rushing!$C:$P,5,FALSE),0)</f>
        <v>0</v>
      </c>
      <c r="AE224" s="12">
        <f>IFERROR(VLOOKUP($P224,Rushing!$C:$P,8,FALSE)/VLOOKUP($P224,Rushing!$C:$P,5,FALSE),0)</f>
        <v>0</v>
      </c>
      <c r="AF224" s="12">
        <f>IFERROR(VLOOKUP($P224,Rushing!$C:$P,12,FALSE),0)</f>
        <v>0</v>
      </c>
      <c r="AG224" s="12">
        <f>IFERROR(VLOOKUP($P224,Rushing!$C:$P,9,FALSE)/VLOOKUP($P224,Rushing!$C:$P,5,FALSE),0)</f>
        <v>0</v>
      </c>
      <c r="AH224" s="12">
        <f>VLOOKUP($J224,'Vegas Odds'!$B:$S,18,FALSE)</f>
        <v>42.492174647302903</v>
      </c>
      <c r="AI224" s="12">
        <f>VLOOKUP($J224,'Vegas Odds'!$B:$S,17,FALSE)</f>
        <v>20.507825352697093</v>
      </c>
      <c r="AJ224">
        <v>1</v>
      </c>
      <c r="AK224" s="12">
        <f t="shared" si="60"/>
        <v>0</v>
      </c>
      <c r="AL224" s="12">
        <f t="shared" si="61"/>
        <v>0</v>
      </c>
      <c r="AM224" s="12">
        <f>V224/Team_Defense_Table[[#Totals],[Passing yds/att]]*'Fanduel Export'!Q224</f>
        <v>0</v>
      </c>
      <c r="AN224" s="12">
        <f t="shared" si="76"/>
        <v>0</v>
      </c>
      <c r="AO224" s="12">
        <f>IFERROR(IF(OR($B224="D",$B224="K"),0,VLOOKUP($P224,Receiving!$C:$T,7,FALSE)/VLOOKUP($P224,Receiving!$C:$T,5,FALSE)),0)*$AJ224</f>
        <v>3.3571428571428572</v>
      </c>
      <c r="AP224" s="21">
        <f t="shared" si="68"/>
        <v>49.607967032967032</v>
      </c>
      <c r="AQ224" s="21">
        <f t="shared" si="69"/>
        <v>2.8755925536488927</v>
      </c>
      <c r="AR224" s="22">
        <f t="shared" si="62"/>
        <v>2.2857142857142856</v>
      </c>
      <c r="AS224" s="22">
        <f t="shared" si="70"/>
        <v>1.9578502492928631</v>
      </c>
      <c r="AT224" s="22">
        <f>AA224/Team_Defense_Table[[#Totals],[Yards per completion]]*'Fanduel Export'!S224</f>
        <v>11.660928235365732</v>
      </c>
      <c r="AU224" s="12">
        <f t="shared" si="77"/>
        <v>22.830351252596987</v>
      </c>
      <c r="AV224" s="12">
        <f t="shared" si="63"/>
        <v>0</v>
      </c>
      <c r="AW224" s="21">
        <f t="shared" si="71"/>
        <v>42.314010989010988</v>
      </c>
      <c r="AX224" s="12">
        <f t="shared" si="72"/>
        <v>0</v>
      </c>
      <c r="AY224" s="12">
        <f>AF224/Team_Defense_Table[[#Totals],[Rushing Y/A]]*R224</f>
        <v>0</v>
      </c>
      <c r="AZ224" s="12">
        <f t="shared" si="78"/>
        <v>0</v>
      </c>
      <c r="BA224" s="22">
        <f t="shared" si="64"/>
        <v>3.4258922681168413</v>
      </c>
      <c r="BB224" s="22">
        <f t="shared" si="65"/>
        <v>0.69916168737078388</v>
      </c>
      <c r="BC224" s="21">
        <f t="shared" si="66"/>
        <v>0.68513119533527689</v>
      </c>
      <c r="BD224" t="str">
        <f t="shared" si="73"/>
        <v>Allen Hurns</v>
      </c>
      <c r="BE224">
        <f t="shared" si="74"/>
        <v>4900</v>
      </c>
      <c r="BF224" t="str">
        <f t="shared" si="75"/>
        <v>WR</v>
      </c>
    </row>
    <row r="225" spans="1:58" x14ac:dyDescent="0.3">
      <c r="A225" t="s">
        <v>2549</v>
      </c>
      <c r="B225" t="s">
        <v>49</v>
      </c>
      <c r="C225" t="s">
        <v>2550</v>
      </c>
      <c r="D225" t="s">
        <v>293</v>
      </c>
      <c r="E225" t="s">
        <v>2374</v>
      </c>
      <c r="F225">
        <v>4.8846153846153797</v>
      </c>
      <c r="G225">
        <v>13</v>
      </c>
      <c r="H225">
        <v>4900</v>
      </c>
      <c r="I225" t="s">
        <v>1896</v>
      </c>
      <c r="J225" t="s">
        <v>46</v>
      </c>
      <c r="K225" t="s">
        <v>1094</v>
      </c>
      <c r="O225" t="str">
        <f t="shared" si="67"/>
        <v>Olabisi Johnson</v>
      </c>
      <c r="P225" t="str">
        <f>IFERROR(VLOOKUP(O:O,'Name Bridge'!A:B,2,FALSE),O:O)</f>
        <v>Olabisi Johnson</v>
      </c>
      <c r="Q225" s="12">
        <f>VLOOKUP($K225,'Defensive Stats'!$AC:$AH,2,FALSE)</f>
        <v>6.8150183150183148</v>
      </c>
      <c r="R225" s="12">
        <f>VLOOKUP($K225,'Defensive Stats'!$AC:$AH,4,FALSE)</f>
        <v>4.6739659367396591</v>
      </c>
      <c r="S225" s="12">
        <f>VLOOKUP($K225,'Defensive Stats'!$AC:$AH,6,FALSE)</f>
        <v>11.414110429447852</v>
      </c>
      <c r="T225" s="12">
        <f>IFERROR(VLOOKUP($P225,Passing!$C:$AF,9,FALSE)/VLOOKUP($P225,Passing!$C:$AF,5,FALSE),0)</f>
        <v>0</v>
      </c>
      <c r="U225" s="12">
        <f>IFERROR(VLOOKUP($P225,Passing!$C:$AF,11,FALSE)/VLOOKUP($P225,Passing!$C:$AF,5,FALSE),0)</f>
        <v>0</v>
      </c>
      <c r="V225" s="12">
        <f>IFERROR(VLOOKUP($P225,Passing!$C:$AF,18,FALSE),0)</f>
        <v>0</v>
      </c>
      <c r="W225" s="12">
        <f>IFERROR(VLOOKUP($P225,Passing!$C:$AF,12,FALSE)/VLOOKUP($P225,Passing!$C:$AF,5,FALSE),0)</f>
        <v>0</v>
      </c>
      <c r="X225" s="12">
        <f>IFERROR(IF(OR($B225="D",$B225="K"),0,VLOOKUP($P225,Receiving!$C:$T,7,FALSE)/VLOOKUP($P225,Receiving!$C:$T,5,FALSE)),0)*$AJ225</f>
        <v>2.8125</v>
      </c>
      <c r="Y225" s="21">
        <f>IFERROR(VLOOKUP($P225,Receiving!$C:$T,8,FALSE)/VLOOKUP($P225,Receiving!$C:$T,5,FALSE),0)</f>
        <v>1.9375</v>
      </c>
      <c r="Z225" s="21">
        <f>IFERROR(VLOOKUP($P225,Receiving!$C:$T,10,FALSE)/VLOOKUP($P225,Receiving!$C:$T,5,FALSE),0)</f>
        <v>18.375</v>
      </c>
      <c r="AA225" s="21">
        <f>IFERROR(VLOOKUP($P225,Receiving!$C:$T,11,FALSE),0)</f>
        <v>9.5</v>
      </c>
      <c r="AB225" s="21">
        <f>IFERROR(VLOOKUP($P225,Receiving!$C:$T,14,FALSE),0)</f>
        <v>23</v>
      </c>
      <c r="AC225" s="21">
        <f>IFERROR(VLOOKUP($P225,Receiving!$C:$T,11,FALSE)/VLOOKUP($P225,Receiving!$C:$T,5,FALSE),0)</f>
        <v>0.59375</v>
      </c>
      <c r="AD225" s="12">
        <f>IFERROR(VLOOKUP($P225,Rushing!$C:$P,7,FALSE)/VLOOKUP($P225,Rushing!$C:$P,5,FALSE),0)</f>
        <v>6.25E-2</v>
      </c>
      <c r="AE225" s="12">
        <f>IFERROR(VLOOKUP($P225,Rushing!$C:$P,8,FALSE)/VLOOKUP($P225,Rushing!$C:$P,5,FALSE),0)</f>
        <v>0.375</v>
      </c>
      <c r="AF225" s="12" t="str">
        <f>IFERROR(VLOOKUP($P225,Rushing!$C:$P,12,FALSE),0)</f>
        <v>6.0</v>
      </c>
      <c r="AG225" s="12">
        <f>IFERROR(VLOOKUP($P225,Rushing!$C:$P,9,FALSE)/VLOOKUP($P225,Rushing!$C:$P,5,FALSE),0)</f>
        <v>0</v>
      </c>
      <c r="AH225" s="12">
        <f>VLOOKUP($J225,'Vegas Odds'!$B:$S,18,FALSE)</f>
        <v>24.965896593176794</v>
      </c>
      <c r="AI225" s="12">
        <f>VLOOKUP($J225,'Vegas Odds'!$B:$S,17,FALSE)</f>
        <v>34.134103406823208</v>
      </c>
      <c r="AJ225">
        <v>1</v>
      </c>
      <c r="AK225" s="12">
        <f t="shared" si="60"/>
        <v>0</v>
      </c>
      <c r="AL225" s="12">
        <f t="shared" si="61"/>
        <v>0</v>
      </c>
      <c r="AM225" s="12">
        <f>V225/Team_Defense_Table[[#Totals],[Passing yds/att]]*'Fanduel Export'!Q225</f>
        <v>0</v>
      </c>
      <c r="AN225" s="12">
        <f t="shared" si="76"/>
        <v>0</v>
      </c>
      <c r="AO225" s="12">
        <f>IFERROR(IF(OR($B225="D",$B225="K"),0,VLOOKUP($P225,Receiving!$C:$T,7,FALSE)/VLOOKUP($P225,Receiving!$C:$T,5,FALSE)),0)*$AJ225</f>
        <v>2.8125</v>
      </c>
      <c r="AP225" s="21">
        <f t="shared" si="68"/>
        <v>26.827243589743592</v>
      </c>
      <c r="AQ225" s="21">
        <f t="shared" si="69"/>
        <v>2.6173611140264312</v>
      </c>
      <c r="AR225" s="22">
        <f t="shared" si="62"/>
        <v>1.9375</v>
      </c>
      <c r="AS225" s="22">
        <f t="shared" si="70"/>
        <v>1.8030709896626527</v>
      </c>
      <c r="AT225" s="22">
        <f>AA225/Team_Defense_Table[[#Totals],[Yards per completion]]*'Fanduel Export'!S225</f>
        <v>10.211786992124063</v>
      </c>
      <c r="AU225" s="12">
        <f t="shared" si="77"/>
        <v>18.412576878113338</v>
      </c>
      <c r="AV225" s="12">
        <f t="shared" si="63"/>
        <v>6.25E-2</v>
      </c>
      <c r="AW225" s="21">
        <f t="shared" si="71"/>
        <v>37.68278388278388</v>
      </c>
      <c r="AX225" s="12">
        <f t="shared" si="72"/>
        <v>5.6614221220028488E-2</v>
      </c>
      <c r="AY225" s="12">
        <f>AF225/Team_Defense_Table[[#Totals],[Rushing Y/A]]*R225</f>
        <v>6.502909129376917</v>
      </c>
      <c r="AZ225" s="12">
        <f t="shared" si="78"/>
        <v>0.36815713602428762</v>
      </c>
      <c r="BA225" s="22">
        <f t="shared" si="64"/>
        <v>2.8468234014137623</v>
      </c>
      <c r="BB225" s="22">
        <f t="shared" si="65"/>
        <v>0.58098436763546168</v>
      </c>
      <c r="BC225" s="21">
        <f t="shared" si="66"/>
        <v>0.57397959183673464</v>
      </c>
      <c r="BD225" t="str">
        <f t="shared" si="73"/>
        <v>Olabisi Johnson</v>
      </c>
      <c r="BE225">
        <f t="shared" si="74"/>
        <v>4900</v>
      </c>
      <c r="BF225" t="str">
        <f t="shared" si="75"/>
        <v>WR</v>
      </c>
    </row>
    <row r="226" spans="1:58" x14ac:dyDescent="0.3">
      <c r="A226" t="s">
        <v>2551</v>
      </c>
      <c r="B226" t="s">
        <v>49</v>
      </c>
      <c r="C226" t="s">
        <v>2024</v>
      </c>
      <c r="D226" t="s">
        <v>324</v>
      </c>
      <c r="E226" t="s">
        <v>2552</v>
      </c>
      <c r="F226">
        <v>3.69166660308837</v>
      </c>
      <c r="G226">
        <v>12</v>
      </c>
      <c r="H226">
        <v>4900</v>
      </c>
      <c r="I226" t="s">
        <v>1888</v>
      </c>
      <c r="J226" t="s">
        <v>37</v>
      </c>
      <c r="K226" t="s">
        <v>54</v>
      </c>
      <c r="O226" t="str">
        <f t="shared" si="67"/>
        <v>Miles Boykin</v>
      </c>
      <c r="P226" t="str">
        <f>IFERROR(VLOOKUP(O:O,'Name Bridge'!A:B,2,FALSE),O:O)</f>
        <v>Miles Boykin</v>
      </c>
      <c r="Q226" s="12">
        <f>VLOOKUP($K226,'Defensive Stats'!$AC:$AH,2,FALSE)</f>
        <v>6.7641325536062382</v>
      </c>
      <c r="R226" s="12">
        <f>VLOOKUP($K226,'Defensive Stats'!$AC:$AH,4,FALSE)</f>
        <v>5</v>
      </c>
      <c r="S226" s="12">
        <f>VLOOKUP($K226,'Defensive Stats'!$AC:$AH,6,FALSE)</f>
        <v>10.911949685534591</v>
      </c>
      <c r="T226" s="12">
        <f>IFERROR(VLOOKUP($P226,Passing!$C:$AF,9,FALSE)/VLOOKUP($P226,Passing!$C:$AF,5,FALSE),0)</f>
        <v>0</v>
      </c>
      <c r="U226" s="12">
        <f>IFERROR(VLOOKUP($P226,Passing!$C:$AF,11,FALSE)/VLOOKUP($P226,Passing!$C:$AF,5,FALSE),0)</f>
        <v>0</v>
      </c>
      <c r="V226" s="12">
        <f>IFERROR(VLOOKUP($P226,Passing!$C:$AF,18,FALSE),0)</f>
        <v>0</v>
      </c>
      <c r="W226" s="12">
        <f>IFERROR(VLOOKUP($P226,Passing!$C:$AF,12,FALSE)/VLOOKUP($P226,Passing!$C:$AF,5,FALSE),0)</f>
        <v>0</v>
      </c>
      <c r="X226" s="12">
        <f>IFERROR(IF(OR($B226="D",$B226="K"),0,VLOOKUP($P226,Receiving!$C:$T,7,FALSE)/VLOOKUP($P226,Receiving!$C:$T,5,FALSE)),0)*$AJ226</f>
        <v>1.375</v>
      </c>
      <c r="Y226" s="21">
        <f>IFERROR(VLOOKUP($P226,Receiving!$C:$T,8,FALSE)/VLOOKUP($P226,Receiving!$C:$T,5,FALSE),0)</f>
        <v>0.8125</v>
      </c>
      <c r="Z226" s="21">
        <f>IFERROR(VLOOKUP($P226,Receiving!$C:$T,10,FALSE)/VLOOKUP($P226,Receiving!$C:$T,5,FALSE),0)</f>
        <v>12.375</v>
      </c>
      <c r="AA226" s="21">
        <f>IFERROR(VLOOKUP($P226,Receiving!$C:$T,11,FALSE),0)</f>
        <v>15.2</v>
      </c>
      <c r="AB226" s="21">
        <f>IFERROR(VLOOKUP($P226,Receiving!$C:$T,14,FALSE),0)</f>
        <v>50</v>
      </c>
      <c r="AC226" s="21">
        <f>IFERROR(VLOOKUP($P226,Receiving!$C:$T,11,FALSE)/VLOOKUP($P226,Receiving!$C:$T,5,FALSE),0)</f>
        <v>0.95</v>
      </c>
      <c r="AD226" s="12">
        <f>IFERROR(VLOOKUP($P226,Rushing!$C:$P,7,FALSE)/VLOOKUP($P226,Rushing!$C:$P,5,FALSE),0)</f>
        <v>0</v>
      </c>
      <c r="AE226" s="12">
        <f>IFERROR(VLOOKUP($P226,Rushing!$C:$P,8,FALSE)/VLOOKUP($P226,Rushing!$C:$P,5,FALSE),0)</f>
        <v>0</v>
      </c>
      <c r="AF226" s="12">
        <f>IFERROR(VLOOKUP($P226,Rushing!$C:$P,12,FALSE),0)</f>
        <v>0</v>
      </c>
      <c r="AG226" s="12">
        <f>IFERROR(VLOOKUP($P226,Rushing!$C:$P,9,FALSE)/VLOOKUP($P226,Rushing!$C:$P,5,FALSE),0)</f>
        <v>0</v>
      </c>
      <c r="AH226" s="12">
        <f>VLOOKUP($J226,'Vegas Odds'!$B:$S,18,FALSE)</f>
        <v>12.779863682432442</v>
      </c>
      <c r="AI226" s="12">
        <f>VLOOKUP($J226,'Vegas Odds'!$B:$S,17,FALSE)</f>
        <v>50.520136317567555</v>
      </c>
      <c r="AJ226">
        <v>1</v>
      </c>
      <c r="AK226" s="12">
        <f t="shared" si="60"/>
        <v>0</v>
      </c>
      <c r="AL226" s="12">
        <f t="shared" si="61"/>
        <v>0</v>
      </c>
      <c r="AM226" s="12">
        <f>V226/Team_Defense_Table[[#Totals],[Passing yds/att]]*'Fanduel Export'!Q226</f>
        <v>0</v>
      </c>
      <c r="AN226" s="12">
        <f t="shared" si="76"/>
        <v>0</v>
      </c>
      <c r="AO226" s="12">
        <f>IFERROR(IF(OR($B226="D",$B226="K"),0,VLOOKUP($P226,Receiving!$C:$T,7,FALSE)/VLOOKUP($P226,Receiving!$C:$T,5,FALSE)),0)*$AJ226</f>
        <v>1.375</v>
      </c>
      <c r="AP226" s="21">
        <f t="shared" si="68"/>
        <v>19.229761904761904</v>
      </c>
      <c r="AQ226" s="21">
        <f t="shared" si="69"/>
        <v>0.91380811943350904</v>
      </c>
      <c r="AR226" s="22">
        <f t="shared" si="62"/>
        <v>0.8125</v>
      </c>
      <c r="AS226" s="22">
        <f t="shared" si="70"/>
        <v>0.53997752511980079</v>
      </c>
      <c r="AT226" s="22">
        <f>AA226/Team_Defense_Table[[#Totals],[Yards per completion]]*'Fanduel Export'!S226</f>
        <v>15.620035435433545</v>
      </c>
      <c r="AU226" s="12">
        <f t="shared" si="77"/>
        <v>8.4344680767089955</v>
      </c>
      <c r="AV226" s="12">
        <f t="shared" si="63"/>
        <v>0</v>
      </c>
      <c r="AW226" s="21">
        <f t="shared" si="71"/>
        <v>27.742261904761904</v>
      </c>
      <c r="AX226" s="12">
        <f t="shared" si="72"/>
        <v>0</v>
      </c>
      <c r="AY226" s="12">
        <f>AF226/Team_Defense_Table[[#Totals],[Rushing Y/A]]*R226</f>
        <v>0</v>
      </c>
      <c r="AZ226" s="12">
        <f t="shared" si="78"/>
        <v>0</v>
      </c>
      <c r="BA226" s="22">
        <f t="shared" si="64"/>
        <v>1.2496968076708996</v>
      </c>
      <c r="BB226" s="22">
        <f t="shared" si="65"/>
        <v>0.25504016483079583</v>
      </c>
      <c r="BC226" s="21">
        <f t="shared" si="66"/>
        <v>0.28061224489795916</v>
      </c>
      <c r="BD226" t="str">
        <f t="shared" si="73"/>
        <v>Miles Boykin</v>
      </c>
      <c r="BE226">
        <f t="shared" si="74"/>
        <v>4900</v>
      </c>
      <c r="BF226" t="str">
        <f t="shared" si="75"/>
        <v>WR</v>
      </c>
    </row>
    <row r="227" spans="1:58" x14ac:dyDescent="0.3">
      <c r="A227" t="s">
        <v>2553</v>
      </c>
      <c r="B227" t="s">
        <v>52</v>
      </c>
      <c r="C227" t="s">
        <v>2136</v>
      </c>
      <c r="D227" t="s">
        <v>284</v>
      </c>
      <c r="E227" t="s">
        <v>2554</v>
      </c>
      <c r="F227">
        <v>10.400000254313101</v>
      </c>
      <c r="G227">
        <v>6</v>
      </c>
      <c r="H227">
        <v>4900</v>
      </c>
      <c r="I227" t="s">
        <v>1900</v>
      </c>
      <c r="J227" t="s">
        <v>61</v>
      </c>
      <c r="K227" t="s">
        <v>84</v>
      </c>
      <c r="L227" t="s">
        <v>1980</v>
      </c>
      <c r="M227" t="s">
        <v>2555</v>
      </c>
      <c r="O227" t="str">
        <f t="shared" si="67"/>
        <v>Will Dissly</v>
      </c>
      <c r="P227" t="str">
        <f>IFERROR(VLOOKUP(O:O,'Name Bridge'!A:B,2,FALSE),O:O)</f>
        <v>Will Dissly</v>
      </c>
      <c r="Q227" s="12">
        <f>VLOOKUP($K227,'Defensive Stats'!$AC:$AH,2,FALSE)</f>
        <v>7.3097014925373136</v>
      </c>
      <c r="R227" s="12">
        <f>VLOOKUP($K227,'Defensive Stats'!$AC:$AH,4,FALSE)</f>
        <v>4.2161520190023749</v>
      </c>
      <c r="S227" s="12">
        <f>VLOOKUP($K227,'Defensive Stats'!$AC:$AH,6,FALSE)</f>
        <v>11.162393162393162</v>
      </c>
      <c r="T227" s="12">
        <f>IFERROR(VLOOKUP($P227,Passing!$C:$AF,9,FALSE)/VLOOKUP($P227,Passing!$C:$AF,5,FALSE),0)</f>
        <v>0</v>
      </c>
      <c r="U227" s="12">
        <f>IFERROR(VLOOKUP($P227,Passing!$C:$AF,11,FALSE)/VLOOKUP($P227,Passing!$C:$AF,5,FALSE),0)</f>
        <v>0</v>
      </c>
      <c r="V227" s="12">
        <f>IFERROR(VLOOKUP($P227,Passing!$C:$AF,18,FALSE),0)</f>
        <v>0</v>
      </c>
      <c r="W227" s="12">
        <f>IFERROR(VLOOKUP($P227,Passing!$C:$AF,12,FALSE)/VLOOKUP($P227,Passing!$C:$AF,5,FALSE),0)</f>
        <v>0</v>
      </c>
      <c r="X227" s="12">
        <f>IFERROR(IF(OR($B227="D",$B227="K"),0,VLOOKUP($P227,Receiving!$C:$T,7,FALSE)/VLOOKUP($P227,Receiving!$C:$T,5,FALSE)),0)*$AJ227</f>
        <v>4.5</v>
      </c>
      <c r="Y227" s="21">
        <f>IFERROR(VLOOKUP($P227,Receiving!$C:$T,8,FALSE)/VLOOKUP($P227,Receiving!$C:$T,5,FALSE),0)</f>
        <v>3.8333333333333335</v>
      </c>
      <c r="Z227" s="21">
        <f>IFERROR(VLOOKUP($P227,Receiving!$C:$T,10,FALSE)/VLOOKUP($P227,Receiving!$C:$T,5,FALSE),0)</f>
        <v>43.666666666666664</v>
      </c>
      <c r="AA227" s="21">
        <f>IFERROR(VLOOKUP($P227,Receiving!$C:$T,11,FALSE),0)</f>
        <v>11.4</v>
      </c>
      <c r="AB227" s="21">
        <f>IFERROR(VLOOKUP($P227,Receiving!$C:$T,14,FALSE),0)</f>
        <v>38</v>
      </c>
      <c r="AC227" s="21">
        <f>IFERROR(VLOOKUP($P227,Receiving!$C:$T,11,FALSE)/VLOOKUP($P227,Receiving!$C:$T,5,FALSE),0)</f>
        <v>1.9000000000000001</v>
      </c>
      <c r="AD227" s="12">
        <f>IFERROR(VLOOKUP($P227,Rushing!$C:$P,7,FALSE)/VLOOKUP($P227,Rushing!$C:$P,5,FALSE),0)</f>
        <v>0.16666666666666666</v>
      </c>
      <c r="AE227" s="12">
        <f>IFERROR(VLOOKUP($P227,Rushing!$C:$P,8,FALSE)/VLOOKUP($P227,Rushing!$C:$P,5,FALSE),0)</f>
        <v>1.1666666666666667</v>
      </c>
      <c r="AF227" s="12" t="str">
        <f>IFERROR(VLOOKUP($P227,Rushing!$C:$P,12,FALSE),0)</f>
        <v>7.0</v>
      </c>
      <c r="AG227" s="12">
        <f>IFERROR(VLOOKUP($P227,Rushing!$C:$P,9,FALSE)/VLOOKUP($P227,Rushing!$C:$P,5,FALSE),0)</f>
        <v>0</v>
      </c>
      <c r="AH227" s="12">
        <f>VLOOKUP($J227,'Vegas Odds'!$B:$S,18,FALSE)</f>
        <v>34.284943948412703</v>
      </c>
      <c r="AI227" s="12">
        <f>VLOOKUP($J227,'Vegas Odds'!$B:$S,17,FALSE)</f>
        <v>30.315056051587295</v>
      </c>
      <c r="AJ227">
        <v>1</v>
      </c>
      <c r="AK227" s="12">
        <f t="shared" si="60"/>
        <v>0</v>
      </c>
      <c r="AL227" s="12">
        <f t="shared" si="61"/>
        <v>0</v>
      </c>
      <c r="AM227" s="12">
        <f>V227/Team_Defense_Table[[#Totals],[Passing yds/att]]*'Fanduel Export'!Q227</f>
        <v>0</v>
      </c>
      <c r="AN227" s="12">
        <f t="shared" si="76"/>
        <v>0</v>
      </c>
      <c r="AO227" s="12">
        <f>IFERROR(IF(OR($B227="D",$B227="K"),0,VLOOKUP($P227,Receiving!$C:$T,7,FALSE)/VLOOKUP($P227,Receiving!$C:$T,5,FALSE)),0)*$AJ227</f>
        <v>4.5</v>
      </c>
      <c r="AP227" s="21">
        <f t="shared" si="68"/>
        <v>34.263041125541122</v>
      </c>
      <c r="AQ227" s="21">
        <f t="shared" si="69"/>
        <v>4.5028766478305577</v>
      </c>
      <c r="AR227" s="22">
        <f t="shared" si="62"/>
        <v>3.8333333333333335</v>
      </c>
      <c r="AS227" s="22">
        <f t="shared" si="70"/>
        <v>3.8357838111149194</v>
      </c>
      <c r="AT227" s="22">
        <f>AA227/Team_Defense_Table[[#Totals],[Yards per completion]]*'Fanduel Export'!S227</f>
        <v>11.983901715471504</v>
      </c>
      <c r="AU227" s="12">
        <f t="shared" si="77"/>
        <v>45.967656194197907</v>
      </c>
      <c r="AV227" s="12">
        <f t="shared" si="63"/>
        <v>0.16666666666666666</v>
      </c>
      <c r="AW227" s="21">
        <f t="shared" si="71"/>
        <v>46.789285714285711</v>
      </c>
      <c r="AX227" s="12">
        <f t="shared" si="72"/>
        <v>0.10798432300898712</v>
      </c>
      <c r="AY227" s="12">
        <f>AF227/Team_Defense_Table[[#Totals],[Rushing Y/A]]*R227</f>
        <v>6.8436090743226963</v>
      </c>
      <c r="AZ227" s="12">
        <f t="shared" si="78"/>
        <v>0.73900249282889741</v>
      </c>
      <c r="BA227" s="22">
        <f t="shared" si="64"/>
        <v>6.587332535369347</v>
      </c>
      <c r="BB227" s="22">
        <f t="shared" si="65"/>
        <v>1.3443535786468055</v>
      </c>
      <c r="BC227" s="21">
        <f t="shared" si="66"/>
        <v>0.91836734693877542</v>
      </c>
      <c r="BD227" t="str">
        <f t="shared" si="73"/>
        <v>Will Dissly</v>
      </c>
      <c r="BE227">
        <f t="shared" si="74"/>
        <v>4900</v>
      </c>
      <c r="BF227" t="str">
        <f t="shared" si="75"/>
        <v>TE</v>
      </c>
    </row>
    <row r="228" spans="1:58" x14ac:dyDescent="0.3">
      <c r="A228" t="s">
        <v>2556</v>
      </c>
      <c r="B228" t="s">
        <v>34</v>
      </c>
      <c r="C228" t="s">
        <v>2557</v>
      </c>
      <c r="D228" t="s">
        <v>247</v>
      </c>
      <c r="E228" t="s">
        <v>2558</v>
      </c>
      <c r="F228">
        <v>7.9222225613064197</v>
      </c>
      <c r="G228">
        <v>9</v>
      </c>
      <c r="H228">
        <v>4900</v>
      </c>
      <c r="I228" t="s">
        <v>1900</v>
      </c>
      <c r="J228" t="s">
        <v>61</v>
      </c>
      <c r="K228" t="s">
        <v>84</v>
      </c>
      <c r="L228" t="s">
        <v>2205</v>
      </c>
      <c r="M228" t="s">
        <v>2420</v>
      </c>
      <c r="O228" t="str">
        <f t="shared" si="67"/>
        <v>Rashaad Penny</v>
      </c>
      <c r="P228" t="str">
        <f>IFERROR(VLOOKUP(O:O,'Name Bridge'!A:B,2,FALSE),O:O)</f>
        <v>Rashaad Penny</v>
      </c>
      <c r="Q228" s="12">
        <f>VLOOKUP($K228,'Defensive Stats'!$AC:$AH,2,FALSE)</f>
        <v>7.3097014925373136</v>
      </c>
      <c r="R228" s="12">
        <f>VLOOKUP($K228,'Defensive Stats'!$AC:$AH,4,FALSE)</f>
        <v>4.2161520190023749</v>
      </c>
      <c r="S228" s="12">
        <f>VLOOKUP($K228,'Defensive Stats'!$AC:$AH,6,FALSE)</f>
        <v>11.162393162393162</v>
      </c>
      <c r="T228" s="12">
        <f>IFERROR(VLOOKUP($P228,Passing!$C:$AF,9,FALSE)/VLOOKUP($P228,Passing!$C:$AF,5,FALSE),0)</f>
        <v>0</v>
      </c>
      <c r="U228" s="12">
        <f>IFERROR(VLOOKUP($P228,Passing!$C:$AF,11,FALSE)/VLOOKUP($P228,Passing!$C:$AF,5,FALSE),0)</f>
        <v>0</v>
      </c>
      <c r="V228" s="12">
        <f>IFERROR(VLOOKUP($P228,Passing!$C:$AF,18,FALSE),0)</f>
        <v>0</v>
      </c>
      <c r="W228" s="12">
        <f>IFERROR(VLOOKUP($P228,Passing!$C:$AF,12,FALSE)/VLOOKUP($P228,Passing!$C:$AF,5,FALSE),0)</f>
        <v>0</v>
      </c>
      <c r="X228" s="12">
        <f>IFERROR(IF(OR($B228="D",$B228="K"),0,VLOOKUP($P228,Receiving!$C:$T,7,FALSE)/VLOOKUP($P228,Receiving!$C:$T,5,FALSE)),0)*$AJ228</f>
        <v>1.1000000000000001</v>
      </c>
      <c r="Y228" s="21">
        <f>IFERROR(VLOOKUP($P228,Receiving!$C:$T,8,FALSE)/VLOOKUP($P228,Receiving!$C:$T,5,FALSE),0)</f>
        <v>0.8</v>
      </c>
      <c r="Z228" s="21">
        <f>IFERROR(VLOOKUP($P228,Receiving!$C:$T,10,FALSE)/VLOOKUP($P228,Receiving!$C:$T,5,FALSE),0)</f>
        <v>8.3000000000000007</v>
      </c>
      <c r="AA228" s="21">
        <f>IFERROR(VLOOKUP($P228,Receiving!$C:$T,11,FALSE),0)</f>
        <v>10.4</v>
      </c>
      <c r="AB228" s="21">
        <f>IFERROR(VLOOKUP($P228,Receiving!$C:$T,14,FALSE),0)</f>
        <v>30</v>
      </c>
      <c r="AC228" s="21">
        <f>IFERROR(VLOOKUP($P228,Receiving!$C:$T,11,FALSE)/VLOOKUP($P228,Receiving!$C:$T,5,FALSE),0)</f>
        <v>1.04</v>
      </c>
      <c r="AD228" s="12">
        <f>IFERROR(VLOOKUP($P228,Rushing!$C:$P,7,FALSE)/VLOOKUP($P228,Rushing!$C:$P,5,FALSE),0)</f>
        <v>6.5</v>
      </c>
      <c r="AE228" s="12">
        <f>IFERROR(VLOOKUP($P228,Rushing!$C:$P,8,FALSE)/VLOOKUP($P228,Rushing!$C:$P,5,FALSE),0)</f>
        <v>37</v>
      </c>
      <c r="AF228" s="12" t="str">
        <f>IFERROR(VLOOKUP($P228,Rushing!$C:$P,12,FALSE),0)</f>
        <v>5.7</v>
      </c>
      <c r="AG228" s="12">
        <f>IFERROR(VLOOKUP($P228,Rushing!$C:$P,9,FALSE)/VLOOKUP($P228,Rushing!$C:$P,5,FALSE),0)</f>
        <v>0.3</v>
      </c>
      <c r="AH228" s="12">
        <f>VLOOKUP($J228,'Vegas Odds'!$B:$S,18,FALSE)</f>
        <v>34.284943948412703</v>
      </c>
      <c r="AI228" s="12">
        <f>VLOOKUP($J228,'Vegas Odds'!$B:$S,17,FALSE)</f>
        <v>30.315056051587295</v>
      </c>
      <c r="AJ228">
        <v>1</v>
      </c>
      <c r="AK228" s="12">
        <f t="shared" si="60"/>
        <v>0</v>
      </c>
      <c r="AL228" s="12">
        <f t="shared" si="61"/>
        <v>0</v>
      </c>
      <c r="AM228" s="12">
        <f>V228/Team_Defense_Table[[#Totals],[Passing yds/att]]*'Fanduel Export'!Q228</f>
        <v>0</v>
      </c>
      <c r="AN228" s="12">
        <f t="shared" si="76"/>
        <v>0</v>
      </c>
      <c r="AO228" s="12">
        <f>IFERROR(IF(OR($B228="D",$B228="K"),0,VLOOKUP($P228,Receiving!$C:$T,7,FALSE)/VLOOKUP($P228,Receiving!$C:$T,5,FALSE)),0)*$AJ228</f>
        <v>1.1000000000000001</v>
      </c>
      <c r="AP228" s="21">
        <f t="shared" si="68"/>
        <v>34.263041125541122</v>
      </c>
      <c r="AQ228" s="21">
        <f t="shared" si="69"/>
        <v>1.1007031805808032</v>
      </c>
      <c r="AR228" s="22">
        <f t="shared" si="62"/>
        <v>0.8</v>
      </c>
      <c r="AS228" s="22">
        <f t="shared" si="70"/>
        <v>0.80051140405876597</v>
      </c>
      <c r="AT228" s="22">
        <f>AA228/Team_Defense_Table[[#Totals],[Yards per completion]]*'Fanduel Export'!S228</f>
        <v>10.932682266745934</v>
      </c>
      <c r="AU228" s="12">
        <f t="shared" si="77"/>
        <v>8.7517368314811588</v>
      </c>
      <c r="AV228" s="12">
        <f t="shared" si="63"/>
        <v>6.5</v>
      </c>
      <c r="AW228" s="21">
        <f t="shared" si="71"/>
        <v>46.789285714285711</v>
      </c>
      <c r="AX228" s="12">
        <f t="shared" si="72"/>
        <v>4.2113885973504983</v>
      </c>
      <c r="AY228" s="12">
        <f>AF228/Team_Defense_Table[[#Totals],[Rushing Y/A]]*R228</f>
        <v>5.5726531033770526</v>
      </c>
      <c r="AZ228" s="12">
        <f t="shared" si="78"/>
        <v>23.468607736551988</v>
      </c>
      <c r="BA228" s="22">
        <f t="shared" si="64"/>
        <v>3.6220344568033149</v>
      </c>
      <c r="BB228" s="22">
        <f t="shared" si="65"/>
        <v>0.73919070547006427</v>
      </c>
      <c r="BC228" s="21">
        <f t="shared" si="66"/>
        <v>0.22448979591836735</v>
      </c>
      <c r="BD228" t="str">
        <f t="shared" si="73"/>
        <v>Rashaad Penny</v>
      </c>
      <c r="BE228">
        <f t="shared" si="74"/>
        <v>4900</v>
      </c>
      <c r="BF228" t="str">
        <f t="shared" si="75"/>
        <v>RB</v>
      </c>
    </row>
    <row r="229" spans="1:58" x14ac:dyDescent="0.3">
      <c r="A229" t="s">
        <v>2559</v>
      </c>
      <c r="B229" t="s">
        <v>34</v>
      </c>
      <c r="C229" t="s">
        <v>2560</v>
      </c>
      <c r="D229" t="s">
        <v>187</v>
      </c>
      <c r="E229" t="s">
        <v>2350</v>
      </c>
      <c r="F229">
        <v>9.0571430751255502</v>
      </c>
      <c r="G229">
        <v>14</v>
      </c>
      <c r="H229">
        <v>4900</v>
      </c>
      <c r="I229" t="s">
        <v>1896</v>
      </c>
      <c r="J229" t="s">
        <v>1094</v>
      </c>
      <c r="K229" t="s">
        <v>46</v>
      </c>
      <c r="O229" t="str">
        <f t="shared" si="67"/>
        <v>Jamaal Williams</v>
      </c>
      <c r="P229" t="str">
        <f>IFERROR(VLOOKUP(O:O,'Name Bridge'!A:B,2,FALSE),O:O)</f>
        <v>Jamaal Williams</v>
      </c>
      <c r="Q229" s="12">
        <f>VLOOKUP($K229,'Defensive Stats'!$AC:$AH,2,FALSE)</f>
        <v>6.2179700499168051</v>
      </c>
      <c r="R229" s="12">
        <f>VLOOKUP($K229,'Defensive Stats'!$AC:$AH,4,FALSE)</f>
        <v>4.2772277227722775</v>
      </c>
      <c r="S229" s="12">
        <f>VLOOKUP($K229,'Defensive Stats'!$AC:$AH,6,FALSE)</f>
        <v>9.4847715736040605</v>
      </c>
      <c r="T229" s="12">
        <f>IFERROR(VLOOKUP($P229,Passing!$C:$AF,9,FALSE)/VLOOKUP($P229,Passing!$C:$AF,5,FALSE),0)</f>
        <v>0</v>
      </c>
      <c r="U229" s="12">
        <f>IFERROR(VLOOKUP($P229,Passing!$C:$AF,11,FALSE)/VLOOKUP($P229,Passing!$C:$AF,5,FALSE),0)</f>
        <v>0</v>
      </c>
      <c r="V229" s="12">
        <f>IFERROR(VLOOKUP($P229,Passing!$C:$AF,18,FALSE),0)</f>
        <v>0</v>
      </c>
      <c r="W229" s="12">
        <f>IFERROR(VLOOKUP($P229,Passing!$C:$AF,12,FALSE)/VLOOKUP($P229,Passing!$C:$AF,5,FALSE),0)</f>
        <v>0</v>
      </c>
      <c r="X229" s="12">
        <f>IFERROR(IF(OR($B229="D",$B229="K"),0,VLOOKUP($P229,Receiving!$C:$T,7,FALSE)/VLOOKUP($P229,Receiving!$C:$T,5,FALSE)),0)*$AJ229</f>
        <v>3.2142857142857144</v>
      </c>
      <c r="Y229" s="21">
        <f>IFERROR(VLOOKUP($P229,Receiving!$C:$T,8,FALSE)/VLOOKUP($P229,Receiving!$C:$T,5,FALSE),0)</f>
        <v>2.7857142857142856</v>
      </c>
      <c r="Z229" s="21">
        <f>IFERROR(VLOOKUP($P229,Receiving!$C:$T,10,FALSE)/VLOOKUP($P229,Receiving!$C:$T,5,FALSE),0)</f>
        <v>18.071428571428573</v>
      </c>
      <c r="AA229" s="21">
        <f>IFERROR(VLOOKUP($P229,Receiving!$C:$T,11,FALSE),0)</f>
        <v>6.5</v>
      </c>
      <c r="AB229" s="21">
        <f>IFERROR(VLOOKUP($P229,Receiving!$C:$T,14,FALSE),0)</f>
        <v>17</v>
      </c>
      <c r="AC229" s="21">
        <f>IFERROR(VLOOKUP($P229,Receiving!$C:$T,11,FALSE)/VLOOKUP($P229,Receiving!$C:$T,5,FALSE),0)</f>
        <v>0.4642857142857143</v>
      </c>
      <c r="AD229" s="12">
        <f>IFERROR(VLOOKUP($P229,Rushing!$C:$P,7,FALSE)/VLOOKUP($P229,Rushing!$C:$P,5,FALSE),0)</f>
        <v>7.6428571428571432</v>
      </c>
      <c r="AE229" s="12">
        <f>IFERROR(VLOOKUP($P229,Rushing!$C:$P,8,FALSE)/VLOOKUP($P229,Rushing!$C:$P,5,FALSE),0)</f>
        <v>32.857142857142854</v>
      </c>
      <c r="AF229" s="12" t="str">
        <f>IFERROR(VLOOKUP($P229,Rushing!$C:$P,12,FALSE),0)</f>
        <v>4.3</v>
      </c>
      <c r="AG229" s="12">
        <f>IFERROR(VLOOKUP($P229,Rushing!$C:$P,9,FALSE)/VLOOKUP($P229,Rushing!$C:$P,5,FALSE),0)</f>
        <v>7.1428571428571425E-2</v>
      </c>
      <c r="AH229" s="12">
        <f>VLOOKUP($J229,'Vegas Odds'!$B:$S,18,FALSE)</f>
        <v>37.252589426829275</v>
      </c>
      <c r="AI229" s="12">
        <f>VLOOKUP($J229,'Vegas Odds'!$B:$S,17,FALSE)</f>
        <v>23.147410573170728</v>
      </c>
      <c r="AJ229">
        <v>1</v>
      </c>
      <c r="AK229" s="12">
        <f t="shared" si="60"/>
        <v>0</v>
      </c>
      <c r="AL229" s="12">
        <f t="shared" si="61"/>
        <v>0</v>
      </c>
      <c r="AM229" s="12">
        <f>V229/Team_Defense_Table[[#Totals],[Passing yds/att]]*'Fanduel Export'!Q229</f>
        <v>0</v>
      </c>
      <c r="AN229" s="12">
        <f t="shared" si="76"/>
        <v>0</v>
      </c>
      <c r="AO229" s="12">
        <f>IFERROR(IF(OR($B229="D",$B229="K"),0,VLOOKUP($P229,Receiving!$C:$T,7,FALSE)/VLOOKUP($P229,Receiving!$C:$T,5,FALSE)),0)*$AJ229</f>
        <v>3.2142857142857144</v>
      </c>
      <c r="AP229" s="21">
        <f t="shared" si="68"/>
        <v>34.582088744588752</v>
      </c>
      <c r="AQ229" s="21">
        <f t="shared" si="69"/>
        <v>3.4624995297181065</v>
      </c>
      <c r="AR229" s="22">
        <f t="shared" si="62"/>
        <v>2.7857142857142856</v>
      </c>
      <c r="AS229" s="22">
        <f t="shared" si="70"/>
        <v>3.000832925755692</v>
      </c>
      <c r="AT229" s="22">
        <f>AA229/Team_Defense_Table[[#Totals],[Yards per completion]]*'Fanduel Export'!S229</f>
        <v>5.8059902835301553</v>
      </c>
      <c r="AU229" s="12">
        <f t="shared" si="77"/>
        <v>17.422806809434917</v>
      </c>
      <c r="AV229" s="12">
        <f t="shared" si="63"/>
        <v>7.6428571428571432</v>
      </c>
      <c r="AW229" s="21">
        <f t="shared" si="71"/>
        <v>28.472023809523812</v>
      </c>
      <c r="AX229" s="12">
        <f t="shared" si="72"/>
        <v>6.2135503054274688</v>
      </c>
      <c r="AY229" s="12">
        <f>AF229/Team_Defense_Table[[#Totals],[Rushing Y/A]]*R229</f>
        <v>4.2648299612569955</v>
      </c>
      <c r="AZ229" s="12">
        <f t="shared" si="78"/>
        <v>26.499735508364626</v>
      </c>
      <c r="BA229" s="22">
        <f t="shared" si="64"/>
        <v>5.785111374637097</v>
      </c>
      <c r="BB229" s="22">
        <f t="shared" si="65"/>
        <v>1.1806349744157341</v>
      </c>
      <c r="BC229" s="21">
        <f t="shared" si="66"/>
        <v>0.65597667638483959</v>
      </c>
      <c r="BD229" t="str">
        <f t="shared" si="73"/>
        <v>Jamaal Williams</v>
      </c>
      <c r="BE229">
        <f t="shared" si="74"/>
        <v>4900</v>
      </c>
      <c r="BF229" t="str">
        <f t="shared" si="75"/>
        <v>RB</v>
      </c>
    </row>
    <row r="230" spans="1:58" x14ac:dyDescent="0.3">
      <c r="A230" t="s">
        <v>2561</v>
      </c>
      <c r="B230" t="s">
        <v>34</v>
      </c>
      <c r="C230" t="s">
        <v>2562</v>
      </c>
      <c r="D230" t="s">
        <v>323</v>
      </c>
      <c r="E230" t="s">
        <v>2563</v>
      </c>
      <c r="F230">
        <v>3.3375000953674299</v>
      </c>
      <c r="G230">
        <v>16</v>
      </c>
      <c r="H230">
        <v>4900</v>
      </c>
      <c r="I230" t="s">
        <v>1934</v>
      </c>
      <c r="J230" t="s">
        <v>78</v>
      </c>
      <c r="K230" t="s">
        <v>56</v>
      </c>
      <c r="O230" t="str">
        <f t="shared" si="67"/>
        <v>Giovani Bernard</v>
      </c>
      <c r="P230" t="str">
        <f>IFERROR(VLOOKUP(O:O,'Name Bridge'!A:B,2,FALSE),O:O)</f>
        <v>Giovani Bernard</v>
      </c>
      <c r="Q230" s="12">
        <f>VLOOKUP($K230,'Defensive Stats'!$AC:$AH,2,FALSE)</f>
        <v>6.9051724137931032</v>
      </c>
      <c r="R230" s="12">
        <f>VLOOKUP($K230,'Defensive Stats'!$AC:$AH,4,FALSE)</f>
        <v>4.2074592074592072</v>
      </c>
      <c r="S230" s="12">
        <f>VLOOKUP($K230,'Defensive Stats'!$AC:$AH,6,FALSE)</f>
        <v>9.7682926829268286</v>
      </c>
      <c r="T230" s="12">
        <f>IFERROR(VLOOKUP($P230,Passing!$C:$AF,9,FALSE)/VLOOKUP($P230,Passing!$C:$AF,5,FALSE),0)</f>
        <v>0</v>
      </c>
      <c r="U230" s="12">
        <f>IFERROR(VLOOKUP($P230,Passing!$C:$AF,11,FALSE)/VLOOKUP($P230,Passing!$C:$AF,5,FALSE),0)</f>
        <v>0</v>
      </c>
      <c r="V230" s="12">
        <f>IFERROR(VLOOKUP($P230,Passing!$C:$AF,18,FALSE),0)</f>
        <v>0</v>
      </c>
      <c r="W230" s="12">
        <f>IFERROR(VLOOKUP($P230,Passing!$C:$AF,12,FALSE)/VLOOKUP($P230,Passing!$C:$AF,5,FALSE),0)</f>
        <v>0</v>
      </c>
      <c r="X230" s="12">
        <f>IFERROR(IF(OR($B230="D",$B230="K"),0,VLOOKUP($P230,Receiving!$C:$T,7,FALSE)/VLOOKUP($P230,Receiving!$C:$T,5,FALSE)),0)*$AJ230</f>
        <v>2.6875</v>
      </c>
      <c r="Y230" s="21">
        <f>IFERROR(VLOOKUP($P230,Receiving!$C:$T,8,FALSE)/VLOOKUP($P230,Receiving!$C:$T,5,FALSE),0)</f>
        <v>1.875</v>
      </c>
      <c r="Z230" s="21">
        <f>IFERROR(VLOOKUP($P230,Receiving!$C:$T,10,FALSE)/VLOOKUP($P230,Receiving!$C:$T,5,FALSE),0)</f>
        <v>14.625</v>
      </c>
      <c r="AA230" s="21">
        <f>IFERROR(VLOOKUP($P230,Receiving!$C:$T,11,FALSE),0)</f>
        <v>7.8</v>
      </c>
      <c r="AB230" s="21">
        <f>IFERROR(VLOOKUP($P230,Receiving!$C:$T,14,FALSE),0)</f>
        <v>35</v>
      </c>
      <c r="AC230" s="21">
        <f>IFERROR(VLOOKUP($P230,Receiving!$C:$T,11,FALSE)/VLOOKUP($P230,Receiving!$C:$T,5,FALSE),0)</f>
        <v>0.48749999999999999</v>
      </c>
      <c r="AD230" s="12">
        <f>IFERROR(VLOOKUP($P230,Rushing!$C:$P,7,FALSE)/VLOOKUP($P230,Rushing!$C:$P,5,FALSE),0)</f>
        <v>3.3125</v>
      </c>
      <c r="AE230" s="12">
        <f>IFERROR(VLOOKUP($P230,Rushing!$C:$P,8,FALSE)/VLOOKUP($P230,Rushing!$C:$P,5,FALSE),0)</f>
        <v>10.625</v>
      </c>
      <c r="AF230" s="12" t="str">
        <f>IFERROR(VLOOKUP($P230,Rushing!$C:$P,12,FALSE),0)</f>
        <v>3.2</v>
      </c>
      <c r="AG230" s="12">
        <f>IFERROR(VLOOKUP($P230,Rushing!$C:$P,9,FALSE)/VLOOKUP($P230,Rushing!$C:$P,5,FALSE),0)</f>
        <v>0</v>
      </c>
      <c r="AH230" s="12">
        <f>VLOOKUP($J230,'Vegas Odds'!$B:$S,18,FALSE)</f>
        <v>37.475043336397064</v>
      </c>
      <c r="AI230" s="12">
        <f>VLOOKUP($J230,'Vegas Odds'!$B:$S,17,FALSE)</f>
        <v>24.624956663602941</v>
      </c>
      <c r="AJ230">
        <v>1</v>
      </c>
      <c r="AK230" s="12">
        <f t="shared" si="60"/>
        <v>0</v>
      </c>
      <c r="AL230" s="12">
        <f t="shared" si="61"/>
        <v>0</v>
      </c>
      <c r="AM230" s="12">
        <f>V230/Team_Defense_Table[[#Totals],[Passing yds/att]]*'Fanduel Export'!Q230</f>
        <v>0</v>
      </c>
      <c r="AN230" s="12">
        <f t="shared" si="76"/>
        <v>0</v>
      </c>
      <c r="AO230" s="12">
        <f>IFERROR(IF(OR($B230="D",$B230="K"),0,VLOOKUP($P230,Receiving!$C:$T,7,FALSE)/VLOOKUP($P230,Receiving!$C:$T,5,FALSE)),0)*$AJ230</f>
        <v>2.6875</v>
      </c>
      <c r="AP230" s="21">
        <f t="shared" si="68"/>
        <v>31.570833333333336</v>
      </c>
      <c r="AQ230" s="21">
        <f t="shared" si="69"/>
        <v>3.1901020129307249</v>
      </c>
      <c r="AR230" s="22">
        <f t="shared" si="62"/>
        <v>1.875</v>
      </c>
      <c r="AS230" s="22">
        <f t="shared" si="70"/>
        <v>2.2256525671609708</v>
      </c>
      <c r="AT230" s="22">
        <f>AA230/Team_Defense_Table[[#Totals],[Yards per completion]]*'Fanduel Export'!S230</f>
        <v>7.1754532364179529</v>
      </c>
      <c r="AU230" s="12">
        <f t="shared" si="77"/>
        <v>15.970065916177113</v>
      </c>
      <c r="AV230" s="12">
        <f t="shared" si="63"/>
        <v>3.3125</v>
      </c>
      <c r="AW230" s="21">
        <f t="shared" si="71"/>
        <v>28.63095238095238</v>
      </c>
      <c r="AX230" s="12">
        <f t="shared" si="72"/>
        <v>2.8490204539074924</v>
      </c>
      <c r="AY230" s="12">
        <f>AF230/Team_Defense_Table[[#Totals],[Rushing Y/A]]*R230</f>
        <v>3.1220566872740783</v>
      </c>
      <c r="AZ230" s="12">
        <f t="shared" si="78"/>
        <v>8.8948033603025163</v>
      </c>
      <c r="BA230" s="22">
        <f t="shared" si="64"/>
        <v>3.4239869276479631</v>
      </c>
      <c r="BB230" s="22">
        <f t="shared" si="65"/>
        <v>0.69877284237713533</v>
      </c>
      <c r="BC230" s="21">
        <f t="shared" si="66"/>
        <v>0.54846938775510201</v>
      </c>
      <c r="BD230" t="str">
        <f t="shared" si="73"/>
        <v>Giovani Bernard</v>
      </c>
      <c r="BE230">
        <f t="shared" si="74"/>
        <v>4900</v>
      </c>
      <c r="BF230" t="str">
        <f t="shared" si="75"/>
        <v>RB</v>
      </c>
    </row>
    <row r="231" spans="1:58" x14ac:dyDescent="0.3">
      <c r="A231" t="s">
        <v>2564</v>
      </c>
      <c r="B231" t="s">
        <v>52</v>
      </c>
      <c r="C231" t="s">
        <v>2565</v>
      </c>
      <c r="D231" t="s">
        <v>237</v>
      </c>
      <c r="E231" t="s">
        <v>2566</v>
      </c>
      <c r="F231">
        <v>6.9785712105887203</v>
      </c>
      <c r="G231">
        <v>14</v>
      </c>
      <c r="H231">
        <v>4900</v>
      </c>
      <c r="I231" t="s">
        <v>1900</v>
      </c>
      <c r="J231" t="s">
        <v>61</v>
      </c>
      <c r="K231" t="s">
        <v>84</v>
      </c>
      <c r="O231" t="str">
        <f t="shared" si="67"/>
        <v>Greg Olsen</v>
      </c>
      <c r="P231" t="str">
        <f>IFERROR(VLOOKUP(O:O,'Name Bridge'!A:B,2,FALSE),O:O)</f>
        <v>Greg Olsen</v>
      </c>
      <c r="Q231" s="12">
        <f>VLOOKUP($K231,'Defensive Stats'!$AC:$AH,2,FALSE)</f>
        <v>7.3097014925373136</v>
      </c>
      <c r="R231" s="12">
        <f>VLOOKUP($K231,'Defensive Stats'!$AC:$AH,4,FALSE)</f>
        <v>4.2161520190023749</v>
      </c>
      <c r="S231" s="12">
        <f>VLOOKUP($K231,'Defensive Stats'!$AC:$AH,6,FALSE)</f>
        <v>11.162393162393162</v>
      </c>
      <c r="T231" s="12">
        <f>IFERROR(VLOOKUP($P231,Passing!$C:$AF,9,FALSE)/VLOOKUP($P231,Passing!$C:$AF,5,FALSE),0)</f>
        <v>0</v>
      </c>
      <c r="U231" s="12">
        <f>IFERROR(VLOOKUP($P231,Passing!$C:$AF,11,FALSE)/VLOOKUP($P231,Passing!$C:$AF,5,FALSE),0)</f>
        <v>0</v>
      </c>
      <c r="V231" s="12">
        <f>IFERROR(VLOOKUP($P231,Passing!$C:$AF,18,FALSE),0)</f>
        <v>0</v>
      </c>
      <c r="W231" s="12">
        <f>IFERROR(VLOOKUP($P231,Passing!$C:$AF,12,FALSE)/VLOOKUP($P231,Passing!$C:$AF,5,FALSE),0)</f>
        <v>0</v>
      </c>
      <c r="X231" s="12">
        <f>IFERROR(IF(OR($B231="D",$B231="K"),0,VLOOKUP($P231,Receiving!$C:$T,7,FALSE)/VLOOKUP($P231,Receiving!$C:$T,5,FALSE)),0)*$AJ231</f>
        <v>5.8571428571428568</v>
      </c>
      <c r="Y231" s="21">
        <f>IFERROR(VLOOKUP($P231,Receiving!$C:$T,8,FALSE)/VLOOKUP($P231,Receiving!$C:$T,5,FALSE),0)</f>
        <v>3.7142857142857144</v>
      </c>
      <c r="Z231" s="21">
        <f>IFERROR(VLOOKUP($P231,Receiving!$C:$T,10,FALSE)/VLOOKUP($P231,Receiving!$C:$T,5,FALSE),0)</f>
        <v>42.642857142857146</v>
      </c>
      <c r="AA231" s="21">
        <f>IFERROR(VLOOKUP($P231,Receiving!$C:$T,11,FALSE),0)</f>
        <v>11.5</v>
      </c>
      <c r="AB231" s="21">
        <f>IFERROR(VLOOKUP($P231,Receiving!$C:$T,14,FALSE),0)</f>
        <v>41</v>
      </c>
      <c r="AC231" s="21">
        <f>IFERROR(VLOOKUP($P231,Receiving!$C:$T,11,FALSE)/VLOOKUP($P231,Receiving!$C:$T,5,FALSE),0)</f>
        <v>0.8214285714285714</v>
      </c>
      <c r="AD231" s="12">
        <f>IFERROR(VLOOKUP($P231,Rushing!$C:$P,7,FALSE)/VLOOKUP($P231,Rushing!$C:$P,5,FALSE),0)</f>
        <v>0</v>
      </c>
      <c r="AE231" s="12">
        <f>IFERROR(VLOOKUP($P231,Rushing!$C:$P,8,FALSE)/VLOOKUP($P231,Rushing!$C:$P,5,FALSE),0)</f>
        <v>0</v>
      </c>
      <c r="AF231" s="12">
        <f>IFERROR(VLOOKUP($P231,Rushing!$C:$P,12,FALSE),0)</f>
        <v>0</v>
      </c>
      <c r="AG231" s="12">
        <f>IFERROR(VLOOKUP($P231,Rushing!$C:$P,9,FALSE)/VLOOKUP($P231,Rushing!$C:$P,5,FALSE),0)</f>
        <v>0</v>
      </c>
      <c r="AH231" s="12">
        <f>VLOOKUP($J231,'Vegas Odds'!$B:$S,18,FALSE)</f>
        <v>34.284943948412703</v>
      </c>
      <c r="AI231" s="12">
        <f>VLOOKUP($J231,'Vegas Odds'!$B:$S,17,FALSE)</f>
        <v>30.315056051587295</v>
      </c>
      <c r="AJ231">
        <v>1</v>
      </c>
      <c r="AK231" s="12">
        <f t="shared" si="60"/>
        <v>0</v>
      </c>
      <c r="AL231" s="12">
        <f t="shared" si="61"/>
        <v>0</v>
      </c>
      <c r="AM231" s="12">
        <f>V231/Team_Defense_Table[[#Totals],[Passing yds/att]]*'Fanduel Export'!Q231</f>
        <v>0</v>
      </c>
      <c r="AN231" s="12">
        <f t="shared" si="76"/>
        <v>0</v>
      </c>
      <c r="AO231" s="12">
        <f>IFERROR(IF(OR($B231="D",$B231="K"),0,VLOOKUP($P231,Receiving!$C:$T,7,FALSE)/VLOOKUP($P231,Receiving!$C:$T,5,FALSE)),0)*$AJ231</f>
        <v>5.8571428571428568</v>
      </c>
      <c r="AP231" s="21">
        <f t="shared" si="68"/>
        <v>34.263041125541122</v>
      </c>
      <c r="AQ231" s="21">
        <f t="shared" si="69"/>
        <v>5.8608870654302496</v>
      </c>
      <c r="AR231" s="22">
        <f t="shared" si="62"/>
        <v>3.7142857142857144</v>
      </c>
      <c r="AS231" s="22">
        <f t="shared" si="70"/>
        <v>3.7166600902728413</v>
      </c>
      <c r="AT231" s="22">
        <f>AA231/Team_Defense_Table[[#Totals],[Yards per completion]]*'Fanduel Export'!S231</f>
        <v>12.08902366034406</v>
      </c>
      <c r="AU231" s="12">
        <f t="shared" si="77"/>
        <v>44.93079176876487</v>
      </c>
      <c r="AV231" s="12">
        <f t="shared" si="63"/>
        <v>0</v>
      </c>
      <c r="AW231" s="21">
        <f t="shared" si="71"/>
        <v>46.789285714285711</v>
      </c>
      <c r="AX231" s="12">
        <f t="shared" si="72"/>
        <v>0</v>
      </c>
      <c r="AY231" s="12">
        <f>AF231/Team_Defense_Table[[#Totals],[Rushing Y/A]]*R231</f>
        <v>0</v>
      </c>
      <c r="AZ231" s="12">
        <f t="shared" si="78"/>
        <v>0</v>
      </c>
      <c r="BA231" s="22">
        <f t="shared" si="64"/>
        <v>6.3502220340193443</v>
      </c>
      <c r="BB231" s="22">
        <f t="shared" si="65"/>
        <v>1.2959636804121111</v>
      </c>
      <c r="BC231" s="21">
        <f t="shared" si="66"/>
        <v>1.19533527696793</v>
      </c>
      <c r="BD231" t="str">
        <f t="shared" si="73"/>
        <v>Greg Olsen</v>
      </c>
      <c r="BE231">
        <f t="shared" si="74"/>
        <v>4900</v>
      </c>
      <c r="BF231" t="str">
        <f t="shared" si="75"/>
        <v>TE</v>
      </c>
    </row>
    <row r="232" spans="1:58" x14ac:dyDescent="0.3">
      <c r="A232" t="s">
        <v>2567</v>
      </c>
      <c r="B232" t="s">
        <v>49</v>
      </c>
      <c r="C232" t="s">
        <v>2568</v>
      </c>
      <c r="D232" t="s">
        <v>2569</v>
      </c>
      <c r="E232" t="s">
        <v>2570</v>
      </c>
      <c r="F232">
        <v>0</v>
      </c>
      <c r="G232">
        <v>0</v>
      </c>
      <c r="H232">
        <v>4900</v>
      </c>
      <c r="I232" t="s">
        <v>1922</v>
      </c>
      <c r="J232" t="s">
        <v>130</v>
      </c>
      <c r="K232" t="s">
        <v>107</v>
      </c>
      <c r="O232" t="str">
        <f t="shared" si="67"/>
        <v>Denzel Mims</v>
      </c>
      <c r="P232" t="str">
        <f>IFERROR(VLOOKUP(O:O,'Name Bridge'!A:B,2,FALSE),O:O)</f>
        <v>Denzel Mims</v>
      </c>
      <c r="Q232" s="12">
        <f>VLOOKUP($K232,'Defensive Stats'!$AC:$AH,2,FALSE)</f>
        <v>5.6473779385171792</v>
      </c>
      <c r="R232" s="12">
        <f>VLOOKUP($K232,'Defensive Stats'!$AC:$AH,4,FALSE)</f>
        <v>4.25</v>
      </c>
      <c r="S232" s="12">
        <f>VLOOKUP($K232,'Defensive Stats'!$AC:$AH,6,FALSE)</f>
        <v>8.9741379310344822</v>
      </c>
      <c r="T232" s="12">
        <f>IFERROR(VLOOKUP($P232,Passing!$C:$AF,9,FALSE)/VLOOKUP($P232,Passing!$C:$AF,5,FALSE),0)</f>
        <v>0</v>
      </c>
      <c r="U232" s="12">
        <f>IFERROR(VLOOKUP($P232,Passing!$C:$AF,11,FALSE)/VLOOKUP($P232,Passing!$C:$AF,5,FALSE),0)</f>
        <v>0</v>
      </c>
      <c r="V232" s="12">
        <f>IFERROR(VLOOKUP($P232,Passing!$C:$AF,18,FALSE),0)</f>
        <v>0</v>
      </c>
      <c r="W232" s="12">
        <f>IFERROR(VLOOKUP($P232,Passing!$C:$AF,12,FALSE)/VLOOKUP($P232,Passing!$C:$AF,5,FALSE),0)</f>
        <v>0</v>
      </c>
      <c r="X232" s="12">
        <f>IFERROR(IF(OR($B232="D",$B232="K"),0,VLOOKUP($P232,Receiving!$C:$T,7,FALSE)/VLOOKUP($P232,Receiving!$C:$T,5,FALSE)),0)*$AJ232</f>
        <v>0</v>
      </c>
      <c r="Y232" s="21">
        <f>IFERROR(VLOOKUP($P232,Receiving!$C:$T,8,FALSE)/VLOOKUP($P232,Receiving!$C:$T,5,FALSE),0)</f>
        <v>0</v>
      </c>
      <c r="Z232" s="21">
        <f>IFERROR(VLOOKUP($P232,Receiving!$C:$T,10,FALSE)/VLOOKUP($P232,Receiving!$C:$T,5,FALSE),0)</f>
        <v>0</v>
      </c>
      <c r="AA232" s="21">
        <f>IFERROR(VLOOKUP($P232,Receiving!$C:$T,11,FALSE),0)</f>
        <v>0</v>
      </c>
      <c r="AB232" s="21">
        <f>IFERROR(VLOOKUP($P232,Receiving!$C:$T,14,FALSE),0)</f>
        <v>0</v>
      </c>
      <c r="AC232" s="21">
        <f>IFERROR(VLOOKUP($P232,Receiving!$C:$T,11,FALSE)/VLOOKUP($P232,Receiving!$C:$T,5,FALSE),0)</f>
        <v>0</v>
      </c>
      <c r="AD232" s="12">
        <f>IFERROR(VLOOKUP($P232,Rushing!$C:$P,7,FALSE)/VLOOKUP($P232,Rushing!$C:$P,5,FALSE),0)</f>
        <v>0</v>
      </c>
      <c r="AE232" s="12">
        <f>IFERROR(VLOOKUP($P232,Rushing!$C:$P,8,FALSE)/VLOOKUP($P232,Rushing!$C:$P,5,FALSE),0)</f>
        <v>0</v>
      </c>
      <c r="AF232" s="12">
        <f>IFERROR(VLOOKUP($P232,Rushing!$C:$P,12,FALSE),0)</f>
        <v>0</v>
      </c>
      <c r="AG232" s="12">
        <f>IFERROR(VLOOKUP($P232,Rushing!$C:$P,9,FALSE)/VLOOKUP($P232,Rushing!$C:$P,5,FALSE),0)</f>
        <v>0</v>
      </c>
      <c r="AH232" s="12">
        <f>VLOOKUP($J232,'Vegas Odds'!$B:$S,18,FALSE)</f>
        <v>34.445274999999995</v>
      </c>
      <c r="AI232" s="12">
        <f>VLOOKUP($J232,'Vegas Odds'!$B:$S,17,FALSE)</f>
        <v>22.054725000000001</v>
      </c>
      <c r="AJ232">
        <v>1</v>
      </c>
      <c r="AK232" s="12">
        <f t="shared" si="60"/>
        <v>0</v>
      </c>
      <c r="AL232" s="12">
        <f t="shared" si="61"/>
        <v>0</v>
      </c>
      <c r="AM232" s="12">
        <f>V232/Team_Defense_Table[[#Totals],[Passing yds/att]]*'Fanduel Export'!Q232</f>
        <v>0</v>
      </c>
      <c r="AN232" s="12">
        <f t="shared" si="76"/>
        <v>0</v>
      </c>
      <c r="AO232" s="12">
        <f>IFERROR(IF(OR($B232="D",$B232="K"),0,VLOOKUP($P232,Receiving!$C:$T,7,FALSE)/VLOOKUP($P232,Receiving!$C:$T,5,FALSE)),0)*$AJ232</f>
        <v>0</v>
      </c>
      <c r="AP232" s="21">
        <f t="shared" si="68"/>
        <v>29.979532967032963</v>
      </c>
      <c r="AQ232" s="21">
        <f t="shared" si="69"/>
        <v>0</v>
      </c>
      <c r="AR232" s="22">
        <f t="shared" si="62"/>
        <v>0</v>
      </c>
      <c r="AS232" s="22">
        <f t="shared" si="70"/>
        <v>0</v>
      </c>
      <c r="AT232" s="22">
        <f>AA232/Team_Defense_Table[[#Totals],[Yards per completion]]*'Fanduel Export'!S232</f>
        <v>0</v>
      </c>
      <c r="AU232" s="12">
        <f t="shared" si="77"/>
        <v>0</v>
      </c>
      <c r="AV232" s="12">
        <f t="shared" si="63"/>
        <v>0</v>
      </c>
      <c r="AW232" s="21">
        <f t="shared" si="71"/>
        <v>35.912087912087905</v>
      </c>
      <c r="AX232" s="12">
        <f t="shared" si="72"/>
        <v>0</v>
      </c>
      <c r="AY232" s="12">
        <f>AF232/Team_Defense_Table[[#Totals],[Rushing Y/A]]*R232</f>
        <v>0</v>
      </c>
      <c r="AZ232" s="12">
        <f t="shared" si="78"/>
        <v>0</v>
      </c>
      <c r="BA232" s="22">
        <f t="shared" si="64"/>
        <v>0</v>
      </c>
      <c r="BB232" s="22">
        <f t="shared" si="65"/>
        <v>0</v>
      </c>
      <c r="BC232" s="21">
        <f t="shared" si="66"/>
        <v>0</v>
      </c>
      <c r="BD232" t="str">
        <f t="shared" si="73"/>
        <v>Denzel Mims</v>
      </c>
      <c r="BE232">
        <f t="shared" si="74"/>
        <v>4900</v>
      </c>
      <c r="BF232" t="str">
        <f t="shared" si="75"/>
        <v>WR</v>
      </c>
    </row>
    <row r="233" spans="1:58" x14ac:dyDescent="0.3">
      <c r="A233" t="s">
        <v>2571</v>
      </c>
      <c r="B233" t="s">
        <v>49</v>
      </c>
      <c r="C233" t="s">
        <v>2572</v>
      </c>
      <c r="D233" t="s">
        <v>381</v>
      </c>
      <c r="E233" t="s">
        <v>2573</v>
      </c>
      <c r="F233">
        <v>3.2111110687255802</v>
      </c>
      <c r="G233">
        <v>9</v>
      </c>
      <c r="H233">
        <v>4900</v>
      </c>
      <c r="I233" t="s">
        <v>1900</v>
      </c>
      <c r="J233" t="s">
        <v>84</v>
      </c>
      <c r="K233" t="s">
        <v>61</v>
      </c>
      <c r="O233" t="str">
        <f t="shared" si="67"/>
        <v>Laquon Treadwell</v>
      </c>
      <c r="P233" t="str">
        <f>IFERROR(VLOOKUP(O:O,'Name Bridge'!A:B,2,FALSE),O:O)</f>
        <v>Laquon Treadwell</v>
      </c>
      <c r="Q233" s="12">
        <f>VLOOKUP($K233,'Defensive Stats'!$AC:$AH,2,FALSE)</f>
        <v>7.0618729096989963</v>
      </c>
      <c r="R233" s="12">
        <f>VLOOKUP($K233,'Defensive Stats'!$AC:$AH,4,FALSE)</f>
        <v>4.8530927835051543</v>
      </c>
      <c r="S233" s="12">
        <f>VLOOKUP($K233,'Defensive Stats'!$AC:$AH,6,FALSE)</f>
        <v>11.026109660574413</v>
      </c>
      <c r="T233" s="12">
        <f>IFERROR(VLOOKUP($P233,Passing!$C:$AF,9,FALSE)/VLOOKUP($P233,Passing!$C:$AF,5,FALSE),0)</f>
        <v>0</v>
      </c>
      <c r="U233" s="12">
        <f>IFERROR(VLOOKUP($P233,Passing!$C:$AF,11,FALSE)/VLOOKUP($P233,Passing!$C:$AF,5,FALSE),0)</f>
        <v>0</v>
      </c>
      <c r="V233" s="12">
        <f>IFERROR(VLOOKUP($P233,Passing!$C:$AF,18,FALSE),0)</f>
        <v>0</v>
      </c>
      <c r="W233" s="12">
        <f>IFERROR(VLOOKUP($P233,Passing!$C:$AF,12,FALSE)/VLOOKUP($P233,Passing!$C:$AF,5,FALSE),0)</f>
        <v>0</v>
      </c>
      <c r="X233" s="12">
        <f>IFERROR(IF(OR($B233="D",$B233="K"),0,VLOOKUP($P233,Receiving!$C:$T,7,FALSE)/VLOOKUP($P233,Receiving!$C:$T,5,FALSE)),0)*$AJ233</f>
        <v>1.2307692307692308</v>
      </c>
      <c r="Y233" s="21">
        <f>IFERROR(VLOOKUP($P233,Receiving!$C:$T,8,FALSE)/VLOOKUP($P233,Receiving!$C:$T,5,FALSE),0)</f>
        <v>0.69230769230769229</v>
      </c>
      <c r="Z233" s="21">
        <f>IFERROR(VLOOKUP($P233,Receiving!$C:$T,10,FALSE)/VLOOKUP($P233,Receiving!$C:$T,5,FALSE),0)</f>
        <v>14.153846153846153</v>
      </c>
      <c r="AA233" s="21">
        <f>IFERROR(VLOOKUP($P233,Receiving!$C:$T,11,FALSE),0)</f>
        <v>20.399999999999999</v>
      </c>
      <c r="AB233" s="21">
        <f>IFERROR(VLOOKUP($P233,Receiving!$C:$T,14,FALSE),0)</f>
        <v>58</v>
      </c>
      <c r="AC233" s="21">
        <f>IFERROR(VLOOKUP($P233,Receiving!$C:$T,11,FALSE)/VLOOKUP($P233,Receiving!$C:$T,5,FALSE),0)</f>
        <v>1.5692307692307692</v>
      </c>
      <c r="AD233" s="12">
        <f>IFERROR(VLOOKUP($P233,Rushing!$C:$P,7,FALSE)/VLOOKUP($P233,Rushing!$C:$P,5,FALSE),0)</f>
        <v>0</v>
      </c>
      <c r="AE233" s="12">
        <f>IFERROR(VLOOKUP($P233,Rushing!$C:$P,8,FALSE)/VLOOKUP($P233,Rushing!$C:$P,5,FALSE),0)</f>
        <v>0</v>
      </c>
      <c r="AF233" s="12">
        <f>IFERROR(VLOOKUP($P233,Rushing!$C:$P,12,FALSE),0)</f>
        <v>0</v>
      </c>
      <c r="AG233" s="12">
        <f>IFERROR(VLOOKUP($P233,Rushing!$C:$P,9,FALSE)/VLOOKUP($P233,Rushing!$C:$P,5,FALSE),0)</f>
        <v>0</v>
      </c>
      <c r="AH233" s="12">
        <f>VLOOKUP($J233,'Vegas Odds'!$B:$S,18,FALSE)</f>
        <v>44.774070299355685</v>
      </c>
      <c r="AI233" s="12">
        <f>VLOOKUP($J233,'Vegas Odds'!$B:$S,17,FALSE)</f>
        <v>21.325929700644309</v>
      </c>
      <c r="AJ233">
        <v>1</v>
      </c>
      <c r="AK233" s="12">
        <f t="shared" si="60"/>
        <v>0</v>
      </c>
      <c r="AL233" s="12">
        <f t="shared" si="61"/>
        <v>0</v>
      </c>
      <c r="AM233" s="12">
        <f>V233/Team_Defense_Table[[#Totals],[Passing yds/att]]*'Fanduel Export'!Q233</f>
        <v>0</v>
      </c>
      <c r="AN233" s="12">
        <f t="shared" si="76"/>
        <v>0</v>
      </c>
      <c r="AO233" s="12">
        <f>IFERROR(IF(OR($B233="D",$B233="K"),0,VLOOKUP($P233,Receiving!$C:$T,7,FALSE)/VLOOKUP($P233,Receiving!$C:$T,5,FALSE)),0)*$AJ233</f>
        <v>1.2307692307692308</v>
      </c>
      <c r="AP233" s="21">
        <f t="shared" si="68"/>
        <v>36.57628205128205</v>
      </c>
      <c r="AQ233" s="21">
        <f t="shared" si="69"/>
        <v>1.5066197265070003</v>
      </c>
      <c r="AR233" s="22">
        <f t="shared" si="62"/>
        <v>0.69230769230769229</v>
      </c>
      <c r="AS233" s="22">
        <f t="shared" si="70"/>
        <v>0.84747359616018769</v>
      </c>
      <c r="AT233" s="22">
        <f>AA233/Team_Defense_Table[[#Totals],[Yards per completion]]*'Fanduel Export'!S233</f>
        <v>21.183052711649037</v>
      </c>
      <c r="AU233" s="12">
        <f t="shared" si="77"/>
        <v>17.952077859192023</v>
      </c>
      <c r="AV233" s="12">
        <f t="shared" si="63"/>
        <v>0</v>
      </c>
      <c r="AW233" s="21">
        <f t="shared" si="71"/>
        <v>30.875869963369961</v>
      </c>
      <c r="AX233" s="12">
        <f t="shared" si="72"/>
        <v>0</v>
      </c>
      <c r="AY233" s="12">
        <f>AF233/Team_Defense_Table[[#Totals],[Rushing Y/A]]*R233</f>
        <v>0</v>
      </c>
      <c r="AZ233" s="12">
        <f t="shared" si="78"/>
        <v>0</v>
      </c>
      <c r="BA233" s="22">
        <f t="shared" si="64"/>
        <v>2.1413616320730484</v>
      </c>
      <c r="BB233" s="22">
        <f t="shared" si="65"/>
        <v>0.43701257797409149</v>
      </c>
      <c r="BC233" s="21">
        <f t="shared" si="66"/>
        <v>0.25117739403453687</v>
      </c>
      <c r="BD233" t="str">
        <f t="shared" si="73"/>
        <v>Laquon Treadwell</v>
      </c>
      <c r="BE233">
        <f t="shared" si="74"/>
        <v>4900</v>
      </c>
      <c r="BF233" t="str">
        <f t="shared" si="75"/>
        <v>WR</v>
      </c>
    </row>
    <row r="234" spans="1:58" x14ac:dyDescent="0.3">
      <c r="A234" t="s">
        <v>2574</v>
      </c>
      <c r="B234" t="s">
        <v>49</v>
      </c>
      <c r="C234" t="s">
        <v>2575</v>
      </c>
      <c r="D234" t="s">
        <v>2576</v>
      </c>
      <c r="E234" t="s">
        <v>2577</v>
      </c>
      <c r="F234">
        <v>0</v>
      </c>
      <c r="G234">
        <v>0</v>
      </c>
      <c r="H234">
        <v>4900</v>
      </c>
      <c r="I234" t="s">
        <v>1934</v>
      </c>
      <c r="J234" t="s">
        <v>78</v>
      </c>
      <c r="K234" t="s">
        <v>56</v>
      </c>
      <c r="O234" t="str">
        <f t="shared" si="67"/>
        <v>Tee Higgins</v>
      </c>
      <c r="P234" t="str">
        <f>IFERROR(VLOOKUP(O:O,'Name Bridge'!A:B,2,FALSE),O:O)</f>
        <v>Tee Higgins</v>
      </c>
      <c r="Q234" s="12">
        <f>VLOOKUP($K234,'Defensive Stats'!$AC:$AH,2,FALSE)</f>
        <v>6.9051724137931032</v>
      </c>
      <c r="R234" s="12">
        <f>VLOOKUP($K234,'Defensive Stats'!$AC:$AH,4,FALSE)</f>
        <v>4.2074592074592072</v>
      </c>
      <c r="S234" s="12">
        <f>VLOOKUP($K234,'Defensive Stats'!$AC:$AH,6,FALSE)</f>
        <v>9.7682926829268286</v>
      </c>
      <c r="T234" s="12">
        <f>IFERROR(VLOOKUP($P234,Passing!$C:$AF,9,FALSE)/VLOOKUP($P234,Passing!$C:$AF,5,FALSE),0)</f>
        <v>0</v>
      </c>
      <c r="U234" s="12">
        <f>IFERROR(VLOOKUP($P234,Passing!$C:$AF,11,FALSE)/VLOOKUP($P234,Passing!$C:$AF,5,FALSE),0)</f>
        <v>0</v>
      </c>
      <c r="V234" s="12">
        <f>IFERROR(VLOOKUP($P234,Passing!$C:$AF,18,FALSE),0)</f>
        <v>0</v>
      </c>
      <c r="W234" s="12">
        <f>IFERROR(VLOOKUP($P234,Passing!$C:$AF,12,FALSE)/VLOOKUP($P234,Passing!$C:$AF,5,FALSE),0)</f>
        <v>0</v>
      </c>
      <c r="X234" s="12">
        <f>IFERROR(IF(OR($B234="D",$B234="K"),0,VLOOKUP($P234,Receiving!$C:$T,7,FALSE)/VLOOKUP($P234,Receiving!$C:$T,5,FALSE)),0)*$AJ234</f>
        <v>0</v>
      </c>
      <c r="Y234" s="21">
        <f>IFERROR(VLOOKUP($P234,Receiving!$C:$T,8,FALSE)/VLOOKUP($P234,Receiving!$C:$T,5,FALSE),0)</f>
        <v>0</v>
      </c>
      <c r="Z234" s="21">
        <f>IFERROR(VLOOKUP($P234,Receiving!$C:$T,10,FALSE)/VLOOKUP($P234,Receiving!$C:$T,5,FALSE),0)</f>
        <v>0</v>
      </c>
      <c r="AA234" s="21">
        <f>IFERROR(VLOOKUP($P234,Receiving!$C:$T,11,FALSE),0)</f>
        <v>0</v>
      </c>
      <c r="AB234" s="21">
        <f>IFERROR(VLOOKUP($P234,Receiving!$C:$T,14,FALSE),0)</f>
        <v>0</v>
      </c>
      <c r="AC234" s="21">
        <f>IFERROR(VLOOKUP($P234,Receiving!$C:$T,11,FALSE)/VLOOKUP($P234,Receiving!$C:$T,5,FALSE),0)</f>
        <v>0</v>
      </c>
      <c r="AD234" s="12">
        <f>IFERROR(VLOOKUP($P234,Rushing!$C:$P,7,FALSE)/VLOOKUP($P234,Rushing!$C:$P,5,FALSE),0)</f>
        <v>0</v>
      </c>
      <c r="AE234" s="12">
        <f>IFERROR(VLOOKUP($P234,Rushing!$C:$P,8,FALSE)/VLOOKUP($P234,Rushing!$C:$P,5,FALSE),0)</f>
        <v>0</v>
      </c>
      <c r="AF234" s="12">
        <f>IFERROR(VLOOKUP($P234,Rushing!$C:$P,12,FALSE),0)</f>
        <v>0</v>
      </c>
      <c r="AG234" s="12">
        <f>IFERROR(VLOOKUP($P234,Rushing!$C:$P,9,FALSE)/VLOOKUP($P234,Rushing!$C:$P,5,FALSE),0)</f>
        <v>0</v>
      </c>
      <c r="AH234" s="12">
        <f>VLOOKUP($J234,'Vegas Odds'!$B:$S,18,FALSE)</f>
        <v>37.475043336397064</v>
      </c>
      <c r="AI234" s="12">
        <f>VLOOKUP($J234,'Vegas Odds'!$B:$S,17,FALSE)</f>
        <v>24.624956663602941</v>
      </c>
      <c r="AJ234">
        <v>1</v>
      </c>
      <c r="AK234" s="12">
        <f t="shared" si="60"/>
        <v>0</v>
      </c>
      <c r="AL234" s="12">
        <f t="shared" si="61"/>
        <v>0</v>
      </c>
      <c r="AM234" s="12">
        <f>V234/Team_Defense_Table[[#Totals],[Passing yds/att]]*'Fanduel Export'!Q234</f>
        <v>0</v>
      </c>
      <c r="AN234" s="12">
        <f t="shared" si="76"/>
        <v>0</v>
      </c>
      <c r="AO234" s="12">
        <f>IFERROR(IF(OR($B234="D",$B234="K"),0,VLOOKUP($P234,Receiving!$C:$T,7,FALSE)/VLOOKUP($P234,Receiving!$C:$T,5,FALSE)),0)*$AJ234</f>
        <v>0</v>
      </c>
      <c r="AP234" s="21">
        <f t="shared" si="68"/>
        <v>31.570833333333336</v>
      </c>
      <c r="AQ234" s="21">
        <f t="shared" si="69"/>
        <v>0</v>
      </c>
      <c r="AR234" s="22">
        <f t="shared" si="62"/>
        <v>0</v>
      </c>
      <c r="AS234" s="22">
        <f t="shared" si="70"/>
        <v>0</v>
      </c>
      <c r="AT234" s="22">
        <f>AA234/Team_Defense_Table[[#Totals],[Yards per completion]]*'Fanduel Export'!S234</f>
        <v>0</v>
      </c>
      <c r="AU234" s="12">
        <f t="shared" si="77"/>
        <v>0</v>
      </c>
      <c r="AV234" s="12">
        <f t="shared" si="63"/>
        <v>0</v>
      </c>
      <c r="AW234" s="21">
        <f t="shared" si="71"/>
        <v>28.63095238095238</v>
      </c>
      <c r="AX234" s="12">
        <f t="shared" si="72"/>
        <v>0</v>
      </c>
      <c r="AY234" s="12">
        <f>AF234/Team_Defense_Table[[#Totals],[Rushing Y/A]]*R234</f>
        <v>0</v>
      </c>
      <c r="AZ234" s="12">
        <f t="shared" si="78"/>
        <v>0</v>
      </c>
      <c r="BA234" s="22">
        <f t="shared" si="64"/>
        <v>0</v>
      </c>
      <c r="BB234" s="22">
        <f t="shared" si="65"/>
        <v>0</v>
      </c>
      <c r="BC234" s="21">
        <f t="shared" si="66"/>
        <v>0</v>
      </c>
      <c r="BD234" t="str">
        <f t="shared" si="73"/>
        <v>Tee Higgins</v>
      </c>
      <c r="BE234">
        <f t="shared" si="74"/>
        <v>4900</v>
      </c>
      <c r="BF234" t="str">
        <f t="shared" si="75"/>
        <v>WR</v>
      </c>
    </row>
    <row r="235" spans="1:58" x14ac:dyDescent="0.3">
      <c r="A235" t="s">
        <v>2578</v>
      </c>
      <c r="B235" t="s">
        <v>49</v>
      </c>
      <c r="C235" t="s">
        <v>2579</v>
      </c>
      <c r="D235" t="s">
        <v>268</v>
      </c>
      <c r="E235" t="s">
        <v>2580</v>
      </c>
      <c r="F235">
        <v>6.7727272727272698</v>
      </c>
      <c r="G235">
        <v>11</v>
      </c>
      <c r="H235">
        <v>4900</v>
      </c>
      <c r="I235" t="s">
        <v>1884</v>
      </c>
      <c r="J235" t="s">
        <v>1138</v>
      </c>
      <c r="K235" t="s">
        <v>33</v>
      </c>
      <c r="O235" t="str">
        <f t="shared" si="67"/>
        <v>Nelson Agholor</v>
      </c>
      <c r="P235" t="str">
        <f>IFERROR(VLOOKUP(O:O,'Name Bridge'!A:B,2,FALSE),O:O)</f>
        <v>Nelson Agholor</v>
      </c>
      <c r="Q235" s="12">
        <f>VLOOKUP($K235,'Defensive Stats'!$AC:$AH,2,FALSE)</f>
        <v>6.7941176470588234</v>
      </c>
      <c r="R235" s="12">
        <f>VLOOKUP($K235,'Defensive Stats'!$AC:$AH,4,FALSE)</f>
        <v>5.1595505617977526</v>
      </c>
      <c r="S235" s="12">
        <f>VLOOKUP($K235,'Defensive Stats'!$AC:$AH,6,FALSE)</f>
        <v>10.651296829971182</v>
      </c>
      <c r="T235" s="12">
        <f>IFERROR(VLOOKUP($P235,Passing!$C:$AF,9,FALSE)/VLOOKUP($P235,Passing!$C:$AF,5,FALSE),0)</f>
        <v>0</v>
      </c>
      <c r="U235" s="12">
        <f>IFERROR(VLOOKUP($P235,Passing!$C:$AF,11,FALSE)/VLOOKUP($P235,Passing!$C:$AF,5,FALSE),0)</f>
        <v>0</v>
      </c>
      <c r="V235" s="12">
        <f>IFERROR(VLOOKUP($P235,Passing!$C:$AF,18,FALSE),0)</f>
        <v>0</v>
      </c>
      <c r="W235" s="12">
        <f>IFERROR(VLOOKUP($P235,Passing!$C:$AF,12,FALSE)/VLOOKUP($P235,Passing!$C:$AF,5,FALSE),0)</f>
        <v>0</v>
      </c>
      <c r="X235" s="12">
        <f>IFERROR(IF(OR($B235="D",$B235="K"),0,VLOOKUP($P235,Receiving!$C:$T,7,FALSE)/VLOOKUP($P235,Receiving!$C:$T,5,FALSE)),0)*$AJ235</f>
        <v>6.2727272727272725</v>
      </c>
      <c r="Y235" s="21">
        <f>IFERROR(VLOOKUP($P235,Receiving!$C:$T,8,FALSE)/VLOOKUP($P235,Receiving!$C:$T,5,FALSE),0)</f>
        <v>3.5454545454545454</v>
      </c>
      <c r="Z235" s="21">
        <f>IFERROR(VLOOKUP($P235,Receiving!$C:$T,10,FALSE)/VLOOKUP($P235,Receiving!$C:$T,5,FALSE),0)</f>
        <v>33</v>
      </c>
      <c r="AA235" s="21">
        <f>IFERROR(VLOOKUP($P235,Receiving!$C:$T,11,FALSE),0)</f>
        <v>9.3000000000000007</v>
      </c>
      <c r="AB235" s="21">
        <f>IFERROR(VLOOKUP($P235,Receiving!$C:$T,14,FALSE),0)</f>
        <v>43</v>
      </c>
      <c r="AC235" s="21">
        <f>IFERROR(VLOOKUP($P235,Receiving!$C:$T,11,FALSE)/VLOOKUP($P235,Receiving!$C:$T,5,FALSE),0)</f>
        <v>0.84545454545454557</v>
      </c>
      <c r="AD235" s="12">
        <f>IFERROR(VLOOKUP($P235,Rushing!$C:$P,7,FALSE)/VLOOKUP($P235,Rushing!$C:$P,5,FALSE),0)</f>
        <v>0.18181818181818182</v>
      </c>
      <c r="AE235" s="12">
        <f>IFERROR(VLOOKUP($P235,Rushing!$C:$P,8,FALSE)/VLOOKUP($P235,Rushing!$C:$P,5,FALSE),0)</f>
        <v>0.63636363636363635</v>
      </c>
      <c r="AF235" s="12" t="str">
        <f>IFERROR(VLOOKUP($P235,Rushing!$C:$P,12,FALSE),0)</f>
        <v>3.5</v>
      </c>
      <c r="AG235" s="12">
        <f>IFERROR(VLOOKUP($P235,Rushing!$C:$P,9,FALSE)/VLOOKUP($P235,Rushing!$C:$P,5,FALSE),0)</f>
        <v>0</v>
      </c>
      <c r="AH235" s="12">
        <f>VLOOKUP($J235,'Vegas Odds'!$B:$S,18,FALSE)</f>
        <v>29.094443537499998</v>
      </c>
      <c r="AI235" s="12">
        <f>VLOOKUP($J235,'Vegas Odds'!$B:$S,17,FALSE)</f>
        <v>32.205556462499999</v>
      </c>
      <c r="AJ235">
        <v>1</v>
      </c>
      <c r="AK235" s="12">
        <f t="shared" si="60"/>
        <v>0</v>
      </c>
      <c r="AL235" s="12">
        <f t="shared" si="61"/>
        <v>0</v>
      </c>
      <c r="AM235" s="12">
        <f>V235/Team_Defense_Table[[#Totals],[Passing yds/att]]*'Fanduel Export'!Q235</f>
        <v>0</v>
      </c>
      <c r="AN235" s="12">
        <f t="shared" si="76"/>
        <v>0</v>
      </c>
      <c r="AO235" s="12">
        <f>IFERROR(IF(OR($B235="D",$B235="K"),0,VLOOKUP($P235,Receiving!$C:$T,7,FALSE)/VLOOKUP($P235,Receiving!$C:$T,5,FALSE)),0)*$AJ235</f>
        <v>6.2727272727272725</v>
      </c>
      <c r="AP235" s="21">
        <f t="shared" si="68"/>
        <v>44.777285214785209</v>
      </c>
      <c r="AQ235" s="21">
        <f t="shared" si="69"/>
        <v>4.0757609262617596</v>
      </c>
      <c r="AR235" s="22">
        <f t="shared" si="62"/>
        <v>3.5454545454545454</v>
      </c>
      <c r="AS235" s="22">
        <f t="shared" si="70"/>
        <v>2.3036909583218645</v>
      </c>
      <c r="AT235" s="22">
        <f>AA235/Team_Defense_Table[[#Totals],[Yards per completion]]*'Fanduel Export'!S235</f>
        <v>9.3287081933021447</v>
      </c>
      <c r="AU235" s="12">
        <f t="shared" si="77"/>
        <v>21.490460717733246</v>
      </c>
      <c r="AV235" s="12">
        <f t="shared" si="63"/>
        <v>0.18181818181818182</v>
      </c>
      <c r="AW235" s="21">
        <f t="shared" si="71"/>
        <v>27.354940892440894</v>
      </c>
      <c r="AX235" s="12">
        <f t="shared" si="72"/>
        <v>0.21405843074121339</v>
      </c>
      <c r="AY235" s="12">
        <f>AF235/Team_Defense_Table[[#Totals],[Rushing Y/A]]*R235</f>
        <v>4.1874613255170168</v>
      </c>
      <c r="AZ235" s="12">
        <f t="shared" si="78"/>
        <v>0.89636140012969401</v>
      </c>
      <c r="BA235" s="22">
        <f t="shared" si="64"/>
        <v>4.0114094845135666</v>
      </c>
      <c r="BB235" s="22">
        <f t="shared" si="65"/>
        <v>0.81865499683950338</v>
      </c>
      <c r="BC235" s="21">
        <f t="shared" si="66"/>
        <v>1.2801484230055657</v>
      </c>
      <c r="BD235" t="str">
        <f t="shared" si="73"/>
        <v>Nelson Agholor</v>
      </c>
      <c r="BE235">
        <f t="shared" si="74"/>
        <v>4900</v>
      </c>
      <c r="BF235" t="str">
        <f t="shared" si="75"/>
        <v>WR</v>
      </c>
    </row>
    <row r="236" spans="1:58" x14ac:dyDescent="0.3">
      <c r="A236" t="s">
        <v>2581</v>
      </c>
      <c r="B236" t="s">
        <v>52</v>
      </c>
      <c r="C236" t="s">
        <v>2582</v>
      </c>
      <c r="D236" t="s">
        <v>308</v>
      </c>
      <c r="E236" t="s">
        <v>2583</v>
      </c>
      <c r="F236">
        <v>4.3642856052943602</v>
      </c>
      <c r="G236">
        <v>14</v>
      </c>
      <c r="H236">
        <v>4800</v>
      </c>
      <c r="I236" t="s">
        <v>1896</v>
      </c>
      <c r="J236" t="s">
        <v>46</v>
      </c>
      <c r="K236" t="s">
        <v>1094</v>
      </c>
      <c r="O236" t="str">
        <f t="shared" si="67"/>
        <v>Irv Smith Jr.</v>
      </c>
      <c r="P236" t="str">
        <f>IFERROR(VLOOKUP(O:O,'Name Bridge'!A:B,2,FALSE),O:O)</f>
        <v>Irv Smith Jr.</v>
      </c>
      <c r="Q236" s="12">
        <f>VLOOKUP($K236,'Defensive Stats'!$AC:$AH,2,FALSE)</f>
        <v>6.8150183150183148</v>
      </c>
      <c r="R236" s="12">
        <f>VLOOKUP($K236,'Defensive Stats'!$AC:$AH,4,FALSE)</f>
        <v>4.6739659367396591</v>
      </c>
      <c r="S236" s="12">
        <f>VLOOKUP($K236,'Defensive Stats'!$AC:$AH,6,FALSE)</f>
        <v>11.414110429447852</v>
      </c>
      <c r="T236" s="12">
        <f>IFERROR(VLOOKUP($P236,Passing!$C:$AF,9,FALSE)/VLOOKUP($P236,Passing!$C:$AF,5,FALSE),0)</f>
        <v>0</v>
      </c>
      <c r="U236" s="12">
        <f>IFERROR(VLOOKUP($P236,Passing!$C:$AF,11,FALSE)/VLOOKUP($P236,Passing!$C:$AF,5,FALSE),0)</f>
        <v>0</v>
      </c>
      <c r="V236" s="12">
        <f>IFERROR(VLOOKUP($P236,Passing!$C:$AF,18,FALSE),0)</f>
        <v>0</v>
      </c>
      <c r="W236" s="12">
        <f>IFERROR(VLOOKUP($P236,Passing!$C:$AF,12,FALSE)/VLOOKUP($P236,Passing!$C:$AF,5,FALSE),0)</f>
        <v>0</v>
      </c>
      <c r="X236" s="12">
        <f>IFERROR(IF(OR($B236="D",$B236="K"),0,VLOOKUP($P236,Receiving!$C:$T,7,FALSE)/VLOOKUP($P236,Receiving!$C:$T,5,FALSE)),0)*$AJ236</f>
        <v>2.9375</v>
      </c>
      <c r="Y236" s="21">
        <f>IFERROR(VLOOKUP($P236,Receiving!$C:$T,8,FALSE)/VLOOKUP($P236,Receiving!$C:$T,5,FALSE),0)</f>
        <v>2.25</v>
      </c>
      <c r="Z236" s="21">
        <f>IFERROR(VLOOKUP($P236,Receiving!$C:$T,10,FALSE)/VLOOKUP($P236,Receiving!$C:$T,5,FALSE),0)</f>
        <v>19.4375</v>
      </c>
      <c r="AA236" s="21">
        <f>IFERROR(VLOOKUP($P236,Receiving!$C:$T,11,FALSE),0)</f>
        <v>8.6</v>
      </c>
      <c r="AB236" s="21">
        <f>IFERROR(VLOOKUP($P236,Receiving!$C:$T,14,FALSE),0)</f>
        <v>29</v>
      </c>
      <c r="AC236" s="21">
        <f>IFERROR(VLOOKUP($P236,Receiving!$C:$T,11,FALSE)/VLOOKUP($P236,Receiving!$C:$T,5,FALSE),0)</f>
        <v>0.53749999999999998</v>
      </c>
      <c r="AD236" s="12">
        <f>IFERROR(VLOOKUP($P236,Rushing!$C:$P,7,FALSE)/VLOOKUP($P236,Rushing!$C:$P,5,FALSE),0)</f>
        <v>0</v>
      </c>
      <c r="AE236" s="12">
        <f>IFERROR(VLOOKUP($P236,Rushing!$C:$P,8,FALSE)/VLOOKUP($P236,Rushing!$C:$P,5,FALSE),0)</f>
        <v>0</v>
      </c>
      <c r="AF236" s="12">
        <f>IFERROR(VLOOKUP($P236,Rushing!$C:$P,12,FALSE),0)</f>
        <v>0</v>
      </c>
      <c r="AG236" s="12">
        <f>IFERROR(VLOOKUP($P236,Rushing!$C:$P,9,FALSE)/VLOOKUP($P236,Rushing!$C:$P,5,FALSE),0)</f>
        <v>0</v>
      </c>
      <c r="AH236" s="12">
        <f>VLOOKUP($J236,'Vegas Odds'!$B:$S,18,FALSE)</f>
        <v>24.965896593176794</v>
      </c>
      <c r="AI236" s="12">
        <f>VLOOKUP($J236,'Vegas Odds'!$B:$S,17,FALSE)</f>
        <v>34.134103406823208</v>
      </c>
      <c r="AJ236">
        <v>1</v>
      </c>
      <c r="AK236" s="12">
        <f t="shared" si="60"/>
        <v>0</v>
      </c>
      <c r="AL236" s="12">
        <f t="shared" si="61"/>
        <v>0</v>
      </c>
      <c r="AM236" s="12">
        <f>V236/Team_Defense_Table[[#Totals],[Passing yds/att]]*'Fanduel Export'!Q236</f>
        <v>0</v>
      </c>
      <c r="AN236" s="12">
        <f t="shared" si="76"/>
        <v>0</v>
      </c>
      <c r="AO236" s="12">
        <f>IFERROR(IF(OR($B236="D",$B236="K"),0,VLOOKUP($P236,Receiving!$C:$T,7,FALSE)/VLOOKUP($P236,Receiving!$C:$T,5,FALSE)),0)*$AJ236</f>
        <v>2.9375</v>
      </c>
      <c r="AP236" s="21">
        <f t="shared" si="68"/>
        <v>26.827243589743592</v>
      </c>
      <c r="AQ236" s="21">
        <f t="shared" si="69"/>
        <v>2.7336882746498286</v>
      </c>
      <c r="AR236" s="22">
        <f t="shared" si="62"/>
        <v>2.25</v>
      </c>
      <c r="AS236" s="22">
        <f t="shared" si="70"/>
        <v>2.0938888912211451</v>
      </c>
      <c r="AT236" s="22">
        <f>AA236/Team_Defense_Table[[#Totals],[Yards per completion]]*'Fanduel Export'!S236</f>
        <v>9.2443545402386249</v>
      </c>
      <c r="AU236" s="12">
        <f t="shared" si="77"/>
        <v>19.356651278315411</v>
      </c>
      <c r="AV236" s="12">
        <f t="shared" si="63"/>
        <v>0</v>
      </c>
      <c r="AW236" s="21">
        <f t="shared" si="71"/>
        <v>37.68278388278388</v>
      </c>
      <c r="AX236" s="12">
        <f t="shared" si="72"/>
        <v>0</v>
      </c>
      <c r="AY236" s="12">
        <f>AF236/Team_Defense_Table[[#Totals],[Rushing Y/A]]*R236</f>
        <v>0</v>
      </c>
      <c r="AZ236" s="12">
        <f t="shared" si="78"/>
        <v>0</v>
      </c>
      <c r="BA236" s="22">
        <f t="shared" si="64"/>
        <v>3.0606651278315411</v>
      </c>
      <c r="BB236" s="22">
        <f t="shared" si="65"/>
        <v>0.63763856829823773</v>
      </c>
      <c r="BC236" s="21">
        <f t="shared" si="66"/>
        <v>0.61197916666666674</v>
      </c>
      <c r="BD236" t="str">
        <f t="shared" si="73"/>
        <v>Irv Smith Jr.</v>
      </c>
      <c r="BE236">
        <f t="shared" si="74"/>
        <v>4800</v>
      </c>
      <c r="BF236" t="str">
        <f t="shared" si="75"/>
        <v>TE</v>
      </c>
    </row>
    <row r="237" spans="1:58" x14ac:dyDescent="0.3">
      <c r="A237" t="s">
        <v>2584</v>
      </c>
      <c r="B237" t="s">
        <v>52</v>
      </c>
      <c r="C237" t="s">
        <v>1936</v>
      </c>
      <c r="D237" t="s">
        <v>580</v>
      </c>
      <c r="E237" t="s">
        <v>2585</v>
      </c>
      <c r="F237">
        <v>1.20000004768371</v>
      </c>
      <c r="G237">
        <v>1</v>
      </c>
      <c r="H237">
        <v>4800</v>
      </c>
      <c r="I237" t="s">
        <v>1922</v>
      </c>
      <c r="J237" t="s">
        <v>130</v>
      </c>
      <c r="K237" t="s">
        <v>107</v>
      </c>
      <c r="O237" t="str">
        <f t="shared" si="67"/>
        <v>Chris Herndon</v>
      </c>
      <c r="P237" t="str">
        <f>IFERROR(VLOOKUP(O:O,'Name Bridge'!A:B,2,FALSE),O:O)</f>
        <v>Chris Herndon</v>
      </c>
      <c r="Q237" s="12">
        <f>VLOOKUP($K237,'Defensive Stats'!$AC:$AH,2,FALSE)</f>
        <v>5.6473779385171792</v>
      </c>
      <c r="R237" s="12">
        <f>VLOOKUP($K237,'Defensive Stats'!$AC:$AH,4,FALSE)</f>
        <v>4.25</v>
      </c>
      <c r="S237" s="12">
        <f>VLOOKUP($K237,'Defensive Stats'!$AC:$AH,6,FALSE)</f>
        <v>8.9741379310344822</v>
      </c>
      <c r="T237" s="12">
        <f>IFERROR(VLOOKUP($P237,Passing!$C:$AF,9,FALSE)/VLOOKUP($P237,Passing!$C:$AF,5,FALSE),0)</f>
        <v>0</v>
      </c>
      <c r="U237" s="12">
        <f>IFERROR(VLOOKUP($P237,Passing!$C:$AF,11,FALSE)/VLOOKUP($P237,Passing!$C:$AF,5,FALSE),0)</f>
        <v>0</v>
      </c>
      <c r="V237" s="12">
        <f>IFERROR(VLOOKUP($P237,Passing!$C:$AF,18,FALSE),0)</f>
        <v>0</v>
      </c>
      <c r="W237" s="12">
        <f>IFERROR(VLOOKUP($P237,Passing!$C:$AF,12,FALSE)/VLOOKUP($P237,Passing!$C:$AF,5,FALSE),0)</f>
        <v>0</v>
      </c>
      <c r="X237" s="12">
        <f>IFERROR(IF(OR($B237="D",$B237="K"),0,VLOOKUP($P237,Receiving!$C:$T,7,FALSE)/VLOOKUP($P237,Receiving!$C:$T,5,FALSE)),0)*$AJ237</f>
        <v>2</v>
      </c>
      <c r="Y237" s="21">
        <f>IFERROR(VLOOKUP($P237,Receiving!$C:$T,8,FALSE)/VLOOKUP($P237,Receiving!$C:$T,5,FALSE),0)</f>
        <v>1</v>
      </c>
      <c r="Z237" s="21">
        <f>IFERROR(VLOOKUP($P237,Receiving!$C:$T,10,FALSE)/VLOOKUP($P237,Receiving!$C:$T,5,FALSE),0)</f>
        <v>7</v>
      </c>
      <c r="AA237" s="21">
        <f>IFERROR(VLOOKUP($P237,Receiving!$C:$T,11,FALSE),0)</f>
        <v>7</v>
      </c>
      <c r="AB237" s="21">
        <f>IFERROR(VLOOKUP($P237,Receiving!$C:$T,14,FALSE),0)</f>
        <v>7</v>
      </c>
      <c r="AC237" s="21">
        <f>IFERROR(VLOOKUP($P237,Receiving!$C:$T,11,FALSE)/VLOOKUP($P237,Receiving!$C:$T,5,FALSE),0)</f>
        <v>7</v>
      </c>
      <c r="AD237" s="12">
        <f>IFERROR(VLOOKUP($P237,Rushing!$C:$P,7,FALSE)/VLOOKUP($P237,Rushing!$C:$P,5,FALSE),0)</f>
        <v>0</v>
      </c>
      <c r="AE237" s="12">
        <f>IFERROR(VLOOKUP($P237,Rushing!$C:$P,8,FALSE)/VLOOKUP($P237,Rushing!$C:$P,5,FALSE),0)</f>
        <v>0</v>
      </c>
      <c r="AF237" s="12">
        <f>IFERROR(VLOOKUP($P237,Rushing!$C:$P,12,FALSE),0)</f>
        <v>0</v>
      </c>
      <c r="AG237" s="12">
        <f>IFERROR(VLOOKUP($P237,Rushing!$C:$P,9,FALSE)/VLOOKUP($P237,Rushing!$C:$P,5,FALSE),0)</f>
        <v>0</v>
      </c>
      <c r="AH237" s="12">
        <f>VLOOKUP($J237,'Vegas Odds'!$B:$S,18,FALSE)</f>
        <v>34.445274999999995</v>
      </c>
      <c r="AI237" s="12">
        <f>VLOOKUP($J237,'Vegas Odds'!$B:$S,17,FALSE)</f>
        <v>22.054725000000001</v>
      </c>
      <c r="AJ237">
        <v>1</v>
      </c>
      <c r="AK237" s="12">
        <f t="shared" si="60"/>
        <v>0</v>
      </c>
      <c r="AL237" s="12">
        <f t="shared" si="61"/>
        <v>0</v>
      </c>
      <c r="AM237" s="12">
        <f>V237/Team_Defense_Table[[#Totals],[Passing yds/att]]*'Fanduel Export'!Q237</f>
        <v>0</v>
      </c>
      <c r="AN237" s="12">
        <f t="shared" si="76"/>
        <v>0</v>
      </c>
      <c r="AO237" s="12">
        <f>IFERROR(IF(OR($B237="D",$B237="K"),0,VLOOKUP($P237,Receiving!$C:$T,7,FALSE)/VLOOKUP($P237,Receiving!$C:$T,5,FALSE)),0)*$AJ237</f>
        <v>2</v>
      </c>
      <c r="AP237" s="21">
        <f t="shared" si="68"/>
        <v>29.979532967032963</v>
      </c>
      <c r="AQ237" s="21">
        <f t="shared" si="69"/>
        <v>2.2979193863945642</v>
      </c>
      <c r="AR237" s="22">
        <f t="shared" si="62"/>
        <v>1</v>
      </c>
      <c r="AS237" s="22">
        <f t="shared" si="70"/>
        <v>1.1489596931972821</v>
      </c>
      <c r="AT237" s="22">
        <f>AA237/Team_Defense_Table[[#Totals],[Yards per completion]]*'Fanduel Export'!S237</f>
        <v>5.9159821142142244</v>
      </c>
      <c r="AU237" s="12">
        <f t="shared" si="77"/>
        <v>6.7972249949081833</v>
      </c>
      <c r="AV237" s="12">
        <f t="shared" si="63"/>
        <v>0</v>
      </c>
      <c r="AW237" s="21">
        <f t="shared" si="71"/>
        <v>35.912087912087905</v>
      </c>
      <c r="AX237" s="12">
        <f t="shared" si="72"/>
        <v>0</v>
      </c>
      <c r="AY237" s="12">
        <f>AF237/Team_Defense_Table[[#Totals],[Rushing Y/A]]*R237</f>
        <v>0</v>
      </c>
      <c r="AZ237" s="12">
        <f t="shared" si="78"/>
        <v>0</v>
      </c>
      <c r="BA237" s="22">
        <f t="shared" si="64"/>
        <v>1.1797224994908184</v>
      </c>
      <c r="BB237" s="22">
        <f t="shared" si="65"/>
        <v>0.24577552072725384</v>
      </c>
      <c r="BC237" s="21">
        <f t="shared" si="66"/>
        <v>0.41666666666666669</v>
      </c>
      <c r="BD237" t="str">
        <f t="shared" si="73"/>
        <v>Chris Herndon</v>
      </c>
      <c r="BE237">
        <f t="shared" si="74"/>
        <v>4800</v>
      </c>
      <c r="BF237" t="str">
        <f t="shared" si="75"/>
        <v>TE</v>
      </c>
    </row>
    <row r="238" spans="1:58" x14ac:dyDescent="0.3">
      <c r="A238" t="s">
        <v>2586</v>
      </c>
      <c r="B238" t="s">
        <v>49</v>
      </c>
      <c r="C238" t="s">
        <v>2587</v>
      </c>
      <c r="D238" t="s">
        <v>2588</v>
      </c>
      <c r="E238" t="s">
        <v>2589</v>
      </c>
      <c r="F238">
        <v>7.8454548228870697</v>
      </c>
      <c r="G238">
        <v>11</v>
      </c>
      <c r="H238">
        <v>4800</v>
      </c>
      <c r="I238" t="s">
        <v>1900</v>
      </c>
      <c r="J238" t="s">
        <v>61</v>
      </c>
      <c r="K238" t="s">
        <v>84</v>
      </c>
      <c r="O238" t="str">
        <f t="shared" si="67"/>
        <v>Phillip Dorsett II</v>
      </c>
      <c r="P238" t="str">
        <f>IFERROR(VLOOKUP(O:O,'Name Bridge'!A:B,2,FALSE),O:O)</f>
        <v>Phillip Dorsett II</v>
      </c>
      <c r="Q238" s="12">
        <f>VLOOKUP($K238,'Defensive Stats'!$AC:$AH,2,FALSE)</f>
        <v>7.3097014925373136</v>
      </c>
      <c r="R238" s="12">
        <f>VLOOKUP($K238,'Defensive Stats'!$AC:$AH,4,FALSE)</f>
        <v>4.2161520190023749</v>
      </c>
      <c r="S238" s="12">
        <f>VLOOKUP($K238,'Defensive Stats'!$AC:$AH,6,FALSE)</f>
        <v>11.162393162393162</v>
      </c>
      <c r="T238" s="12">
        <f>IFERROR(VLOOKUP($P238,Passing!$C:$AF,9,FALSE)/VLOOKUP($P238,Passing!$C:$AF,5,FALSE),0)</f>
        <v>0</v>
      </c>
      <c r="U238" s="12">
        <f>IFERROR(VLOOKUP($P238,Passing!$C:$AF,11,FALSE)/VLOOKUP($P238,Passing!$C:$AF,5,FALSE),0)</f>
        <v>0</v>
      </c>
      <c r="V238" s="12">
        <f>IFERROR(VLOOKUP($P238,Passing!$C:$AF,18,FALSE),0)</f>
        <v>0</v>
      </c>
      <c r="W238" s="12">
        <f>IFERROR(VLOOKUP($P238,Passing!$C:$AF,12,FALSE)/VLOOKUP($P238,Passing!$C:$AF,5,FALSE),0)</f>
        <v>0</v>
      </c>
      <c r="X238" s="12">
        <f>IFERROR(IF(OR($B238="D",$B238="K"),0,VLOOKUP($P238,Receiving!$C:$T,7,FALSE)/VLOOKUP($P238,Receiving!$C:$T,5,FALSE)),0)*$AJ238</f>
        <v>0</v>
      </c>
      <c r="Y238" s="21">
        <f>IFERROR(VLOOKUP($P238,Receiving!$C:$T,8,FALSE)/VLOOKUP($P238,Receiving!$C:$T,5,FALSE),0)</f>
        <v>0</v>
      </c>
      <c r="Z238" s="21">
        <f>IFERROR(VLOOKUP($P238,Receiving!$C:$T,10,FALSE)/VLOOKUP($P238,Receiving!$C:$T,5,FALSE),0)</f>
        <v>0</v>
      </c>
      <c r="AA238" s="21">
        <f>IFERROR(VLOOKUP($P238,Receiving!$C:$T,11,FALSE),0)</f>
        <v>0</v>
      </c>
      <c r="AB238" s="21">
        <f>IFERROR(VLOOKUP($P238,Receiving!$C:$T,14,FALSE),0)</f>
        <v>0</v>
      </c>
      <c r="AC238" s="21">
        <f>IFERROR(VLOOKUP($P238,Receiving!$C:$T,11,FALSE)/VLOOKUP($P238,Receiving!$C:$T,5,FALSE),0)</f>
        <v>0</v>
      </c>
      <c r="AD238" s="12">
        <f>IFERROR(VLOOKUP($P238,Rushing!$C:$P,7,FALSE)/VLOOKUP($P238,Rushing!$C:$P,5,FALSE),0)</f>
        <v>0</v>
      </c>
      <c r="AE238" s="12">
        <f>IFERROR(VLOOKUP($P238,Rushing!$C:$P,8,FALSE)/VLOOKUP($P238,Rushing!$C:$P,5,FALSE),0)</f>
        <v>0</v>
      </c>
      <c r="AF238" s="12">
        <f>IFERROR(VLOOKUP($P238,Rushing!$C:$P,12,FALSE),0)</f>
        <v>0</v>
      </c>
      <c r="AG238" s="12">
        <f>IFERROR(VLOOKUP($P238,Rushing!$C:$P,9,FALSE)/VLOOKUP($P238,Rushing!$C:$P,5,FALSE),0)</f>
        <v>0</v>
      </c>
      <c r="AH238" s="12">
        <f>VLOOKUP($J238,'Vegas Odds'!$B:$S,18,FALSE)</f>
        <v>34.284943948412703</v>
      </c>
      <c r="AI238" s="12">
        <f>VLOOKUP($J238,'Vegas Odds'!$B:$S,17,FALSE)</f>
        <v>30.315056051587295</v>
      </c>
      <c r="AJ238">
        <v>1</v>
      </c>
      <c r="AK238" s="12">
        <f t="shared" si="60"/>
        <v>0</v>
      </c>
      <c r="AL238" s="12">
        <f t="shared" si="61"/>
        <v>0</v>
      </c>
      <c r="AM238" s="12">
        <f>V238/Team_Defense_Table[[#Totals],[Passing yds/att]]*'Fanduel Export'!Q238</f>
        <v>0</v>
      </c>
      <c r="AN238" s="12">
        <f t="shared" si="76"/>
        <v>0</v>
      </c>
      <c r="AO238" s="12">
        <f>IFERROR(IF(OR($B238="D",$B238="K"),0,VLOOKUP($P238,Receiving!$C:$T,7,FALSE)/VLOOKUP($P238,Receiving!$C:$T,5,FALSE)),0)*$AJ238</f>
        <v>0</v>
      </c>
      <c r="AP238" s="21">
        <f t="shared" si="68"/>
        <v>34.263041125541122</v>
      </c>
      <c r="AQ238" s="21">
        <f t="shared" si="69"/>
        <v>0</v>
      </c>
      <c r="AR238" s="22">
        <f t="shared" si="62"/>
        <v>0</v>
      </c>
      <c r="AS238" s="22">
        <f t="shared" si="70"/>
        <v>0</v>
      </c>
      <c r="AT238" s="22">
        <f>AA238/Team_Defense_Table[[#Totals],[Yards per completion]]*'Fanduel Export'!S238</f>
        <v>0</v>
      </c>
      <c r="AU238" s="12">
        <f t="shared" si="77"/>
        <v>0</v>
      </c>
      <c r="AV238" s="12">
        <f t="shared" si="63"/>
        <v>0</v>
      </c>
      <c r="AW238" s="21">
        <f t="shared" si="71"/>
        <v>46.789285714285711</v>
      </c>
      <c r="AX238" s="12">
        <f t="shared" si="72"/>
        <v>0</v>
      </c>
      <c r="AY238" s="12">
        <f>AF238/Team_Defense_Table[[#Totals],[Rushing Y/A]]*R238</f>
        <v>0</v>
      </c>
      <c r="AZ238" s="12">
        <f t="shared" si="78"/>
        <v>0</v>
      </c>
      <c r="BA238" s="22">
        <f t="shared" si="64"/>
        <v>0</v>
      </c>
      <c r="BB238" s="22">
        <f t="shared" si="65"/>
        <v>0</v>
      </c>
      <c r="BC238" s="21">
        <f t="shared" si="66"/>
        <v>0</v>
      </c>
      <c r="BD238" t="str">
        <f t="shared" si="73"/>
        <v>Phillip Dorsett II</v>
      </c>
      <c r="BE238">
        <f t="shared" si="74"/>
        <v>4800</v>
      </c>
      <c r="BF238" t="str">
        <f t="shared" si="75"/>
        <v>WR</v>
      </c>
    </row>
    <row r="239" spans="1:58" x14ac:dyDescent="0.3">
      <c r="A239" t="s">
        <v>2590</v>
      </c>
      <c r="B239" t="s">
        <v>34</v>
      </c>
      <c r="C239" t="s">
        <v>2591</v>
      </c>
      <c r="D239" t="s">
        <v>208</v>
      </c>
      <c r="E239" t="s">
        <v>2592</v>
      </c>
      <c r="F239">
        <v>5.5687499046325604</v>
      </c>
      <c r="G239">
        <v>16</v>
      </c>
      <c r="H239">
        <v>4800</v>
      </c>
      <c r="I239" t="s">
        <v>1888</v>
      </c>
      <c r="J239" t="s">
        <v>37</v>
      </c>
      <c r="K239" t="s">
        <v>54</v>
      </c>
      <c r="O239" t="str">
        <f t="shared" si="67"/>
        <v>Gus Edwards</v>
      </c>
      <c r="P239" t="str">
        <f>IFERROR(VLOOKUP(O:O,'Name Bridge'!A:B,2,FALSE),O:O)</f>
        <v>Gus Edwards</v>
      </c>
      <c r="Q239" s="12">
        <f>VLOOKUP($K239,'Defensive Stats'!$AC:$AH,2,FALSE)</f>
        <v>6.7641325536062382</v>
      </c>
      <c r="R239" s="12">
        <f>VLOOKUP($K239,'Defensive Stats'!$AC:$AH,4,FALSE)</f>
        <v>5</v>
      </c>
      <c r="S239" s="12">
        <f>VLOOKUP($K239,'Defensive Stats'!$AC:$AH,6,FALSE)</f>
        <v>10.911949685534591</v>
      </c>
      <c r="T239" s="12">
        <f>IFERROR(VLOOKUP($P239,Passing!$C:$AF,9,FALSE)/VLOOKUP($P239,Passing!$C:$AF,5,FALSE),0)</f>
        <v>0</v>
      </c>
      <c r="U239" s="12">
        <f>IFERROR(VLOOKUP($P239,Passing!$C:$AF,11,FALSE)/VLOOKUP($P239,Passing!$C:$AF,5,FALSE),0)</f>
        <v>0</v>
      </c>
      <c r="V239" s="12">
        <f>IFERROR(VLOOKUP($P239,Passing!$C:$AF,18,FALSE),0)</f>
        <v>0</v>
      </c>
      <c r="W239" s="12">
        <f>IFERROR(VLOOKUP($P239,Passing!$C:$AF,12,FALSE)/VLOOKUP($P239,Passing!$C:$AF,5,FALSE),0)</f>
        <v>0</v>
      </c>
      <c r="X239" s="12">
        <f>IFERROR(IF(OR($B239="D",$B239="K"),0,VLOOKUP($P239,Receiving!$C:$T,7,FALSE)/VLOOKUP($P239,Receiving!$C:$T,5,FALSE)),0)*$AJ239</f>
        <v>0.4375</v>
      </c>
      <c r="Y239" s="21">
        <f>IFERROR(VLOOKUP($P239,Receiving!$C:$T,8,FALSE)/VLOOKUP($P239,Receiving!$C:$T,5,FALSE),0)</f>
        <v>0.4375</v>
      </c>
      <c r="Z239" s="21">
        <f>IFERROR(VLOOKUP($P239,Receiving!$C:$T,10,FALSE)/VLOOKUP($P239,Receiving!$C:$T,5,FALSE),0)</f>
        <v>2.8125</v>
      </c>
      <c r="AA239" s="21">
        <f>IFERROR(VLOOKUP($P239,Receiving!$C:$T,11,FALSE),0)</f>
        <v>6.4</v>
      </c>
      <c r="AB239" s="21">
        <f>IFERROR(VLOOKUP($P239,Receiving!$C:$T,14,FALSE),0)</f>
        <v>10</v>
      </c>
      <c r="AC239" s="21">
        <f>IFERROR(VLOOKUP($P239,Receiving!$C:$T,11,FALSE)/VLOOKUP($P239,Receiving!$C:$T,5,FALSE),0)</f>
        <v>0.4</v>
      </c>
      <c r="AD239" s="12">
        <f>IFERROR(VLOOKUP($P239,Rushing!$C:$P,7,FALSE)/VLOOKUP($P239,Rushing!$C:$P,5,FALSE),0)</f>
        <v>8.3125</v>
      </c>
      <c r="AE239" s="12">
        <f>IFERROR(VLOOKUP($P239,Rushing!$C:$P,8,FALSE)/VLOOKUP($P239,Rushing!$C:$P,5,FALSE),0)</f>
        <v>44.4375</v>
      </c>
      <c r="AF239" s="12" t="str">
        <f>IFERROR(VLOOKUP($P239,Rushing!$C:$P,12,FALSE),0)</f>
        <v>5.3</v>
      </c>
      <c r="AG239" s="12">
        <f>IFERROR(VLOOKUP($P239,Rushing!$C:$P,9,FALSE)/VLOOKUP($P239,Rushing!$C:$P,5,FALSE),0)</f>
        <v>0.125</v>
      </c>
      <c r="AH239" s="12">
        <f>VLOOKUP($J239,'Vegas Odds'!$B:$S,18,FALSE)</f>
        <v>12.779863682432442</v>
      </c>
      <c r="AI239" s="12">
        <f>VLOOKUP($J239,'Vegas Odds'!$B:$S,17,FALSE)</f>
        <v>50.520136317567555</v>
      </c>
      <c r="AJ239">
        <v>1</v>
      </c>
      <c r="AK239" s="12">
        <f t="shared" si="60"/>
        <v>0</v>
      </c>
      <c r="AL239" s="12">
        <f t="shared" si="61"/>
        <v>0</v>
      </c>
      <c r="AM239" s="12">
        <f>V239/Team_Defense_Table[[#Totals],[Passing yds/att]]*'Fanduel Export'!Q239</f>
        <v>0</v>
      </c>
      <c r="AN239" s="12">
        <f t="shared" si="76"/>
        <v>0</v>
      </c>
      <c r="AO239" s="12">
        <f>IFERROR(IF(OR($B239="D",$B239="K"),0,VLOOKUP($P239,Receiving!$C:$T,7,FALSE)/VLOOKUP($P239,Receiving!$C:$T,5,FALSE)),0)*$AJ239</f>
        <v>0.4375</v>
      </c>
      <c r="AP239" s="21">
        <f t="shared" si="68"/>
        <v>19.229761904761904</v>
      </c>
      <c r="AQ239" s="21">
        <f t="shared" si="69"/>
        <v>0.29075712891066197</v>
      </c>
      <c r="AR239" s="22">
        <f t="shared" si="62"/>
        <v>0.4375</v>
      </c>
      <c r="AS239" s="22">
        <f t="shared" si="70"/>
        <v>0.29075712891066197</v>
      </c>
      <c r="AT239" s="22">
        <f>AA239/Team_Defense_Table[[#Totals],[Yards per completion]]*'Fanduel Export'!S239</f>
        <v>6.5768570254457028</v>
      </c>
      <c r="AU239" s="12">
        <f t="shared" si="77"/>
        <v>1.912268065974509</v>
      </c>
      <c r="AV239" s="12">
        <f t="shared" si="63"/>
        <v>8.3125</v>
      </c>
      <c r="AW239" s="21">
        <f t="shared" si="71"/>
        <v>27.742261904761904</v>
      </c>
      <c r="AX239" s="12">
        <f t="shared" si="72"/>
        <v>15.137505174648249</v>
      </c>
      <c r="AY239" s="12">
        <f>AF239/Team_Defense_Table[[#Totals],[Rushing Y/A]]*R239</f>
        <v>6.1449275362318829</v>
      </c>
      <c r="AZ239" s="12">
        <f t="shared" si="78"/>
        <v>93.018872377548647</v>
      </c>
      <c r="BA239" s="22">
        <f t="shared" si="64"/>
        <v>9.7118640443523159</v>
      </c>
      <c r="BB239" s="22">
        <f t="shared" si="65"/>
        <v>2.0233050092400657</v>
      </c>
      <c r="BC239" s="21">
        <f t="shared" si="66"/>
        <v>9.1145833333333343E-2</v>
      </c>
      <c r="BD239" t="str">
        <f t="shared" si="73"/>
        <v>Gus Edwards</v>
      </c>
      <c r="BE239">
        <f t="shared" si="74"/>
        <v>4800</v>
      </c>
      <c r="BF239" t="str">
        <f t="shared" si="75"/>
        <v>RB</v>
      </c>
    </row>
    <row r="240" spans="1:58" x14ac:dyDescent="0.3">
      <c r="A240" t="s">
        <v>2593</v>
      </c>
      <c r="B240" t="s">
        <v>49</v>
      </c>
      <c r="C240" t="s">
        <v>2594</v>
      </c>
      <c r="D240" t="s">
        <v>2595</v>
      </c>
      <c r="E240" t="s">
        <v>2596</v>
      </c>
      <c r="F240">
        <v>1.4624999761581401</v>
      </c>
      <c r="G240">
        <v>16</v>
      </c>
      <c r="H240">
        <v>4800</v>
      </c>
      <c r="I240" t="s">
        <v>1919</v>
      </c>
      <c r="J240" t="s">
        <v>1090</v>
      </c>
      <c r="K240" t="s">
        <v>116</v>
      </c>
      <c r="L240" t="s">
        <v>1128</v>
      </c>
      <c r="M240" t="s">
        <v>2597</v>
      </c>
      <c r="O240" t="str">
        <f t="shared" si="67"/>
        <v>Richie James Jr.</v>
      </c>
      <c r="P240" t="str">
        <f>IFERROR(VLOOKUP(O:O,'Name Bridge'!A:B,2,FALSE),O:O)</f>
        <v>Richie James Jr.</v>
      </c>
      <c r="Q240" s="12">
        <f>VLOOKUP($K240,'Defensive Stats'!$AC:$AH,2,FALSE)</f>
        <v>7.5041597337770387</v>
      </c>
      <c r="R240" s="12">
        <f>VLOOKUP($K240,'Defensive Stats'!$AC:$AH,4,FALSE)</f>
        <v>4.3781321184510249</v>
      </c>
      <c r="S240" s="12">
        <f>VLOOKUP($K240,'Defensive Stats'!$AC:$AH,6,FALSE)</f>
        <v>10.712589073634204</v>
      </c>
      <c r="T240" s="12">
        <f>IFERROR(VLOOKUP($P240,Passing!$C:$AF,9,FALSE)/VLOOKUP($P240,Passing!$C:$AF,5,FALSE),0)</f>
        <v>0</v>
      </c>
      <c r="U240" s="12">
        <f>IFERROR(VLOOKUP($P240,Passing!$C:$AF,11,FALSE)/VLOOKUP($P240,Passing!$C:$AF,5,FALSE),0)</f>
        <v>0</v>
      </c>
      <c r="V240" s="12">
        <f>IFERROR(VLOOKUP($P240,Passing!$C:$AF,18,FALSE),0)</f>
        <v>0</v>
      </c>
      <c r="W240" s="12">
        <f>IFERROR(VLOOKUP($P240,Passing!$C:$AF,12,FALSE)/VLOOKUP($P240,Passing!$C:$AF,5,FALSE),0)</f>
        <v>0</v>
      </c>
      <c r="X240" s="12">
        <f>IFERROR(IF(OR($B240="D",$B240="K"),0,VLOOKUP($P240,Receiving!$C:$T,7,FALSE)/VLOOKUP($P240,Receiving!$C:$T,5,FALSE)),0)*$AJ240</f>
        <v>0</v>
      </c>
      <c r="Y240" s="21">
        <f>IFERROR(VLOOKUP($P240,Receiving!$C:$T,8,FALSE)/VLOOKUP($P240,Receiving!$C:$T,5,FALSE),0)</f>
        <v>0</v>
      </c>
      <c r="Z240" s="21">
        <f>IFERROR(VLOOKUP($P240,Receiving!$C:$T,10,FALSE)/VLOOKUP($P240,Receiving!$C:$T,5,FALSE),0)</f>
        <v>0</v>
      </c>
      <c r="AA240" s="21">
        <f>IFERROR(VLOOKUP($P240,Receiving!$C:$T,11,FALSE),0)</f>
        <v>0</v>
      </c>
      <c r="AB240" s="21">
        <f>IFERROR(VLOOKUP($P240,Receiving!$C:$T,14,FALSE),0)</f>
        <v>0</v>
      </c>
      <c r="AC240" s="21">
        <f>IFERROR(VLOOKUP($P240,Receiving!$C:$T,11,FALSE)/VLOOKUP($P240,Receiving!$C:$T,5,FALSE),0)</f>
        <v>0</v>
      </c>
      <c r="AD240" s="12">
        <f>IFERROR(VLOOKUP($P240,Rushing!$C:$P,7,FALSE)/VLOOKUP($P240,Rushing!$C:$P,5,FALSE),0)</f>
        <v>0</v>
      </c>
      <c r="AE240" s="12">
        <f>IFERROR(VLOOKUP($P240,Rushing!$C:$P,8,FALSE)/VLOOKUP($P240,Rushing!$C:$P,5,FALSE),0)</f>
        <v>0</v>
      </c>
      <c r="AF240" s="12">
        <f>IFERROR(VLOOKUP($P240,Rushing!$C:$P,12,FALSE),0)</f>
        <v>0</v>
      </c>
      <c r="AG240" s="12">
        <f>IFERROR(VLOOKUP($P240,Rushing!$C:$P,9,FALSE)/VLOOKUP($P240,Rushing!$C:$P,5,FALSE),0)</f>
        <v>0</v>
      </c>
      <c r="AH240" s="12">
        <f>VLOOKUP($J240,'Vegas Odds'!$B:$S,18,FALSE)</f>
        <v>26.807585091071147</v>
      </c>
      <c r="AI240" s="12">
        <f>VLOOKUP($J240,'Vegas Odds'!$B:$S,17,FALSE)</f>
        <v>33.392414908928856</v>
      </c>
      <c r="AJ240">
        <v>1</v>
      </c>
      <c r="AK240" s="12">
        <f t="shared" si="60"/>
        <v>0</v>
      </c>
      <c r="AL240" s="12">
        <f t="shared" si="61"/>
        <v>0</v>
      </c>
      <c r="AM240" s="12">
        <f>V240/Team_Defense_Table[[#Totals],[Passing yds/att]]*'Fanduel Export'!Q240</f>
        <v>0</v>
      </c>
      <c r="AN240" s="12">
        <f t="shared" si="76"/>
        <v>0</v>
      </c>
      <c r="AO240" s="12">
        <f>IFERROR(IF(OR($B240="D",$B240="K"),0,VLOOKUP($P240,Receiving!$C:$T,7,FALSE)/VLOOKUP($P240,Receiving!$C:$T,5,FALSE)),0)*$AJ240</f>
        <v>0</v>
      </c>
      <c r="AP240" s="21">
        <f t="shared" si="68"/>
        <v>33.340259740259739</v>
      </c>
      <c r="AQ240" s="21">
        <f t="shared" si="69"/>
        <v>0</v>
      </c>
      <c r="AR240" s="22">
        <f t="shared" si="62"/>
        <v>0</v>
      </c>
      <c r="AS240" s="22">
        <f t="shared" si="70"/>
        <v>0</v>
      </c>
      <c r="AT240" s="22">
        <f>AA240/Team_Defense_Table[[#Totals],[Yards per completion]]*'Fanduel Export'!S240</f>
        <v>0</v>
      </c>
      <c r="AU240" s="12">
        <f t="shared" si="77"/>
        <v>0</v>
      </c>
      <c r="AV240" s="12">
        <f t="shared" si="63"/>
        <v>0</v>
      </c>
      <c r="AW240" s="21">
        <f t="shared" si="71"/>
        <v>29.127326839826839</v>
      </c>
      <c r="AX240" s="12">
        <f t="shared" si="72"/>
        <v>0</v>
      </c>
      <c r="AY240" s="12">
        <f>AF240/Team_Defense_Table[[#Totals],[Rushing Y/A]]*R240</f>
        <v>0</v>
      </c>
      <c r="AZ240" s="12">
        <f t="shared" si="78"/>
        <v>0</v>
      </c>
      <c r="BA240" s="22">
        <f t="shared" si="64"/>
        <v>0</v>
      </c>
      <c r="BB240" s="22">
        <f t="shared" si="65"/>
        <v>0</v>
      </c>
      <c r="BC240" s="21">
        <f t="shared" si="66"/>
        <v>0</v>
      </c>
      <c r="BD240" t="str">
        <f t="shared" si="73"/>
        <v>Richie James Jr.</v>
      </c>
      <c r="BE240">
        <f t="shared" si="74"/>
        <v>4800</v>
      </c>
      <c r="BF240" t="str">
        <f t="shared" si="75"/>
        <v>WR</v>
      </c>
    </row>
    <row r="241" spans="1:58" x14ac:dyDescent="0.3">
      <c r="A241" t="s">
        <v>2598</v>
      </c>
      <c r="B241" t="s">
        <v>2511</v>
      </c>
      <c r="C241" t="s">
        <v>2599</v>
      </c>
      <c r="D241" t="s">
        <v>1058</v>
      </c>
      <c r="E241" t="s">
        <v>2600</v>
      </c>
      <c r="F241">
        <v>9.875</v>
      </c>
      <c r="G241">
        <v>16</v>
      </c>
      <c r="H241">
        <v>4800</v>
      </c>
      <c r="I241" t="s">
        <v>1888</v>
      </c>
      <c r="J241" t="s">
        <v>37</v>
      </c>
      <c r="K241" t="s">
        <v>54</v>
      </c>
      <c r="O241" t="str">
        <f t="shared" si="67"/>
        <v>Baltimore Ravens</v>
      </c>
      <c r="P241" t="str">
        <f>IFERROR(VLOOKUP(O:O,'Name Bridge'!A:B,2,FALSE),O:O)</f>
        <v>BAL</v>
      </c>
      <c r="Q241" s="12">
        <f>VLOOKUP($K241,'Defensive Stats'!$AC:$AH,2,FALSE)</f>
        <v>6.7641325536062382</v>
      </c>
      <c r="R241" s="12">
        <f>VLOOKUP($K241,'Defensive Stats'!$AC:$AH,4,FALSE)</f>
        <v>5</v>
      </c>
      <c r="S241" s="12">
        <f>VLOOKUP($K241,'Defensive Stats'!$AC:$AH,6,FALSE)</f>
        <v>10.911949685534591</v>
      </c>
      <c r="T241" s="12">
        <f>IFERROR(VLOOKUP($P241,Passing!$C:$AF,9,FALSE)/VLOOKUP($P241,Passing!$C:$AF,5,FALSE),0)</f>
        <v>0</v>
      </c>
      <c r="U241" s="12">
        <f>IFERROR(VLOOKUP($P241,Passing!$C:$AF,11,FALSE)/VLOOKUP($P241,Passing!$C:$AF,5,FALSE),0)</f>
        <v>0</v>
      </c>
      <c r="V241" s="12">
        <f>IFERROR(VLOOKUP($P241,Passing!$C:$AF,18,FALSE),0)</f>
        <v>0</v>
      </c>
      <c r="W241" s="12">
        <f>IFERROR(VLOOKUP($P241,Passing!$C:$AF,12,FALSE)/VLOOKUP($P241,Passing!$C:$AF,5,FALSE),0)</f>
        <v>0</v>
      </c>
      <c r="X241" s="12">
        <f>IFERROR(IF(OR($B241="D",$B241="K"),0,VLOOKUP($P241,Receiving!$C:$T,7,FALSE)/VLOOKUP($P241,Receiving!$C:$T,5,FALSE)),0)*$AJ241</f>
        <v>0</v>
      </c>
      <c r="Y241" s="21">
        <f>IFERROR(VLOOKUP($P241,Receiving!$C:$T,8,FALSE)/VLOOKUP($P241,Receiving!$C:$T,5,FALSE),0)</f>
        <v>0</v>
      </c>
      <c r="Z241" s="21">
        <f>IFERROR(VLOOKUP($P241,Receiving!$C:$T,10,FALSE)/VLOOKUP($P241,Receiving!$C:$T,5,FALSE),0)</f>
        <v>0</v>
      </c>
      <c r="AA241" s="21">
        <f>IFERROR(VLOOKUP($P241,Receiving!$C:$T,11,FALSE),0)</f>
        <v>0</v>
      </c>
      <c r="AB241" s="21">
        <f>IFERROR(VLOOKUP($P241,Receiving!$C:$T,14,FALSE),0)</f>
        <v>0</v>
      </c>
      <c r="AC241" s="21">
        <f>IFERROR(VLOOKUP($P241,Receiving!$C:$T,11,FALSE)/VLOOKUP($P241,Receiving!$C:$T,5,FALSE),0)</f>
        <v>0</v>
      </c>
      <c r="AD241" s="12">
        <f>IFERROR(VLOOKUP($P241,Rushing!$C:$P,7,FALSE)/VLOOKUP($P241,Rushing!$C:$P,5,FALSE),0)</f>
        <v>0</v>
      </c>
      <c r="AE241" s="12">
        <f>IFERROR(VLOOKUP($P241,Rushing!$C:$P,8,FALSE)/VLOOKUP($P241,Rushing!$C:$P,5,FALSE),0)</f>
        <v>0</v>
      </c>
      <c r="AF241" s="12">
        <f>IFERROR(VLOOKUP($P241,Rushing!$C:$P,12,FALSE),0)</f>
        <v>0</v>
      </c>
      <c r="AG241" s="12">
        <f>IFERROR(VLOOKUP($P241,Rushing!$C:$P,9,FALSE)/VLOOKUP($P241,Rushing!$C:$P,5,FALSE),0)</f>
        <v>0</v>
      </c>
      <c r="AH241" s="12">
        <f>VLOOKUP($J241,'Vegas Odds'!$B:$S,18,FALSE)</f>
        <v>12.779863682432442</v>
      </c>
      <c r="AI241" s="12">
        <f>VLOOKUP($J241,'Vegas Odds'!$B:$S,17,FALSE)</f>
        <v>50.520136317567555</v>
      </c>
      <c r="AJ241">
        <v>1</v>
      </c>
      <c r="AK241" s="12">
        <f t="shared" si="60"/>
        <v>0</v>
      </c>
      <c r="AL241" s="12">
        <f t="shared" si="61"/>
        <v>0</v>
      </c>
      <c r="AM241" s="12">
        <f>V241/Team_Defense_Table[[#Totals],[Passing yds/att]]*'Fanduel Export'!Q241</f>
        <v>0</v>
      </c>
      <c r="AN241" s="12">
        <f t="shared" si="76"/>
        <v>0</v>
      </c>
      <c r="AO241" s="12">
        <f>IFERROR(IF(OR($B241="D",$B241="K"),0,VLOOKUP($P241,Receiving!$C:$T,7,FALSE)/VLOOKUP($P241,Receiving!$C:$T,5,FALSE)),0)*$AJ241</f>
        <v>0</v>
      </c>
      <c r="AP241" s="21">
        <f t="shared" si="68"/>
        <v>19.229761904761904</v>
      </c>
      <c r="AQ241" s="21">
        <f t="shared" si="69"/>
        <v>0</v>
      </c>
      <c r="AR241" s="22">
        <f t="shared" si="62"/>
        <v>0</v>
      </c>
      <c r="AS241" s="22">
        <f t="shared" si="70"/>
        <v>0</v>
      </c>
      <c r="AT241" s="22">
        <f>AA241/Team_Defense_Table[[#Totals],[Yards per completion]]*'Fanduel Export'!S241</f>
        <v>0</v>
      </c>
      <c r="AU241" s="12">
        <f t="shared" si="77"/>
        <v>0</v>
      </c>
      <c r="AV241" s="12">
        <f t="shared" si="63"/>
        <v>0</v>
      </c>
      <c r="AW241" s="21">
        <f t="shared" si="71"/>
        <v>27.742261904761904</v>
      </c>
      <c r="AX241" s="12">
        <f t="shared" si="72"/>
        <v>0</v>
      </c>
      <c r="AY241" s="12">
        <f>AF241/Team_Defense_Table[[#Totals],[Rushing Y/A]]*R241</f>
        <v>0</v>
      </c>
      <c r="AZ241" s="12">
        <f t="shared" si="78"/>
        <v>0</v>
      </c>
      <c r="BA241" s="22">
        <f t="shared" si="64"/>
        <v>0</v>
      </c>
      <c r="BB241" s="22">
        <f t="shared" si="65"/>
        <v>0</v>
      </c>
      <c r="BC241" s="21">
        <f t="shared" si="66"/>
        <v>0</v>
      </c>
      <c r="BD241" t="str">
        <f t="shared" si="73"/>
        <v>Baltimore Ravens</v>
      </c>
      <c r="BE241">
        <f t="shared" si="74"/>
        <v>4800</v>
      </c>
      <c r="BF241" t="str">
        <f t="shared" si="75"/>
        <v>D</v>
      </c>
    </row>
    <row r="242" spans="1:58" x14ac:dyDescent="0.3">
      <c r="A242" t="s">
        <v>2601</v>
      </c>
      <c r="B242" t="s">
        <v>34</v>
      </c>
      <c r="C242" t="s">
        <v>1936</v>
      </c>
      <c r="D242" t="s">
        <v>283</v>
      </c>
      <c r="E242" t="s">
        <v>2602</v>
      </c>
      <c r="F242">
        <v>6.5999998612837301</v>
      </c>
      <c r="G242">
        <v>11</v>
      </c>
      <c r="H242">
        <v>4800</v>
      </c>
      <c r="I242" t="s">
        <v>1996</v>
      </c>
      <c r="J242" t="s">
        <v>1092</v>
      </c>
      <c r="K242" t="s">
        <v>104</v>
      </c>
      <c r="O242" t="str">
        <f t="shared" si="67"/>
        <v>Chris Thompson</v>
      </c>
      <c r="P242" t="str">
        <f>IFERROR(VLOOKUP(O:O,'Name Bridge'!A:B,2,FALSE),O:O)</f>
        <v>Chris Thompson</v>
      </c>
      <c r="Q242" s="12">
        <f>VLOOKUP($K242,'Defensive Stats'!$AC:$AH,2,FALSE)</f>
        <v>7.0854092526690389</v>
      </c>
      <c r="R242" s="12">
        <f>VLOOKUP($K242,'Defensive Stats'!$AC:$AH,4,FALSE)</f>
        <v>4.0913838120104442</v>
      </c>
      <c r="S242" s="12">
        <f>VLOOKUP($K242,'Defensive Stats'!$AC:$AH,6,FALSE)</f>
        <v>10.106598984771574</v>
      </c>
      <c r="T242" s="12">
        <f>IFERROR(VLOOKUP($P242,Passing!$C:$AF,9,FALSE)/VLOOKUP($P242,Passing!$C:$AF,5,FALSE),0)</f>
        <v>0</v>
      </c>
      <c r="U242" s="12">
        <f>IFERROR(VLOOKUP($P242,Passing!$C:$AF,11,FALSE)/VLOOKUP($P242,Passing!$C:$AF,5,FALSE),0)</f>
        <v>0</v>
      </c>
      <c r="V242" s="12">
        <f>IFERROR(VLOOKUP($P242,Passing!$C:$AF,18,FALSE),0)</f>
        <v>0</v>
      </c>
      <c r="W242" s="12">
        <f>IFERROR(VLOOKUP($P242,Passing!$C:$AF,12,FALSE)/VLOOKUP($P242,Passing!$C:$AF,5,FALSE),0)</f>
        <v>0</v>
      </c>
      <c r="X242" s="12">
        <f>IFERROR(IF(OR($B242="D",$B242="K"),0,VLOOKUP($P242,Receiving!$C:$T,7,FALSE)/VLOOKUP($P242,Receiving!$C:$T,5,FALSE)),0)*$AJ242</f>
        <v>5.2727272727272725</v>
      </c>
      <c r="Y242" s="21">
        <f>IFERROR(VLOOKUP($P242,Receiving!$C:$T,8,FALSE)/VLOOKUP($P242,Receiving!$C:$T,5,FALSE),0)</f>
        <v>3.8181818181818183</v>
      </c>
      <c r="Z242" s="21">
        <f>IFERROR(VLOOKUP($P242,Receiving!$C:$T,10,FALSE)/VLOOKUP($P242,Receiving!$C:$T,5,FALSE),0)</f>
        <v>34.363636363636367</v>
      </c>
      <c r="AA242" s="21">
        <f>IFERROR(VLOOKUP($P242,Receiving!$C:$T,11,FALSE),0)</f>
        <v>9</v>
      </c>
      <c r="AB242" s="21">
        <f>IFERROR(VLOOKUP($P242,Receiving!$C:$T,14,FALSE),0)</f>
        <v>39</v>
      </c>
      <c r="AC242" s="21">
        <f>IFERROR(VLOOKUP($P242,Receiving!$C:$T,11,FALSE)/VLOOKUP($P242,Receiving!$C:$T,5,FALSE),0)</f>
        <v>0.81818181818181823</v>
      </c>
      <c r="AD242" s="12">
        <f>IFERROR(VLOOKUP($P242,Rushing!$C:$P,7,FALSE)/VLOOKUP($P242,Rushing!$C:$P,5,FALSE),0)</f>
        <v>3.3636363636363638</v>
      </c>
      <c r="AE242" s="12">
        <f>IFERROR(VLOOKUP($P242,Rushing!$C:$P,8,FALSE)/VLOOKUP($P242,Rushing!$C:$P,5,FALSE),0)</f>
        <v>12.545454545454545</v>
      </c>
      <c r="AF242" s="12" t="str">
        <f>IFERROR(VLOOKUP($P242,Rushing!$C:$P,12,FALSE),0)</f>
        <v>3.7</v>
      </c>
      <c r="AG242" s="12">
        <f>IFERROR(VLOOKUP($P242,Rushing!$C:$P,9,FALSE)/VLOOKUP($P242,Rushing!$C:$P,5,FALSE),0)</f>
        <v>0</v>
      </c>
      <c r="AH242" s="12">
        <f>VLOOKUP($J242,'Vegas Odds'!$B:$S,18,FALSE)</f>
        <v>43.022920729712041</v>
      </c>
      <c r="AI242" s="12">
        <f>VLOOKUP($J242,'Vegas Odds'!$B:$S,17,FALSE)</f>
        <v>18.377079270287954</v>
      </c>
      <c r="AJ242">
        <v>1</v>
      </c>
      <c r="AK242" s="12">
        <f t="shared" si="60"/>
        <v>0</v>
      </c>
      <c r="AL242" s="12">
        <f t="shared" si="61"/>
        <v>0</v>
      </c>
      <c r="AM242" s="12">
        <f>V242/Team_Defense_Table[[#Totals],[Passing yds/att]]*'Fanduel Export'!Q242</f>
        <v>0</v>
      </c>
      <c r="AN242" s="12">
        <f t="shared" si="76"/>
        <v>0</v>
      </c>
      <c r="AO242" s="12">
        <f>IFERROR(IF(OR($B242="D",$B242="K"),0,VLOOKUP($P242,Receiving!$C:$T,7,FALSE)/VLOOKUP($P242,Receiving!$C:$T,5,FALSE)),0)*$AJ242</f>
        <v>5.2727272727272725</v>
      </c>
      <c r="AP242" s="21">
        <f t="shared" si="68"/>
        <v>39.601298701298703</v>
      </c>
      <c r="AQ242" s="21">
        <f t="shared" si="69"/>
        <v>5.7283002053792957</v>
      </c>
      <c r="AR242" s="22">
        <f t="shared" si="62"/>
        <v>3.8181818181818183</v>
      </c>
      <c r="AS242" s="22">
        <f t="shared" si="70"/>
        <v>4.1480794590677661</v>
      </c>
      <c r="AT242" s="22">
        <f>AA242/Team_Defense_Table[[#Totals],[Yards per completion]]*'Fanduel Export'!S242</f>
        <v>8.5661093753176658</v>
      </c>
      <c r="AU242" s="12">
        <f t="shared" si="77"/>
        <v>35.532902343883023</v>
      </c>
      <c r="AV242" s="12">
        <f t="shared" si="63"/>
        <v>3.3636363636363638</v>
      </c>
      <c r="AW242" s="21">
        <f t="shared" si="71"/>
        <v>30.299350649350647</v>
      </c>
      <c r="AX242" s="12">
        <f t="shared" si="72"/>
        <v>2.0401035258586746</v>
      </c>
      <c r="AY242" s="12">
        <f>AF242/Team_Defense_Table[[#Totals],[Rushing Y/A]]*R242</f>
        <v>3.5102887198698309</v>
      </c>
      <c r="AZ242" s="12">
        <f t="shared" si="78"/>
        <v>7.1613523941883752</v>
      </c>
      <c r="BA242" s="22">
        <f t="shared" si="64"/>
        <v>6.1785163828980485</v>
      </c>
      <c r="BB242" s="22">
        <f t="shared" si="65"/>
        <v>1.2871909131037602</v>
      </c>
      <c r="BC242" s="21">
        <f t="shared" si="66"/>
        <v>1.0984848484848484</v>
      </c>
      <c r="BD242" t="str">
        <f t="shared" si="73"/>
        <v>Chris Thompson</v>
      </c>
      <c r="BE242">
        <f t="shared" si="74"/>
        <v>4800</v>
      </c>
      <c r="BF242" t="str">
        <f t="shared" si="75"/>
        <v>RB</v>
      </c>
    </row>
    <row r="243" spans="1:58" x14ac:dyDescent="0.3">
      <c r="A243" t="s">
        <v>2603</v>
      </c>
      <c r="B243" t="s">
        <v>34</v>
      </c>
      <c r="C243" t="s">
        <v>2604</v>
      </c>
      <c r="D243" t="s">
        <v>376</v>
      </c>
      <c r="E243" t="s">
        <v>2293</v>
      </c>
      <c r="F243">
        <v>4.3999998910086404</v>
      </c>
      <c r="G243">
        <v>7</v>
      </c>
      <c r="H243">
        <v>4800</v>
      </c>
      <c r="I243" t="s">
        <v>1900</v>
      </c>
      <c r="J243" t="s">
        <v>84</v>
      </c>
      <c r="K243" t="s">
        <v>61</v>
      </c>
      <c r="O243" t="str">
        <f t="shared" si="67"/>
        <v>Ito Smith</v>
      </c>
      <c r="P243" t="str">
        <f>IFERROR(VLOOKUP(O:O,'Name Bridge'!A:B,2,FALSE),O:O)</f>
        <v>Ito Smith</v>
      </c>
      <c r="Q243" s="12">
        <f>VLOOKUP($K243,'Defensive Stats'!$AC:$AH,2,FALSE)</f>
        <v>7.0618729096989963</v>
      </c>
      <c r="R243" s="12">
        <f>VLOOKUP($K243,'Defensive Stats'!$AC:$AH,4,FALSE)</f>
        <v>4.8530927835051543</v>
      </c>
      <c r="S243" s="12">
        <f>VLOOKUP($K243,'Defensive Stats'!$AC:$AH,6,FALSE)</f>
        <v>11.026109660574413</v>
      </c>
      <c r="T243" s="12">
        <f>IFERROR(VLOOKUP($P243,Passing!$C:$AF,9,FALSE)/VLOOKUP($P243,Passing!$C:$AF,5,FALSE),0)</f>
        <v>0</v>
      </c>
      <c r="U243" s="12">
        <f>IFERROR(VLOOKUP($P243,Passing!$C:$AF,11,FALSE)/VLOOKUP($P243,Passing!$C:$AF,5,FALSE),0)</f>
        <v>0</v>
      </c>
      <c r="V243" s="12">
        <f>IFERROR(VLOOKUP($P243,Passing!$C:$AF,18,FALSE),0)</f>
        <v>0</v>
      </c>
      <c r="W243" s="12">
        <f>IFERROR(VLOOKUP($P243,Passing!$C:$AF,12,FALSE)/VLOOKUP($P243,Passing!$C:$AF,5,FALSE),0)</f>
        <v>0</v>
      </c>
      <c r="X243" s="12">
        <f>IFERROR(IF(OR($B243="D",$B243="K"),0,VLOOKUP($P243,Receiving!$C:$T,7,FALSE)/VLOOKUP($P243,Receiving!$C:$T,5,FALSE)),0)*$AJ243</f>
        <v>2</v>
      </c>
      <c r="Y243" s="21">
        <f>IFERROR(VLOOKUP($P243,Receiving!$C:$T,8,FALSE)/VLOOKUP($P243,Receiving!$C:$T,5,FALSE),0)</f>
        <v>1.5714285714285714</v>
      </c>
      <c r="Z243" s="21">
        <f>IFERROR(VLOOKUP($P243,Receiving!$C:$T,10,FALSE)/VLOOKUP($P243,Receiving!$C:$T,5,FALSE),0)</f>
        <v>12.428571428571429</v>
      </c>
      <c r="AA243" s="21">
        <f>IFERROR(VLOOKUP($P243,Receiving!$C:$T,11,FALSE),0)</f>
        <v>7.9</v>
      </c>
      <c r="AB243" s="21">
        <f>IFERROR(VLOOKUP($P243,Receiving!$C:$T,14,FALSE),0)</f>
        <v>11</v>
      </c>
      <c r="AC243" s="21">
        <f>IFERROR(VLOOKUP($P243,Receiving!$C:$T,11,FALSE)/VLOOKUP($P243,Receiving!$C:$T,5,FALSE),0)</f>
        <v>1.1285714285714286</v>
      </c>
      <c r="AD243" s="12">
        <f>IFERROR(VLOOKUP($P243,Rushing!$C:$P,7,FALSE)/VLOOKUP($P243,Rushing!$C:$P,5,FALSE),0)</f>
        <v>3.1428571428571428</v>
      </c>
      <c r="AE243" s="12">
        <f>IFERROR(VLOOKUP($P243,Rushing!$C:$P,8,FALSE)/VLOOKUP($P243,Rushing!$C:$P,5,FALSE),0)</f>
        <v>15.142857142857142</v>
      </c>
      <c r="AF243" s="12" t="str">
        <f>IFERROR(VLOOKUP($P243,Rushing!$C:$P,12,FALSE),0)</f>
        <v>4.8</v>
      </c>
      <c r="AG243" s="12">
        <f>IFERROR(VLOOKUP($P243,Rushing!$C:$P,9,FALSE)/VLOOKUP($P243,Rushing!$C:$P,5,FALSE),0)</f>
        <v>0.14285714285714285</v>
      </c>
      <c r="AH243" s="12">
        <f>VLOOKUP($J243,'Vegas Odds'!$B:$S,18,FALSE)</f>
        <v>44.774070299355685</v>
      </c>
      <c r="AI243" s="12">
        <f>VLOOKUP($J243,'Vegas Odds'!$B:$S,17,FALSE)</f>
        <v>21.325929700644309</v>
      </c>
      <c r="AJ243">
        <v>1</v>
      </c>
      <c r="AK243" s="12">
        <f t="shared" si="60"/>
        <v>0</v>
      </c>
      <c r="AL243" s="12">
        <f t="shared" si="61"/>
        <v>0</v>
      </c>
      <c r="AM243" s="12">
        <f>V243/Team_Defense_Table[[#Totals],[Passing yds/att]]*'Fanduel Export'!Q243</f>
        <v>0</v>
      </c>
      <c r="AN243" s="12">
        <f t="shared" si="76"/>
        <v>0</v>
      </c>
      <c r="AO243" s="12">
        <f>IFERROR(IF(OR($B243="D",$B243="K"),0,VLOOKUP($P243,Receiving!$C:$T,7,FALSE)/VLOOKUP($P243,Receiving!$C:$T,5,FALSE)),0)*$AJ243</f>
        <v>2</v>
      </c>
      <c r="AP243" s="21">
        <f t="shared" si="68"/>
        <v>36.57628205128205</v>
      </c>
      <c r="AQ243" s="21">
        <f t="shared" si="69"/>
        <v>2.4482570555738752</v>
      </c>
      <c r="AR243" s="22">
        <f t="shared" si="62"/>
        <v>1.5714285714285714</v>
      </c>
      <c r="AS243" s="22">
        <f t="shared" si="70"/>
        <v>1.9236305436651877</v>
      </c>
      <c r="AT243" s="22">
        <f>AA243/Team_Defense_Table[[#Totals],[Yards per completion]]*'Fanduel Export'!S243</f>
        <v>8.2032410010797729</v>
      </c>
      <c r="AU243" s="12">
        <f t="shared" si="77"/>
        <v>15.780004946723642</v>
      </c>
      <c r="AV243" s="12">
        <f t="shared" si="63"/>
        <v>3.1428571428571428</v>
      </c>
      <c r="AW243" s="21">
        <f t="shared" si="71"/>
        <v>30.875869963369961</v>
      </c>
      <c r="AX243" s="12">
        <f t="shared" si="72"/>
        <v>2.1707679999706753</v>
      </c>
      <c r="AY243" s="12">
        <f>AF243/Team_Defense_Table[[#Totals],[Rushing Y/A]]*R243</f>
        <v>5.4017032720753022</v>
      </c>
      <c r="AZ243" s="12">
        <f t="shared" si="78"/>
        <v>11.725844608357956</v>
      </c>
      <c r="BA243" s="22">
        <f t="shared" si="64"/>
        <v>3.5362992412224452</v>
      </c>
      <c r="BB243" s="22">
        <f t="shared" si="65"/>
        <v>0.73672900858800949</v>
      </c>
      <c r="BC243" s="21">
        <f t="shared" si="66"/>
        <v>0.41666666666666669</v>
      </c>
      <c r="BD243" t="str">
        <f t="shared" si="73"/>
        <v>Ito Smith</v>
      </c>
      <c r="BE243">
        <f t="shared" si="74"/>
        <v>4800</v>
      </c>
      <c r="BF243" t="str">
        <f t="shared" si="75"/>
        <v>RB</v>
      </c>
    </row>
    <row r="244" spans="1:58" x14ac:dyDescent="0.3">
      <c r="A244" t="s">
        <v>2605</v>
      </c>
      <c r="B244" t="s">
        <v>49</v>
      </c>
      <c r="C244" t="s">
        <v>2606</v>
      </c>
      <c r="D244" t="s">
        <v>265</v>
      </c>
      <c r="E244" t="s">
        <v>2607</v>
      </c>
      <c r="F244">
        <v>5.3384616558368299</v>
      </c>
      <c r="G244">
        <v>13</v>
      </c>
      <c r="H244">
        <v>4800</v>
      </c>
      <c r="I244" t="s">
        <v>1896</v>
      </c>
      <c r="J244" t="s">
        <v>46</v>
      </c>
      <c r="K244" t="s">
        <v>1094</v>
      </c>
      <c r="O244" t="str">
        <f t="shared" si="67"/>
        <v>Tajae Sharpe</v>
      </c>
      <c r="P244" t="str">
        <f>IFERROR(VLOOKUP(O:O,'Name Bridge'!A:B,2,FALSE),O:O)</f>
        <v>Tajae Sharpe</v>
      </c>
      <c r="Q244" s="12">
        <f>VLOOKUP($K244,'Defensive Stats'!$AC:$AH,2,FALSE)</f>
        <v>6.8150183150183148</v>
      </c>
      <c r="R244" s="12">
        <f>VLOOKUP($K244,'Defensive Stats'!$AC:$AH,4,FALSE)</f>
        <v>4.6739659367396591</v>
      </c>
      <c r="S244" s="12">
        <f>VLOOKUP($K244,'Defensive Stats'!$AC:$AH,6,FALSE)</f>
        <v>11.414110429447852</v>
      </c>
      <c r="T244" s="12">
        <f>IFERROR(VLOOKUP($P244,Passing!$C:$AF,9,FALSE)/VLOOKUP($P244,Passing!$C:$AF,5,FALSE),0)</f>
        <v>0</v>
      </c>
      <c r="U244" s="12">
        <f>IFERROR(VLOOKUP($P244,Passing!$C:$AF,11,FALSE)/VLOOKUP($P244,Passing!$C:$AF,5,FALSE),0)</f>
        <v>0</v>
      </c>
      <c r="V244" s="12">
        <f>IFERROR(VLOOKUP($P244,Passing!$C:$AF,18,FALSE),0)</f>
        <v>0</v>
      </c>
      <c r="W244" s="12">
        <f>IFERROR(VLOOKUP($P244,Passing!$C:$AF,12,FALSE)/VLOOKUP($P244,Passing!$C:$AF,5,FALSE),0)</f>
        <v>0</v>
      </c>
      <c r="X244" s="12">
        <f>IFERROR(IF(OR($B244="D",$B244="K"),0,VLOOKUP($P244,Receiving!$C:$T,7,FALSE)/VLOOKUP($P244,Receiving!$C:$T,5,FALSE)),0)*$AJ244</f>
        <v>2.3333333333333335</v>
      </c>
      <c r="Y244" s="21">
        <f>IFERROR(VLOOKUP($P244,Receiving!$C:$T,8,FALSE)/VLOOKUP($P244,Receiving!$C:$T,5,FALSE),0)</f>
        <v>1.6666666666666667</v>
      </c>
      <c r="Z244" s="21">
        <f>IFERROR(VLOOKUP($P244,Receiving!$C:$T,10,FALSE)/VLOOKUP($P244,Receiving!$C:$T,5,FALSE),0)</f>
        <v>21.933333333333334</v>
      </c>
      <c r="AA244" s="21">
        <f>IFERROR(VLOOKUP($P244,Receiving!$C:$T,11,FALSE),0)</f>
        <v>13.2</v>
      </c>
      <c r="AB244" s="21">
        <f>IFERROR(VLOOKUP($P244,Receiving!$C:$T,14,FALSE),0)</f>
        <v>47</v>
      </c>
      <c r="AC244" s="21">
        <f>IFERROR(VLOOKUP($P244,Receiving!$C:$T,11,FALSE)/VLOOKUP($P244,Receiving!$C:$T,5,FALSE),0)</f>
        <v>0.88</v>
      </c>
      <c r="AD244" s="12">
        <f>IFERROR(VLOOKUP($P244,Rushing!$C:$P,7,FALSE)/VLOOKUP($P244,Rushing!$C:$P,5,FALSE),0)</f>
        <v>0</v>
      </c>
      <c r="AE244" s="12">
        <f>IFERROR(VLOOKUP($P244,Rushing!$C:$P,8,FALSE)/VLOOKUP($P244,Rushing!$C:$P,5,FALSE),0)</f>
        <v>0</v>
      </c>
      <c r="AF244" s="12">
        <f>IFERROR(VLOOKUP($P244,Rushing!$C:$P,12,FALSE),0)</f>
        <v>0</v>
      </c>
      <c r="AG244" s="12">
        <f>IFERROR(VLOOKUP($P244,Rushing!$C:$P,9,FALSE)/VLOOKUP($P244,Rushing!$C:$P,5,FALSE),0)</f>
        <v>0</v>
      </c>
      <c r="AH244" s="12">
        <f>VLOOKUP($J244,'Vegas Odds'!$B:$S,18,FALSE)</f>
        <v>24.965896593176794</v>
      </c>
      <c r="AI244" s="12">
        <f>VLOOKUP($J244,'Vegas Odds'!$B:$S,17,FALSE)</f>
        <v>34.134103406823208</v>
      </c>
      <c r="AJ244">
        <v>1</v>
      </c>
      <c r="AK244" s="12">
        <f t="shared" si="60"/>
        <v>0</v>
      </c>
      <c r="AL244" s="12">
        <f t="shared" si="61"/>
        <v>0</v>
      </c>
      <c r="AM244" s="12">
        <f>V244/Team_Defense_Table[[#Totals],[Passing yds/att]]*'Fanduel Export'!Q244</f>
        <v>0</v>
      </c>
      <c r="AN244" s="12">
        <f t="shared" si="76"/>
        <v>0</v>
      </c>
      <c r="AO244" s="12">
        <f>IFERROR(IF(OR($B244="D",$B244="K"),0,VLOOKUP($P244,Receiving!$C:$T,7,FALSE)/VLOOKUP($P244,Receiving!$C:$T,5,FALSE)),0)*$AJ244</f>
        <v>2.3333333333333335</v>
      </c>
      <c r="AP244" s="21">
        <f t="shared" si="68"/>
        <v>26.827243589743592</v>
      </c>
      <c r="AQ244" s="21">
        <f t="shared" si="69"/>
        <v>2.1714403316367434</v>
      </c>
      <c r="AR244" s="22">
        <f t="shared" si="62"/>
        <v>1.6666666666666667</v>
      </c>
      <c r="AS244" s="22">
        <f t="shared" si="70"/>
        <v>1.5510288083119597</v>
      </c>
      <c r="AT244" s="22">
        <f>AA244/Team_Defense_Table[[#Totals],[Yards per completion]]*'Fanduel Export'!S244</f>
        <v>14.189009294319751</v>
      </c>
      <c r="AU244" s="12">
        <f t="shared" si="77"/>
        <v>22.007562176896084</v>
      </c>
      <c r="AV244" s="12">
        <f t="shared" si="63"/>
        <v>0</v>
      </c>
      <c r="AW244" s="21">
        <f t="shared" si="71"/>
        <v>37.68278388278388</v>
      </c>
      <c r="AX244" s="12">
        <f t="shared" si="72"/>
        <v>0</v>
      </c>
      <c r="AY244" s="12">
        <f>AF244/Team_Defense_Table[[#Totals],[Rushing Y/A]]*R244</f>
        <v>0</v>
      </c>
      <c r="AZ244" s="12">
        <f t="shared" si="78"/>
        <v>0</v>
      </c>
      <c r="BA244" s="22">
        <f t="shared" si="64"/>
        <v>3.0340895510229418</v>
      </c>
      <c r="BB244" s="22">
        <f t="shared" si="65"/>
        <v>0.63210198979644627</v>
      </c>
      <c r="BC244" s="21">
        <f t="shared" si="66"/>
        <v>0.48611111111111116</v>
      </c>
      <c r="BD244" t="str">
        <f t="shared" si="73"/>
        <v>Tajae Sharpe</v>
      </c>
      <c r="BE244">
        <f t="shared" si="74"/>
        <v>4800</v>
      </c>
      <c r="BF244" t="str">
        <f t="shared" si="75"/>
        <v>WR</v>
      </c>
    </row>
    <row r="245" spans="1:58" x14ac:dyDescent="0.3">
      <c r="A245" t="s">
        <v>2608</v>
      </c>
      <c r="B245" t="s">
        <v>49</v>
      </c>
      <c r="C245" t="s">
        <v>2609</v>
      </c>
      <c r="D245" t="s">
        <v>267</v>
      </c>
      <c r="E245" t="s">
        <v>2610</v>
      </c>
      <c r="F245">
        <v>4.7266667683919197</v>
      </c>
      <c r="G245">
        <v>15</v>
      </c>
      <c r="H245">
        <v>4800</v>
      </c>
      <c r="I245" t="s">
        <v>1968</v>
      </c>
      <c r="J245" t="s">
        <v>99</v>
      </c>
      <c r="K245" t="s">
        <v>72</v>
      </c>
      <c r="O245" t="str">
        <f t="shared" si="67"/>
        <v>Ted Ginn Jr.</v>
      </c>
      <c r="P245" t="str">
        <f>IFERROR(VLOOKUP(O:O,'Name Bridge'!A:B,2,FALSE),O:O)</f>
        <v>Ted Ginn</v>
      </c>
      <c r="Q245" s="12">
        <f>VLOOKUP($K245,'Defensive Stats'!$AC:$AH,2,FALSE)</f>
        <v>7.4484451718494276</v>
      </c>
      <c r="R245" s="12">
        <f>VLOOKUP($K245,'Defensive Stats'!$AC:$AH,4,FALSE)</f>
        <v>4.0769230769230766</v>
      </c>
      <c r="S245" s="12">
        <f>VLOOKUP($K245,'Defensive Stats'!$AC:$AH,6,FALSE)</f>
        <v>11.94488188976378</v>
      </c>
      <c r="T245" s="12">
        <f>IFERROR(VLOOKUP($P245,Passing!$C:$AF,9,FALSE)/VLOOKUP($P245,Passing!$C:$AF,5,FALSE),0)</f>
        <v>0</v>
      </c>
      <c r="U245" s="12">
        <f>IFERROR(VLOOKUP($P245,Passing!$C:$AF,11,FALSE)/VLOOKUP($P245,Passing!$C:$AF,5,FALSE),0)</f>
        <v>0</v>
      </c>
      <c r="V245" s="12">
        <f>IFERROR(VLOOKUP($P245,Passing!$C:$AF,18,FALSE),0)</f>
        <v>0</v>
      </c>
      <c r="W245" s="12">
        <f>IFERROR(VLOOKUP($P245,Passing!$C:$AF,12,FALSE)/VLOOKUP($P245,Passing!$C:$AF,5,FALSE),0)</f>
        <v>0</v>
      </c>
      <c r="X245" s="12">
        <f>IFERROR(IF(OR($B245="D",$B245="K"),0,VLOOKUP($P245,Receiving!$C:$T,7,FALSE)/VLOOKUP($P245,Receiving!$C:$T,5,FALSE)),0)*$AJ245</f>
        <v>0</v>
      </c>
      <c r="Y245" s="21">
        <f>IFERROR(VLOOKUP($P245,Receiving!$C:$T,8,FALSE)/VLOOKUP($P245,Receiving!$C:$T,5,FALSE),0)</f>
        <v>0</v>
      </c>
      <c r="Z245" s="21">
        <f>IFERROR(VLOOKUP($P245,Receiving!$C:$T,10,FALSE)/VLOOKUP($P245,Receiving!$C:$T,5,FALSE),0)</f>
        <v>0</v>
      </c>
      <c r="AA245" s="21">
        <f>IFERROR(VLOOKUP($P245,Receiving!$C:$T,11,FALSE),0)</f>
        <v>0</v>
      </c>
      <c r="AB245" s="21">
        <f>IFERROR(VLOOKUP($P245,Receiving!$C:$T,14,FALSE),0)</f>
        <v>0</v>
      </c>
      <c r="AC245" s="21">
        <f>IFERROR(VLOOKUP($P245,Receiving!$C:$T,11,FALSE)/VLOOKUP($P245,Receiving!$C:$T,5,FALSE),0)</f>
        <v>0</v>
      </c>
      <c r="AD245" s="12">
        <f>IFERROR(VLOOKUP($P245,Rushing!$C:$P,7,FALSE)/VLOOKUP($P245,Rushing!$C:$P,5,FALSE),0)</f>
        <v>0</v>
      </c>
      <c r="AE245" s="12">
        <f>IFERROR(VLOOKUP($P245,Rushing!$C:$P,8,FALSE)/VLOOKUP($P245,Rushing!$C:$P,5,FALSE),0)</f>
        <v>0</v>
      </c>
      <c r="AF245" s="12">
        <f>IFERROR(VLOOKUP($P245,Rushing!$C:$P,12,FALSE),0)</f>
        <v>0</v>
      </c>
      <c r="AG245" s="12">
        <f>IFERROR(VLOOKUP($P245,Rushing!$C:$P,9,FALSE)/VLOOKUP($P245,Rushing!$C:$P,5,FALSE),0)</f>
        <v>0</v>
      </c>
      <c r="AH245" s="12">
        <f>VLOOKUP($J245,'Vegas Odds'!$B:$S,18,FALSE)</f>
        <v>39.087289482995565</v>
      </c>
      <c r="AI245" s="12">
        <f>VLOOKUP($J245,'Vegas Odds'!$B:$S,17,FALSE)</f>
        <v>21.912710517004435</v>
      </c>
      <c r="AJ245">
        <v>1</v>
      </c>
      <c r="AK245" s="12">
        <f t="shared" si="60"/>
        <v>0</v>
      </c>
      <c r="AL245" s="12">
        <f t="shared" si="61"/>
        <v>0</v>
      </c>
      <c r="AM245" s="12">
        <f>V245/Team_Defense_Table[[#Totals],[Passing yds/att]]*'Fanduel Export'!Q245</f>
        <v>0</v>
      </c>
      <c r="AN245" s="12">
        <f t="shared" si="76"/>
        <v>0</v>
      </c>
      <c r="AO245" s="12">
        <f>IFERROR(IF(OR($B245="D",$B245="K"),0,VLOOKUP($P245,Receiving!$C:$T,7,FALSE)/VLOOKUP($P245,Receiving!$C:$T,5,FALSE)),0)*$AJ245</f>
        <v>0</v>
      </c>
      <c r="AP245" s="21">
        <f t="shared" si="68"/>
        <v>29.935714285714287</v>
      </c>
      <c r="AQ245" s="21">
        <f t="shared" si="69"/>
        <v>0</v>
      </c>
      <c r="AR245" s="22">
        <f t="shared" si="62"/>
        <v>0</v>
      </c>
      <c r="AS245" s="22">
        <f t="shared" si="70"/>
        <v>0</v>
      </c>
      <c r="AT245" s="22">
        <f>AA245/Team_Defense_Table[[#Totals],[Yards per completion]]*'Fanduel Export'!S245</f>
        <v>0</v>
      </c>
      <c r="AU245" s="12">
        <f t="shared" si="77"/>
        <v>0</v>
      </c>
      <c r="AV245" s="12">
        <f t="shared" si="63"/>
        <v>0</v>
      </c>
      <c r="AW245" s="21">
        <f t="shared" si="71"/>
        <v>24.985714285714284</v>
      </c>
      <c r="AX245" s="12">
        <f t="shared" si="72"/>
        <v>0</v>
      </c>
      <c r="AY245" s="12">
        <f>AF245/Team_Defense_Table[[#Totals],[Rushing Y/A]]*R245</f>
        <v>0</v>
      </c>
      <c r="AZ245" s="12">
        <f t="shared" si="78"/>
        <v>0</v>
      </c>
      <c r="BA245" s="22">
        <f t="shared" si="64"/>
        <v>0</v>
      </c>
      <c r="BB245" s="22">
        <f t="shared" si="65"/>
        <v>0</v>
      </c>
      <c r="BC245" s="21">
        <f t="shared" si="66"/>
        <v>0</v>
      </c>
      <c r="BD245" t="str">
        <f t="shared" si="73"/>
        <v>Ted Ginn Jr.</v>
      </c>
      <c r="BE245">
        <f t="shared" si="74"/>
        <v>4800</v>
      </c>
      <c r="BF245" t="str">
        <f t="shared" si="75"/>
        <v>WR</v>
      </c>
    </row>
    <row r="246" spans="1:58" x14ac:dyDescent="0.3">
      <c r="A246" t="s">
        <v>2611</v>
      </c>
      <c r="B246" t="s">
        <v>49</v>
      </c>
      <c r="C246" t="s">
        <v>2565</v>
      </c>
      <c r="D246" t="s">
        <v>344</v>
      </c>
      <c r="E246" t="s">
        <v>2612</v>
      </c>
      <c r="F246">
        <v>7.6500002543131496</v>
      </c>
      <c r="G246">
        <v>6</v>
      </c>
      <c r="H246">
        <v>4800</v>
      </c>
      <c r="I246" t="s">
        <v>1941</v>
      </c>
      <c r="J246" t="s">
        <v>76</v>
      </c>
      <c r="K246" t="s">
        <v>135</v>
      </c>
      <c r="O246" t="str">
        <f t="shared" si="67"/>
        <v>Greg Ward</v>
      </c>
      <c r="P246" t="str">
        <f>IFERROR(VLOOKUP(O:O,'Name Bridge'!A:B,2,FALSE),O:O)</f>
        <v>Greg Ward</v>
      </c>
      <c r="Q246" s="12">
        <f>VLOOKUP($K246,'Defensive Stats'!$AC:$AH,2,FALSE)</f>
        <v>7.0796296296296299</v>
      </c>
      <c r="R246" s="12">
        <f>VLOOKUP($K246,'Defensive Stats'!$AC:$AH,4,FALSE)</f>
        <v>4.7444219066937121</v>
      </c>
      <c r="S246" s="12">
        <f>VLOOKUP($K246,'Defensive Stats'!$AC:$AH,6,FALSE)</f>
        <v>10.304582210242588</v>
      </c>
      <c r="T246" s="12">
        <f>IFERROR(VLOOKUP($P246,Passing!$C:$AF,9,FALSE)/VLOOKUP($P246,Passing!$C:$AF,5,FALSE),0)</f>
        <v>0</v>
      </c>
      <c r="U246" s="12">
        <f>IFERROR(VLOOKUP($P246,Passing!$C:$AF,11,FALSE)/VLOOKUP($P246,Passing!$C:$AF,5,FALSE),0)</f>
        <v>0</v>
      </c>
      <c r="V246" s="12">
        <f>IFERROR(VLOOKUP($P246,Passing!$C:$AF,18,FALSE),0)</f>
        <v>0</v>
      </c>
      <c r="W246" s="12">
        <f>IFERROR(VLOOKUP($P246,Passing!$C:$AF,12,FALSE)/VLOOKUP($P246,Passing!$C:$AF,5,FALSE),0)</f>
        <v>0</v>
      </c>
      <c r="X246" s="12">
        <f>IFERROR(IF(OR($B246="D",$B246="K"),0,VLOOKUP($P246,Receiving!$C:$T,7,FALSE)/VLOOKUP($P246,Receiving!$C:$T,5,FALSE)),0)*$AJ246</f>
        <v>5.7142857142857144</v>
      </c>
      <c r="Y246" s="21">
        <f>IFERROR(VLOOKUP($P246,Receiving!$C:$T,8,FALSE)/VLOOKUP($P246,Receiving!$C:$T,5,FALSE),0)</f>
        <v>4</v>
      </c>
      <c r="Z246" s="21">
        <f>IFERROR(VLOOKUP($P246,Receiving!$C:$T,10,FALSE)/VLOOKUP($P246,Receiving!$C:$T,5,FALSE),0)</f>
        <v>36.285714285714285</v>
      </c>
      <c r="AA246" s="21">
        <f>IFERROR(VLOOKUP($P246,Receiving!$C:$T,11,FALSE),0)</f>
        <v>9.1</v>
      </c>
      <c r="AB246" s="21">
        <f>IFERROR(VLOOKUP($P246,Receiving!$C:$T,14,FALSE),0)</f>
        <v>38</v>
      </c>
      <c r="AC246" s="21">
        <f>IFERROR(VLOOKUP($P246,Receiving!$C:$T,11,FALSE)/VLOOKUP($P246,Receiving!$C:$T,5,FALSE),0)</f>
        <v>1.3</v>
      </c>
      <c r="AD246" s="12">
        <f>IFERROR(VLOOKUP($P246,Rushing!$C:$P,7,FALSE)/VLOOKUP($P246,Rushing!$C:$P,5,FALSE),0)</f>
        <v>0.14285714285714285</v>
      </c>
      <c r="AE246" s="12">
        <f>IFERROR(VLOOKUP($P246,Rushing!$C:$P,8,FALSE)/VLOOKUP($P246,Rushing!$C:$P,5,FALSE),0)</f>
        <v>0.7142857142857143</v>
      </c>
      <c r="AF246" s="12" t="str">
        <f>IFERROR(VLOOKUP($P246,Rushing!$C:$P,12,FALSE),0)</f>
        <v>5.0</v>
      </c>
      <c r="AG246" s="12">
        <f>IFERROR(VLOOKUP($P246,Rushing!$C:$P,9,FALSE)/VLOOKUP($P246,Rushing!$C:$P,5,FALSE),0)</f>
        <v>0</v>
      </c>
      <c r="AH246" s="12">
        <f>VLOOKUP($J246,'Vegas Odds'!$B:$S,18,FALSE)</f>
        <v>29.284970403171386</v>
      </c>
      <c r="AI246" s="12">
        <f>VLOOKUP($J246,'Vegas Odds'!$B:$S,17,FALSE)</f>
        <v>32.615029596828613</v>
      </c>
      <c r="AJ246">
        <v>1</v>
      </c>
      <c r="AK246" s="12">
        <f t="shared" si="60"/>
        <v>0</v>
      </c>
      <c r="AL246" s="12">
        <f t="shared" si="61"/>
        <v>0</v>
      </c>
      <c r="AM246" s="12">
        <f>V246/Team_Defense_Table[[#Totals],[Passing yds/att]]*'Fanduel Export'!Q246</f>
        <v>0</v>
      </c>
      <c r="AN246" s="12">
        <f t="shared" si="76"/>
        <v>0</v>
      </c>
      <c r="AO246" s="12">
        <f>IFERROR(IF(OR($B246="D",$B246="K"),0,VLOOKUP($P246,Receiving!$C:$T,7,FALSE)/VLOOKUP($P246,Receiving!$C:$T,5,FALSE)),0)*$AJ246</f>
        <v>5.7142857142857144</v>
      </c>
      <c r="AP246" s="21">
        <f t="shared" si="68"/>
        <v>48.590422077922085</v>
      </c>
      <c r="AQ246" s="21">
        <f t="shared" si="69"/>
        <v>3.4439439062653729</v>
      </c>
      <c r="AR246" s="22">
        <f t="shared" si="62"/>
        <v>4</v>
      </c>
      <c r="AS246" s="22">
        <f t="shared" si="70"/>
        <v>2.4107607343857609</v>
      </c>
      <c r="AT246" s="22">
        <f>AA246/Team_Defense_Table[[#Totals],[Yards per completion]]*'Fanduel Export'!S246</f>
        <v>8.830958680861654</v>
      </c>
      <c r="AU246" s="12">
        <f t="shared" si="77"/>
        <v>21.28932843480435</v>
      </c>
      <c r="AV246" s="12">
        <f t="shared" si="63"/>
        <v>0.14285714285714285</v>
      </c>
      <c r="AW246" s="21">
        <f t="shared" si="71"/>
        <v>20.961922799422798</v>
      </c>
      <c r="AX246" s="12">
        <f t="shared" si="72"/>
        <v>0.22227397681916777</v>
      </c>
      <c r="AY246" s="12">
        <f>AF246/Team_Defense_Table[[#Totals],[Rushing Y/A]]*R246</f>
        <v>5.5007790222535791</v>
      </c>
      <c r="AZ246" s="12">
        <f t="shared" si="78"/>
        <v>1.2226800288797564</v>
      </c>
      <c r="BA246" s="22">
        <f t="shared" si="64"/>
        <v>4.2512008463684108</v>
      </c>
      <c r="BB246" s="22">
        <f t="shared" si="65"/>
        <v>0.88566684299341891</v>
      </c>
      <c r="BC246" s="21">
        <f t="shared" si="66"/>
        <v>1.1904761904761905</v>
      </c>
      <c r="BD246" t="str">
        <f t="shared" si="73"/>
        <v>Greg Ward</v>
      </c>
      <c r="BE246">
        <f t="shared" si="74"/>
        <v>4800</v>
      </c>
      <c r="BF246" t="str">
        <f t="shared" si="75"/>
        <v>WR</v>
      </c>
    </row>
    <row r="247" spans="1:58" x14ac:dyDescent="0.3">
      <c r="A247" t="s">
        <v>2613</v>
      </c>
      <c r="B247" t="s">
        <v>49</v>
      </c>
      <c r="C247" t="s">
        <v>1898</v>
      </c>
      <c r="D247" t="s">
        <v>286</v>
      </c>
      <c r="E247" t="s">
        <v>2614</v>
      </c>
      <c r="F247">
        <v>5.3071430751255502</v>
      </c>
      <c r="G247">
        <v>14</v>
      </c>
      <c r="H247">
        <v>4800</v>
      </c>
      <c r="I247" t="s">
        <v>1900</v>
      </c>
      <c r="J247" t="s">
        <v>84</v>
      </c>
      <c r="K247" t="s">
        <v>61</v>
      </c>
      <c r="O247" t="str">
        <f t="shared" si="67"/>
        <v>Russell Gage</v>
      </c>
      <c r="P247" t="str">
        <f>IFERROR(VLOOKUP(O:O,'Name Bridge'!A:B,2,FALSE),O:O)</f>
        <v>Russell Gage</v>
      </c>
      <c r="Q247" s="12">
        <f>VLOOKUP($K247,'Defensive Stats'!$AC:$AH,2,FALSE)</f>
        <v>7.0618729096989963</v>
      </c>
      <c r="R247" s="12">
        <f>VLOOKUP($K247,'Defensive Stats'!$AC:$AH,4,FALSE)</f>
        <v>4.8530927835051543</v>
      </c>
      <c r="S247" s="12">
        <f>VLOOKUP($K247,'Defensive Stats'!$AC:$AH,6,FALSE)</f>
        <v>11.026109660574413</v>
      </c>
      <c r="T247" s="12">
        <f>IFERROR(VLOOKUP($P247,Passing!$C:$AF,9,FALSE)/VLOOKUP($P247,Passing!$C:$AF,5,FALSE),0)</f>
        <v>0</v>
      </c>
      <c r="U247" s="12">
        <f>IFERROR(VLOOKUP($P247,Passing!$C:$AF,11,FALSE)/VLOOKUP($P247,Passing!$C:$AF,5,FALSE),0)</f>
        <v>0</v>
      </c>
      <c r="V247" s="12">
        <f>IFERROR(VLOOKUP($P247,Passing!$C:$AF,18,FALSE),0)</f>
        <v>0</v>
      </c>
      <c r="W247" s="12">
        <f>IFERROR(VLOOKUP($P247,Passing!$C:$AF,12,FALSE)/VLOOKUP($P247,Passing!$C:$AF,5,FALSE),0)</f>
        <v>0</v>
      </c>
      <c r="X247" s="12">
        <f>IFERROR(IF(OR($B247="D",$B247="K"),0,VLOOKUP($P247,Receiving!$C:$T,7,FALSE)/VLOOKUP($P247,Receiving!$C:$T,5,FALSE)),0)*$AJ247</f>
        <v>4.625</v>
      </c>
      <c r="Y247" s="21">
        <f>IFERROR(VLOOKUP($P247,Receiving!$C:$T,8,FALSE)/VLOOKUP($P247,Receiving!$C:$T,5,FALSE),0)</f>
        <v>3.0625</v>
      </c>
      <c r="Z247" s="21">
        <f>IFERROR(VLOOKUP($P247,Receiving!$C:$T,10,FALSE)/VLOOKUP($P247,Receiving!$C:$T,5,FALSE),0)</f>
        <v>27.875</v>
      </c>
      <c r="AA247" s="21">
        <f>IFERROR(VLOOKUP($P247,Receiving!$C:$T,11,FALSE),0)</f>
        <v>9.1</v>
      </c>
      <c r="AB247" s="21">
        <f>IFERROR(VLOOKUP($P247,Receiving!$C:$T,14,FALSE),0)</f>
        <v>19</v>
      </c>
      <c r="AC247" s="21">
        <f>IFERROR(VLOOKUP($P247,Receiving!$C:$T,11,FALSE)/VLOOKUP($P247,Receiving!$C:$T,5,FALSE),0)</f>
        <v>0.56874999999999998</v>
      </c>
      <c r="AD247" s="12">
        <f>IFERROR(VLOOKUP($P247,Rushing!$C:$P,7,FALSE)/VLOOKUP($P247,Rushing!$C:$P,5,FALSE),0)</f>
        <v>0.25</v>
      </c>
      <c r="AE247" s="12">
        <f>IFERROR(VLOOKUP($P247,Rushing!$C:$P,8,FALSE)/VLOOKUP($P247,Rushing!$C:$P,5,FALSE),0)</f>
        <v>0.75</v>
      </c>
      <c r="AF247" s="12" t="str">
        <f>IFERROR(VLOOKUP($P247,Rushing!$C:$P,12,FALSE),0)</f>
        <v>3.0</v>
      </c>
      <c r="AG247" s="12">
        <f>IFERROR(VLOOKUP($P247,Rushing!$C:$P,9,FALSE)/VLOOKUP($P247,Rushing!$C:$P,5,FALSE),0)</f>
        <v>0</v>
      </c>
      <c r="AH247" s="12">
        <f>VLOOKUP($J247,'Vegas Odds'!$B:$S,18,FALSE)</f>
        <v>44.774070299355685</v>
      </c>
      <c r="AI247" s="12">
        <f>VLOOKUP($J247,'Vegas Odds'!$B:$S,17,FALSE)</f>
        <v>21.325929700644309</v>
      </c>
      <c r="AJ247">
        <v>1</v>
      </c>
      <c r="AK247" s="12">
        <f t="shared" si="60"/>
        <v>0</v>
      </c>
      <c r="AL247" s="12">
        <f t="shared" si="61"/>
        <v>0</v>
      </c>
      <c r="AM247" s="12">
        <f>V247/Team_Defense_Table[[#Totals],[Passing yds/att]]*'Fanduel Export'!Q247</f>
        <v>0</v>
      </c>
      <c r="AN247" s="12">
        <f t="shared" si="76"/>
        <v>0</v>
      </c>
      <c r="AO247" s="12">
        <f>IFERROR(IF(OR($B247="D",$B247="K"),0,VLOOKUP($P247,Receiving!$C:$T,7,FALSE)/VLOOKUP($P247,Receiving!$C:$T,5,FALSE)),0)*$AJ247</f>
        <v>4.625</v>
      </c>
      <c r="AP247" s="21">
        <f t="shared" si="68"/>
        <v>36.57628205128205</v>
      </c>
      <c r="AQ247" s="21">
        <f t="shared" si="69"/>
        <v>5.6615944410145866</v>
      </c>
      <c r="AR247" s="22">
        <f t="shared" si="62"/>
        <v>3.0625</v>
      </c>
      <c r="AS247" s="22">
        <f t="shared" si="70"/>
        <v>3.7488936163474964</v>
      </c>
      <c r="AT247" s="22">
        <f>AA247/Team_Defense_Table[[#Totals],[Yards per completion]]*'Fanduel Export'!S247</f>
        <v>9.4493029252944218</v>
      </c>
      <c r="AU247" s="12">
        <f t="shared" si="77"/>
        <v>35.424431415569984</v>
      </c>
      <c r="AV247" s="12">
        <f t="shared" si="63"/>
        <v>0.25</v>
      </c>
      <c r="AW247" s="21">
        <f t="shared" si="71"/>
        <v>30.875869963369961</v>
      </c>
      <c r="AX247" s="12">
        <f t="shared" si="72"/>
        <v>0.1726747272703946</v>
      </c>
      <c r="AY247" s="12">
        <f>AF247/Team_Defense_Table[[#Totals],[Rushing Y/A]]*R247</f>
        <v>3.3760645450470639</v>
      </c>
      <c r="AZ247" s="12">
        <f t="shared" si="78"/>
        <v>0.58296102456325061</v>
      </c>
      <c r="BA247" s="22">
        <f t="shared" si="64"/>
        <v>5.1319892440133241</v>
      </c>
      <c r="BB247" s="22">
        <f t="shared" si="65"/>
        <v>1.0691644258361093</v>
      </c>
      <c r="BC247" s="21">
        <f t="shared" si="66"/>
        <v>0.96354166666666674</v>
      </c>
      <c r="BD247" t="str">
        <f t="shared" si="73"/>
        <v>Russell Gage</v>
      </c>
      <c r="BE247">
        <f t="shared" si="74"/>
        <v>4800</v>
      </c>
      <c r="BF247" t="str">
        <f t="shared" si="75"/>
        <v>WR</v>
      </c>
    </row>
    <row r="248" spans="1:58" x14ac:dyDescent="0.3">
      <c r="A248" t="s">
        <v>2615</v>
      </c>
      <c r="B248" t="s">
        <v>34</v>
      </c>
      <c r="C248" t="s">
        <v>2616</v>
      </c>
      <c r="D248" t="s">
        <v>219</v>
      </c>
      <c r="E248" t="s">
        <v>2617</v>
      </c>
      <c r="F248">
        <v>5.8933334350585902</v>
      </c>
      <c r="G248">
        <v>15</v>
      </c>
      <c r="H248">
        <v>4800</v>
      </c>
      <c r="I248" t="s">
        <v>1922</v>
      </c>
      <c r="J248" t="s">
        <v>130</v>
      </c>
      <c r="K248" t="s">
        <v>107</v>
      </c>
      <c r="O248" t="str">
        <f t="shared" si="67"/>
        <v>Frank Gore</v>
      </c>
      <c r="P248" t="str">
        <f>IFERROR(VLOOKUP(O:O,'Name Bridge'!A:B,2,FALSE),O:O)</f>
        <v>Frank Gore</v>
      </c>
      <c r="Q248" s="12">
        <f>VLOOKUP($K248,'Defensive Stats'!$AC:$AH,2,FALSE)</f>
        <v>5.6473779385171792</v>
      </c>
      <c r="R248" s="12">
        <f>VLOOKUP($K248,'Defensive Stats'!$AC:$AH,4,FALSE)</f>
        <v>4.25</v>
      </c>
      <c r="S248" s="12">
        <f>VLOOKUP($K248,'Defensive Stats'!$AC:$AH,6,FALSE)</f>
        <v>8.9741379310344822</v>
      </c>
      <c r="T248" s="12">
        <f>IFERROR(VLOOKUP($P248,Passing!$C:$AF,9,FALSE)/VLOOKUP($P248,Passing!$C:$AF,5,FALSE),0)</f>
        <v>0</v>
      </c>
      <c r="U248" s="12">
        <f>IFERROR(VLOOKUP($P248,Passing!$C:$AF,11,FALSE)/VLOOKUP($P248,Passing!$C:$AF,5,FALSE),0)</f>
        <v>0</v>
      </c>
      <c r="V248" s="12">
        <f>IFERROR(VLOOKUP($P248,Passing!$C:$AF,18,FALSE),0)</f>
        <v>0</v>
      </c>
      <c r="W248" s="12">
        <f>IFERROR(VLOOKUP($P248,Passing!$C:$AF,12,FALSE)/VLOOKUP($P248,Passing!$C:$AF,5,FALSE),0)</f>
        <v>0</v>
      </c>
      <c r="X248" s="12">
        <f>IFERROR(IF(OR($B248="D",$B248="K"),0,VLOOKUP($P248,Receiving!$C:$T,7,FALSE)/VLOOKUP($P248,Receiving!$C:$T,5,FALSE)),0)*$AJ248</f>
        <v>1</v>
      </c>
      <c r="Y248" s="21">
        <f>IFERROR(VLOOKUP($P248,Receiving!$C:$T,8,FALSE)/VLOOKUP($P248,Receiving!$C:$T,5,FALSE),0)</f>
        <v>0.8125</v>
      </c>
      <c r="Z248" s="21">
        <f>IFERROR(VLOOKUP($P248,Receiving!$C:$T,10,FALSE)/VLOOKUP($P248,Receiving!$C:$T,5,FALSE),0)</f>
        <v>6.25</v>
      </c>
      <c r="AA248" s="21">
        <f>IFERROR(VLOOKUP($P248,Receiving!$C:$T,11,FALSE),0)</f>
        <v>7.7</v>
      </c>
      <c r="AB248" s="21">
        <f>IFERROR(VLOOKUP($P248,Receiving!$C:$T,14,FALSE),0)</f>
        <v>18</v>
      </c>
      <c r="AC248" s="21">
        <f>IFERROR(VLOOKUP($P248,Receiving!$C:$T,11,FALSE)/VLOOKUP($P248,Receiving!$C:$T,5,FALSE),0)</f>
        <v>0.48125000000000001</v>
      </c>
      <c r="AD248" s="12">
        <f>IFERROR(VLOOKUP($P248,Rushing!$C:$P,7,FALSE)/VLOOKUP($P248,Rushing!$C:$P,5,FALSE),0)</f>
        <v>10.375</v>
      </c>
      <c r="AE248" s="12">
        <f>IFERROR(VLOOKUP($P248,Rushing!$C:$P,8,FALSE)/VLOOKUP($P248,Rushing!$C:$P,5,FALSE),0)</f>
        <v>37.4375</v>
      </c>
      <c r="AF248" s="12" t="str">
        <f>IFERROR(VLOOKUP($P248,Rushing!$C:$P,12,FALSE),0)</f>
        <v>3.6</v>
      </c>
      <c r="AG248" s="12">
        <f>IFERROR(VLOOKUP($P248,Rushing!$C:$P,9,FALSE)/VLOOKUP($P248,Rushing!$C:$P,5,FALSE),0)</f>
        <v>0.125</v>
      </c>
      <c r="AH248" s="12">
        <f>VLOOKUP($J248,'Vegas Odds'!$B:$S,18,FALSE)</f>
        <v>34.445274999999995</v>
      </c>
      <c r="AI248" s="12">
        <f>VLOOKUP($J248,'Vegas Odds'!$B:$S,17,FALSE)</f>
        <v>22.054725000000001</v>
      </c>
      <c r="AJ248">
        <v>1</v>
      </c>
      <c r="AK248" s="12">
        <f t="shared" si="60"/>
        <v>0</v>
      </c>
      <c r="AL248" s="12">
        <f t="shared" si="61"/>
        <v>0</v>
      </c>
      <c r="AM248" s="12">
        <f>V248/Team_Defense_Table[[#Totals],[Passing yds/att]]*'Fanduel Export'!Q248</f>
        <v>0</v>
      </c>
      <c r="AN248" s="12">
        <f t="shared" si="76"/>
        <v>0</v>
      </c>
      <c r="AO248" s="12">
        <f>IFERROR(IF(OR($B248="D",$B248="K"),0,VLOOKUP($P248,Receiving!$C:$T,7,FALSE)/VLOOKUP($P248,Receiving!$C:$T,5,FALSE)),0)*$AJ248</f>
        <v>1</v>
      </c>
      <c r="AP248" s="21">
        <f t="shared" si="68"/>
        <v>29.979532967032963</v>
      </c>
      <c r="AQ248" s="21">
        <f t="shared" si="69"/>
        <v>1.1489596931972821</v>
      </c>
      <c r="AR248" s="22">
        <f t="shared" si="62"/>
        <v>0.8125</v>
      </c>
      <c r="AS248" s="22">
        <f t="shared" si="70"/>
        <v>0.93352975072279165</v>
      </c>
      <c r="AT248" s="22">
        <f>AA248/Team_Defense_Table[[#Totals],[Yards per completion]]*'Fanduel Export'!S248</f>
        <v>6.5075803256356464</v>
      </c>
      <c r="AU248" s="12">
        <f t="shared" si="77"/>
        <v>6.0750198391991885</v>
      </c>
      <c r="AV248" s="12">
        <f t="shared" si="63"/>
        <v>10.375</v>
      </c>
      <c r="AW248" s="21">
        <f t="shared" si="71"/>
        <v>35.912087912087905</v>
      </c>
      <c r="AX248" s="12">
        <f t="shared" si="72"/>
        <v>6.3716087027616295</v>
      </c>
      <c r="AY248" s="12">
        <f>AF248/Team_Defense_Table[[#Totals],[Rushing Y/A]]*R248</f>
        <v>3.5478260869565221</v>
      </c>
      <c r="AZ248" s="12">
        <f t="shared" si="78"/>
        <v>22.605359571536916</v>
      </c>
      <c r="BA248" s="22">
        <f t="shared" si="64"/>
        <v>3.2742879410736103</v>
      </c>
      <c r="BB248" s="22">
        <f t="shared" si="65"/>
        <v>0.68214332105700215</v>
      </c>
      <c r="BC248" s="21">
        <f t="shared" si="66"/>
        <v>0.20833333333333334</v>
      </c>
      <c r="BD248" t="str">
        <f t="shared" si="73"/>
        <v>Frank Gore</v>
      </c>
      <c r="BE248">
        <f t="shared" si="74"/>
        <v>4800</v>
      </c>
      <c r="BF248" t="str">
        <f t="shared" si="75"/>
        <v>RB</v>
      </c>
    </row>
    <row r="249" spans="1:58" x14ac:dyDescent="0.3">
      <c r="A249" t="s">
        <v>2618</v>
      </c>
      <c r="B249" t="s">
        <v>34</v>
      </c>
      <c r="C249" t="s">
        <v>1952</v>
      </c>
      <c r="D249" t="s">
        <v>294</v>
      </c>
      <c r="E249" t="s">
        <v>2619</v>
      </c>
      <c r="F249">
        <v>9.6999999999999993</v>
      </c>
      <c r="G249">
        <v>5</v>
      </c>
      <c r="H249">
        <v>4800</v>
      </c>
      <c r="I249" t="s">
        <v>1896</v>
      </c>
      <c r="J249" t="s">
        <v>46</v>
      </c>
      <c r="K249" t="s">
        <v>1094</v>
      </c>
      <c r="O249" t="str">
        <f t="shared" si="67"/>
        <v>Mike Boone</v>
      </c>
      <c r="P249" t="str">
        <f>IFERROR(VLOOKUP(O:O,'Name Bridge'!A:B,2,FALSE),O:O)</f>
        <v>Mike Boone</v>
      </c>
      <c r="Q249" s="12">
        <f>VLOOKUP($K249,'Defensive Stats'!$AC:$AH,2,FALSE)</f>
        <v>6.8150183150183148</v>
      </c>
      <c r="R249" s="12">
        <f>VLOOKUP($K249,'Defensive Stats'!$AC:$AH,4,FALSE)</f>
        <v>4.6739659367396591</v>
      </c>
      <c r="S249" s="12">
        <f>VLOOKUP($K249,'Defensive Stats'!$AC:$AH,6,FALSE)</f>
        <v>11.414110429447852</v>
      </c>
      <c r="T249" s="12">
        <f>IFERROR(VLOOKUP($P249,Passing!$C:$AF,9,FALSE)/VLOOKUP($P249,Passing!$C:$AF,5,FALSE),0)</f>
        <v>0</v>
      </c>
      <c r="U249" s="12">
        <f>IFERROR(VLOOKUP($P249,Passing!$C:$AF,11,FALSE)/VLOOKUP($P249,Passing!$C:$AF,5,FALSE),0)</f>
        <v>0</v>
      </c>
      <c r="V249" s="12">
        <f>IFERROR(VLOOKUP($P249,Passing!$C:$AF,18,FALSE),0)</f>
        <v>0</v>
      </c>
      <c r="W249" s="12">
        <f>IFERROR(VLOOKUP($P249,Passing!$C:$AF,12,FALSE)/VLOOKUP($P249,Passing!$C:$AF,5,FALSE),0)</f>
        <v>0</v>
      </c>
      <c r="X249" s="12">
        <f>IFERROR(IF(OR($B249="D",$B249="K"),0,VLOOKUP($P249,Receiving!$C:$T,7,FALSE)/VLOOKUP($P249,Receiving!$C:$T,5,FALSE)),0)*$AJ249</f>
        <v>0.25</v>
      </c>
      <c r="Y249" s="21">
        <f>IFERROR(VLOOKUP($P249,Receiving!$C:$T,8,FALSE)/VLOOKUP($P249,Receiving!$C:$T,5,FALSE),0)</f>
        <v>0.1875</v>
      </c>
      <c r="Z249" s="21">
        <f>IFERROR(VLOOKUP($P249,Receiving!$C:$T,10,FALSE)/VLOOKUP($P249,Receiving!$C:$T,5,FALSE),0)</f>
        <v>1.0625</v>
      </c>
      <c r="AA249" s="21">
        <f>IFERROR(VLOOKUP($P249,Receiving!$C:$T,11,FALSE),0)</f>
        <v>5.7</v>
      </c>
      <c r="AB249" s="21">
        <f>IFERROR(VLOOKUP($P249,Receiving!$C:$T,14,FALSE),0)</f>
        <v>7</v>
      </c>
      <c r="AC249" s="21">
        <f>IFERROR(VLOOKUP($P249,Receiving!$C:$T,11,FALSE)/VLOOKUP($P249,Receiving!$C:$T,5,FALSE),0)</f>
        <v>0.35625000000000001</v>
      </c>
      <c r="AD249" s="12">
        <f>IFERROR(VLOOKUP($P249,Rushing!$C:$P,7,FALSE)/VLOOKUP($P249,Rushing!$C:$P,5,FALSE),0)</f>
        <v>3.0625</v>
      </c>
      <c r="AE249" s="12">
        <f>IFERROR(VLOOKUP($P249,Rushing!$C:$P,8,FALSE)/VLOOKUP($P249,Rushing!$C:$P,5,FALSE),0)</f>
        <v>17.0625</v>
      </c>
      <c r="AF249" s="12" t="str">
        <f>IFERROR(VLOOKUP($P249,Rushing!$C:$P,12,FALSE),0)</f>
        <v>5.6</v>
      </c>
      <c r="AG249" s="12">
        <f>IFERROR(VLOOKUP($P249,Rushing!$C:$P,9,FALSE)/VLOOKUP($P249,Rushing!$C:$P,5,FALSE),0)</f>
        <v>0.1875</v>
      </c>
      <c r="AH249" s="12">
        <f>VLOOKUP($J249,'Vegas Odds'!$B:$S,18,FALSE)</f>
        <v>24.965896593176794</v>
      </c>
      <c r="AI249" s="12">
        <f>VLOOKUP($J249,'Vegas Odds'!$B:$S,17,FALSE)</f>
        <v>34.134103406823208</v>
      </c>
      <c r="AJ249">
        <v>1</v>
      </c>
      <c r="AK249" s="12">
        <f t="shared" si="60"/>
        <v>0</v>
      </c>
      <c r="AL249" s="12">
        <f t="shared" si="61"/>
        <v>0</v>
      </c>
      <c r="AM249" s="12">
        <f>V249/Team_Defense_Table[[#Totals],[Passing yds/att]]*'Fanduel Export'!Q249</f>
        <v>0</v>
      </c>
      <c r="AN249" s="12">
        <f t="shared" si="76"/>
        <v>0</v>
      </c>
      <c r="AO249" s="12">
        <f>IFERROR(IF(OR($B249="D",$B249="K"),0,VLOOKUP($P249,Receiving!$C:$T,7,FALSE)/VLOOKUP($P249,Receiving!$C:$T,5,FALSE)),0)*$AJ249</f>
        <v>0.25</v>
      </c>
      <c r="AP249" s="21">
        <f t="shared" si="68"/>
        <v>26.827243589743592</v>
      </c>
      <c r="AQ249" s="21">
        <f t="shared" si="69"/>
        <v>0.23265432124679392</v>
      </c>
      <c r="AR249" s="22">
        <f t="shared" si="62"/>
        <v>0.1875</v>
      </c>
      <c r="AS249" s="22">
        <f t="shared" si="70"/>
        <v>0.17449074093509542</v>
      </c>
      <c r="AT249" s="22">
        <f>AA249/Team_Defense_Table[[#Totals],[Yards per completion]]*'Fanduel Export'!S249</f>
        <v>6.1270721952744385</v>
      </c>
      <c r="AU249" s="12">
        <f t="shared" si="77"/>
        <v>1.0691173671162584</v>
      </c>
      <c r="AV249" s="12">
        <f t="shared" si="63"/>
        <v>3.0625</v>
      </c>
      <c r="AW249" s="21">
        <f t="shared" si="71"/>
        <v>37.68278388278388</v>
      </c>
      <c r="AX249" s="12">
        <f t="shared" si="72"/>
        <v>2.7740968397813957</v>
      </c>
      <c r="AY249" s="12">
        <f>AF249/Team_Defense_Table[[#Totals],[Rushing Y/A]]*R249</f>
        <v>6.0693818540851217</v>
      </c>
      <c r="AZ249" s="12">
        <f t="shared" si="78"/>
        <v>16.837053020844085</v>
      </c>
      <c r="BA249" s="22">
        <f t="shared" si="64"/>
        <v>1.8843670387960343</v>
      </c>
      <c r="BB249" s="22">
        <f t="shared" si="65"/>
        <v>0.39257646641584049</v>
      </c>
      <c r="BC249" s="21">
        <f t="shared" si="66"/>
        <v>5.2083333333333336E-2</v>
      </c>
      <c r="BD249" t="str">
        <f t="shared" si="73"/>
        <v>Mike Boone</v>
      </c>
      <c r="BE249">
        <f t="shared" si="74"/>
        <v>4800</v>
      </c>
      <c r="BF249" t="str">
        <f t="shared" si="75"/>
        <v>RB</v>
      </c>
    </row>
    <row r="250" spans="1:58" x14ac:dyDescent="0.3">
      <c r="A250" t="s">
        <v>2620</v>
      </c>
      <c r="B250" t="s">
        <v>34</v>
      </c>
      <c r="C250" t="s">
        <v>2188</v>
      </c>
      <c r="D250" t="s">
        <v>298</v>
      </c>
      <c r="E250" t="s">
        <v>2621</v>
      </c>
      <c r="F250">
        <v>4.0500001907348597</v>
      </c>
      <c r="G250">
        <v>16</v>
      </c>
      <c r="H250">
        <v>4800</v>
      </c>
      <c r="I250" t="s">
        <v>1884</v>
      </c>
      <c r="J250" t="s">
        <v>1138</v>
      </c>
      <c r="K250" t="s">
        <v>33</v>
      </c>
      <c r="O250" t="str">
        <f t="shared" si="67"/>
        <v>Jalen Richard</v>
      </c>
      <c r="P250" t="str">
        <f>IFERROR(VLOOKUP(O:O,'Name Bridge'!A:B,2,FALSE),O:O)</f>
        <v>Jalen Richard</v>
      </c>
      <c r="Q250" s="12">
        <f>VLOOKUP($K250,'Defensive Stats'!$AC:$AH,2,FALSE)</f>
        <v>6.7941176470588234</v>
      </c>
      <c r="R250" s="12">
        <f>VLOOKUP($K250,'Defensive Stats'!$AC:$AH,4,FALSE)</f>
        <v>5.1595505617977526</v>
      </c>
      <c r="S250" s="12">
        <f>VLOOKUP($K250,'Defensive Stats'!$AC:$AH,6,FALSE)</f>
        <v>10.651296829971182</v>
      </c>
      <c r="T250" s="12">
        <f>IFERROR(VLOOKUP($P250,Passing!$C:$AF,9,FALSE)/VLOOKUP($P250,Passing!$C:$AF,5,FALSE),0)</f>
        <v>0</v>
      </c>
      <c r="U250" s="12">
        <f>IFERROR(VLOOKUP($P250,Passing!$C:$AF,11,FALSE)/VLOOKUP($P250,Passing!$C:$AF,5,FALSE),0)</f>
        <v>0</v>
      </c>
      <c r="V250" s="12">
        <f>IFERROR(VLOOKUP($P250,Passing!$C:$AF,18,FALSE),0)</f>
        <v>0</v>
      </c>
      <c r="W250" s="12">
        <f>IFERROR(VLOOKUP($P250,Passing!$C:$AF,12,FALSE)/VLOOKUP($P250,Passing!$C:$AF,5,FALSE),0)</f>
        <v>0</v>
      </c>
      <c r="X250" s="12">
        <f>IFERROR(IF(OR($B250="D",$B250="K"),0,VLOOKUP($P250,Receiving!$C:$T,7,FALSE)/VLOOKUP($P250,Receiving!$C:$T,5,FALSE)),0)*$AJ250</f>
        <v>2.6875</v>
      </c>
      <c r="Y250" s="21">
        <f>IFERROR(VLOOKUP($P250,Receiving!$C:$T,8,FALSE)/VLOOKUP($P250,Receiving!$C:$T,5,FALSE),0)</f>
        <v>2.25</v>
      </c>
      <c r="Z250" s="21">
        <f>IFERROR(VLOOKUP($P250,Receiving!$C:$T,10,FALSE)/VLOOKUP($P250,Receiving!$C:$T,5,FALSE),0)</f>
        <v>20.1875</v>
      </c>
      <c r="AA250" s="21">
        <f>IFERROR(VLOOKUP($P250,Receiving!$C:$T,11,FALSE),0)</f>
        <v>9</v>
      </c>
      <c r="AB250" s="21">
        <f>IFERROR(VLOOKUP($P250,Receiving!$C:$T,14,FALSE),0)</f>
        <v>33</v>
      </c>
      <c r="AC250" s="21">
        <f>IFERROR(VLOOKUP($P250,Receiving!$C:$T,11,FALSE)/VLOOKUP($P250,Receiving!$C:$T,5,FALSE),0)</f>
        <v>0.5625</v>
      </c>
      <c r="AD250" s="12">
        <f>IFERROR(VLOOKUP($P250,Rushing!$C:$P,7,FALSE)/VLOOKUP($P250,Rushing!$C:$P,5,FALSE),0)</f>
        <v>2.4375</v>
      </c>
      <c r="AE250" s="12">
        <f>IFERROR(VLOOKUP($P250,Rushing!$C:$P,8,FALSE)/VLOOKUP($P250,Rushing!$C:$P,5,FALSE),0)</f>
        <v>9.0625</v>
      </c>
      <c r="AF250" s="12" t="str">
        <f>IFERROR(VLOOKUP($P250,Rushing!$C:$P,12,FALSE),0)</f>
        <v>3.7</v>
      </c>
      <c r="AG250" s="12">
        <f>IFERROR(VLOOKUP($P250,Rushing!$C:$P,9,FALSE)/VLOOKUP($P250,Rushing!$C:$P,5,FALSE),0)</f>
        <v>0</v>
      </c>
      <c r="AH250" s="12">
        <f>VLOOKUP($J250,'Vegas Odds'!$B:$S,18,FALSE)</f>
        <v>29.094443537499998</v>
      </c>
      <c r="AI250" s="12">
        <f>VLOOKUP($J250,'Vegas Odds'!$B:$S,17,FALSE)</f>
        <v>32.205556462499999</v>
      </c>
      <c r="AJ250">
        <v>1</v>
      </c>
      <c r="AK250" s="12">
        <f t="shared" si="60"/>
        <v>0</v>
      </c>
      <c r="AL250" s="12">
        <f t="shared" si="61"/>
        <v>0</v>
      </c>
      <c r="AM250" s="12">
        <f>V250/Team_Defense_Table[[#Totals],[Passing yds/att]]*'Fanduel Export'!Q250</f>
        <v>0</v>
      </c>
      <c r="AN250" s="12">
        <f t="shared" si="76"/>
        <v>0</v>
      </c>
      <c r="AO250" s="12">
        <f>IFERROR(IF(OR($B250="D",$B250="K"),0,VLOOKUP($P250,Receiving!$C:$T,7,FALSE)/VLOOKUP($P250,Receiving!$C:$T,5,FALSE)),0)*$AJ250</f>
        <v>2.6875</v>
      </c>
      <c r="AP250" s="21">
        <f t="shared" si="68"/>
        <v>44.777285214785209</v>
      </c>
      <c r="AQ250" s="21">
        <f t="shared" si="69"/>
        <v>1.7462272809074388</v>
      </c>
      <c r="AR250" s="22">
        <f t="shared" si="62"/>
        <v>2.25</v>
      </c>
      <c r="AS250" s="22">
        <f t="shared" si="70"/>
        <v>1.461957723550414</v>
      </c>
      <c r="AT250" s="22">
        <f>AA250/Team_Defense_Table[[#Totals],[Yards per completion]]*'Fanduel Export'!S250</f>
        <v>9.0277821225504624</v>
      </c>
      <c r="AU250" s="12">
        <f t="shared" si="77"/>
        <v>13.198235800592999</v>
      </c>
      <c r="AV250" s="12">
        <f t="shared" si="63"/>
        <v>2.4375</v>
      </c>
      <c r="AW250" s="21">
        <f t="shared" si="71"/>
        <v>27.354940892440894</v>
      </c>
      <c r="AX250" s="12">
        <f t="shared" si="72"/>
        <v>2.8697208371243921</v>
      </c>
      <c r="AY250" s="12">
        <f>AF250/Team_Defense_Table[[#Totals],[Rushing Y/A]]*R250</f>
        <v>4.4267448298322751</v>
      </c>
      <c r="AZ250" s="12">
        <f t="shared" si="78"/>
        <v>12.70352187880235</v>
      </c>
      <c r="BA250" s="22">
        <f t="shared" si="64"/>
        <v>3.715175767939535</v>
      </c>
      <c r="BB250" s="22">
        <f t="shared" si="65"/>
        <v>0.77399495165406984</v>
      </c>
      <c r="BC250" s="21">
        <f t="shared" si="66"/>
        <v>0.55989583333333337</v>
      </c>
      <c r="BD250" t="str">
        <f t="shared" si="73"/>
        <v>Jalen Richard</v>
      </c>
      <c r="BE250">
        <f t="shared" si="74"/>
        <v>4800</v>
      </c>
      <c r="BF250" t="str">
        <f t="shared" si="75"/>
        <v>RB</v>
      </c>
    </row>
    <row r="251" spans="1:58" x14ac:dyDescent="0.3">
      <c r="A251" t="s">
        <v>2622</v>
      </c>
      <c r="B251" t="s">
        <v>49</v>
      </c>
      <c r="C251" t="s">
        <v>2623</v>
      </c>
      <c r="D251" t="s">
        <v>374</v>
      </c>
      <c r="E251" t="s">
        <v>2374</v>
      </c>
      <c r="F251">
        <v>3.55</v>
      </c>
      <c r="G251">
        <v>10</v>
      </c>
      <c r="H251">
        <v>4800</v>
      </c>
      <c r="I251" t="s">
        <v>1919</v>
      </c>
      <c r="J251" t="s">
        <v>116</v>
      </c>
      <c r="K251" t="s">
        <v>1090</v>
      </c>
      <c r="O251" t="str">
        <f t="shared" si="67"/>
        <v>KeeSean Johnson</v>
      </c>
      <c r="P251" t="str">
        <f>IFERROR(VLOOKUP(O:O,'Name Bridge'!A:B,2,FALSE),O:O)</f>
        <v>KeeSean Johnson</v>
      </c>
      <c r="Q251" s="12">
        <f>VLOOKUP($K251,'Defensive Stats'!$AC:$AH,2,FALSE)</f>
        <v>5.2157996146435455</v>
      </c>
      <c r="R251" s="12">
        <f>VLOOKUP($K251,'Defensive Stats'!$AC:$AH,4,FALSE)</f>
        <v>4.4937655860349128</v>
      </c>
      <c r="S251" s="12">
        <f>VLOOKUP($K251,'Defensive Stats'!$AC:$AH,6,FALSE)</f>
        <v>8.5125786163522008</v>
      </c>
      <c r="T251" s="12">
        <f>IFERROR(VLOOKUP($P251,Passing!$C:$AF,9,FALSE)/VLOOKUP($P251,Passing!$C:$AF,5,FALSE),0)</f>
        <v>0</v>
      </c>
      <c r="U251" s="12">
        <f>IFERROR(VLOOKUP($P251,Passing!$C:$AF,11,FALSE)/VLOOKUP($P251,Passing!$C:$AF,5,FALSE),0)</f>
        <v>0</v>
      </c>
      <c r="V251" s="12">
        <f>IFERROR(VLOOKUP($P251,Passing!$C:$AF,18,FALSE),0)</f>
        <v>0</v>
      </c>
      <c r="W251" s="12">
        <f>IFERROR(VLOOKUP($P251,Passing!$C:$AF,12,FALSE)/VLOOKUP($P251,Passing!$C:$AF,5,FALSE),0)</f>
        <v>0</v>
      </c>
      <c r="X251" s="12">
        <f>IFERROR(IF(OR($B251="D",$B251="K"),0,VLOOKUP($P251,Receiving!$C:$T,7,FALSE)/VLOOKUP($P251,Receiving!$C:$T,5,FALSE)),0)*$AJ251</f>
        <v>4.2</v>
      </c>
      <c r="Y251" s="21">
        <f>IFERROR(VLOOKUP($P251,Receiving!$C:$T,8,FALSE)/VLOOKUP($P251,Receiving!$C:$T,5,FALSE),0)</f>
        <v>2.1</v>
      </c>
      <c r="Z251" s="21">
        <f>IFERROR(VLOOKUP($P251,Receiving!$C:$T,10,FALSE)/VLOOKUP($P251,Receiving!$C:$T,5,FALSE),0)</f>
        <v>18.7</v>
      </c>
      <c r="AA251" s="21">
        <f>IFERROR(VLOOKUP($P251,Receiving!$C:$T,11,FALSE),0)</f>
        <v>8.9</v>
      </c>
      <c r="AB251" s="21">
        <f>IFERROR(VLOOKUP($P251,Receiving!$C:$T,14,FALSE),0)</f>
        <v>31</v>
      </c>
      <c r="AC251" s="21">
        <f>IFERROR(VLOOKUP($P251,Receiving!$C:$T,11,FALSE)/VLOOKUP($P251,Receiving!$C:$T,5,FALSE),0)</f>
        <v>0.89</v>
      </c>
      <c r="AD251" s="12">
        <f>IFERROR(VLOOKUP($P251,Rushing!$C:$P,7,FALSE)/VLOOKUP($P251,Rushing!$C:$P,5,FALSE),0)</f>
        <v>0.1</v>
      </c>
      <c r="AE251" s="12">
        <f>IFERROR(VLOOKUP($P251,Rushing!$C:$P,8,FALSE)/VLOOKUP($P251,Rushing!$C:$P,5,FALSE),0)</f>
        <v>0.3</v>
      </c>
      <c r="AF251" s="12" t="str">
        <f>IFERROR(VLOOKUP($P251,Rushing!$C:$P,12,FALSE),0)</f>
        <v>3.0</v>
      </c>
      <c r="AG251" s="12">
        <f>IFERROR(VLOOKUP($P251,Rushing!$C:$P,9,FALSE)/VLOOKUP($P251,Rushing!$C:$P,5,FALSE),0)</f>
        <v>0</v>
      </c>
      <c r="AH251" s="12">
        <f>VLOOKUP($J251,'Vegas Odds'!$B:$S,18,FALSE)</f>
        <v>35.724841066015493</v>
      </c>
      <c r="AI251" s="12">
        <f>VLOOKUP($J251,'Vegas Odds'!$B:$S,17,FALSE)</f>
        <v>23.675158933984505</v>
      </c>
      <c r="AJ251">
        <v>1</v>
      </c>
      <c r="AK251" s="12">
        <f t="shared" si="60"/>
        <v>0</v>
      </c>
      <c r="AL251" s="12">
        <f t="shared" si="61"/>
        <v>0</v>
      </c>
      <c r="AM251" s="12">
        <f>V251/Team_Defense_Table[[#Totals],[Passing yds/att]]*'Fanduel Export'!Q251</f>
        <v>0</v>
      </c>
      <c r="AN251" s="12">
        <f t="shared" si="76"/>
        <v>0</v>
      </c>
      <c r="AO251" s="12">
        <f>IFERROR(IF(OR($B251="D",$B251="K"),0,VLOOKUP($P251,Receiving!$C:$T,7,FALSE)/VLOOKUP($P251,Receiving!$C:$T,5,FALSE)),0)*$AJ251</f>
        <v>4.2</v>
      </c>
      <c r="AP251" s="21">
        <f t="shared" si="68"/>
        <v>43.039806027306028</v>
      </c>
      <c r="AQ251" s="21">
        <f t="shared" si="69"/>
        <v>3.4861758526995095</v>
      </c>
      <c r="AR251" s="22">
        <f t="shared" si="62"/>
        <v>2.1</v>
      </c>
      <c r="AS251" s="22">
        <f t="shared" si="70"/>
        <v>1.7430879263497547</v>
      </c>
      <c r="AT251" s="22">
        <f>AA251/Team_Defense_Table[[#Totals],[Yards per completion]]*'Fanduel Export'!S251</f>
        <v>7.1348888920274458</v>
      </c>
      <c r="AU251" s="12">
        <f t="shared" si="77"/>
        <v>12.436738683540019</v>
      </c>
      <c r="AV251" s="12">
        <f t="shared" si="63"/>
        <v>0.1</v>
      </c>
      <c r="AW251" s="21">
        <f t="shared" si="71"/>
        <v>26.173305860805861</v>
      </c>
      <c r="AX251" s="12">
        <f t="shared" si="72"/>
        <v>9.0455363414515044E-2</v>
      </c>
      <c r="AY251" s="12">
        <f>AF251/Team_Defense_Table[[#Totals],[Rushing Y/A]]*R251</f>
        <v>3.1260977989808088</v>
      </c>
      <c r="AZ251" s="12">
        <f t="shared" si="78"/>
        <v>0.28277231247612467</v>
      </c>
      <c r="BA251" s="22">
        <f t="shared" si="64"/>
        <v>2.3219510996016144</v>
      </c>
      <c r="BB251" s="22">
        <f t="shared" si="65"/>
        <v>0.48373981241700303</v>
      </c>
      <c r="BC251" s="21">
        <f t="shared" si="66"/>
        <v>0.87500000000000011</v>
      </c>
      <c r="BD251" t="str">
        <f t="shared" si="73"/>
        <v>KeeSean Johnson</v>
      </c>
      <c r="BE251">
        <f t="shared" si="74"/>
        <v>4800</v>
      </c>
      <c r="BF251" t="str">
        <f t="shared" si="75"/>
        <v>WR</v>
      </c>
    </row>
    <row r="252" spans="1:58" x14ac:dyDescent="0.3">
      <c r="A252" t="s">
        <v>2624</v>
      </c>
      <c r="B252" t="s">
        <v>52</v>
      </c>
      <c r="C252" t="s">
        <v>2625</v>
      </c>
      <c r="D252" t="s">
        <v>282</v>
      </c>
      <c r="E252" t="s">
        <v>2626</v>
      </c>
      <c r="F252">
        <v>4.3799997965494697</v>
      </c>
      <c r="G252">
        <v>15</v>
      </c>
      <c r="H252">
        <v>4700</v>
      </c>
      <c r="I252" t="s">
        <v>1922</v>
      </c>
      <c r="J252" t="s">
        <v>107</v>
      </c>
      <c r="K252" t="s">
        <v>130</v>
      </c>
      <c r="O252" t="str">
        <f t="shared" si="67"/>
        <v>Dawson Knox</v>
      </c>
      <c r="P252" t="str">
        <f>IFERROR(VLOOKUP(O:O,'Name Bridge'!A:B,2,FALSE),O:O)</f>
        <v>Dawson Knox</v>
      </c>
      <c r="Q252" s="12">
        <f>VLOOKUP($K252,'Defensive Stats'!$AC:$AH,2,FALSE)</f>
        <v>6.45982905982906</v>
      </c>
      <c r="R252" s="12">
        <f>VLOOKUP($K252,'Defensive Stats'!$AC:$AH,4,FALSE)</f>
        <v>3.3357314148681056</v>
      </c>
      <c r="S252" s="12">
        <f>VLOOKUP($K252,'Defensive Stats'!$AC:$AH,6,FALSE)</f>
        <v>10.410468319559229</v>
      </c>
      <c r="T252" s="12">
        <f>IFERROR(VLOOKUP($P252,Passing!$C:$AF,9,FALSE)/VLOOKUP($P252,Passing!$C:$AF,5,FALSE),0)</f>
        <v>0</v>
      </c>
      <c r="U252" s="12">
        <f>IFERROR(VLOOKUP($P252,Passing!$C:$AF,11,FALSE)/VLOOKUP($P252,Passing!$C:$AF,5,FALSE),0)</f>
        <v>0</v>
      </c>
      <c r="V252" s="12">
        <f>IFERROR(VLOOKUP($P252,Passing!$C:$AF,18,FALSE),0)</f>
        <v>0</v>
      </c>
      <c r="W252" s="12">
        <f>IFERROR(VLOOKUP($P252,Passing!$C:$AF,12,FALSE)/VLOOKUP($P252,Passing!$C:$AF,5,FALSE),0)</f>
        <v>0</v>
      </c>
      <c r="X252" s="12">
        <f>IFERROR(IF(OR($B252="D",$B252="K"),0,VLOOKUP($P252,Receiving!$C:$T,7,FALSE)/VLOOKUP($P252,Receiving!$C:$T,5,FALSE)),0)*$AJ252</f>
        <v>3.3333333333333335</v>
      </c>
      <c r="Y252" s="21">
        <f>IFERROR(VLOOKUP($P252,Receiving!$C:$T,8,FALSE)/VLOOKUP($P252,Receiving!$C:$T,5,FALSE),0)</f>
        <v>1.8666666666666667</v>
      </c>
      <c r="Z252" s="21">
        <f>IFERROR(VLOOKUP($P252,Receiving!$C:$T,10,FALSE)/VLOOKUP($P252,Receiving!$C:$T,5,FALSE),0)</f>
        <v>25.866666666666667</v>
      </c>
      <c r="AA252" s="21">
        <f>IFERROR(VLOOKUP($P252,Receiving!$C:$T,11,FALSE),0)</f>
        <v>13.9</v>
      </c>
      <c r="AB252" s="21">
        <f>IFERROR(VLOOKUP($P252,Receiving!$C:$T,14,FALSE),0)</f>
        <v>49</v>
      </c>
      <c r="AC252" s="21">
        <f>IFERROR(VLOOKUP($P252,Receiving!$C:$T,11,FALSE)/VLOOKUP($P252,Receiving!$C:$T,5,FALSE),0)</f>
        <v>0.92666666666666664</v>
      </c>
      <c r="AD252" s="12">
        <f>IFERROR(VLOOKUP($P252,Rushing!$C:$P,7,FALSE)/VLOOKUP($P252,Rushing!$C:$P,5,FALSE),0)</f>
        <v>6.6666666666666666E-2</v>
      </c>
      <c r="AE252" s="12">
        <f>IFERROR(VLOOKUP($P252,Rushing!$C:$P,8,FALSE)/VLOOKUP($P252,Rushing!$C:$P,5,FALSE),0)</f>
        <v>0.6</v>
      </c>
      <c r="AF252" s="12" t="str">
        <f>IFERROR(VLOOKUP($P252,Rushing!$C:$P,12,FALSE),0)</f>
        <v>9.0</v>
      </c>
      <c r="AG252" s="12">
        <f>IFERROR(VLOOKUP($P252,Rushing!$C:$P,9,FALSE)/VLOOKUP($P252,Rushing!$C:$P,5,FALSE),0)</f>
        <v>0</v>
      </c>
      <c r="AH252" s="12">
        <f>VLOOKUP($J252,'Vegas Odds'!$B:$S,18,FALSE)</f>
        <v>31.210567449280106</v>
      </c>
      <c r="AI252" s="12">
        <f>VLOOKUP($J252,'Vegas Odds'!$B:$S,17,FALSE)</f>
        <v>27.689432550719893</v>
      </c>
      <c r="AJ252">
        <v>1</v>
      </c>
      <c r="AK252" s="12">
        <f t="shared" si="60"/>
        <v>0</v>
      </c>
      <c r="AL252" s="12">
        <f t="shared" si="61"/>
        <v>0</v>
      </c>
      <c r="AM252" s="12">
        <f>V252/Team_Defense_Table[[#Totals],[Passing yds/att]]*'Fanduel Export'!Q252</f>
        <v>0</v>
      </c>
      <c r="AN252" s="12">
        <f t="shared" si="76"/>
        <v>0</v>
      </c>
      <c r="AO252" s="12">
        <f>IFERROR(IF(OR($B252="D",$B252="K"),0,VLOOKUP($P252,Receiving!$C:$T,7,FALSE)/VLOOKUP($P252,Receiving!$C:$T,5,FALSE)),0)*$AJ252</f>
        <v>3.3333333333333335</v>
      </c>
      <c r="AP252" s="21">
        <f t="shared" si="68"/>
        <v>43.803379953379959</v>
      </c>
      <c r="AQ252" s="21">
        <f t="shared" si="69"/>
        <v>2.3750501660296219</v>
      </c>
      <c r="AR252" s="22">
        <f t="shared" si="62"/>
        <v>1.8666666666666667</v>
      </c>
      <c r="AS252" s="22">
        <f t="shared" si="70"/>
        <v>1.3300280929765882</v>
      </c>
      <c r="AT252" s="22">
        <f>AA252/Team_Defense_Table[[#Totals],[Yards per completion]]*'Fanduel Export'!S252</f>
        <v>13.627655276090417</v>
      </c>
      <c r="AU252" s="12">
        <f t="shared" si="77"/>
        <v>18.125164358600877</v>
      </c>
      <c r="AV252" s="12">
        <f t="shared" si="63"/>
        <v>6.6666666666666666E-2</v>
      </c>
      <c r="AW252" s="21">
        <f t="shared" si="71"/>
        <v>25.532284382284381</v>
      </c>
      <c r="AX252" s="12">
        <f t="shared" si="72"/>
        <v>7.2299138706476918E-2</v>
      </c>
      <c r="AY252" s="12">
        <f>AF252/Team_Defense_Table[[#Totals],[Rushing Y/A]]*R252</f>
        <v>6.9615264310290899</v>
      </c>
      <c r="AZ252" s="12">
        <f t="shared" si="78"/>
        <v>0.50331236504577737</v>
      </c>
      <c r="BA252" s="22">
        <f t="shared" si="64"/>
        <v>2.7961810056979988</v>
      </c>
      <c r="BB252" s="22">
        <f t="shared" si="65"/>
        <v>0.5949321288719146</v>
      </c>
      <c r="BC252" s="21">
        <f t="shared" si="66"/>
        <v>0.70921985815602839</v>
      </c>
      <c r="BD252" t="str">
        <f t="shared" si="73"/>
        <v>Dawson Knox</v>
      </c>
      <c r="BE252">
        <f t="shared" si="74"/>
        <v>4700</v>
      </c>
      <c r="BF252" t="str">
        <f t="shared" si="75"/>
        <v>TE</v>
      </c>
    </row>
    <row r="253" spans="1:58" x14ac:dyDescent="0.3">
      <c r="A253" t="s">
        <v>2627</v>
      </c>
      <c r="B253" t="s">
        <v>49</v>
      </c>
      <c r="C253" t="s">
        <v>2200</v>
      </c>
      <c r="D253" t="s">
        <v>307</v>
      </c>
      <c r="E253" t="s">
        <v>1988</v>
      </c>
      <c r="F253">
        <v>3.64999989100864</v>
      </c>
      <c r="G253">
        <v>14</v>
      </c>
      <c r="H253">
        <v>4700</v>
      </c>
      <c r="I253" t="s">
        <v>1900</v>
      </c>
      <c r="J253" t="s">
        <v>61</v>
      </c>
      <c r="K253" t="s">
        <v>84</v>
      </c>
      <c r="O253" t="str">
        <f t="shared" si="67"/>
        <v>David Moore</v>
      </c>
      <c r="P253" t="str">
        <f>IFERROR(VLOOKUP(O:O,'Name Bridge'!A:B,2,FALSE),O:O)</f>
        <v>David Moore</v>
      </c>
      <c r="Q253" s="12">
        <f>VLOOKUP($K253,'Defensive Stats'!$AC:$AH,2,FALSE)</f>
        <v>7.3097014925373136</v>
      </c>
      <c r="R253" s="12">
        <f>VLOOKUP($K253,'Defensive Stats'!$AC:$AH,4,FALSE)</f>
        <v>4.2161520190023749</v>
      </c>
      <c r="S253" s="12">
        <f>VLOOKUP($K253,'Defensive Stats'!$AC:$AH,6,FALSE)</f>
        <v>11.162393162393162</v>
      </c>
      <c r="T253" s="12">
        <f>IFERROR(VLOOKUP($P253,Passing!$C:$AF,9,FALSE)/VLOOKUP($P253,Passing!$C:$AF,5,FALSE),0)</f>
        <v>0</v>
      </c>
      <c r="U253" s="12">
        <f>IFERROR(VLOOKUP($P253,Passing!$C:$AF,11,FALSE)/VLOOKUP($P253,Passing!$C:$AF,5,FALSE),0)</f>
        <v>0</v>
      </c>
      <c r="V253" s="12">
        <f>IFERROR(VLOOKUP($P253,Passing!$C:$AF,18,FALSE),0)</f>
        <v>0</v>
      </c>
      <c r="W253" s="12">
        <f>IFERROR(VLOOKUP($P253,Passing!$C:$AF,12,FALSE)/VLOOKUP($P253,Passing!$C:$AF,5,FALSE),0)</f>
        <v>0</v>
      </c>
      <c r="X253" s="12">
        <f>IFERROR(IF(OR($B253="D",$B253="K"),0,VLOOKUP($P253,Receiving!$C:$T,7,FALSE)/VLOOKUP($P253,Receiving!$C:$T,5,FALSE)),0)*$AJ253</f>
        <v>2.4285714285714284</v>
      </c>
      <c r="Y253" s="21">
        <f>IFERROR(VLOOKUP($P253,Receiving!$C:$T,8,FALSE)/VLOOKUP($P253,Receiving!$C:$T,5,FALSE),0)</f>
        <v>1.2142857142857142</v>
      </c>
      <c r="Z253" s="21">
        <f>IFERROR(VLOOKUP($P253,Receiving!$C:$T,10,FALSE)/VLOOKUP($P253,Receiving!$C:$T,5,FALSE),0)</f>
        <v>21.5</v>
      </c>
      <c r="AA253" s="21">
        <f>IFERROR(VLOOKUP($P253,Receiving!$C:$T,11,FALSE),0)</f>
        <v>17.7</v>
      </c>
      <c r="AB253" s="21">
        <f>IFERROR(VLOOKUP($P253,Receiving!$C:$T,14,FALSE),0)</f>
        <v>60</v>
      </c>
      <c r="AC253" s="21">
        <f>IFERROR(VLOOKUP($P253,Receiving!$C:$T,11,FALSE)/VLOOKUP($P253,Receiving!$C:$T,5,FALSE),0)</f>
        <v>1.2642857142857142</v>
      </c>
      <c r="AD253" s="12">
        <f>IFERROR(VLOOKUP($P253,Rushing!$C:$P,7,FALSE)/VLOOKUP($P253,Rushing!$C:$P,5,FALSE),0)</f>
        <v>0.21428571428571427</v>
      </c>
      <c r="AE253" s="12">
        <f>IFERROR(VLOOKUP($P253,Rushing!$C:$P,8,FALSE)/VLOOKUP($P253,Rushing!$C:$P,5,FALSE),0)</f>
        <v>1.7857142857142858</v>
      </c>
      <c r="AF253" s="12" t="str">
        <f>IFERROR(VLOOKUP($P253,Rushing!$C:$P,12,FALSE),0)</f>
        <v>8.3</v>
      </c>
      <c r="AG253" s="12">
        <f>IFERROR(VLOOKUP($P253,Rushing!$C:$P,9,FALSE)/VLOOKUP($P253,Rushing!$C:$P,5,FALSE),0)</f>
        <v>0</v>
      </c>
      <c r="AH253" s="12">
        <f>VLOOKUP($J253,'Vegas Odds'!$B:$S,18,FALSE)</f>
        <v>34.284943948412703</v>
      </c>
      <c r="AI253" s="12">
        <f>VLOOKUP($J253,'Vegas Odds'!$B:$S,17,FALSE)</f>
        <v>30.315056051587295</v>
      </c>
      <c r="AJ253">
        <v>1</v>
      </c>
      <c r="AK253" s="12">
        <f t="shared" si="60"/>
        <v>0</v>
      </c>
      <c r="AL253" s="12">
        <f t="shared" si="61"/>
        <v>0</v>
      </c>
      <c r="AM253" s="12">
        <f>V253/Team_Defense_Table[[#Totals],[Passing yds/att]]*'Fanduel Export'!Q253</f>
        <v>0</v>
      </c>
      <c r="AN253" s="12">
        <f t="shared" si="76"/>
        <v>0</v>
      </c>
      <c r="AO253" s="12">
        <f>IFERROR(IF(OR($B253="D",$B253="K"),0,VLOOKUP($P253,Receiving!$C:$T,7,FALSE)/VLOOKUP($P253,Receiving!$C:$T,5,FALSE)),0)*$AJ253</f>
        <v>2.4285714285714284</v>
      </c>
      <c r="AP253" s="21">
        <f t="shared" si="68"/>
        <v>34.263041125541122</v>
      </c>
      <c r="AQ253" s="21">
        <f t="shared" si="69"/>
        <v>2.4301239051783963</v>
      </c>
      <c r="AR253" s="22">
        <f t="shared" si="62"/>
        <v>1.2142857142857142</v>
      </c>
      <c r="AS253" s="22">
        <f t="shared" si="70"/>
        <v>1.2150619525891981</v>
      </c>
      <c r="AT253" s="22">
        <f>AA253/Team_Defense_Table[[#Totals],[Yards per completion]]*'Fanduel Export'!S253</f>
        <v>18.606584242442597</v>
      </c>
      <c r="AU253" s="12">
        <f t="shared" si="77"/>
        <v>22.608152580637707</v>
      </c>
      <c r="AV253" s="12">
        <f t="shared" si="63"/>
        <v>0.21428571428571427</v>
      </c>
      <c r="AW253" s="21">
        <f t="shared" si="71"/>
        <v>46.789285714285711</v>
      </c>
      <c r="AX253" s="12">
        <f t="shared" si="72"/>
        <v>0.13883698672584061</v>
      </c>
      <c r="AY253" s="12">
        <f>AF253/Team_Defense_Table[[#Totals],[Rushing Y/A]]*R253</f>
        <v>8.1145650452683391</v>
      </c>
      <c r="AZ253" s="12">
        <f t="shared" si="78"/>
        <v>1.1266017594758906</v>
      </c>
      <c r="BA253" s="22">
        <f t="shared" si="64"/>
        <v>2.9806182911542169</v>
      </c>
      <c r="BB253" s="22">
        <f t="shared" si="65"/>
        <v>0.63417410450089717</v>
      </c>
      <c r="BC253" s="21">
        <f t="shared" si="66"/>
        <v>0.51671732522796343</v>
      </c>
      <c r="BD253" t="str">
        <f t="shared" si="73"/>
        <v>David Moore</v>
      </c>
      <c r="BE253">
        <f t="shared" si="74"/>
        <v>4700</v>
      </c>
      <c r="BF253" t="str">
        <f t="shared" si="75"/>
        <v>WR</v>
      </c>
    </row>
    <row r="254" spans="1:58" x14ac:dyDescent="0.3">
      <c r="A254" t="s">
        <v>2628</v>
      </c>
      <c r="B254" t="s">
        <v>49</v>
      </c>
      <c r="C254" t="s">
        <v>2629</v>
      </c>
      <c r="D254" t="s">
        <v>311</v>
      </c>
      <c r="E254" t="s">
        <v>2630</v>
      </c>
      <c r="F254">
        <v>4.1538461538461497</v>
      </c>
      <c r="G254">
        <v>13</v>
      </c>
      <c r="H254">
        <v>4700</v>
      </c>
      <c r="I254" t="s">
        <v>1941</v>
      </c>
      <c r="J254" t="s">
        <v>135</v>
      </c>
      <c r="K254" t="s">
        <v>76</v>
      </c>
      <c r="L254" t="s">
        <v>2506</v>
      </c>
      <c r="M254" t="s">
        <v>2507</v>
      </c>
      <c r="O254" t="str">
        <f t="shared" si="67"/>
        <v>Cody Latimer</v>
      </c>
      <c r="P254" t="str">
        <f>IFERROR(VLOOKUP(O:O,'Name Bridge'!A:B,2,FALSE),O:O)</f>
        <v>Cody Latimer</v>
      </c>
      <c r="Q254" s="12">
        <f>VLOOKUP($K254,'Defensive Stats'!$AC:$AH,2,FALSE)</f>
        <v>6.7688266199649734</v>
      </c>
      <c r="R254" s="12">
        <f>VLOOKUP($K254,'Defensive Stats'!$AC:$AH,4,FALSE)</f>
        <v>4.0849858356940514</v>
      </c>
      <c r="S254" s="12">
        <f>VLOOKUP($K254,'Defensive Stats'!$AC:$AH,6,FALSE)</f>
        <v>11.10632183908046</v>
      </c>
      <c r="T254" s="12">
        <f>IFERROR(VLOOKUP($P254,Passing!$C:$AF,9,FALSE)/VLOOKUP($P254,Passing!$C:$AF,5,FALSE),0)</f>
        <v>0</v>
      </c>
      <c r="U254" s="12">
        <f>IFERROR(VLOOKUP($P254,Passing!$C:$AF,11,FALSE)/VLOOKUP($P254,Passing!$C:$AF,5,FALSE),0)</f>
        <v>0</v>
      </c>
      <c r="V254" s="12">
        <f>IFERROR(VLOOKUP($P254,Passing!$C:$AF,18,FALSE),0)</f>
        <v>0</v>
      </c>
      <c r="W254" s="12">
        <f>IFERROR(VLOOKUP($P254,Passing!$C:$AF,12,FALSE)/VLOOKUP($P254,Passing!$C:$AF,5,FALSE),0)</f>
        <v>0</v>
      </c>
      <c r="X254" s="12">
        <f>IFERROR(IF(OR($B254="D",$B254="K"),0,VLOOKUP($P254,Receiving!$C:$T,7,FALSE)/VLOOKUP($P254,Receiving!$C:$T,5,FALSE)),0)*$AJ254</f>
        <v>2.8</v>
      </c>
      <c r="Y254" s="21">
        <f>IFERROR(VLOOKUP($P254,Receiving!$C:$T,8,FALSE)/VLOOKUP($P254,Receiving!$C:$T,5,FALSE),0)</f>
        <v>1.6</v>
      </c>
      <c r="Z254" s="21">
        <f>IFERROR(VLOOKUP($P254,Receiving!$C:$T,10,FALSE)/VLOOKUP($P254,Receiving!$C:$T,5,FALSE),0)</f>
        <v>20</v>
      </c>
      <c r="AA254" s="21">
        <f>IFERROR(VLOOKUP($P254,Receiving!$C:$T,11,FALSE),0)</f>
        <v>12.5</v>
      </c>
      <c r="AB254" s="21">
        <f>IFERROR(VLOOKUP($P254,Receiving!$C:$T,14,FALSE),0)</f>
        <v>43</v>
      </c>
      <c r="AC254" s="21">
        <f>IFERROR(VLOOKUP($P254,Receiving!$C:$T,11,FALSE)/VLOOKUP($P254,Receiving!$C:$T,5,FALSE),0)</f>
        <v>0.83333333333333337</v>
      </c>
      <c r="AD254" s="12">
        <f>IFERROR(VLOOKUP($P254,Rushing!$C:$P,7,FALSE)/VLOOKUP($P254,Rushing!$C:$P,5,FALSE),0)</f>
        <v>0</v>
      </c>
      <c r="AE254" s="12">
        <f>IFERROR(VLOOKUP($P254,Rushing!$C:$P,8,FALSE)/VLOOKUP($P254,Rushing!$C:$P,5,FALSE),0)</f>
        <v>0</v>
      </c>
      <c r="AF254" s="12">
        <f>IFERROR(VLOOKUP($P254,Rushing!$C:$P,12,FALSE),0)</f>
        <v>0</v>
      </c>
      <c r="AG254" s="12">
        <f>IFERROR(VLOOKUP($P254,Rushing!$C:$P,9,FALSE)/VLOOKUP($P254,Rushing!$C:$P,5,FALSE),0)</f>
        <v>0</v>
      </c>
      <c r="AH254" s="12">
        <f>VLOOKUP($J254,'Vegas Odds'!$B:$S,18,FALSE)</f>
        <v>36.75783627131635</v>
      </c>
      <c r="AI254" s="12">
        <f>VLOOKUP($J254,'Vegas Odds'!$B:$S,17,FALSE)</f>
        <v>17.842163728683655</v>
      </c>
      <c r="AJ254">
        <v>1</v>
      </c>
      <c r="AK254" s="12">
        <f t="shared" si="60"/>
        <v>0</v>
      </c>
      <c r="AL254" s="12">
        <f t="shared" si="61"/>
        <v>0</v>
      </c>
      <c r="AM254" s="12">
        <f>V254/Team_Defense_Table[[#Totals],[Passing yds/att]]*'Fanduel Export'!Q254</f>
        <v>0</v>
      </c>
      <c r="AN254" s="12">
        <f t="shared" si="76"/>
        <v>0</v>
      </c>
      <c r="AO254" s="12">
        <f>IFERROR(IF(OR($B254="D",$B254="K"),0,VLOOKUP($P254,Receiving!$C:$T,7,FALSE)/VLOOKUP($P254,Receiving!$C:$T,5,FALSE)),0)*$AJ254</f>
        <v>2.8</v>
      </c>
      <c r="AP254" s="21">
        <f t="shared" si="68"/>
        <v>32.519155844155847</v>
      </c>
      <c r="AQ254" s="21">
        <f t="shared" si="69"/>
        <v>3.1649635080605054</v>
      </c>
      <c r="AR254" s="22">
        <f t="shared" si="62"/>
        <v>1.6</v>
      </c>
      <c r="AS254" s="22">
        <f t="shared" si="70"/>
        <v>1.8085505760345748</v>
      </c>
      <c r="AT254" s="22">
        <f>AA254/Team_Defense_Table[[#Totals],[Yards per completion]]*'Fanduel Export'!S254</f>
        <v>13.074236580804847</v>
      </c>
      <c r="AU254" s="12">
        <f t="shared" si="77"/>
        <v>23.645418099426916</v>
      </c>
      <c r="AV254" s="12">
        <f t="shared" si="63"/>
        <v>0</v>
      </c>
      <c r="AW254" s="21">
        <f t="shared" si="71"/>
        <v>36.928205128205128</v>
      </c>
      <c r="AX254" s="12">
        <f t="shared" si="72"/>
        <v>0</v>
      </c>
      <c r="AY254" s="12">
        <f>AF254/Team_Defense_Table[[#Totals],[Rushing Y/A]]*R254</f>
        <v>0</v>
      </c>
      <c r="AZ254" s="12">
        <f t="shared" si="78"/>
        <v>0</v>
      </c>
      <c r="BA254" s="22">
        <f t="shared" si="64"/>
        <v>3.1645418099426914</v>
      </c>
      <c r="BB254" s="22">
        <f t="shared" si="65"/>
        <v>0.67330676807291301</v>
      </c>
      <c r="BC254" s="21">
        <f t="shared" si="66"/>
        <v>0.5957446808510638</v>
      </c>
      <c r="BD254" t="str">
        <f t="shared" si="73"/>
        <v>Cody Latimer</v>
      </c>
      <c r="BE254">
        <f t="shared" si="74"/>
        <v>4700</v>
      </c>
      <c r="BF254" t="str">
        <f t="shared" si="75"/>
        <v>WR</v>
      </c>
    </row>
    <row r="255" spans="1:58" x14ac:dyDescent="0.3">
      <c r="A255" t="s">
        <v>2631</v>
      </c>
      <c r="B255" t="s">
        <v>49</v>
      </c>
      <c r="C255" t="s">
        <v>2114</v>
      </c>
      <c r="D255" t="s">
        <v>357</v>
      </c>
      <c r="E255" t="s">
        <v>2632</v>
      </c>
      <c r="F255">
        <v>5.9000002543131496</v>
      </c>
      <c r="G255">
        <v>6</v>
      </c>
      <c r="H255">
        <v>4700</v>
      </c>
      <c r="I255" t="s">
        <v>1892</v>
      </c>
      <c r="J255" t="s">
        <v>1096</v>
      </c>
      <c r="K255" t="s">
        <v>1095</v>
      </c>
      <c r="O255" t="str">
        <f t="shared" si="67"/>
        <v>Justin Watson</v>
      </c>
      <c r="P255" t="str">
        <f>IFERROR(VLOOKUP(O:O,'Name Bridge'!A:B,2,FALSE),O:O)</f>
        <v>Justin Watson</v>
      </c>
      <c r="Q255" s="12">
        <f>VLOOKUP($K255,'Defensive Stats'!$AC:$AH,2,FALSE)</f>
        <v>6.4145936981757874</v>
      </c>
      <c r="R255" s="12">
        <f>VLOOKUP($K255,'Defensive Stats'!$AC:$AH,4,FALSE)</f>
        <v>4.2347826086956522</v>
      </c>
      <c r="S255" s="12">
        <f>VLOOKUP($K255,'Defensive Stats'!$AC:$AH,6,FALSE)</f>
        <v>10.425876010781671</v>
      </c>
      <c r="T255" s="12">
        <f>IFERROR(VLOOKUP($P255,Passing!$C:$AF,9,FALSE)/VLOOKUP($P255,Passing!$C:$AF,5,FALSE),0)</f>
        <v>0</v>
      </c>
      <c r="U255" s="12">
        <f>IFERROR(VLOOKUP($P255,Passing!$C:$AF,11,FALSE)/VLOOKUP($P255,Passing!$C:$AF,5,FALSE),0)</f>
        <v>0</v>
      </c>
      <c r="V255" s="12">
        <f>IFERROR(VLOOKUP($P255,Passing!$C:$AF,18,FALSE),0)</f>
        <v>0</v>
      </c>
      <c r="W255" s="12">
        <f>IFERROR(VLOOKUP($P255,Passing!$C:$AF,12,FALSE)/VLOOKUP($P255,Passing!$C:$AF,5,FALSE),0)</f>
        <v>0</v>
      </c>
      <c r="X255" s="12">
        <f>IFERROR(IF(OR($B255="D",$B255="K"),0,VLOOKUP($P255,Receiving!$C:$T,7,FALSE)/VLOOKUP($P255,Receiving!$C:$T,5,FALSE)),0)*$AJ255</f>
        <v>1.625</v>
      </c>
      <c r="Y255" s="21">
        <f>IFERROR(VLOOKUP($P255,Receiving!$C:$T,8,FALSE)/VLOOKUP($P255,Receiving!$C:$T,5,FALSE),0)</f>
        <v>0.9375</v>
      </c>
      <c r="Z255" s="21">
        <f>IFERROR(VLOOKUP($P255,Receiving!$C:$T,10,FALSE)/VLOOKUP($P255,Receiving!$C:$T,5,FALSE),0)</f>
        <v>9.9375</v>
      </c>
      <c r="AA255" s="21">
        <f>IFERROR(VLOOKUP($P255,Receiving!$C:$T,11,FALSE),0)</f>
        <v>10.6</v>
      </c>
      <c r="AB255" s="21">
        <f>IFERROR(VLOOKUP($P255,Receiving!$C:$T,14,FALSE),0)</f>
        <v>17</v>
      </c>
      <c r="AC255" s="21">
        <f>IFERROR(VLOOKUP($P255,Receiving!$C:$T,11,FALSE)/VLOOKUP($P255,Receiving!$C:$T,5,FALSE),0)</f>
        <v>0.66249999999999998</v>
      </c>
      <c r="AD255" s="12">
        <f>IFERROR(VLOOKUP($P255,Rushing!$C:$P,7,FALSE)/VLOOKUP($P255,Rushing!$C:$P,5,FALSE),0)</f>
        <v>0</v>
      </c>
      <c r="AE255" s="12">
        <f>IFERROR(VLOOKUP($P255,Rushing!$C:$P,8,FALSE)/VLOOKUP($P255,Rushing!$C:$P,5,FALSE),0)</f>
        <v>0</v>
      </c>
      <c r="AF255" s="12">
        <f>IFERROR(VLOOKUP($P255,Rushing!$C:$P,12,FALSE),0)</f>
        <v>0</v>
      </c>
      <c r="AG255" s="12">
        <f>IFERROR(VLOOKUP($P255,Rushing!$C:$P,9,FALSE)/VLOOKUP($P255,Rushing!$C:$P,5,FALSE),0)</f>
        <v>0</v>
      </c>
      <c r="AH255" s="12">
        <f>VLOOKUP($J255,'Vegas Odds'!$B:$S,18,FALSE)</f>
        <v>44.70009236218047</v>
      </c>
      <c r="AI255" s="12">
        <f>VLOOKUP($J255,'Vegas Odds'!$B:$S,17,FALSE)</f>
        <v>20.599907637819527</v>
      </c>
      <c r="AJ255">
        <v>1</v>
      </c>
      <c r="AK255" s="12">
        <f t="shared" si="60"/>
        <v>0</v>
      </c>
      <c r="AL255" s="12">
        <f t="shared" si="61"/>
        <v>0</v>
      </c>
      <c r="AM255" s="12">
        <f>V255/Team_Defense_Table[[#Totals],[Passing yds/att]]*'Fanduel Export'!Q255</f>
        <v>0</v>
      </c>
      <c r="AN255" s="12">
        <f t="shared" si="76"/>
        <v>0</v>
      </c>
      <c r="AO255" s="12">
        <f>IFERROR(IF(OR($B255="D",$B255="K"),0,VLOOKUP($P255,Receiving!$C:$T,7,FALSE)/VLOOKUP($P255,Receiving!$C:$T,5,FALSE)),0)*$AJ255</f>
        <v>1.625</v>
      </c>
      <c r="AP255" s="21">
        <f t="shared" si="68"/>
        <v>39.892780830280827</v>
      </c>
      <c r="AQ255" s="21">
        <f t="shared" si="69"/>
        <v>1.8208219275956634</v>
      </c>
      <c r="AR255" s="22">
        <f t="shared" si="62"/>
        <v>0.9375</v>
      </c>
      <c r="AS255" s="22">
        <f t="shared" si="70"/>
        <v>1.050474188997498</v>
      </c>
      <c r="AT255" s="22">
        <f>AA255/Team_Defense_Table[[#Totals],[Yards per completion]]*'Fanduel Export'!S255</f>
        <v>10.407693477082679</v>
      </c>
      <c r="AU255" s="12">
        <f t="shared" si="77"/>
        <v>10.933013364672977</v>
      </c>
      <c r="AV255" s="12">
        <f t="shared" si="63"/>
        <v>0</v>
      </c>
      <c r="AW255" s="21">
        <f t="shared" si="71"/>
        <v>23.153159340659339</v>
      </c>
      <c r="AX255" s="12">
        <f t="shared" si="72"/>
        <v>0</v>
      </c>
      <c r="AY255" s="12">
        <f>AF255/Team_Defense_Table[[#Totals],[Rushing Y/A]]*R255</f>
        <v>0</v>
      </c>
      <c r="AZ255" s="12">
        <f t="shared" si="78"/>
        <v>0</v>
      </c>
      <c r="BA255" s="22">
        <f t="shared" si="64"/>
        <v>1.5620513364672977</v>
      </c>
      <c r="BB255" s="22">
        <f t="shared" si="65"/>
        <v>0.33235134818453138</v>
      </c>
      <c r="BC255" s="21">
        <f t="shared" si="66"/>
        <v>0.3457446808510638</v>
      </c>
      <c r="BD255" t="str">
        <f t="shared" si="73"/>
        <v>Justin Watson</v>
      </c>
      <c r="BE255">
        <f t="shared" si="74"/>
        <v>4700</v>
      </c>
      <c r="BF255" t="str">
        <f t="shared" si="75"/>
        <v>WR</v>
      </c>
    </row>
    <row r="256" spans="1:58" x14ac:dyDescent="0.3">
      <c r="A256" t="s">
        <v>2633</v>
      </c>
      <c r="B256" t="s">
        <v>49</v>
      </c>
      <c r="C256" t="s">
        <v>2634</v>
      </c>
      <c r="D256" t="s">
        <v>333</v>
      </c>
      <c r="E256" t="s">
        <v>2635</v>
      </c>
      <c r="F256">
        <v>4.4454546841708096</v>
      </c>
      <c r="G256">
        <v>11</v>
      </c>
      <c r="H256">
        <v>4700</v>
      </c>
      <c r="I256" t="s">
        <v>1972</v>
      </c>
      <c r="J256" t="s">
        <v>1093</v>
      </c>
      <c r="K256" t="s">
        <v>86</v>
      </c>
      <c r="O256" t="str">
        <f t="shared" si="67"/>
        <v>Jakobi Meyers</v>
      </c>
      <c r="P256" t="str">
        <f>IFERROR(VLOOKUP(O:O,'Name Bridge'!A:B,2,FALSE),O:O)</f>
        <v>Jakobi Meyers</v>
      </c>
      <c r="Q256" s="12">
        <f>VLOOKUP($K256,'Defensive Stats'!$AC:$AH,2,FALSE)</f>
        <v>7.7027522935779817</v>
      </c>
      <c r="R256" s="12">
        <f>VLOOKUP($K256,'Defensive Stats'!$AC:$AH,4,FALSE)</f>
        <v>4.4659793814432991</v>
      </c>
      <c r="S256" s="12">
        <f>VLOOKUP($K256,'Defensive Stats'!$AC:$AH,6,FALSE)</f>
        <v>12.203488372093023</v>
      </c>
      <c r="T256" s="12">
        <f>IFERROR(VLOOKUP($P256,Passing!$C:$AF,9,FALSE)/VLOOKUP($P256,Passing!$C:$AF,5,FALSE),0)</f>
        <v>0</v>
      </c>
      <c r="U256" s="12">
        <f>IFERROR(VLOOKUP($P256,Passing!$C:$AF,11,FALSE)/VLOOKUP($P256,Passing!$C:$AF,5,FALSE),0)</f>
        <v>0</v>
      </c>
      <c r="V256" s="12">
        <f>IFERROR(VLOOKUP($P256,Passing!$C:$AF,18,FALSE),0)</f>
        <v>0</v>
      </c>
      <c r="W256" s="12">
        <f>IFERROR(VLOOKUP($P256,Passing!$C:$AF,12,FALSE)/VLOOKUP($P256,Passing!$C:$AF,5,FALSE),0)</f>
        <v>0</v>
      </c>
      <c r="X256" s="12">
        <f>IFERROR(IF(OR($B256="D",$B256="K"),0,VLOOKUP($P256,Receiving!$C:$T,7,FALSE)/VLOOKUP($P256,Receiving!$C:$T,5,FALSE)),0)*$AJ256</f>
        <v>2.7333333333333334</v>
      </c>
      <c r="Y256" s="21">
        <f>IFERROR(VLOOKUP($P256,Receiving!$C:$T,8,FALSE)/VLOOKUP($P256,Receiving!$C:$T,5,FALSE),0)</f>
        <v>1.7333333333333334</v>
      </c>
      <c r="Z256" s="21">
        <f>IFERROR(VLOOKUP($P256,Receiving!$C:$T,10,FALSE)/VLOOKUP($P256,Receiving!$C:$T,5,FALSE),0)</f>
        <v>23.933333333333334</v>
      </c>
      <c r="AA256" s="21">
        <f>IFERROR(VLOOKUP($P256,Receiving!$C:$T,11,FALSE),0)</f>
        <v>13.8</v>
      </c>
      <c r="AB256" s="21">
        <f>IFERROR(VLOOKUP($P256,Receiving!$C:$T,14,FALSE),0)</f>
        <v>35</v>
      </c>
      <c r="AC256" s="21">
        <f>IFERROR(VLOOKUP($P256,Receiving!$C:$T,11,FALSE)/VLOOKUP($P256,Receiving!$C:$T,5,FALSE),0)</f>
        <v>0.92</v>
      </c>
      <c r="AD256" s="12">
        <f>IFERROR(VLOOKUP($P256,Rushing!$C:$P,7,FALSE)/VLOOKUP($P256,Rushing!$C:$P,5,FALSE),0)</f>
        <v>0</v>
      </c>
      <c r="AE256" s="12">
        <f>IFERROR(VLOOKUP($P256,Rushing!$C:$P,8,FALSE)/VLOOKUP($P256,Rushing!$C:$P,5,FALSE),0)</f>
        <v>0</v>
      </c>
      <c r="AF256" s="12">
        <f>IFERROR(VLOOKUP($P256,Rushing!$C:$P,12,FALSE),0)</f>
        <v>0</v>
      </c>
      <c r="AG256" s="12">
        <f>IFERROR(VLOOKUP($P256,Rushing!$C:$P,9,FALSE)/VLOOKUP($P256,Rushing!$C:$P,5,FALSE),0)</f>
        <v>0</v>
      </c>
      <c r="AH256" s="12">
        <f>VLOOKUP($J256,'Vegas Odds'!$B:$S,18,FALSE)</f>
        <v>34.723204605263149</v>
      </c>
      <c r="AI256" s="12">
        <f>VLOOKUP($J256,'Vegas Odds'!$B:$S,17,FALSE)</f>
        <v>31.576795394736852</v>
      </c>
      <c r="AJ256">
        <v>1</v>
      </c>
      <c r="AK256" s="12">
        <f t="shared" si="60"/>
        <v>0</v>
      </c>
      <c r="AL256" s="12">
        <f t="shared" si="61"/>
        <v>0</v>
      </c>
      <c r="AM256" s="12">
        <f>V256/Team_Defense_Table[[#Totals],[Passing yds/att]]*'Fanduel Export'!Q256</f>
        <v>0</v>
      </c>
      <c r="AN256" s="12">
        <f t="shared" si="76"/>
        <v>0</v>
      </c>
      <c r="AO256" s="12">
        <f>IFERROR(IF(OR($B256="D",$B256="K"),0,VLOOKUP($P256,Receiving!$C:$T,7,FALSE)/VLOOKUP($P256,Receiving!$C:$T,5,FALSE)),0)*$AJ256</f>
        <v>2.7333333333333334</v>
      </c>
      <c r="AP256" s="21">
        <f t="shared" si="68"/>
        <v>42.773239260739253</v>
      </c>
      <c r="AQ256" s="21">
        <f t="shared" si="69"/>
        <v>2.218912905079776</v>
      </c>
      <c r="AR256" s="22">
        <f t="shared" si="62"/>
        <v>1.7333333333333334</v>
      </c>
      <c r="AS256" s="22">
        <f t="shared" si="70"/>
        <v>1.4071155007822971</v>
      </c>
      <c r="AT256" s="22">
        <f>AA256/Team_Defense_Table[[#Totals],[Yards per completion]]*'Fanduel Export'!S256</f>
        <v>15.859852723983808</v>
      </c>
      <c r="AU256" s="12">
        <f t="shared" si="77"/>
        <v>22.316644608041955</v>
      </c>
      <c r="AV256" s="12">
        <f t="shared" si="63"/>
        <v>0</v>
      </c>
      <c r="AW256" s="21">
        <f t="shared" si="71"/>
        <v>34.718452380952385</v>
      </c>
      <c r="AX256" s="12">
        <f t="shared" si="72"/>
        <v>0</v>
      </c>
      <c r="AY256" s="12">
        <f>AF256/Team_Defense_Table[[#Totals],[Rushing Y/A]]*R256</f>
        <v>0</v>
      </c>
      <c r="AZ256" s="12">
        <f t="shared" si="78"/>
        <v>0</v>
      </c>
      <c r="BA256" s="22">
        <f t="shared" si="64"/>
        <v>3.0983311274708623</v>
      </c>
      <c r="BB256" s="22">
        <f t="shared" si="65"/>
        <v>0.65921938882358766</v>
      </c>
      <c r="BC256" s="21">
        <f t="shared" si="66"/>
        <v>0.58156028368794321</v>
      </c>
      <c r="BD256" t="str">
        <f t="shared" si="73"/>
        <v>Jakobi Meyers</v>
      </c>
      <c r="BE256">
        <f t="shared" si="74"/>
        <v>4700</v>
      </c>
      <c r="BF256" t="str">
        <f t="shared" si="75"/>
        <v>WR</v>
      </c>
    </row>
    <row r="257" spans="1:58" x14ac:dyDescent="0.3">
      <c r="A257" t="s">
        <v>2636</v>
      </c>
      <c r="B257" t="s">
        <v>49</v>
      </c>
      <c r="C257" t="s">
        <v>2188</v>
      </c>
      <c r="D257" t="s">
        <v>2637</v>
      </c>
      <c r="E257" t="s">
        <v>2638</v>
      </c>
      <c r="F257">
        <v>0</v>
      </c>
      <c r="G257">
        <v>0</v>
      </c>
      <c r="H257">
        <v>4700</v>
      </c>
      <c r="I257" t="s">
        <v>1919</v>
      </c>
      <c r="J257" t="s">
        <v>1090</v>
      </c>
      <c r="K257" t="s">
        <v>116</v>
      </c>
      <c r="O257" t="str">
        <f t="shared" si="67"/>
        <v>Jalen Hurd</v>
      </c>
      <c r="P257" t="str">
        <f>IFERROR(VLOOKUP(O:O,'Name Bridge'!A:B,2,FALSE),O:O)</f>
        <v>Jalen Hurd</v>
      </c>
      <c r="Q257" s="12">
        <f>VLOOKUP($K257,'Defensive Stats'!$AC:$AH,2,FALSE)</f>
        <v>7.5041597337770387</v>
      </c>
      <c r="R257" s="12">
        <f>VLOOKUP($K257,'Defensive Stats'!$AC:$AH,4,FALSE)</f>
        <v>4.3781321184510249</v>
      </c>
      <c r="S257" s="12">
        <f>VLOOKUP($K257,'Defensive Stats'!$AC:$AH,6,FALSE)</f>
        <v>10.712589073634204</v>
      </c>
      <c r="T257" s="12">
        <f>IFERROR(VLOOKUP($P257,Passing!$C:$AF,9,FALSE)/VLOOKUP($P257,Passing!$C:$AF,5,FALSE),0)</f>
        <v>0</v>
      </c>
      <c r="U257" s="12">
        <f>IFERROR(VLOOKUP($P257,Passing!$C:$AF,11,FALSE)/VLOOKUP($P257,Passing!$C:$AF,5,FALSE),0)</f>
        <v>0</v>
      </c>
      <c r="V257" s="12">
        <f>IFERROR(VLOOKUP($P257,Passing!$C:$AF,18,FALSE),0)</f>
        <v>0</v>
      </c>
      <c r="W257" s="12">
        <f>IFERROR(VLOOKUP($P257,Passing!$C:$AF,12,FALSE)/VLOOKUP($P257,Passing!$C:$AF,5,FALSE),0)</f>
        <v>0</v>
      </c>
      <c r="X257" s="12">
        <f>IFERROR(IF(OR($B257="D",$B257="K"),0,VLOOKUP($P257,Receiving!$C:$T,7,FALSE)/VLOOKUP($P257,Receiving!$C:$T,5,FALSE)),0)*$AJ257</f>
        <v>0</v>
      </c>
      <c r="Y257" s="21">
        <f>IFERROR(VLOOKUP($P257,Receiving!$C:$T,8,FALSE)/VLOOKUP($P257,Receiving!$C:$T,5,FALSE),0)</f>
        <v>0</v>
      </c>
      <c r="Z257" s="21">
        <f>IFERROR(VLOOKUP($P257,Receiving!$C:$T,10,FALSE)/VLOOKUP($P257,Receiving!$C:$T,5,FALSE),0)</f>
        <v>0</v>
      </c>
      <c r="AA257" s="21">
        <f>IFERROR(VLOOKUP($P257,Receiving!$C:$T,11,FALSE),0)</f>
        <v>0</v>
      </c>
      <c r="AB257" s="21">
        <f>IFERROR(VLOOKUP($P257,Receiving!$C:$T,14,FALSE),0)</f>
        <v>0</v>
      </c>
      <c r="AC257" s="21">
        <f>IFERROR(VLOOKUP($P257,Receiving!$C:$T,11,FALSE)/VLOOKUP($P257,Receiving!$C:$T,5,FALSE),0)</f>
        <v>0</v>
      </c>
      <c r="AD257" s="12">
        <f>IFERROR(VLOOKUP($P257,Rushing!$C:$P,7,FALSE)/VLOOKUP($P257,Rushing!$C:$P,5,FALSE),0)</f>
        <v>0</v>
      </c>
      <c r="AE257" s="12">
        <f>IFERROR(VLOOKUP($P257,Rushing!$C:$P,8,FALSE)/VLOOKUP($P257,Rushing!$C:$P,5,FALSE),0)</f>
        <v>0</v>
      </c>
      <c r="AF257" s="12">
        <f>IFERROR(VLOOKUP($P257,Rushing!$C:$P,12,FALSE),0)</f>
        <v>0</v>
      </c>
      <c r="AG257" s="12">
        <f>IFERROR(VLOOKUP($P257,Rushing!$C:$P,9,FALSE)/VLOOKUP($P257,Rushing!$C:$P,5,FALSE),0)</f>
        <v>0</v>
      </c>
      <c r="AH257" s="12">
        <f>VLOOKUP($J257,'Vegas Odds'!$B:$S,18,FALSE)</f>
        <v>26.807585091071147</v>
      </c>
      <c r="AI257" s="12">
        <f>VLOOKUP($J257,'Vegas Odds'!$B:$S,17,FALSE)</f>
        <v>33.392414908928856</v>
      </c>
      <c r="AJ257">
        <v>1</v>
      </c>
      <c r="AK257" s="12">
        <f t="shared" si="60"/>
        <v>0</v>
      </c>
      <c r="AL257" s="12">
        <f t="shared" si="61"/>
        <v>0</v>
      </c>
      <c r="AM257" s="12">
        <f>V257/Team_Defense_Table[[#Totals],[Passing yds/att]]*'Fanduel Export'!Q257</f>
        <v>0</v>
      </c>
      <c r="AN257" s="12">
        <f t="shared" si="76"/>
        <v>0</v>
      </c>
      <c r="AO257" s="12">
        <f>IFERROR(IF(OR($B257="D",$B257="K"),0,VLOOKUP($P257,Receiving!$C:$T,7,FALSE)/VLOOKUP($P257,Receiving!$C:$T,5,FALSE)),0)*$AJ257</f>
        <v>0</v>
      </c>
      <c r="AP257" s="21">
        <f t="shared" si="68"/>
        <v>33.340259740259739</v>
      </c>
      <c r="AQ257" s="21">
        <f t="shared" si="69"/>
        <v>0</v>
      </c>
      <c r="AR257" s="22">
        <f t="shared" si="62"/>
        <v>0</v>
      </c>
      <c r="AS257" s="22">
        <f t="shared" si="70"/>
        <v>0</v>
      </c>
      <c r="AT257" s="22">
        <f>AA257/Team_Defense_Table[[#Totals],[Yards per completion]]*'Fanduel Export'!S257</f>
        <v>0</v>
      </c>
      <c r="AU257" s="12">
        <f t="shared" si="77"/>
        <v>0</v>
      </c>
      <c r="AV257" s="12">
        <f t="shared" si="63"/>
        <v>0</v>
      </c>
      <c r="AW257" s="21">
        <f t="shared" si="71"/>
        <v>29.127326839826839</v>
      </c>
      <c r="AX257" s="12">
        <f t="shared" si="72"/>
        <v>0</v>
      </c>
      <c r="AY257" s="12">
        <f>AF257/Team_Defense_Table[[#Totals],[Rushing Y/A]]*R257</f>
        <v>0</v>
      </c>
      <c r="AZ257" s="12">
        <f t="shared" si="78"/>
        <v>0</v>
      </c>
      <c r="BA257" s="22">
        <f t="shared" si="64"/>
        <v>0</v>
      </c>
      <c r="BB257" s="22">
        <f t="shared" si="65"/>
        <v>0</v>
      </c>
      <c r="BC257" s="21">
        <f t="shared" si="66"/>
        <v>0</v>
      </c>
      <c r="BD257" t="str">
        <f t="shared" si="73"/>
        <v>Jalen Hurd</v>
      </c>
      <c r="BE257">
        <f t="shared" si="74"/>
        <v>4700</v>
      </c>
      <c r="BF257" t="str">
        <f t="shared" si="75"/>
        <v>WR</v>
      </c>
    </row>
    <row r="258" spans="1:58" x14ac:dyDescent="0.3">
      <c r="A258" t="s">
        <v>2639</v>
      </c>
      <c r="B258" t="s">
        <v>2511</v>
      </c>
      <c r="C258" t="s">
        <v>2640</v>
      </c>
      <c r="D258" t="s">
        <v>1057</v>
      </c>
      <c r="E258" t="s">
        <v>2641</v>
      </c>
      <c r="F258">
        <v>8.5625</v>
      </c>
      <c r="G258">
        <v>16</v>
      </c>
      <c r="H258">
        <v>4700</v>
      </c>
      <c r="I258" t="s">
        <v>1922</v>
      </c>
      <c r="J258" t="s">
        <v>107</v>
      </c>
      <c r="K258" t="s">
        <v>130</v>
      </c>
      <c r="O258" t="str">
        <f t="shared" si="67"/>
        <v>Buffalo Bills</v>
      </c>
      <c r="P258" t="str">
        <f>IFERROR(VLOOKUP(O:O,'Name Bridge'!A:B,2,FALSE),O:O)</f>
        <v>BUF</v>
      </c>
      <c r="Q258" s="12">
        <f>VLOOKUP($K258,'Defensive Stats'!$AC:$AH,2,FALSE)</f>
        <v>6.45982905982906</v>
      </c>
      <c r="R258" s="12">
        <f>VLOOKUP($K258,'Defensive Stats'!$AC:$AH,4,FALSE)</f>
        <v>3.3357314148681056</v>
      </c>
      <c r="S258" s="12">
        <f>VLOOKUP($K258,'Defensive Stats'!$AC:$AH,6,FALSE)</f>
        <v>10.410468319559229</v>
      </c>
      <c r="T258" s="12">
        <f>IFERROR(VLOOKUP($P258,Passing!$C:$AF,9,FALSE)/VLOOKUP($P258,Passing!$C:$AF,5,FALSE),0)</f>
        <v>0</v>
      </c>
      <c r="U258" s="12">
        <f>IFERROR(VLOOKUP($P258,Passing!$C:$AF,11,FALSE)/VLOOKUP($P258,Passing!$C:$AF,5,FALSE),0)</f>
        <v>0</v>
      </c>
      <c r="V258" s="12">
        <f>IFERROR(VLOOKUP($P258,Passing!$C:$AF,18,FALSE),0)</f>
        <v>0</v>
      </c>
      <c r="W258" s="12">
        <f>IFERROR(VLOOKUP($P258,Passing!$C:$AF,12,FALSE)/VLOOKUP($P258,Passing!$C:$AF,5,FALSE),0)</f>
        <v>0</v>
      </c>
      <c r="X258" s="12">
        <f>IFERROR(IF(OR($B258="D",$B258="K"),0,VLOOKUP($P258,Receiving!$C:$T,7,FALSE)/VLOOKUP($P258,Receiving!$C:$T,5,FALSE)),0)*$AJ258</f>
        <v>0</v>
      </c>
      <c r="Y258" s="21">
        <f>IFERROR(VLOOKUP($P258,Receiving!$C:$T,8,FALSE)/VLOOKUP($P258,Receiving!$C:$T,5,FALSE),0)</f>
        <v>0</v>
      </c>
      <c r="Z258" s="21">
        <f>IFERROR(VLOOKUP($P258,Receiving!$C:$T,10,FALSE)/VLOOKUP($P258,Receiving!$C:$T,5,FALSE),0)</f>
        <v>0</v>
      </c>
      <c r="AA258" s="21">
        <f>IFERROR(VLOOKUP($P258,Receiving!$C:$T,11,FALSE),0)</f>
        <v>0</v>
      </c>
      <c r="AB258" s="21">
        <f>IFERROR(VLOOKUP($P258,Receiving!$C:$T,14,FALSE),0)</f>
        <v>0</v>
      </c>
      <c r="AC258" s="21">
        <f>IFERROR(VLOOKUP($P258,Receiving!$C:$T,11,FALSE)/VLOOKUP($P258,Receiving!$C:$T,5,FALSE),0)</f>
        <v>0</v>
      </c>
      <c r="AD258" s="12">
        <f>IFERROR(VLOOKUP($P258,Rushing!$C:$P,7,FALSE)/VLOOKUP($P258,Rushing!$C:$P,5,FALSE),0)</f>
        <v>0</v>
      </c>
      <c r="AE258" s="12">
        <f>IFERROR(VLOOKUP($P258,Rushing!$C:$P,8,FALSE)/VLOOKUP($P258,Rushing!$C:$P,5,FALSE),0)</f>
        <v>0</v>
      </c>
      <c r="AF258" s="12">
        <f>IFERROR(VLOOKUP($P258,Rushing!$C:$P,12,FALSE),0)</f>
        <v>0</v>
      </c>
      <c r="AG258" s="12">
        <f>IFERROR(VLOOKUP($P258,Rushing!$C:$P,9,FALSE)/VLOOKUP($P258,Rushing!$C:$P,5,FALSE),0)</f>
        <v>0</v>
      </c>
      <c r="AH258" s="12">
        <f>VLOOKUP($J258,'Vegas Odds'!$B:$S,18,FALSE)</f>
        <v>31.210567449280106</v>
      </c>
      <c r="AI258" s="12">
        <f>VLOOKUP($J258,'Vegas Odds'!$B:$S,17,FALSE)</f>
        <v>27.689432550719893</v>
      </c>
      <c r="AJ258">
        <v>1</v>
      </c>
      <c r="AK258" s="12">
        <f t="shared" si="60"/>
        <v>0</v>
      </c>
      <c r="AL258" s="12">
        <f t="shared" si="61"/>
        <v>0</v>
      </c>
      <c r="AM258" s="12">
        <f>V258/Team_Defense_Table[[#Totals],[Passing yds/att]]*'Fanduel Export'!Q258</f>
        <v>0</v>
      </c>
      <c r="AN258" s="12">
        <f t="shared" si="76"/>
        <v>0</v>
      </c>
      <c r="AO258" s="12">
        <f>IFERROR(IF(OR($B258="D",$B258="K"),0,VLOOKUP($P258,Receiving!$C:$T,7,FALSE)/VLOOKUP($P258,Receiving!$C:$T,5,FALSE)),0)*$AJ258</f>
        <v>0</v>
      </c>
      <c r="AP258" s="21">
        <f t="shared" si="68"/>
        <v>43.803379953379959</v>
      </c>
      <c r="AQ258" s="21">
        <f t="shared" si="69"/>
        <v>0</v>
      </c>
      <c r="AR258" s="22">
        <f t="shared" si="62"/>
        <v>0</v>
      </c>
      <c r="AS258" s="22">
        <f t="shared" si="70"/>
        <v>0</v>
      </c>
      <c r="AT258" s="22">
        <f>AA258/Team_Defense_Table[[#Totals],[Yards per completion]]*'Fanduel Export'!S258</f>
        <v>0</v>
      </c>
      <c r="AU258" s="12">
        <f t="shared" si="77"/>
        <v>0</v>
      </c>
      <c r="AV258" s="12">
        <f t="shared" si="63"/>
        <v>0</v>
      </c>
      <c r="AW258" s="21">
        <f t="shared" si="71"/>
        <v>25.532284382284381</v>
      </c>
      <c r="AX258" s="12">
        <f t="shared" si="72"/>
        <v>0</v>
      </c>
      <c r="AY258" s="12">
        <f>AF258/Team_Defense_Table[[#Totals],[Rushing Y/A]]*R258</f>
        <v>0</v>
      </c>
      <c r="AZ258" s="12">
        <f t="shared" si="78"/>
        <v>0</v>
      </c>
      <c r="BA258" s="22">
        <f t="shared" si="64"/>
        <v>0</v>
      </c>
      <c r="BB258" s="22">
        <f t="shared" si="65"/>
        <v>0</v>
      </c>
      <c r="BC258" s="21">
        <f t="shared" si="66"/>
        <v>0</v>
      </c>
      <c r="BD258" t="str">
        <f t="shared" si="73"/>
        <v>Buffalo Bills</v>
      </c>
      <c r="BE258">
        <f t="shared" si="74"/>
        <v>4700</v>
      </c>
      <c r="BF258" t="str">
        <f t="shared" si="75"/>
        <v>D</v>
      </c>
    </row>
    <row r="259" spans="1:58" x14ac:dyDescent="0.3">
      <c r="A259" t="s">
        <v>2642</v>
      </c>
      <c r="B259" t="s">
        <v>49</v>
      </c>
      <c r="C259" t="s">
        <v>2101</v>
      </c>
      <c r="D259" t="s">
        <v>340</v>
      </c>
      <c r="E259" t="s">
        <v>2643</v>
      </c>
      <c r="F259">
        <v>5.1857141767229296</v>
      </c>
      <c r="G259">
        <v>7</v>
      </c>
      <c r="H259">
        <v>4700</v>
      </c>
      <c r="I259" t="s">
        <v>1968</v>
      </c>
      <c r="J259" t="s">
        <v>72</v>
      </c>
      <c r="K259" t="s">
        <v>99</v>
      </c>
      <c r="O259" t="str">
        <f t="shared" si="67"/>
        <v>Marvin Hall</v>
      </c>
      <c r="P259" t="str">
        <f>IFERROR(VLOOKUP(O:O,'Name Bridge'!A:B,2,FALSE),O:O)</f>
        <v>Marvin Hall</v>
      </c>
      <c r="Q259" s="12">
        <f>VLOOKUP($K259,'Defensive Stats'!$AC:$AH,2,FALSE)</f>
        <v>6.2241681260945709</v>
      </c>
      <c r="R259" s="12">
        <f>VLOOKUP($K259,'Defensive Stats'!$AC:$AH,4,FALSE)</f>
        <v>3.9420289855072466</v>
      </c>
      <c r="S259" s="12">
        <f>VLOOKUP($K259,'Defensive Stats'!$AC:$AH,6,FALSE)</f>
        <v>9.817679558011049</v>
      </c>
      <c r="T259" s="12">
        <f>IFERROR(VLOOKUP($P259,Passing!$C:$AF,9,FALSE)/VLOOKUP($P259,Passing!$C:$AF,5,FALSE),0)</f>
        <v>0</v>
      </c>
      <c r="U259" s="12">
        <f>IFERROR(VLOOKUP($P259,Passing!$C:$AF,11,FALSE)/VLOOKUP($P259,Passing!$C:$AF,5,FALSE),0)</f>
        <v>0</v>
      </c>
      <c r="V259" s="12">
        <f>IFERROR(VLOOKUP($P259,Passing!$C:$AF,18,FALSE),0)</f>
        <v>0</v>
      </c>
      <c r="W259" s="12">
        <f>IFERROR(VLOOKUP($P259,Passing!$C:$AF,12,FALSE)/VLOOKUP($P259,Passing!$C:$AF,5,FALSE),0)</f>
        <v>0</v>
      </c>
      <c r="X259" s="12">
        <f>IFERROR(IF(OR($B259="D",$B259="K"),0,VLOOKUP($P259,Receiving!$C:$T,7,FALSE)/VLOOKUP($P259,Receiving!$C:$T,5,FALSE)),0)*$AJ259</f>
        <v>1.2222222222222223</v>
      </c>
      <c r="Y259" s="21">
        <f>IFERROR(VLOOKUP($P259,Receiving!$C:$T,8,FALSE)/VLOOKUP($P259,Receiving!$C:$T,5,FALSE),0)</f>
        <v>0.77777777777777779</v>
      </c>
      <c r="Z259" s="21">
        <f>IFERROR(VLOOKUP($P259,Receiving!$C:$T,10,FALSE)/VLOOKUP($P259,Receiving!$C:$T,5,FALSE),0)</f>
        <v>29</v>
      </c>
      <c r="AA259" s="21">
        <f>IFERROR(VLOOKUP($P259,Receiving!$C:$T,11,FALSE),0)</f>
        <v>37.299999999999997</v>
      </c>
      <c r="AB259" s="21">
        <f>IFERROR(VLOOKUP($P259,Receiving!$C:$T,14,FALSE),0)</f>
        <v>58</v>
      </c>
      <c r="AC259" s="21">
        <f>IFERROR(VLOOKUP($P259,Receiving!$C:$T,11,FALSE)/VLOOKUP($P259,Receiving!$C:$T,5,FALSE),0)</f>
        <v>4.1444444444444439</v>
      </c>
      <c r="AD259" s="12">
        <f>IFERROR(VLOOKUP($P259,Rushing!$C:$P,7,FALSE)/VLOOKUP($P259,Rushing!$C:$P,5,FALSE),0)</f>
        <v>0.1111111111111111</v>
      </c>
      <c r="AE259" s="12">
        <f>IFERROR(VLOOKUP($P259,Rushing!$C:$P,8,FALSE)/VLOOKUP($P259,Rushing!$C:$P,5,FALSE),0)</f>
        <v>0.77777777777777779</v>
      </c>
      <c r="AF259" s="12" t="str">
        <f>IFERROR(VLOOKUP($P259,Rushing!$C:$P,12,FALSE),0)</f>
        <v>7.0</v>
      </c>
      <c r="AG259" s="12">
        <f>IFERROR(VLOOKUP($P259,Rushing!$C:$P,9,FALSE)/VLOOKUP($P259,Rushing!$C:$P,5,FALSE),0)</f>
        <v>0</v>
      </c>
      <c r="AH259" s="12">
        <f>VLOOKUP($J259,'Vegas Odds'!$B:$S,18,FALSE)</f>
        <v>34.909659414362835</v>
      </c>
      <c r="AI259" s="12">
        <f>VLOOKUP($J259,'Vegas Odds'!$B:$S,17,FALSE)</f>
        <v>26.19034058563717</v>
      </c>
      <c r="AJ259">
        <v>1</v>
      </c>
      <c r="AK259" s="12">
        <f t="shared" si="60"/>
        <v>0</v>
      </c>
      <c r="AL259" s="12">
        <f t="shared" si="61"/>
        <v>0</v>
      </c>
      <c r="AM259" s="12">
        <f>V259/Team_Defense_Table[[#Totals],[Passing yds/att]]*'Fanduel Export'!Q259</f>
        <v>0</v>
      </c>
      <c r="AN259" s="12">
        <f t="shared" si="76"/>
        <v>0</v>
      </c>
      <c r="AO259" s="12">
        <f>IFERROR(IF(OR($B259="D",$B259="K"),0,VLOOKUP($P259,Receiving!$C:$T,7,FALSE)/VLOOKUP($P259,Receiving!$C:$T,5,FALSE)),0)*$AJ259</f>
        <v>1.2222222222222223</v>
      </c>
      <c r="AP259" s="21">
        <f t="shared" si="68"/>
        <v>35.950198412698413</v>
      </c>
      <c r="AQ259" s="21">
        <f t="shared" si="69"/>
        <v>1.1868463427276219</v>
      </c>
      <c r="AR259" s="22">
        <f t="shared" si="62"/>
        <v>0.77777777777777779</v>
      </c>
      <c r="AS259" s="22">
        <f t="shared" si="70"/>
        <v>0.75526585446303207</v>
      </c>
      <c r="AT259" s="22">
        <f>AA259/Team_Defense_Table[[#Totals],[Yards per completion]]*'Fanduel Export'!S259</f>
        <v>34.486868159779583</v>
      </c>
      <c r="AU259" s="12">
        <f t="shared" si="77"/>
        <v>26.046753948449862</v>
      </c>
      <c r="AV259" s="12">
        <f t="shared" si="63"/>
        <v>0.1111111111111111</v>
      </c>
      <c r="AW259" s="21">
        <f t="shared" si="71"/>
        <v>55.169444444444444</v>
      </c>
      <c r="AX259" s="12">
        <f t="shared" si="72"/>
        <v>5.2747274730652369E-2</v>
      </c>
      <c r="AY259" s="12">
        <f>AF259/Team_Defense_Table[[#Totals],[Rushing Y/A]]*R259</f>
        <v>6.3986557445914727</v>
      </c>
      <c r="AZ259" s="12">
        <f t="shared" si="78"/>
        <v>0.3375116524668334</v>
      </c>
      <c r="BA259" s="22">
        <f t="shared" si="64"/>
        <v>3.0273154489805587</v>
      </c>
      <c r="BB259" s="22">
        <f t="shared" si="65"/>
        <v>0.6441096699958635</v>
      </c>
      <c r="BC259" s="21">
        <f t="shared" si="66"/>
        <v>0.26004728132387706</v>
      </c>
      <c r="BD259" t="str">
        <f t="shared" si="73"/>
        <v>Marvin Hall</v>
      </c>
      <c r="BE259">
        <f t="shared" si="74"/>
        <v>4700</v>
      </c>
      <c r="BF259" t="str">
        <f t="shared" si="75"/>
        <v>WR</v>
      </c>
    </row>
    <row r="260" spans="1:58" x14ac:dyDescent="0.3">
      <c r="A260" t="s">
        <v>2644</v>
      </c>
      <c r="B260" t="s">
        <v>49</v>
      </c>
      <c r="C260" t="s">
        <v>2645</v>
      </c>
      <c r="D260" t="s">
        <v>502</v>
      </c>
      <c r="E260" t="s">
        <v>2646</v>
      </c>
      <c r="F260">
        <v>1.2285714830671</v>
      </c>
      <c r="G260">
        <v>7</v>
      </c>
      <c r="H260">
        <v>4700</v>
      </c>
      <c r="I260" t="s">
        <v>1919</v>
      </c>
      <c r="J260" t="s">
        <v>116</v>
      </c>
      <c r="K260" t="s">
        <v>1090</v>
      </c>
      <c r="O260" t="str">
        <f t="shared" si="67"/>
        <v>Andre Patton</v>
      </c>
      <c r="P260" t="str">
        <f>IFERROR(VLOOKUP(O:O,'Name Bridge'!A:B,2,FALSE),O:O)</f>
        <v>Andre Patton</v>
      </c>
      <c r="Q260" s="12">
        <f>VLOOKUP($K260,'Defensive Stats'!$AC:$AH,2,FALSE)</f>
        <v>5.2157996146435455</v>
      </c>
      <c r="R260" s="12">
        <f>VLOOKUP($K260,'Defensive Stats'!$AC:$AH,4,FALSE)</f>
        <v>4.4937655860349128</v>
      </c>
      <c r="S260" s="12">
        <f>VLOOKUP($K260,'Defensive Stats'!$AC:$AH,6,FALSE)</f>
        <v>8.5125786163522008</v>
      </c>
      <c r="T260" s="12">
        <f>IFERROR(VLOOKUP($P260,Passing!$C:$AF,9,FALSE)/VLOOKUP($P260,Passing!$C:$AF,5,FALSE),0)</f>
        <v>0</v>
      </c>
      <c r="U260" s="12">
        <f>IFERROR(VLOOKUP($P260,Passing!$C:$AF,11,FALSE)/VLOOKUP($P260,Passing!$C:$AF,5,FALSE),0)</f>
        <v>0</v>
      </c>
      <c r="V260" s="12">
        <f>IFERROR(VLOOKUP($P260,Passing!$C:$AF,18,FALSE),0)</f>
        <v>0</v>
      </c>
      <c r="W260" s="12">
        <f>IFERROR(VLOOKUP($P260,Passing!$C:$AF,12,FALSE)/VLOOKUP($P260,Passing!$C:$AF,5,FALSE),0)</f>
        <v>0</v>
      </c>
      <c r="X260" s="12">
        <f>IFERROR(IF(OR($B260="D",$B260="K"),0,VLOOKUP($P260,Receiving!$C:$T,7,FALSE)/VLOOKUP($P260,Receiving!$C:$T,5,FALSE)),0)*$AJ260</f>
        <v>1.3076923076923077</v>
      </c>
      <c r="Y260" s="21">
        <f>IFERROR(VLOOKUP($P260,Receiving!$C:$T,8,FALSE)/VLOOKUP($P260,Receiving!$C:$T,5,FALSE),0)</f>
        <v>0.46153846153846156</v>
      </c>
      <c r="Z260" s="21">
        <f>IFERROR(VLOOKUP($P260,Receiving!$C:$T,10,FALSE)/VLOOKUP($P260,Receiving!$C:$T,5,FALSE),0)</f>
        <v>4.3076923076923075</v>
      </c>
      <c r="AA260" s="21">
        <f>IFERROR(VLOOKUP($P260,Receiving!$C:$T,11,FALSE),0)</f>
        <v>9.3000000000000007</v>
      </c>
      <c r="AB260" s="21">
        <f>IFERROR(VLOOKUP($P260,Receiving!$C:$T,14,FALSE),0)</f>
        <v>15</v>
      </c>
      <c r="AC260" s="21">
        <f>IFERROR(VLOOKUP($P260,Receiving!$C:$T,11,FALSE)/VLOOKUP($P260,Receiving!$C:$T,5,FALSE),0)</f>
        <v>0.7153846153846154</v>
      </c>
      <c r="AD260" s="12">
        <f>IFERROR(VLOOKUP($P260,Rushing!$C:$P,7,FALSE)/VLOOKUP($P260,Rushing!$C:$P,5,FALSE),0)</f>
        <v>0</v>
      </c>
      <c r="AE260" s="12">
        <f>IFERROR(VLOOKUP($P260,Rushing!$C:$P,8,FALSE)/VLOOKUP($P260,Rushing!$C:$P,5,FALSE),0)</f>
        <v>0</v>
      </c>
      <c r="AF260" s="12">
        <f>IFERROR(VLOOKUP($P260,Rushing!$C:$P,12,FALSE),0)</f>
        <v>0</v>
      </c>
      <c r="AG260" s="12">
        <f>IFERROR(VLOOKUP($P260,Rushing!$C:$P,9,FALSE)/VLOOKUP($P260,Rushing!$C:$P,5,FALSE),0)</f>
        <v>0</v>
      </c>
      <c r="AH260" s="12">
        <f>VLOOKUP($J260,'Vegas Odds'!$B:$S,18,FALSE)</f>
        <v>35.724841066015493</v>
      </c>
      <c r="AI260" s="12">
        <f>VLOOKUP($J260,'Vegas Odds'!$B:$S,17,FALSE)</f>
        <v>23.675158933984505</v>
      </c>
      <c r="AJ260">
        <v>1</v>
      </c>
      <c r="AK260" s="12">
        <f t="shared" ref="AK260:AK323" si="79">T260*AJ260</f>
        <v>0</v>
      </c>
      <c r="AL260" s="12">
        <f t="shared" ref="AL260:AL323" si="80">IF(AND(AJ260=1,B260="QB"),AH260,0)</f>
        <v>0</v>
      </c>
      <c r="AM260" s="12">
        <f>V260/Team_Defense_Table[[#Totals],[Passing yds/att]]*'Fanduel Export'!Q260</f>
        <v>0</v>
      </c>
      <c r="AN260" s="12">
        <f t="shared" si="76"/>
        <v>0</v>
      </c>
      <c r="AO260" s="12">
        <f>IFERROR(IF(OR($B260="D",$B260="K"),0,VLOOKUP($P260,Receiving!$C:$T,7,FALSE)/VLOOKUP($P260,Receiving!$C:$T,5,FALSE)),0)*$AJ260</f>
        <v>1.3076923076923077</v>
      </c>
      <c r="AP260" s="21">
        <f t="shared" si="68"/>
        <v>43.039806027306028</v>
      </c>
      <c r="AQ260" s="21">
        <f t="shared" si="69"/>
        <v>1.0854393680566237</v>
      </c>
      <c r="AR260" s="22">
        <f t="shared" ref="AR260:AR323" si="81">Y260*AJ260</f>
        <v>0.46153846153846156</v>
      </c>
      <c r="AS260" s="22">
        <f t="shared" si="70"/>
        <v>0.38309624754939664</v>
      </c>
      <c r="AT260" s="22">
        <f>AA260/Team_Defense_Table[[#Totals],[Yards per completion]]*'Fanduel Export'!S260</f>
        <v>7.4555580557140724</v>
      </c>
      <c r="AU260" s="12">
        <f t="shared" si="77"/>
        <v>2.8561963145307367</v>
      </c>
      <c r="AV260" s="12">
        <f t="shared" ref="AV260:AV323" si="82">AD260*AJ260</f>
        <v>0</v>
      </c>
      <c r="AW260" s="21">
        <f t="shared" si="71"/>
        <v>26.173305860805861</v>
      </c>
      <c r="AX260" s="12">
        <f t="shared" si="72"/>
        <v>0</v>
      </c>
      <c r="AY260" s="12">
        <f>AF260/Team_Defense_Table[[#Totals],[Rushing Y/A]]*R260</f>
        <v>0</v>
      </c>
      <c r="AZ260" s="12">
        <f t="shared" si="78"/>
        <v>0</v>
      </c>
      <c r="BA260" s="22">
        <f t="shared" ref="BA260:BA323" si="83">AN260/25+AU260/10+AZ260/10+AR260*0.5</f>
        <v>0.51638886222230451</v>
      </c>
      <c r="BB260" s="22">
        <f t="shared" ref="BB260:BB323" si="84">BA260/(H260/1000)</f>
        <v>0.1098699706855967</v>
      </c>
      <c r="BC260" s="21">
        <f t="shared" ref="BC260:BC323" si="85">AO260/(H260/1000)</f>
        <v>0.27823240589198034</v>
      </c>
      <c r="BD260" t="str">
        <f t="shared" si="73"/>
        <v>Andre Patton</v>
      </c>
      <c r="BE260">
        <f t="shared" si="74"/>
        <v>4700</v>
      </c>
      <c r="BF260" t="str">
        <f t="shared" si="75"/>
        <v>WR</v>
      </c>
    </row>
    <row r="261" spans="1:58" x14ac:dyDescent="0.3">
      <c r="A261" t="s">
        <v>2647</v>
      </c>
      <c r="B261" t="s">
        <v>52</v>
      </c>
      <c r="C261" t="s">
        <v>2648</v>
      </c>
      <c r="D261" t="s">
        <v>288</v>
      </c>
      <c r="E261" t="s">
        <v>2379</v>
      </c>
      <c r="F261">
        <v>5.5750001271565699</v>
      </c>
      <c r="G261">
        <v>12</v>
      </c>
      <c r="H261">
        <v>4700</v>
      </c>
      <c r="I261" t="s">
        <v>1892</v>
      </c>
      <c r="J261" t="s">
        <v>1096</v>
      </c>
      <c r="K261" t="s">
        <v>1095</v>
      </c>
      <c r="O261" t="str">
        <f t="shared" ref="O261:O324" si="86">D261</f>
        <v>O.J. Howard</v>
      </c>
      <c r="P261" t="str">
        <f>IFERROR(VLOOKUP(O:O,'Name Bridge'!A:B,2,FALSE),O:O)</f>
        <v>O.J. Howard</v>
      </c>
      <c r="Q261" s="12">
        <f>VLOOKUP($K261,'Defensive Stats'!$AC:$AH,2,FALSE)</f>
        <v>6.4145936981757874</v>
      </c>
      <c r="R261" s="12">
        <f>VLOOKUP($K261,'Defensive Stats'!$AC:$AH,4,FALSE)</f>
        <v>4.2347826086956522</v>
      </c>
      <c r="S261" s="12">
        <f>VLOOKUP($K261,'Defensive Stats'!$AC:$AH,6,FALSE)</f>
        <v>10.425876010781671</v>
      </c>
      <c r="T261" s="12">
        <f>IFERROR(VLOOKUP($P261,Passing!$C:$AF,9,FALSE)/VLOOKUP($P261,Passing!$C:$AF,5,FALSE),0)</f>
        <v>0</v>
      </c>
      <c r="U261" s="12">
        <f>IFERROR(VLOOKUP($P261,Passing!$C:$AF,11,FALSE)/VLOOKUP($P261,Passing!$C:$AF,5,FALSE),0)</f>
        <v>0</v>
      </c>
      <c r="V261" s="12">
        <f>IFERROR(VLOOKUP($P261,Passing!$C:$AF,18,FALSE),0)</f>
        <v>0</v>
      </c>
      <c r="W261" s="12">
        <f>IFERROR(VLOOKUP($P261,Passing!$C:$AF,12,FALSE)/VLOOKUP($P261,Passing!$C:$AF,5,FALSE),0)</f>
        <v>0</v>
      </c>
      <c r="X261" s="12">
        <f>IFERROR(IF(OR($B261="D",$B261="K"),0,VLOOKUP($P261,Receiving!$C:$T,7,FALSE)/VLOOKUP($P261,Receiving!$C:$T,5,FALSE)),0)*$AJ261</f>
        <v>3.7857142857142856</v>
      </c>
      <c r="Y261" s="21">
        <f>IFERROR(VLOOKUP($P261,Receiving!$C:$T,8,FALSE)/VLOOKUP($P261,Receiving!$C:$T,5,FALSE),0)</f>
        <v>2.4285714285714284</v>
      </c>
      <c r="Z261" s="21">
        <f>IFERROR(VLOOKUP($P261,Receiving!$C:$T,10,FALSE)/VLOOKUP($P261,Receiving!$C:$T,5,FALSE),0)</f>
        <v>32.785714285714285</v>
      </c>
      <c r="AA261" s="21">
        <f>IFERROR(VLOOKUP($P261,Receiving!$C:$T,11,FALSE),0)</f>
        <v>13.5</v>
      </c>
      <c r="AB261" s="21">
        <f>IFERROR(VLOOKUP($P261,Receiving!$C:$T,14,FALSE),0)</f>
        <v>33</v>
      </c>
      <c r="AC261" s="21">
        <f>IFERROR(VLOOKUP($P261,Receiving!$C:$T,11,FALSE)/VLOOKUP($P261,Receiving!$C:$T,5,FALSE),0)</f>
        <v>0.9642857142857143</v>
      </c>
      <c r="AD261" s="12">
        <f>IFERROR(VLOOKUP($P261,Rushing!$C:$P,7,FALSE)/VLOOKUP($P261,Rushing!$C:$P,5,FALSE),0)</f>
        <v>0</v>
      </c>
      <c r="AE261" s="12">
        <f>IFERROR(VLOOKUP($P261,Rushing!$C:$P,8,FALSE)/VLOOKUP($P261,Rushing!$C:$P,5,FALSE),0)</f>
        <v>0</v>
      </c>
      <c r="AF261" s="12">
        <f>IFERROR(VLOOKUP($P261,Rushing!$C:$P,12,FALSE),0)</f>
        <v>0</v>
      </c>
      <c r="AG261" s="12">
        <f>IFERROR(VLOOKUP($P261,Rushing!$C:$P,9,FALSE)/VLOOKUP($P261,Rushing!$C:$P,5,FALSE),0)</f>
        <v>0</v>
      </c>
      <c r="AH261" s="12">
        <f>VLOOKUP($J261,'Vegas Odds'!$B:$S,18,FALSE)</f>
        <v>44.70009236218047</v>
      </c>
      <c r="AI261" s="12">
        <f>VLOOKUP($J261,'Vegas Odds'!$B:$S,17,FALSE)</f>
        <v>20.599907637819527</v>
      </c>
      <c r="AJ261">
        <v>1</v>
      </c>
      <c r="AK261" s="12">
        <f t="shared" si="79"/>
        <v>0</v>
      </c>
      <c r="AL261" s="12">
        <f t="shared" si="80"/>
        <v>0</v>
      </c>
      <c r="AM261" s="12">
        <f>V261/Team_Defense_Table[[#Totals],[Passing yds/att]]*'Fanduel Export'!Q261</f>
        <v>0</v>
      </c>
      <c r="AN261" s="12">
        <f t="shared" si="76"/>
        <v>0</v>
      </c>
      <c r="AO261" s="12">
        <f>IFERROR(IF(OR($B261="D",$B261="K"),0,VLOOKUP($P261,Receiving!$C:$T,7,FALSE)/VLOOKUP($P261,Receiving!$C:$T,5,FALSE)),0)*$AJ261</f>
        <v>3.7857142857142856</v>
      </c>
      <c r="AP261" s="21">
        <f t="shared" ref="AP261:AP324" si="87">SUMIF($J:$J,$J261,AO:AO)</f>
        <v>39.892780830280827</v>
      </c>
      <c r="AQ261" s="21">
        <f t="shared" ref="AQ261:AQ324" si="88">AO261/AP261*AH261</f>
        <v>4.2419148203327541</v>
      </c>
      <c r="AR261" s="22">
        <f t="shared" si="81"/>
        <v>2.4285714285714284</v>
      </c>
      <c r="AS261" s="22">
        <f t="shared" ref="AS261:AS324" si="89">IFERROR(AR261/AO261*AQ261,0)</f>
        <v>2.7212283753078044</v>
      </c>
      <c r="AT261" s="22">
        <f>AA261/Team_Defense_Table[[#Totals],[Yards per completion]]*'Fanduel Export'!S261</f>
        <v>13.25508131515247</v>
      </c>
      <c r="AU261" s="12">
        <f t="shared" si="77"/>
        <v>36.070103391805191</v>
      </c>
      <c r="AV261" s="12">
        <f t="shared" si="82"/>
        <v>0</v>
      </c>
      <c r="AW261" s="21">
        <f t="shared" ref="AW261:AW324" si="90">SUMIF($J:$J,$J261,AV:AV)</f>
        <v>23.153159340659339</v>
      </c>
      <c r="AX261" s="12">
        <f t="shared" ref="AX261:AX324" si="91">IFERROR(AV261/AW261*AI261,0)</f>
        <v>0</v>
      </c>
      <c r="AY261" s="12">
        <f>AF261/Team_Defense_Table[[#Totals],[Rushing Y/A]]*R261</f>
        <v>0</v>
      </c>
      <c r="AZ261" s="12">
        <f t="shared" si="78"/>
        <v>0</v>
      </c>
      <c r="BA261" s="22">
        <f t="shared" si="83"/>
        <v>4.8212960534662335</v>
      </c>
      <c r="BB261" s="22">
        <f t="shared" si="84"/>
        <v>1.0258076709502624</v>
      </c>
      <c r="BC261" s="21">
        <f t="shared" si="85"/>
        <v>0.80547112462006076</v>
      </c>
      <c r="BD261" t="str">
        <f t="shared" ref="BD261:BD324" si="92">D261</f>
        <v>O.J. Howard</v>
      </c>
      <c r="BE261">
        <f t="shared" ref="BE261:BE324" si="93">H261</f>
        <v>4700</v>
      </c>
      <c r="BF261" t="str">
        <f t="shared" ref="BF261:BF324" si="94">B261</f>
        <v>TE</v>
      </c>
    </row>
    <row r="262" spans="1:58" x14ac:dyDescent="0.3">
      <c r="A262" t="s">
        <v>2649</v>
      </c>
      <c r="B262" t="s">
        <v>49</v>
      </c>
      <c r="C262" t="s">
        <v>2091</v>
      </c>
      <c r="D262" t="s">
        <v>2650</v>
      </c>
      <c r="E262" t="s">
        <v>2651</v>
      </c>
      <c r="F262">
        <v>0</v>
      </c>
      <c r="G262">
        <v>0</v>
      </c>
      <c r="H262">
        <v>4700</v>
      </c>
      <c r="I262" t="s">
        <v>1888</v>
      </c>
      <c r="J262" t="s">
        <v>37</v>
      </c>
      <c r="K262" t="s">
        <v>54</v>
      </c>
      <c r="O262" t="str">
        <f t="shared" si="86"/>
        <v>Devin Duvernay</v>
      </c>
      <c r="P262" t="str">
        <f>IFERROR(VLOOKUP(O:O,'Name Bridge'!A:B,2,FALSE),O:O)</f>
        <v>Devin Duvernay</v>
      </c>
      <c r="Q262" s="12">
        <f>VLOOKUP($K262,'Defensive Stats'!$AC:$AH,2,FALSE)</f>
        <v>6.7641325536062382</v>
      </c>
      <c r="R262" s="12">
        <f>VLOOKUP($K262,'Defensive Stats'!$AC:$AH,4,FALSE)</f>
        <v>5</v>
      </c>
      <c r="S262" s="12">
        <f>VLOOKUP($K262,'Defensive Stats'!$AC:$AH,6,FALSE)</f>
        <v>10.911949685534591</v>
      </c>
      <c r="T262" s="12">
        <f>IFERROR(VLOOKUP($P262,Passing!$C:$AF,9,FALSE)/VLOOKUP($P262,Passing!$C:$AF,5,FALSE),0)</f>
        <v>0</v>
      </c>
      <c r="U262" s="12">
        <f>IFERROR(VLOOKUP($P262,Passing!$C:$AF,11,FALSE)/VLOOKUP($P262,Passing!$C:$AF,5,FALSE),0)</f>
        <v>0</v>
      </c>
      <c r="V262" s="12">
        <f>IFERROR(VLOOKUP($P262,Passing!$C:$AF,18,FALSE),0)</f>
        <v>0</v>
      </c>
      <c r="W262" s="12">
        <f>IFERROR(VLOOKUP($P262,Passing!$C:$AF,12,FALSE)/VLOOKUP($P262,Passing!$C:$AF,5,FALSE),0)</f>
        <v>0</v>
      </c>
      <c r="X262" s="12">
        <f>IFERROR(IF(OR($B262="D",$B262="K"),0,VLOOKUP($P262,Receiving!$C:$T,7,FALSE)/VLOOKUP($P262,Receiving!$C:$T,5,FALSE)),0)*$AJ262</f>
        <v>0</v>
      </c>
      <c r="Y262" s="21">
        <f>IFERROR(VLOOKUP($P262,Receiving!$C:$T,8,FALSE)/VLOOKUP($P262,Receiving!$C:$T,5,FALSE),0)</f>
        <v>0</v>
      </c>
      <c r="Z262" s="21">
        <f>IFERROR(VLOOKUP($P262,Receiving!$C:$T,10,FALSE)/VLOOKUP($P262,Receiving!$C:$T,5,FALSE),0)</f>
        <v>0</v>
      </c>
      <c r="AA262" s="21">
        <f>IFERROR(VLOOKUP($P262,Receiving!$C:$T,11,FALSE),0)</f>
        <v>0</v>
      </c>
      <c r="AB262" s="21">
        <f>IFERROR(VLOOKUP($P262,Receiving!$C:$T,14,FALSE),0)</f>
        <v>0</v>
      </c>
      <c r="AC262" s="21">
        <f>IFERROR(VLOOKUP($P262,Receiving!$C:$T,11,FALSE)/VLOOKUP($P262,Receiving!$C:$T,5,FALSE),0)</f>
        <v>0</v>
      </c>
      <c r="AD262" s="12">
        <f>IFERROR(VLOOKUP($P262,Rushing!$C:$P,7,FALSE)/VLOOKUP($P262,Rushing!$C:$P,5,FALSE),0)</f>
        <v>0</v>
      </c>
      <c r="AE262" s="12">
        <f>IFERROR(VLOOKUP($P262,Rushing!$C:$P,8,FALSE)/VLOOKUP($P262,Rushing!$C:$P,5,FALSE),0)</f>
        <v>0</v>
      </c>
      <c r="AF262" s="12">
        <f>IFERROR(VLOOKUP($P262,Rushing!$C:$P,12,FALSE),0)</f>
        <v>0</v>
      </c>
      <c r="AG262" s="12">
        <f>IFERROR(VLOOKUP($P262,Rushing!$C:$P,9,FALSE)/VLOOKUP($P262,Rushing!$C:$P,5,FALSE),0)</f>
        <v>0</v>
      </c>
      <c r="AH262" s="12">
        <f>VLOOKUP($J262,'Vegas Odds'!$B:$S,18,FALSE)</f>
        <v>12.779863682432442</v>
      </c>
      <c r="AI262" s="12">
        <f>VLOOKUP($J262,'Vegas Odds'!$B:$S,17,FALSE)</f>
        <v>50.520136317567555</v>
      </c>
      <c r="AJ262">
        <v>1</v>
      </c>
      <c r="AK262" s="12">
        <f t="shared" si="79"/>
        <v>0</v>
      </c>
      <c r="AL262" s="12">
        <f t="shared" si="80"/>
        <v>0</v>
      </c>
      <c r="AM262" s="12">
        <f>V262/Team_Defense_Table[[#Totals],[Passing yds/att]]*'Fanduel Export'!Q262</f>
        <v>0</v>
      </c>
      <c r="AN262" s="12">
        <f t="shared" si="76"/>
        <v>0</v>
      </c>
      <c r="AO262" s="12">
        <f>IFERROR(IF(OR($B262="D",$B262="K"),0,VLOOKUP($P262,Receiving!$C:$T,7,FALSE)/VLOOKUP($P262,Receiving!$C:$T,5,FALSE)),0)*$AJ262</f>
        <v>0</v>
      </c>
      <c r="AP262" s="21">
        <f t="shared" si="87"/>
        <v>19.229761904761904</v>
      </c>
      <c r="AQ262" s="21">
        <f t="shared" si="88"/>
        <v>0</v>
      </c>
      <c r="AR262" s="22">
        <f t="shared" si="81"/>
        <v>0</v>
      </c>
      <c r="AS262" s="22">
        <f t="shared" si="89"/>
        <v>0</v>
      </c>
      <c r="AT262" s="22">
        <f>AA262/Team_Defense_Table[[#Totals],[Yards per completion]]*'Fanduel Export'!S262</f>
        <v>0</v>
      </c>
      <c r="AU262" s="12">
        <f t="shared" si="77"/>
        <v>0</v>
      </c>
      <c r="AV262" s="12">
        <f t="shared" si="82"/>
        <v>0</v>
      </c>
      <c r="AW262" s="21">
        <f t="shared" si="90"/>
        <v>27.742261904761904</v>
      </c>
      <c r="AX262" s="12">
        <f t="shared" si="91"/>
        <v>0</v>
      </c>
      <c r="AY262" s="12">
        <f>AF262/Team_Defense_Table[[#Totals],[Rushing Y/A]]*R262</f>
        <v>0</v>
      </c>
      <c r="AZ262" s="12">
        <f t="shared" si="78"/>
        <v>0</v>
      </c>
      <c r="BA262" s="22">
        <f t="shared" si="83"/>
        <v>0</v>
      </c>
      <c r="BB262" s="22">
        <f t="shared" si="84"/>
        <v>0</v>
      </c>
      <c r="BC262" s="21">
        <f t="shared" si="85"/>
        <v>0</v>
      </c>
      <c r="BD262" t="str">
        <f t="shared" si="92"/>
        <v>Devin Duvernay</v>
      </c>
      <c r="BE262">
        <f t="shared" si="93"/>
        <v>4700</v>
      </c>
      <c r="BF262" t="str">
        <f t="shared" si="94"/>
        <v>WR</v>
      </c>
    </row>
    <row r="263" spans="1:58" x14ac:dyDescent="0.3">
      <c r="A263" t="s">
        <v>2652</v>
      </c>
      <c r="B263" t="s">
        <v>34</v>
      </c>
      <c r="C263" t="s">
        <v>2653</v>
      </c>
      <c r="D263" t="s">
        <v>2654</v>
      </c>
      <c r="E263" t="s">
        <v>2655</v>
      </c>
      <c r="F263">
        <v>0</v>
      </c>
      <c r="G263">
        <v>0</v>
      </c>
      <c r="H263">
        <v>4700</v>
      </c>
      <c r="I263" t="s">
        <v>1922</v>
      </c>
      <c r="J263" t="s">
        <v>107</v>
      </c>
      <c r="K263" t="s">
        <v>130</v>
      </c>
      <c r="O263" t="str">
        <f t="shared" si="86"/>
        <v>Zack Moss</v>
      </c>
      <c r="P263" t="str">
        <f>IFERROR(VLOOKUP(O:O,'Name Bridge'!A:B,2,FALSE),O:O)</f>
        <v>Zack Moss</v>
      </c>
      <c r="Q263" s="12">
        <f>VLOOKUP($K263,'Defensive Stats'!$AC:$AH,2,FALSE)</f>
        <v>6.45982905982906</v>
      </c>
      <c r="R263" s="12">
        <f>VLOOKUP($K263,'Defensive Stats'!$AC:$AH,4,FALSE)</f>
        <v>3.3357314148681056</v>
      </c>
      <c r="S263" s="12">
        <f>VLOOKUP($K263,'Defensive Stats'!$AC:$AH,6,FALSE)</f>
        <v>10.410468319559229</v>
      </c>
      <c r="T263" s="12">
        <f>IFERROR(VLOOKUP($P263,Passing!$C:$AF,9,FALSE)/VLOOKUP($P263,Passing!$C:$AF,5,FALSE),0)</f>
        <v>0</v>
      </c>
      <c r="U263" s="12">
        <f>IFERROR(VLOOKUP($P263,Passing!$C:$AF,11,FALSE)/VLOOKUP($P263,Passing!$C:$AF,5,FALSE),0)</f>
        <v>0</v>
      </c>
      <c r="V263" s="12">
        <f>IFERROR(VLOOKUP($P263,Passing!$C:$AF,18,FALSE),0)</f>
        <v>0</v>
      </c>
      <c r="W263" s="12">
        <f>IFERROR(VLOOKUP($P263,Passing!$C:$AF,12,FALSE)/VLOOKUP($P263,Passing!$C:$AF,5,FALSE),0)</f>
        <v>0</v>
      </c>
      <c r="X263" s="12">
        <f>IFERROR(IF(OR($B263="D",$B263="K"),0,VLOOKUP($P263,Receiving!$C:$T,7,FALSE)/VLOOKUP($P263,Receiving!$C:$T,5,FALSE)),0)*$AJ263</f>
        <v>0</v>
      </c>
      <c r="Y263" s="21">
        <f>IFERROR(VLOOKUP($P263,Receiving!$C:$T,8,FALSE)/VLOOKUP($P263,Receiving!$C:$T,5,FALSE),0)</f>
        <v>0</v>
      </c>
      <c r="Z263" s="21">
        <f>IFERROR(VLOOKUP($P263,Receiving!$C:$T,10,FALSE)/VLOOKUP($P263,Receiving!$C:$T,5,FALSE),0)</f>
        <v>0</v>
      </c>
      <c r="AA263" s="21">
        <f>IFERROR(VLOOKUP($P263,Receiving!$C:$T,11,FALSE),0)</f>
        <v>0</v>
      </c>
      <c r="AB263" s="21">
        <f>IFERROR(VLOOKUP($P263,Receiving!$C:$T,14,FALSE),0)</f>
        <v>0</v>
      </c>
      <c r="AC263" s="21">
        <f>IFERROR(VLOOKUP($P263,Receiving!$C:$T,11,FALSE)/VLOOKUP($P263,Receiving!$C:$T,5,FALSE),0)</f>
        <v>0</v>
      </c>
      <c r="AD263" s="12">
        <f>IFERROR(VLOOKUP($P263,Rushing!$C:$P,7,FALSE)/VLOOKUP($P263,Rushing!$C:$P,5,FALSE),0)</f>
        <v>0</v>
      </c>
      <c r="AE263" s="12">
        <f>IFERROR(VLOOKUP($P263,Rushing!$C:$P,8,FALSE)/VLOOKUP($P263,Rushing!$C:$P,5,FALSE),0)</f>
        <v>0</v>
      </c>
      <c r="AF263" s="12">
        <f>IFERROR(VLOOKUP($P263,Rushing!$C:$P,12,FALSE),0)</f>
        <v>0</v>
      </c>
      <c r="AG263" s="12">
        <f>IFERROR(VLOOKUP($P263,Rushing!$C:$P,9,FALSE)/VLOOKUP($P263,Rushing!$C:$P,5,FALSE),0)</f>
        <v>0</v>
      </c>
      <c r="AH263" s="12">
        <f>VLOOKUP($J263,'Vegas Odds'!$B:$S,18,FALSE)</f>
        <v>31.210567449280106</v>
      </c>
      <c r="AI263" s="12">
        <f>VLOOKUP($J263,'Vegas Odds'!$B:$S,17,FALSE)</f>
        <v>27.689432550719893</v>
      </c>
      <c r="AJ263">
        <v>1</v>
      </c>
      <c r="AK263" s="12">
        <f t="shared" si="79"/>
        <v>0</v>
      </c>
      <c r="AL263" s="12">
        <f t="shared" si="80"/>
        <v>0</v>
      </c>
      <c r="AM263" s="12">
        <f>V263/Team_Defense_Table[[#Totals],[Passing yds/att]]*'Fanduel Export'!Q263</f>
        <v>0</v>
      </c>
      <c r="AN263" s="12">
        <f t="shared" si="76"/>
        <v>0</v>
      </c>
      <c r="AO263" s="12">
        <f>IFERROR(IF(OR($B263="D",$B263="K"),0,VLOOKUP($P263,Receiving!$C:$T,7,FALSE)/VLOOKUP($P263,Receiving!$C:$T,5,FALSE)),0)*$AJ263</f>
        <v>0</v>
      </c>
      <c r="AP263" s="21">
        <f t="shared" si="87"/>
        <v>43.803379953379959</v>
      </c>
      <c r="AQ263" s="21">
        <f t="shared" si="88"/>
        <v>0</v>
      </c>
      <c r="AR263" s="22">
        <f t="shared" si="81"/>
        <v>0</v>
      </c>
      <c r="AS263" s="22">
        <f t="shared" si="89"/>
        <v>0</v>
      </c>
      <c r="AT263" s="22">
        <f>AA263/Team_Defense_Table[[#Totals],[Yards per completion]]*'Fanduel Export'!S263</f>
        <v>0</v>
      </c>
      <c r="AU263" s="12">
        <f t="shared" si="77"/>
        <v>0</v>
      </c>
      <c r="AV263" s="12">
        <f t="shared" si="82"/>
        <v>0</v>
      </c>
      <c r="AW263" s="21">
        <f t="shared" si="90"/>
        <v>25.532284382284381</v>
      </c>
      <c r="AX263" s="12">
        <f t="shared" si="91"/>
        <v>0</v>
      </c>
      <c r="AY263" s="12">
        <f>AF263/Team_Defense_Table[[#Totals],[Rushing Y/A]]*R263</f>
        <v>0</v>
      </c>
      <c r="AZ263" s="12">
        <f t="shared" si="78"/>
        <v>0</v>
      </c>
      <c r="BA263" s="22">
        <f t="shared" si="83"/>
        <v>0</v>
      </c>
      <c r="BB263" s="22">
        <f t="shared" si="84"/>
        <v>0</v>
      </c>
      <c r="BC263" s="21">
        <f t="shared" si="85"/>
        <v>0</v>
      </c>
      <c r="BD263" t="str">
        <f t="shared" si="92"/>
        <v>Zack Moss</v>
      </c>
      <c r="BE263">
        <f t="shared" si="93"/>
        <v>4700</v>
      </c>
      <c r="BF263" t="str">
        <f t="shared" si="94"/>
        <v>RB</v>
      </c>
    </row>
    <row r="264" spans="1:58" x14ac:dyDescent="0.3">
      <c r="A264" t="s">
        <v>2656</v>
      </c>
      <c r="B264" t="s">
        <v>34</v>
      </c>
      <c r="C264" t="s">
        <v>2657</v>
      </c>
      <c r="D264" t="s">
        <v>234</v>
      </c>
      <c r="E264" t="s">
        <v>2658</v>
      </c>
      <c r="F264">
        <v>9.4333335028754295</v>
      </c>
      <c r="G264">
        <v>9</v>
      </c>
      <c r="H264">
        <v>4700</v>
      </c>
      <c r="I264" t="s">
        <v>1941</v>
      </c>
      <c r="J264" t="s">
        <v>76</v>
      </c>
      <c r="K264" t="s">
        <v>135</v>
      </c>
      <c r="O264" t="str">
        <f t="shared" si="86"/>
        <v>Boston Scott</v>
      </c>
      <c r="P264" t="str">
        <f>IFERROR(VLOOKUP(O:O,'Name Bridge'!A:B,2,FALSE),O:O)</f>
        <v>Boston Scott</v>
      </c>
      <c r="Q264" s="12">
        <f>VLOOKUP($K264,'Defensive Stats'!$AC:$AH,2,FALSE)</f>
        <v>7.0796296296296299</v>
      </c>
      <c r="R264" s="12">
        <f>VLOOKUP($K264,'Defensive Stats'!$AC:$AH,4,FALSE)</f>
        <v>4.7444219066937121</v>
      </c>
      <c r="S264" s="12">
        <f>VLOOKUP($K264,'Defensive Stats'!$AC:$AH,6,FALSE)</f>
        <v>10.304582210242588</v>
      </c>
      <c r="T264" s="12">
        <f>IFERROR(VLOOKUP($P264,Passing!$C:$AF,9,FALSE)/VLOOKUP($P264,Passing!$C:$AF,5,FALSE),0)</f>
        <v>0</v>
      </c>
      <c r="U264" s="12">
        <f>IFERROR(VLOOKUP($P264,Passing!$C:$AF,11,FALSE)/VLOOKUP($P264,Passing!$C:$AF,5,FALSE),0)</f>
        <v>0</v>
      </c>
      <c r="V264" s="12">
        <f>IFERROR(VLOOKUP($P264,Passing!$C:$AF,18,FALSE),0)</f>
        <v>0</v>
      </c>
      <c r="W264" s="12">
        <f>IFERROR(VLOOKUP($P264,Passing!$C:$AF,12,FALSE)/VLOOKUP($P264,Passing!$C:$AF,5,FALSE),0)</f>
        <v>0</v>
      </c>
      <c r="X264" s="12">
        <f>IFERROR(IF(OR($B264="D",$B264="K"),0,VLOOKUP($P264,Receiving!$C:$T,7,FALSE)/VLOOKUP($P264,Receiving!$C:$T,5,FALSE)),0)*$AJ264</f>
        <v>2.3636363636363638</v>
      </c>
      <c r="Y264" s="21">
        <f>IFERROR(VLOOKUP($P264,Receiving!$C:$T,8,FALSE)/VLOOKUP($P264,Receiving!$C:$T,5,FALSE),0)</f>
        <v>2.1818181818181817</v>
      </c>
      <c r="Z264" s="21">
        <f>IFERROR(VLOOKUP($P264,Receiving!$C:$T,10,FALSE)/VLOOKUP($P264,Receiving!$C:$T,5,FALSE),0)</f>
        <v>18.545454545454547</v>
      </c>
      <c r="AA264" s="21">
        <f>IFERROR(VLOOKUP($P264,Receiving!$C:$T,11,FALSE),0)</f>
        <v>8.5</v>
      </c>
      <c r="AB264" s="21">
        <f>IFERROR(VLOOKUP($P264,Receiving!$C:$T,14,FALSE),0)</f>
        <v>39</v>
      </c>
      <c r="AC264" s="21">
        <f>IFERROR(VLOOKUP($P264,Receiving!$C:$T,11,FALSE)/VLOOKUP($P264,Receiving!$C:$T,5,FALSE),0)</f>
        <v>0.77272727272727271</v>
      </c>
      <c r="AD264" s="12">
        <f>IFERROR(VLOOKUP($P264,Rushing!$C:$P,7,FALSE)/VLOOKUP($P264,Rushing!$C:$P,5,FALSE),0)</f>
        <v>5.5454545454545459</v>
      </c>
      <c r="AE264" s="12">
        <f>IFERROR(VLOOKUP($P264,Rushing!$C:$P,8,FALSE)/VLOOKUP($P264,Rushing!$C:$P,5,FALSE),0)</f>
        <v>22.272727272727273</v>
      </c>
      <c r="AF264" s="12" t="str">
        <f>IFERROR(VLOOKUP($P264,Rushing!$C:$P,12,FALSE),0)</f>
        <v>4.0</v>
      </c>
      <c r="AG264" s="12">
        <f>IFERROR(VLOOKUP($P264,Rushing!$C:$P,9,FALSE)/VLOOKUP($P264,Rushing!$C:$P,5,FALSE),0)</f>
        <v>0.45454545454545453</v>
      </c>
      <c r="AH264" s="12">
        <f>VLOOKUP($J264,'Vegas Odds'!$B:$S,18,FALSE)</f>
        <v>29.284970403171386</v>
      </c>
      <c r="AI264" s="12">
        <f>VLOOKUP($J264,'Vegas Odds'!$B:$S,17,FALSE)</f>
        <v>32.615029596828613</v>
      </c>
      <c r="AJ264">
        <v>1</v>
      </c>
      <c r="AK264" s="12">
        <f t="shared" si="79"/>
        <v>0</v>
      </c>
      <c r="AL264" s="12">
        <f t="shared" si="80"/>
        <v>0</v>
      </c>
      <c r="AM264" s="12">
        <f>V264/Team_Defense_Table[[#Totals],[Passing yds/att]]*'Fanduel Export'!Q264</f>
        <v>0</v>
      </c>
      <c r="AN264" s="12">
        <f t="shared" si="76"/>
        <v>0</v>
      </c>
      <c r="AO264" s="12">
        <f>IFERROR(IF(OR($B264="D",$B264="K"),0,VLOOKUP($P264,Receiving!$C:$T,7,FALSE)/VLOOKUP($P264,Receiving!$C:$T,5,FALSE)),0)*$AJ264</f>
        <v>2.3636363636363638</v>
      </c>
      <c r="AP264" s="21">
        <f t="shared" si="87"/>
        <v>48.590422077922085</v>
      </c>
      <c r="AQ264" s="21">
        <f t="shared" si="88"/>
        <v>1.4245404339552226</v>
      </c>
      <c r="AR264" s="22">
        <f t="shared" si="81"/>
        <v>2.1818181818181817</v>
      </c>
      <c r="AS264" s="22">
        <f t="shared" si="89"/>
        <v>1.3149604005740514</v>
      </c>
      <c r="AT264" s="22">
        <f>AA264/Team_Defense_Table[[#Totals],[Yards per completion]]*'Fanduel Export'!S264</f>
        <v>8.2486976689367086</v>
      </c>
      <c r="AU264" s="12">
        <f t="shared" si="77"/>
        <v>10.846710790959259</v>
      </c>
      <c r="AV264" s="12">
        <f t="shared" si="82"/>
        <v>5.5454545454545459</v>
      </c>
      <c r="AW264" s="21">
        <f t="shared" si="90"/>
        <v>20.961922799422798</v>
      </c>
      <c r="AX264" s="12">
        <f t="shared" si="91"/>
        <v>8.6282716456167847</v>
      </c>
      <c r="AY264" s="12">
        <f>AF264/Team_Defense_Table[[#Totals],[Rushing Y/A]]*R264</f>
        <v>4.4006232178028633</v>
      </c>
      <c r="AZ264" s="12">
        <f t="shared" si="78"/>
        <v>37.969772533211341</v>
      </c>
      <c r="BA264" s="22">
        <f t="shared" si="83"/>
        <v>5.9725574233261502</v>
      </c>
      <c r="BB264" s="22">
        <f t="shared" si="84"/>
        <v>1.2707568985800319</v>
      </c>
      <c r="BC264" s="21">
        <f t="shared" si="85"/>
        <v>0.50290135396518376</v>
      </c>
      <c r="BD264" t="str">
        <f t="shared" si="92"/>
        <v>Boston Scott</v>
      </c>
      <c r="BE264">
        <f t="shared" si="93"/>
        <v>4700</v>
      </c>
      <c r="BF264" t="str">
        <f t="shared" si="94"/>
        <v>RB</v>
      </c>
    </row>
    <row r="265" spans="1:58" x14ac:dyDescent="0.3">
      <c r="A265" t="s">
        <v>2659</v>
      </c>
      <c r="B265" t="s">
        <v>49</v>
      </c>
      <c r="C265" t="s">
        <v>2660</v>
      </c>
      <c r="D265" t="s">
        <v>321</v>
      </c>
      <c r="E265" t="s">
        <v>2661</v>
      </c>
      <c r="F265">
        <v>3.5428570338657899</v>
      </c>
      <c r="G265">
        <v>14</v>
      </c>
      <c r="H265">
        <v>4700</v>
      </c>
      <c r="I265" t="s">
        <v>1884</v>
      </c>
      <c r="J265" t="s">
        <v>33</v>
      </c>
      <c r="K265" t="s">
        <v>1138</v>
      </c>
      <c r="O265" t="str">
        <f t="shared" si="86"/>
        <v>Seth Roberts</v>
      </c>
      <c r="P265" t="str">
        <f>IFERROR(VLOOKUP(O:O,'Name Bridge'!A:B,2,FALSE),O:O)</f>
        <v>Seth Roberts</v>
      </c>
      <c r="Q265" s="12">
        <f>VLOOKUP($K265,'Defensive Stats'!$AC:$AH,2,FALSE)</f>
        <v>7.8079847908745244</v>
      </c>
      <c r="R265" s="12">
        <f>VLOOKUP($K265,'Defensive Stats'!$AC:$AH,4,FALSE)</f>
        <v>3.8765432098765431</v>
      </c>
      <c r="S265" s="12">
        <f>VLOOKUP($K265,'Defensive Stats'!$AC:$AH,6,FALSE)</f>
        <v>12.186943620178042</v>
      </c>
      <c r="T265" s="12">
        <f>IFERROR(VLOOKUP($P265,Passing!$C:$AF,9,FALSE)/VLOOKUP($P265,Passing!$C:$AF,5,FALSE),0)</f>
        <v>0</v>
      </c>
      <c r="U265" s="12">
        <f>IFERROR(VLOOKUP($P265,Passing!$C:$AF,11,FALSE)/VLOOKUP($P265,Passing!$C:$AF,5,FALSE),0)</f>
        <v>0</v>
      </c>
      <c r="V265" s="12">
        <f>IFERROR(VLOOKUP($P265,Passing!$C:$AF,18,FALSE),0)</f>
        <v>0</v>
      </c>
      <c r="W265" s="12">
        <f>IFERROR(VLOOKUP($P265,Passing!$C:$AF,12,FALSE)/VLOOKUP($P265,Passing!$C:$AF,5,FALSE),0)</f>
        <v>0</v>
      </c>
      <c r="X265" s="12">
        <f>IFERROR(IF(OR($B265="D",$B265="K"),0,VLOOKUP($P265,Receiving!$C:$T,7,FALSE)/VLOOKUP($P265,Receiving!$C:$T,5,FALSE)),0)*$AJ265</f>
        <v>2.1875</v>
      </c>
      <c r="Y265" s="21">
        <f>IFERROR(VLOOKUP($P265,Receiving!$C:$T,8,FALSE)/VLOOKUP($P265,Receiving!$C:$T,5,FALSE),0)</f>
        <v>1.3125</v>
      </c>
      <c r="Z265" s="21">
        <f>IFERROR(VLOOKUP($P265,Receiving!$C:$T,10,FALSE)/VLOOKUP($P265,Receiving!$C:$T,5,FALSE),0)</f>
        <v>16.9375</v>
      </c>
      <c r="AA265" s="21">
        <f>IFERROR(VLOOKUP($P265,Receiving!$C:$T,11,FALSE),0)</f>
        <v>12.9</v>
      </c>
      <c r="AB265" s="21">
        <f>IFERROR(VLOOKUP($P265,Receiving!$C:$T,14,FALSE),0)</f>
        <v>33</v>
      </c>
      <c r="AC265" s="21">
        <f>IFERROR(VLOOKUP($P265,Receiving!$C:$T,11,FALSE)/VLOOKUP($P265,Receiving!$C:$T,5,FALSE),0)</f>
        <v>0.80625000000000002</v>
      </c>
      <c r="AD265" s="12">
        <f>IFERROR(VLOOKUP($P265,Rushing!$C:$P,7,FALSE)/VLOOKUP($P265,Rushing!$C:$P,5,FALSE),0)</f>
        <v>0</v>
      </c>
      <c r="AE265" s="12">
        <f>IFERROR(VLOOKUP($P265,Rushing!$C:$P,8,FALSE)/VLOOKUP($P265,Rushing!$C:$P,5,FALSE),0)</f>
        <v>0</v>
      </c>
      <c r="AF265" s="12">
        <f>IFERROR(VLOOKUP($P265,Rushing!$C:$P,12,FALSE),0)</f>
        <v>0</v>
      </c>
      <c r="AG265" s="12">
        <f>IFERROR(VLOOKUP($P265,Rushing!$C:$P,9,FALSE)/VLOOKUP($P265,Rushing!$C:$P,5,FALSE),0)</f>
        <v>0</v>
      </c>
      <c r="AH265" s="12">
        <f>VLOOKUP($J265,'Vegas Odds'!$B:$S,18,FALSE)</f>
        <v>42.975624629062651</v>
      </c>
      <c r="AI265" s="12">
        <f>VLOOKUP($J265,'Vegas Odds'!$B:$S,17,FALSE)</f>
        <v>20.224375370937352</v>
      </c>
      <c r="AJ265">
        <v>1</v>
      </c>
      <c r="AK265" s="12">
        <f t="shared" si="79"/>
        <v>0</v>
      </c>
      <c r="AL265" s="12">
        <f t="shared" si="80"/>
        <v>0</v>
      </c>
      <c r="AM265" s="12">
        <f>V265/Team_Defense_Table[[#Totals],[Passing yds/att]]*'Fanduel Export'!Q265</f>
        <v>0</v>
      </c>
      <c r="AN265" s="12">
        <f t="shared" si="76"/>
        <v>0</v>
      </c>
      <c r="AO265" s="12">
        <f>IFERROR(IF(OR($B265="D",$B265="K"),0,VLOOKUP($P265,Receiving!$C:$T,7,FALSE)/VLOOKUP($P265,Receiving!$C:$T,5,FALSE)),0)*$AJ265</f>
        <v>2.1875</v>
      </c>
      <c r="AP265" s="21">
        <f t="shared" si="87"/>
        <v>35.359294871794873</v>
      </c>
      <c r="AQ265" s="21">
        <f t="shared" si="88"/>
        <v>2.6586836422199998</v>
      </c>
      <c r="AR265" s="22">
        <f t="shared" si="81"/>
        <v>1.3125</v>
      </c>
      <c r="AS265" s="22">
        <f t="shared" si="89"/>
        <v>1.5952101853319998</v>
      </c>
      <c r="AT265" s="22">
        <f>AA265/Team_Defense_Table[[#Totals],[Yards per completion]]*'Fanduel Export'!S265</f>
        <v>14.805414966395443</v>
      </c>
      <c r="AU265" s="12">
        <f t="shared" si="77"/>
        <v>23.617748752460837</v>
      </c>
      <c r="AV265" s="12">
        <f t="shared" si="82"/>
        <v>0</v>
      </c>
      <c r="AW265" s="21">
        <f t="shared" si="90"/>
        <v>28.778311965811962</v>
      </c>
      <c r="AX265" s="12">
        <f t="shared" si="91"/>
        <v>0</v>
      </c>
      <c r="AY265" s="12">
        <f>AF265/Team_Defense_Table[[#Totals],[Rushing Y/A]]*R265</f>
        <v>0</v>
      </c>
      <c r="AZ265" s="12">
        <f t="shared" si="78"/>
        <v>0</v>
      </c>
      <c r="BA265" s="22">
        <f t="shared" si="83"/>
        <v>3.0180248752460836</v>
      </c>
      <c r="BB265" s="22">
        <f t="shared" si="84"/>
        <v>0.64213295218001776</v>
      </c>
      <c r="BC265" s="21">
        <f t="shared" si="85"/>
        <v>0.46542553191489361</v>
      </c>
      <c r="BD265" t="str">
        <f t="shared" si="92"/>
        <v>Seth Roberts</v>
      </c>
      <c r="BE265">
        <f t="shared" si="93"/>
        <v>4700</v>
      </c>
      <c r="BF265" t="str">
        <f t="shared" si="94"/>
        <v>WR</v>
      </c>
    </row>
    <row r="266" spans="1:58" x14ac:dyDescent="0.3">
      <c r="A266" t="s">
        <v>2662</v>
      </c>
      <c r="B266" t="s">
        <v>49</v>
      </c>
      <c r="C266" t="s">
        <v>2663</v>
      </c>
      <c r="D266" t="s">
        <v>2664</v>
      </c>
      <c r="E266" t="s">
        <v>2665</v>
      </c>
      <c r="F266">
        <v>4.3499999046325604</v>
      </c>
      <c r="G266">
        <v>8</v>
      </c>
      <c r="H266">
        <v>4700</v>
      </c>
      <c r="I266" t="s">
        <v>1892</v>
      </c>
      <c r="J266" t="s">
        <v>1095</v>
      </c>
      <c r="K266" t="s">
        <v>1096</v>
      </c>
      <c r="O266" t="str">
        <f t="shared" si="86"/>
        <v>Bennie Fowler III</v>
      </c>
      <c r="P266" t="str">
        <f>IFERROR(VLOOKUP(O:O,'Name Bridge'!A:B,2,FALSE),O:O)</f>
        <v>Bennie Fowler III</v>
      </c>
      <c r="Q266" s="12">
        <f>VLOOKUP($K266,'Defensive Stats'!$AC:$AH,2,FALSE)</f>
        <v>6.5090361445783129</v>
      </c>
      <c r="R266" s="12">
        <f>VLOOKUP($K266,'Defensive Stats'!$AC:$AH,4,FALSE)</f>
        <v>3.2624309392265194</v>
      </c>
      <c r="S266" s="12">
        <f>VLOOKUP($K266,'Defensive Stats'!$AC:$AH,6,FALSE)</f>
        <v>10.593137254901961</v>
      </c>
      <c r="T266" s="12">
        <f>IFERROR(VLOOKUP($P266,Passing!$C:$AF,9,FALSE)/VLOOKUP($P266,Passing!$C:$AF,5,FALSE),0)</f>
        <v>0</v>
      </c>
      <c r="U266" s="12">
        <f>IFERROR(VLOOKUP($P266,Passing!$C:$AF,11,FALSE)/VLOOKUP($P266,Passing!$C:$AF,5,FALSE),0)</f>
        <v>0</v>
      </c>
      <c r="V266" s="12">
        <f>IFERROR(VLOOKUP($P266,Passing!$C:$AF,18,FALSE),0)</f>
        <v>0</v>
      </c>
      <c r="W266" s="12">
        <f>IFERROR(VLOOKUP($P266,Passing!$C:$AF,12,FALSE)/VLOOKUP($P266,Passing!$C:$AF,5,FALSE),0)</f>
        <v>0</v>
      </c>
      <c r="X266" s="12">
        <f>IFERROR(IF(OR($B266="D",$B266="K"),0,VLOOKUP($P266,Receiving!$C:$T,7,FALSE)/VLOOKUP($P266,Receiving!$C:$T,5,FALSE)),0)*$AJ266</f>
        <v>0</v>
      </c>
      <c r="Y266" s="21">
        <f>IFERROR(VLOOKUP($P266,Receiving!$C:$T,8,FALSE)/VLOOKUP($P266,Receiving!$C:$T,5,FALSE),0)</f>
        <v>0</v>
      </c>
      <c r="Z266" s="21">
        <f>IFERROR(VLOOKUP($P266,Receiving!$C:$T,10,FALSE)/VLOOKUP($P266,Receiving!$C:$T,5,FALSE),0)</f>
        <v>0</v>
      </c>
      <c r="AA266" s="21">
        <f>IFERROR(VLOOKUP($P266,Receiving!$C:$T,11,FALSE),0)</f>
        <v>0</v>
      </c>
      <c r="AB266" s="21">
        <f>IFERROR(VLOOKUP($P266,Receiving!$C:$T,14,FALSE),0)</f>
        <v>0</v>
      </c>
      <c r="AC266" s="21">
        <f>IFERROR(VLOOKUP($P266,Receiving!$C:$T,11,FALSE)/VLOOKUP($P266,Receiving!$C:$T,5,FALSE),0)</f>
        <v>0</v>
      </c>
      <c r="AD266" s="12">
        <f>IFERROR(VLOOKUP($P266,Rushing!$C:$P,7,FALSE)/VLOOKUP($P266,Rushing!$C:$P,5,FALSE),0)</f>
        <v>0</v>
      </c>
      <c r="AE266" s="12">
        <f>IFERROR(VLOOKUP($P266,Rushing!$C:$P,8,FALSE)/VLOOKUP($P266,Rushing!$C:$P,5,FALSE),0)</f>
        <v>0</v>
      </c>
      <c r="AF266" s="12">
        <f>IFERROR(VLOOKUP($P266,Rushing!$C:$P,12,FALSE),0)</f>
        <v>0</v>
      </c>
      <c r="AG266" s="12">
        <f>IFERROR(VLOOKUP($P266,Rushing!$C:$P,9,FALSE)/VLOOKUP($P266,Rushing!$C:$P,5,FALSE),0)</f>
        <v>0</v>
      </c>
      <c r="AH266" s="12">
        <f>VLOOKUP($J266,'Vegas Odds'!$B:$S,18,FALSE)</f>
        <v>41.698085765579364</v>
      </c>
      <c r="AI266" s="12">
        <f>VLOOKUP($J266,'Vegas Odds'!$B:$S,17,FALSE)</f>
        <v>21.901914234420641</v>
      </c>
      <c r="AJ266">
        <v>1</v>
      </c>
      <c r="AK266" s="12">
        <f t="shared" si="79"/>
        <v>0</v>
      </c>
      <c r="AL266" s="12">
        <f t="shared" si="80"/>
        <v>0</v>
      </c>
      <c r="AM266" s="12">
        <f>V266/Team_Defense_Table[[#Totals],[Passing yds/att]]*'Fanduel Export'!Q266</f>
        <v>0</v>
      </c>
      <c r="AN266" s="12">
        <f t="shared" si="76"/>
        <v>0</v>
      </c>
      <c r="AO266" s="12">
        <f>IFERROR(IF(OR($B266="D",$B266="K"),0,VLOOKUP($P266,Receiving!$C:$T,7,FALSE)/VLOOKUP($P266,Receiving!$C:$T,5,FALSE)),0)*$AJ266</f>
        <v>0</v>
      </c>
      <c r="AP266" s="21">
        <f t="shared" si="87"/>
        <v>40.582776292335119</v>
      </c>
      <c r="AQ266" s="21">
        <f t="shared" si="88"/>
        <v>0</v>
      </c>
      <c r="AR266" s="22">
        <f t="shared" si="81"/>
        <v>0</v>
      </c>
      <c r="AS266" s="22">
        <f t="shared" si="89"/>
        <v>0</v>
      </c>
      <c r="AT266" s="22">
        <f>AA266/Team_Defense_Table[[#Totals],[Yards per completion]]*'Fanduel Export'!S266</f>
        <v>0</v>
      </c>
      <c r="AU266" s="12">
        <f t="shared" si="77"/>
        <v>0</v>
      </c>
      <c r="AV266" s="12">
        <f t="shared" si="82"/>
        <v>0</v>
      </c>
      <c r="AW266" s="21">
        <f t="shared" si="90"/>
        <v>30.380681818181817</v>
      </c>
      <c r="AX266" s="12">
        <f t="shared" si="91"/>
        <v>0</v>
      </c>
      <c r="AY266" s="12">
        <f>AF266/Team_Defense_Table[[#Totals],[Rushing Y/A]]*R266</f>
        <v>0</v>
      </c>
      <c r="AZ266" s="12">
        <f t="shared" si="78"/>
        <v>0</v>
      </c>
      <c r="BA266" s="22">
        <f t="shared" si="83"/>
        <v>0</v>
      </c>
      <c r="BB266" s="22">
        <f t="shared" si="84"/>
        <v>0</v>
      </c>
      <c r="BC266" s="21">
        <f t="shared" si="85"/>
        <v>0</v>
      </c>
      <c r="BD266" t="str">
        <f t="shared" si="92"/>
        <v>Bennie Fowler III</v>
      </c>
      <c r="BE266">
        <f t="shared" si="93"/>
        <v>4700</v>
      </c>
      <c r="BF266" t="str">
        <f t="shared" si="94"/>
        <v>WR</v>
      </c>
    </row>
    <row r="267" spans="1:58" x14ac:dyDescent="0.3">
      <c r="A267" t="s">
        <v>2666</v>
      </c>
      <c r="B267" t="s">
        <v>52</v>
      </c>
      <c r="C267" t="s">
        <v>2667</v>
      </c>
      <c r="D267" t="s">
        <v>478</v>
      </c>
      <c r="E267" t="s">
        <v>2668</v>
      </c>
      <c r="F267">
        <v>1.92499995231628</v>
      </c>
      <c r="G267">
        <v>8</v>
      </c>
      <c r="H267">
        <v>4700</v>
      </c>
      <c r="I267" t="s">
        <v>1996</v>
      </c>
      <c r="J267" t="s">
        <v>104</v>
      </c>
      <c r="K267" t="s">
        <v>1092</v>
      </c>
      <c r="L267" t="s">
        <v>1980</v>
      </c>
      <c r="M267" t="s">
        <v>2669</v>
      </c>
      <c r="O267" t="str">
        <f t="shared" si="86"/>
        <v>Trey Burton</v>
      </c>
      <c r="P267" t="str">
        <f>IFERROR(VLOOKUP(O:O,'Name Bridge'!A:B,2,FALSE),O:O)</f>
        <v>Trey Burton</v>
      </c>
      <c r="Q267" s="12">
        <f>VLOOKUP($K267,'Defensive Stats'!$AC:$AH,2,FALSE)</f>
        <v>7.3075435203094781</v>
      </c>
      <c r="R267" s="12">
        <f>VLOOKUP($K267,'Defensive Stats'!$AC:$AH,4,FALSE)</f>
        <v>5.1241379310344826</v>
      </c>
      <c r="S267" s="12">
        <f>VLOOKUP($K267,'Defensive Stats'!$AC:$AH,6,FALSE)</f>
        <v>11.553516819571865</v>
      </c>
      <c r="T267" s="12">
        <f>IFERROR(VLOOKUP($P267,Passing!$C:$AF,9,FALSE)/VLOOKUP($P267,Passing!$C:$AF,5,FALSE),0)</f>
        <v>0</v>
      </c>
      <c r="U267" s="12">
        <f>IFERROR(VLOOKUP($P267,Passing!$C:$AF,11,FALSE)/VLOOKUP($P267,Passing!$C:$AF,5,FALSE),0)</f>
        <v>0</v>
      </c>
      <c r="V267" s="12">
        <f>IFERROR(VLOOKUP($P267,Passing!$C:$AF,18,FALSE),0)</f>
        <v>0</v>
      </c>
      <c r="W267" s="12">
        <f>IFERROR(VLOOKUP($P267,Passing!$C:$AF,12,FALSE)/VLOOKUP($P267,Passing!$C:$AF,5,FALSE),0)</f>
        <v>0</v>
      </c>
      <c r="X267" s="12">
        <f>IFERROR(IF(OR($B267="D",$B267="K"),0,VLOOKUP($P267,Receiving!$C:$T,7,FALSE)/VLOOKUP($P267,Receiving!$C:$T,5,FALSE)),0)*$AJ267</f>
        <v>3</v>
      </c>
      <c r="Y267" s="21">
        <f>IFERROR(VLOOKUP($P267,Receiving!$C:$T,8,FALSE)/VLOOKUP($P267,Receiving!$C:$T,5,FALSE),0)</f>
        <v>1.75</v>
      </c>
      <c r="Z267" s="21">
        <f>IFERROR(VLOOKUP($P267,Receiving!$C:$T,10,FALSE)/VLOOKUP($P267,Receiving!$C:$T,5,FALSE),0)</f>
        <v>10.5</v>
      </c>
      <c r="AA267" s="21">
        <f>IFERROR(VLOOKUP($P267,Receiving!$C:$T,11,FALSE),0)</f>
        <v>6</v>
      </c>
      <c r="AB267" s="21">
        <f>IFERROR(VLOOKUP($P267,Receiving!$C:$T,14,FALSE),0)</f>
        <v>16</v>
      </c>
      <c r="AC267" s="21">
        <f>IFERROR(VLOOKUP($P267,Receiving!$C:$T,11,FALSE)/VLOOKUP($P267,Receiving!$C:$T,5,FALSE),0)</f>
        <v>0.75</v>
      </c>
      <c r="AD267" s="12">
        <f>IFERROR(VLOOKUP($P267,Rushing!$C:$P,7,FALSE)/VLOOKUP($P267,Rushing!$C:$P,5,FALSE),0)</f>
        <v>0</v>
      </c>
      <c r="AE267" s="12">
        <f>IFERROR(VLOOKUP($P267,Rushing!$C:$P,8,FALSE)/VLOOKUP($P267,Rushing!$C:$P,5,FALSE),0)</f>
        <v>0</v>
      </c>
      <c r="AF267" s="12">
        <f>IFERROR(VLOOKUP($P267,Rushing!$C:$P,12,FALSE),0)</f>
        <v>0</v>
      </c>
      <c r="AG267" s="12">
        <f>IFERROR(VLOOKUP($P267,Rushing!$C:$P,9,FALSE)/VLOOKUP($P267,Rushing!$C:$P,5,FALSE),0)</f>
        <v>0</v>
      </c>
      <c r="AH267" s="12">
        <f>VLOOKUP($J267,'Vegas Odds'!$B:$S,18,FALSE)</f>
        <v>24.832312195121943</v>
      </c>
      <c r="AI267" s="12">
        <f>VLOOKUP($J267,'Vegas Odds'!$B:$S,17,FALSE)</f>
        <v>36.767687804878058</v>
      </c>
      <c r="AJ267">
        <v>1</v>
      </c>
      <c r="AK267" s="12">
        <f t="shared" si="79"/>
        <v>0</v>
      </c>
      <c r="AL267" s="12">
        <f t="shared" si="80"/>
        <v>0</v>
      </c>
      <c r="AM267" s="12">
        <f>V267/Team_Defense_Table[[#Totals],[Passing yds/att]]*'Fanduel Export'!Q267</f>
        <v>0</v>
      </c>
      <c r="AN267" s="12">
        <f t="shared" si="76"/>
        <v>0</v>
      </c>
      <c r="AO267" s="12">
        <f>IFERROR(IF(OR($B267="D",$B267="K"),0,VLOOKUP($P267,Receiving!$C:$T,7,FALSE)/VLOOKUP($P267,Receiving!$C:$T,5,FALSE)),0)*$AJ267</f>
        <v>3</v>
      </c>
      <c r="AP267" s="21">
        <f t="shared" si="87"/>
        <v>34.886584249084251</v>
      </c>
      <c r="AQ267" s="21">
        <f t="shared" si="88"/>
        <v>2.1354035709965307</v>
      </c>
      <c r="AR267" s="22">
        <f t="shared" si="81"/>
        <v>1.75</v>
      </c>
      <c r="AS267" s="22">
        <f t="shared" si="89"/>
        <v>1.2456520830813096</v>
      </c>
      <c r="AT267" s="22">
        <f>AA267/Team_Defense_Table[[#Totals],[Yards per completion]]*'Fanduel Export'!S267</f>
        <v>6.5283213403538936</v>
      </c>
      <c r="AU267" s="12">
        <f t="shared" si="77"/>
        <v>8.1320170766359947</v>
      </c>
      <c r="AV267" s="12">
        <f t="shared" si="82"/>
        <v>0</v>
      </c>
      <c r="AW267" s="21">
        <f t="shared" si="90"/>
        <v>29.715476190476192</v>
      </c>
      <c r="AX267" s="12">
        <f t="shared" si="91"/>
        <v>0</v>
      </c>
      <c r="AY267" s="12">
        <f>AF267/Team_Defense_Table[[#Totals],[Rushing Y/A]]*R267</f>
        <v>0</v>
      </c>
      <c r="AZ267" s="12">
        <f t="shared" si="78"/>
        <v>0</v>
      </c>
      <c r="BA267" s="22">
        <f t="shared" si="83"/>
        <v>1.6882017076635996</v>
      </c>
      <c r="BB267" s="22">
        <f t="shared" si="84"/>
        <v>0.35919185269438286</v>
      </c>
      <c r="BC267" s="21">
        <f t="shared" si="85"/>
        <v>0.63829787234042545</v>
      </c>
      <c r="BD267" t="str">
        <f t="shared" si="92"/>
        <v>Trey Burton</v>
      </c>
      <c r="BE267">
        <f t="shared" si="93"/>
        <v>4700</v>
      </c>
      <c r="BF267" t="str">
        <f t="shared" si="94"/>
        <v>TE</v>
      </c>
    </row>
    <row r="268" spans="1:58" x14ac:dyDescent="0.3">
      <c r="A268" t="s">
        <v>2670</v>
      </c>
      <c r="B268" t="s">
        <v>49</v>
      </c>
      <c r="C268" t="s">
        <v>2671</v>
      </c>
      <c r="D268" t="s">
        <v>260</v>
      </c>
      <c r="E268" t="s">
        <v>2672</v>
      </c>
      <c r="F268">
        <v>4.73999989827474</v>
      </c>
      <c r="G268">
        <v>15</v>
      </c>
      <c r="H268">
        <v>4700</v>
      </c>
      <c r="I268" t="s">
        <v>1896</v>
      </c>
      <c r="J268" t="s">
        <v>1094</v>
      </c>
      <c r="K268" t="s">
        <v>46</v>
      </c>
      <c r="O268" t="str">
        <f t="shared" si="86"/>
        <v>Marquez Valdes-Scantling</v>
      </c>
      <c r="P268" t="str">
        <f>IFERROR(VLOOKUP(O:O,'Name Bridge'!A:B,2,FALSE),O:O)</f>
        <v>Marquez Valdes-Scantling</v>
      </c>
      <c r="Q268" s="12">
        <f>VLOOKUP($K268,'Defensive Stats'!$AC:$AH,2,FALSE)</f>
        <v>6.2179700499168051</v>
      </c>
      <c r="R268" s="12">
        <f>VLOOKUP($K268,'Defensive Stats'!$AC:$AH,4,FALSE)</f>
        <v>4.2772277227722775</v>
      </c>
      <c r="S268" s="12">
        <f>VLOOKUP($K268,'Defensive Stats'!$AC:$AH,6,FALSE)</f>
        <v>9.4847715736040605</v>
      </c>
      <c r="T268" s="12">
        <f>IFERROR(VLOOKUP($P268,Passing!$C:$AF,9,FALSE)/VLOOKUP($P268,Passing!$C:$AF,5,FALSE),0)</f>
        <v>0</v>
      </c>
      <c r="U268" s="12">
        <f>IFERROR(VLOOKUP($P268,Passing!$C:$AF,11,FALSE)/VLOOKUP($P268,Passing!$C:$AF,5,FALSE),0)</f>
        <v>0</v>
      </c>
      <c r="V268" s="12">
        <f>IFERROR(VLOOKUP($P268,Passing!$C:$AF,18,FALSE),0)</f>
        <v>0</v>
      </c>
      <c r="W268" s="12">
        <f>IFERROR(VLOOKUP($P268,Passing!$C:$AF,12,FALSE)/VLOOKUP($P268,Passing!$C:$AF,5,FALSE),0)</f>
        <v>0</v>
      </c>
      <c r="X268" s="12">
        <f>IFERROR(IF(OR($B268="D",$B268="K"),0,VLOOKUP($P268,Receiving!$C:$T,7,FALSE)/VLOOKUP($P268,Receiving!$C:$T,5,FALSE)),0)*$AJ268</f>
        <v>3.5</v>
      </c>
      <c r="Y268" s="21">
        <f>IFERROR(VLOOKUP($P268,Receiving!$C:$T,8,FALSE)/VLOOKUP($P268,Receiving!$C:$T,5,FALSE),0)</f>
        <v>1.625</v>
      </c>
      <c r="Z268" s="21">
        <f>IFERROR(VLOOKUP($P268,Receiving!$C:$T,10,FALSE)/VLOOKUP($P268,Receiving!$C:$T,5,FALSE),0)</f>
        <v>28.25</v>
      </c>
      <c r="AA268" s="21">
        <f>IFERROR(VLOOKUP($P268,Receiving!$C:$T,11,FALSE),0)</f>
        <v>17.399999999999999</v>
      </c>
      <c r="AB268" s="21">
        <f>IFERROR(VLOOKUP($P268,Receiving!$C:$T,14,FALSE),0)</f>
        <v>74</v>
      </c>
      <c r="AC268" s="21">
        <f>IFERROR(VLOOKUP($P268,Receiving!$C:$T,11,FALSE)/VLOOKUP($P268,Receiving!$C:$T,5,FALSE),0)</f>
        <v>1.0874999999999999</v>
      </c>
      <c r="AD268" s="12">
        <f>IFERROR(VLOOKUP($P268,Rushing!$C:$P,7,FALSE)/VLOOKUP($P268,Rushing!$C:$P,5,FALSE),0)</f>
        <v>0.125</v>
      </c>
      <c r="AE268" s="12">
        <f>IFERROR(VLOOKUP($P268,Rushing!$C:$P,8,FALSE)/VLOOKUP($P268,Rushing!$C:$P,5,FALSE),0)</f>
        <v>0.5625</v>
      </c>
      <c r="AF268" s="12" t="str">
        <f>IFERROR(VLOOKUP($P268,Rushing!$C:$P,12,FALSE),0)</f>
        <v>4.5</v>
      </c>
      <c r="AG268" s="12">
        <f>IFERROR(VLOOKUP($P268,Rushing!$C:$P,9,FALSE)/VLOOKUP($P268,Rushing!$C:$P,5,FALSE),0)</f>
        <v>0</v>
      </c>
      <c r="AH268" s="12">
        <f>VLOOKUP($J268,'Vegas Odds'!$B:$S,18,FALSE)</f>
        <v>37.252589426829275</v>
      </c>
      <c r="AI268" s="12">
        <f>VLOOKUP($J268,'Vegas Odds'!$B:$S,17,FALSE)</f>
        <v>23.147410573170728</v>
      </c>
      <c r="AJ268">
        <v>1</v>
      </c>
      <c r="AK268" s="12">
        <f t="shared" si="79"/>
        <v>0</v>
      </c>
      <c r="AL268" s="12">
        <f t="shared" si="80"/>
        <v>0</v>
      </c>
      <c r="AM268" s="12">
        <f>V268/Team_Defense_Table[[#Totals],[Passing yds/att]]*'Fanduel Export'!Q268</f>
        <v>0</v>
      </c>
      <c r="AN268" s="12">
        <f t="shared" ref="AN268:AN331" si="95">AM268*AL268</f>
        <v>0</v>
      </c>
      <c r="AO268" s="12">
        <f>IFERROR(IF(OR($B268="D",$B268="K"),0,VLOOKUP($P268,Receiving!$C:$T,7,FALSE)/VLOOKUP($P268,Receiving!$C:$T,5,FALSE)),0)*$AJ268</f>
        <v>3.5</v>
      </c>
      <c r="AP268" s="21">
        <f t="shared" si="87"/>
        <v>34.582088744588752</v>
      </c>
      <c r="AQ268" s="21">
        <f t="shared" si="88"/>
        <v>3.7702772656930494</v>
      </c>
      <c r="AR268" s="22">
        <f t="shared" si="81"/>
        <v>1.625</v>
      </c>
      <c r="AS268" s="22">
        <f t="shared" si="89"/>
        <v>1.7504858733574873</v>
      </c>
      <c r="AT268" s="22">
        <f>AA268/Team_Defense_Table[[#Totals],[Yards per completion]]*'Fanduel Export'!S268</f>
        <v>15.542189374373029</v>
      </c>
      <c r="AU268" s="12">
        <f t="shared" ref="AU268:AU331" si="96">AS268*AT268</f>
        <v>27.206382940886829</v>
      </c>
      <c r="AV268" s="12">
        <f t="shared" si="82"/>
        <v>0.125</v>
      </c>
      <c r="AW268" s="21">
        <f t="shared" si="90"/>
        <v>28.472023809523812</v>
      </c>
      <c r="AX268" s="12">
        <f t="shared" si="91"/>
        <v>0.10162348630372028</v>
      </c>
      <c r="AY268" s="12">
        <f>AF268/Team_Defense_Table[[#Totals],[Rushing Y/A]]*R268</f>
        <v>4.4631941455015065</v>
      </c>
      <c r="AZ268" s="12">
        <f t="shared" ref="AZ268:AZ331" si="97">AY268*AX268</f>
        <v>0.45356534911621688</v>
      </c>
      <c r="BA268" s="22">
        <f t="shared" si="83"/>
        <v>3.5784948290003045</v>
      </c>
      <c r="BB268" s="22">
        <f t="shared" si="84"/>
        <v>0.76138187851070305</v>
      </c>
      <c r="BC268" s="21">
        <f t="shared" si="85"/>
        <v>0.74468085106382975</v>
      </c>
      <c r="BD268" t="str">
        <f t="shared" si="92"/>
        <v>Marquez Valdes-Scantling</v>
      </c>
      <c r="BE268">
        <f t="shared" si="93"/>
        <v>4700</v>
      </c>
      <c r="BF268" t="str">
        <f t="shared" si="94"/>
        <v>WR</v>
      </c>
    </row>
    <row r="269" spans="1:58" x14ac:dyDescent="0.3">
      <c r="A269" t="s">
        <v>2673</v>
      </c>
      <c r="B269" t="s">
        <v>34</v>
      </c>
      <c r="C269" t="s">
        <v>2147</v>
      </c>
      <c r="D269" t="s">
        <v>263</v>
      </c>
      <c r="E269" t="s">
        <v>2525</v>
      </c>
      <c r="F269">
        <v>6.2200000762939398</v>
      </c>
      <c r="G269">
        <v>10</v>
      </c>
      <c r="H269">
        <v>4700</v>
      </c>
      <c r="I269" t="s">
        <v>1900</v>
      </c>
      <c r="J269" t="s">
        <v>84</v>
      </c>
      <c r="K269" t="s">
        <v>61</v>
      </c>
      <c r="O269" t="str">
        <f t="shared" si="86"/>
        <v>Brian Hill</v>
      </c>
      <c r="P269" t="str">
        <f>IFERROR(VLOOKUP(O:O,'Name Bridge'!A:B,2,FALSE),O:O)</f>
        <v>Brian Hill</v>
      </c>
      <c r="Q269" s="12">
        <f>VLOOKUP($K269,'Defensive Stats'!$AC:$AH,2,FALSE)</f>
        <v>7.0618729096989963</v>
      </c>
      <c r="R269" s="12">
        <f>VLOOKUP($K269,'Defensive Stats'!$AC:$AH,4,FALSE)</f>
        <v>4.8530927835051543</v>
      </c>
      <c r="S269" s="12">
        <f>VLOOKUP($K269,'Defensive Stats'!$AC:$AH,6,FALSE)</f>
        <v>11.026109660574413</v>
      </c>
      <c r="T269" s="12">
        <f>IFERROR(VLOOKUP($P269,Passing!$C:$AF,9,FALSE)/VLOOKUP($P269,Passing!$C:$AF,5,FALSE),0)</f>
        <v>0</v>
      </c>
      <c r="U269" s="12">
        <f>IFERROR(VLOOKUP($P269,Passing!$C:$AF,11,FALSE)/VLOOKUP($P269,Passing!$C:$AF,5,FALSE),0)</f>
        <v>0</v>
      </c>
      <c r="V269" s="12">
        <f>IFERROR(VLOOKUP($P269,Passing!$C:$AF,18,FALSE),0)</f>
        <v>0</v>
      </c>
      <c r="W269" s="12">
        <f>IFERROR(VLOOKUP($P269,Passing!$C:$AF,12,FALSE)/VLOOKUP($P269,Passing!$C:$AF,5,FALSE),0)</f>
        <v>0</v>
      </c>
      <c r="X269" s="12">
        <f>IFERROR(IF(OR($B269="D",$B269="K"),0,VLOOKUP($P269,Receiving!$C:$T,7,FALSE)/VLOOKUP($P269,Receiving!$C:$T,5,FALSE)),0)*$AJ269</f>
        <v>1.1666666666666667</v>
      </c>
      <c r="Y269" s="21">
        <f>IFERROR(VLOOKUP($P269,Receiving!$C:$T,8,FALSE)/VLOOKUP($P269,Receiving!$C:$T,5,FALSE),0)</f>
        <v>0.83333333333333337</v>
      </c>
      <c r="Z269" s="21">
        <f>IFERROR(VLOOKUP($P269,Receiving!$C:$T,10,FALSE)/VLOOKUP($P269,Receiving!$C:$T,5,FALSE),0)</f>
        <v>5.75</v>
      </c>
      <c r="AA269" s="21">
        <f>IFERROR(VLOOKUP($P269,Receiving!$C:$T,11,FALSE),0)</f>
        <v>6.9</v>
      </c>
      <c r="AB269" s="21">
        <f>IFERROR(VLOOKUP($P269,Receiving!$C:$T,14,FALSE),0)</f>
        <v>12</v>
      </c>
      <c r="AC269" s="21">
        <f>IFERROR(VLOOKUP($P269,Receiving!$C:$T,11,FALSE)/VLOOKUP($P269,Receiving!$C:$T,5,FALSE),0)</f>
        <v>0.57500000000000007</v>
      </c>
      <c r="AD269" s="12">
        <f>IFERROR(VLOOKUP($P269,Rushing!$C:$P,7,FALSE)/VLOOKUP($P269,Rushing!$C:$P,5,FALSE),0)</f>
        <v>6.5</v>
      </c>
      <c r="AE269" s="12">
        <f>IFERROR(VLOOKUP($P269,Rushing!$C:$P,8,FALSE)/VLOOKUP($P269,Rushing!$C:$P,5,FALSE),0)</f>
        <v>26.916666666666668</v>
      </c>
      <c r="AF269" s="12" t="str">
        <f>IFERROR(VLOOKUP($P269,Rushing!$C:$P,12,FALSE),0)</f>
        <v>4.1</v>
      </c>
      <c r="AG269" s="12">
        <f>IFERROR(VLOOKUP($P269,Rushing!$C:$P,9,FALSE)/VLOOKUP($P269,Rushing!$C:$P,5,FALSE),0)</f>
        <v>0.16666666666666666</v>
      </c>
      <c r="AH269" s="12">
        <f>VLOOKUP($J269,'Vegas Odds'!$B:$S,18,FALSE)</f>
        <v>44.774070299355685</v>
      </c>
      <c r="AI269" s="12">
        <f>VLOOKUP($J269,'Vegas Odds'!$B:$S,17,FALSE)</f>
        <v>21.325929700644309</v>
      </c>
      <c r="AJ269">
        <v>1</v>
      </c>
      <c r="AK269" s="12">
        <f t="shared" si="79"/>
        <v>0</v>
      </c>
      <c r="AL269" s="12">
        <f t="shared" si="80"/>
        <v>0</v>
      </c>
      <c r="AM269" s="12">
        <f>V269/Team_Defense_Table[[#Totals],[Passing yds/att]]*'Fanduel Export'!Q269</f>
        <v>0</v>
      </c>
      <c r="AN269" s="12">
        <f t="shared" si="95"/>
        <v>0</v>
      </c>
      <c r="AO269" s="12">
        <f>IFERROR(IF(OR($B269="D",$B269="K"),0,VLOOKUP($P269,Receiving!$C:$T,7,FALSE)/VLOOKUP($P269,Receiving!$C:$T,5,FALSE)),0)*$AJ269</f>
        <v>1.1666666666666667</v>
      </c>
      <c r="AP269" s="21">
        <f t="shared" si="87"/>
        <v>36.57628205128205</v>
      </c>
      <c r="AQ269" s="21">
        <f t="shared" si="88"/>
        <v>1.4281499490847607</v>
      </c>
      <c r="AR269" s="22">
        <f t="shared" si="81"/>
        <v>0.83333333333333337</v>
      </c>
      <c r="AS269" s="22">
        <f t="shared" si="89"/>
        <v>1.0201071064891147</v>
      </c>
      <c r="AT269" s="22">
        <f>AA269/Team_Defense_Table[[#Totals],[Yards per completion]]*'Fanduel Export'!S269</f>
        <v>7.1648560642342325</v>
      </c>
      <c r="AU269" s="12">
        <f t="shared" si="96"/>
        <v>7.3089205880969699</v>
      </c>
      <c r="AV269" s="12">
        <f t="shared" si="82"/>
        <v>6.5</v>
      </c>
      <c r="AW269" s="21">
        <f t="shared" si="90"/>
        <v>30.875869963369961</v>
      </c>
      <c r="AX269" s="12">
        <f t="shared" si="91"/>
        <v>4.4895429090302601</v>
      </c>
      <c r="AY269" s="12">
        <f>AF269/Team_Defense_Table[[#Totals],[Rushing Y/A]]*R269</f>
        <v>4.6139548782309872</v>
      </c>
      <c r="AZ269" s="12">
        <f t="shared" si="97"/>
        <v>20.714548406147504</v>
      </c>
      <c r="BA269" s="22">
        <f t="shared" si="83"/>
        <v>3.2190135660911139</v>
      </c>
      <c r="BB269" s="22">
        <f t="shared" si="84"/>
        <v>0.68489650342364128</v>
      </c>
      <c r="BC269" s="21">
        <f t="shared" si="85"/>
        <v>0.24822695035460993</v>
      </c>
      <c r="BD269" t="str">
        <f t="shared" si="92"/>
        <v>Brian Hill</v>
      </c>
      <c r="BE269">
        <f t="shared" si="93"/>
        <v>4700</v>
      </c>
      <c r="BF269" t="str">
        <f t="shared" si="94"/>
        <v>RB</v>
      </c>
    </row>
    <row r="270" spans="1:58" x14ac:dyDescent="0.3">
      <c r="A270" t="s">
        <v>2674</v>
      </c>
      <c r="B270" t="s">
        <v>49</v>
      </c>
      <c r="C270" t="s">
        <v>2675</v>
      </c>
      <c r="D270" t="s">
        <v>480</v>
      </c>
      <c r="E270" t="s">
        <v>2676</v>
      </c>
      <c r="F270">
        <v>1.25</v>
      </c>
      <c r="G270">
        <v>8</v>
      </c>
      <c r="H270">
        <v>4700</v>
      </c>
      <c r="I270" t="s">
        <v>1919</v>
      </c>
      <c r="J270" t="s">
        <v>116</v>
      </c>
      <c r="K270" t="s">
        <v>1090</v>
      </c>
      <c r="O270" t="str">
        <f t="shared" si="86"/>
        <v>Trent Sherfield</v>
      </c>
      <c r="P270" t="str">
        <f>IFERROR(VLOOKUP(O:O,'Name Bridge'!A:B,2,FALSE),O:O)</f>
        <v>Trent Sherfield</v>
      </c>
      <c r="Q270" s="12">
        <f>VLOOKUP($K270,'Defensive Stats'!$AC:$AH,2,FALSE)</f>
        <v>5.2157996146435455</v>
      </c>
      <c r="R270" s="12">
        <f>VLOOKUP($K270,'Defensive Stats'!$AC:$AH,4,FALSE)</f>
        <v>4.4937655860349128</v>
      </c>
      <c r="S270" s="12">
        <f>VLOOKUP($K270,'Defensive Stats'!$AC:$AH,6,FALSE)</f>
        <v>8.5125786163522008</v>
      </c>
      <c r="T270" s="12">
        <f>IFERROR(VLOOKUP($P270,Passing!$C:$AF,9,FALSE)/VLOOKUP($P270,Passing!$C:$AF,5,FALSE),0)</f>
        <v>0</v>
      </c>
      <c r="U270" s="12">
        <f>IFERROR(VLOOKUP($P270,Passing!$C:$AF,11,FALSE)/VLOOKUP($P270,Passing!$C:$AF,5,FALSE),0)</f>
        <v>0</v>
      </c>
      <c r="V270" s="12">
        <f>IFERROR(VLOOKUP($P270,Passing!$C:$AF,18,FALSE),0)</f>
        <v>0</v>
      </c>
      <c r="W270" s="12">
        <f>IFERROR(VLOOKUP($P270,Passing!$C:$AF,12,FALSE)/VLOOKUP($P270,Passing!$C:$AF,5,FALSE),0)</f>
        <v>0</v>
      </c>
      <c r="X270" s="12">
        <f>IFERROR(IF(OR($B270="D",$B270="K"),0,VLOOKUP($P270,Receiving!$C:$T,7,FALSE)/VLOOKUP($P270,Receiving!$C:$T,5,FALSE)),0)*$AJ270</f>
        <v>0.8125</v>
      </c>
      <c r="Y270" s="21">
        <f>IFERROR(VLOOKUP($P270,Receiving!$C:$T,8,FALSE)/VLOOKUP($P270,Receiving!$C:$T,5,FALSE),0)</f>
        <v>0.25</v>
      </c>
      <c r="Z270" s="21">
        <f>IFERROR(VLOOKUP($P270,Receiving!$C:$T,10,FALSE)/VLOOKUP($P270,Receiving!$C:$T,5,FALSE),0)</f>
        <v>5</v>
      </c>
      <c r="AA270" s="21">
        <f>IFERROR(VLOOKUP($P270,Receiving!$C:$T,11,FALSE),0)</f>
        <v>20</v>
      </c>
      <c r="AB270" s="21">
        <f>IFERROR(VLOOKUP($P270,Receiving!$C:$T,14,FALSE),0)</f>
        <v>38</v>
      </c>
      <c r="AC270" s="21">
        <f>IFERROR(VLOOKUP($P270,Receiving!$C:$T,11,FALSE)/VLOOKUP($P270,Receiving!$C:$T,5,FALSE),0)</f>
        <v>1.25</v>
      </c>
      <c r="AD270" s="12">
        <f>IFERROR(VLOOKUP($P270,Rushing!$C:$P,7,FALSE)/VLOOKUP($P270,Rushing!$C:$P,5,FALSE),0)</f>
        <v>0</v>
      </c>
      <c r="AE270" s="12">
        <f>IFERROR(VLOOKUP($P270,Rushing!$C:$P,8,FALSE)/VLOOKUP($P270,Rushing!$C:$P,5,FALSE),0)</f>
        <v>0</v>
      </c>
      <c r="AF270" s="12">
        <f>IFERROR(VLOOKUP($P270,Rushing!$C:$P,12,FALSE),0)</f>
        <v>0</v>
      </c>
      <c r="AG270" s="12">
        <f>IFERROR(VLOOKUP($P270,Rushing!$C:$P,9,FALSE)/VLOOKUP($P270,Rushing!$C:$P,5,FALSE),0)</f>
        <v>0</v>
      </c>
      <c r="AH270" s="12">
        <f>VLOOKUP($J270,'Vegas Odds'!$B:$S,18,FALSE)</f>
        <v>35.724841066015493</v>
      </c>
      <c r="AI270" s="12">
        <f>VLOOKUP($J270,'Vegas Odds'!$B:$S,17,FALSE)</f>
        <v>23.675158933984505</v>
      </c>
      <c r="AJ270">
        <v>1</v>
      </c>
      <c r="AK270" s="12">
        <f t="shared" si="79"/>
        <v>0</v>
      </c>
      <c r="AL270" s="12">
        <f t="shared" si="80"/>
        <v>0</v>
      </c>
      <c r="AM270" s="12">
        <f>V270/Team_Defense_Table[[#Totals],[Passing yds/att]]*'Fanduel Export'!Q270</f>
        <v>0</v>
      </c>
      <c r="AN270" s="12">
        <f t="shared" si="95"/>
        <v>0</v>
      </c>
      <c r="AO270" s="12">
        <f>IFERROR(IF(OR($B270="D",$B270="K"),0,VLOOKUP($P270,Receiving!$C:$T,7,FALSE)/VLOOKUP($P270,Receiving!$C:$T,5,FALSE)),0)*$AJ270</f>
        <v>0.8125</v>
      </c>
      <c r="AP270" s="21">
        <f t="shared" si="87"/>
        <v>43.039806027306028</v>
      </c>
      <c r="AQ270" s="21">
        <f t="shared" si="88"/>
        <v>0.674409019123417</v>
      </c>
      <c r="AR270" s="22">
        <f t="shared" si="81"/>
        <v>0.25</v>
      </c>
      <c r="AS270" s="22">
        <f t="shared" si="89"/>
        <v>0.20751046742258986</v>
      </c>
      <c r="AT270" s="22">
        <f>AA270/Team_Defense_Table[[#Totals],[Yards per completion]]*'Fanduel Export'!S270</f>
        <v>16.033458184331337</v>
      </c>
      <c r="AU270" s="12">
        <f t="shared" si="96"/>
        <v>3.3271104022311446</v>
      </c>
      <c r="AV270" s="12">
        <f t="shared" si="82"/>
        <v>0</v>
      </c>
      <c r="AW270" s="21">
        <f t="shared" si="90"/>
        <v>26.173305860805861</v>
      </c>
      <c r="AX270" s="12">
        <f t="shared" si="91"/>
        <v>0</v>
      </c>
      <c r="AY270" s="12">
        <f>AF270/Team_Defense_Table[[#Totals],[Rushing Y/A]]*R270</f>
        <v>0</v>
      </c>
      <c r="AZ270" s="12">
        <f t="shared" si="97"/>
        <v>0</v>
      </c>
      <c r="BA270" s="22">
        <f t="shared" si="83"/>
        <v>0.45771104022311448</v>
      </c>
      <c r="BB270" s="22">
        <f t="shared" si="84"/>
        <v>9.7385327707045638E-2</v>
      </c>
      <c r="BC270" s="21">
        <f t="shared" si="85"/>
        <v>0.1728723404255319</v>
      </c>
      <c r="BD270" t="str">
        <f t="shared" si="92"/>
        <v>Trent Sherfield</v>
      </c>
      <c r="BE270">
        <f t="shared" si="93"/>
        <v>4700</v>
      </c>
      <c r="BF270" t="str">
        <f t="shared" si="94"/>
        <v>WR</v>
      </c>
    </row>
    <row r="271" spans="1:58" x14ac:dyDescent="0.3">
      <c r="A271" t="s">
        <v>2677</v>
      </c>
      <c r="B271" t="s">
        <v>34</v>
      </c>
      <c r="C271" t="s">
        <v>2678</v>
      </c>
      <c r="D271" t="s">
        <v>313</v>
      </c>
      <c r="E271" t="s">
        <v>2679</v>
      </c>
      <c r="F271">
        <v>7.1166667938232404</v>
      </c>
      <c r="G271">
        <v>6</v>
      </c>
      <c r="H271">
        <v>4700</v>
      </c>
      <c r="I271" t="s">
        <v>1968</v>
      </c>
      <c r="J271" t="s">
        <v>72</v>
      </c>
      <c r="K271" t="s">
        <v>99</v>
      </c>
      <c r="O271" t="str">
        <f t="shared" si="86"/>
        <v>Bo Scarbrough</v>
      </c>
      <c r="P271" t="str">
        <f>IFERROR(VLOOKUP(O:O,'Name Bridge'!A:B,2,FALSE),O:O)</f>
        <v>Bo Scarbrough</v>
      </c>
      <c r="Q271" s="12">
        <f>VLOOKUP($K271,'Defensive Stats'!$AC:$AH,2,FALSE)</f>
        <v>6.2241681260945709</v>
      </c>
      <c r="R271" s="12">
        <f>VLOOKUP($K271,'Defensive Stats'!$AC:$AH,4,FALSE)</f>
        <v>3.9420289855072466</v>
      </c>
      <c r="S271" s="12">
        <f>VLOOKUP($K271,'Defensive Stats'!$AC:$AH,6,FALSE)</f>
        <v>9.817679558011049</v>
      </c>
      <c r="T271" s="12">
        <f>IFERROR(VLOOKUP($P271,Passing!$C:$AF,9,FALSE)/VLOOKUP($P271,Passing!$C:$AF,5,FALSE),0)</f>
        <v>0</v>
      </c>
      <c r="U271" s="12">
        <f>IFERROR(VLOOKUP($P271,Passing!$C:$AF,11,FALSE)/VLOOKUP($P271,Passing!$C:$AF,5,FALSE),0)</f>
        <v>0</v>
      </c>
      <c r="V271" s="12">
        <f>IFERROR(VLOOKUP($P271,Passing!$C:$AF,18,FALSE),0)</f>
        <v>0</v>
      </c>
      <c r="W271" s="12">
        <f>IFERROR(VLOOKUP($P271,Passing!$C:$AF,12,FALSE)/VLOOKUP($P271,Passing!$C:$AF,5,FALSE),0)</f>
        <v>0</v>
      </c>
      <c r="X271" s="12">
        <f>IFERROR(IF(OR($B271="D",$B271="K"),0,VLOOKUP($P271,Receiving!$C:$T,7,FALSE)/VLOOKUP($P271,Receiving!$C:$T,5,FALSE)),0)*$AJ271</f>
        <v>0.66666666666666663</v>
      </c>
      <c r="Y271" s="21">
        <f>IFERROR(VLOOKUP($P271,Receiving!$C:$T,8,FALSE)/VLOOKUP($P271,Receiving!$C:$T,5,FALSE),0)</f>
        <v>0.16666666666666666</v>
      </c>
      <c r="Z271" s="21">
        <f>IFERROR(VLOOKUP($P271,Receiving!$C:$T,10,FALSE)/VLOOKUP($P271,Receiving!$C:$T,5,FALSE),0)</f>
        <v>0.83333333333333337</v>
      </c>
      <c r="AA271" s="21">
        <f>IFERROR(VLOOKUP($P271,Receiving!$C:$T,11,FALSE),0)</f>
        <v>5</v>
      </c>
      <c r="AB271" s="21">
        <f>IFERROR(VLOOKUP($P271,Receiving!$C:$T,14,FALSE),0)</f>
        <v>5</v>
      </c>
      <c r="AC271" s="21">
        <f>IFERROR(VLOOKUP($P271,Receiving!$C:$T,11,FALSE)/VLOOKUP($P271,Receiving!$C:$T,5,FALSE),0)</f>
        <v>0.83333333333333337</v>
      </c>
      <c r="AD271" s="12">
        <f>IFERROR(VLOOKUP($P271,Rushing!$C:$P,7,FALSE)/VLOOKUP($P271,Rushing!$C:$P,5,FALSE),0)</f>
        <v>14.833333333333334</v>
      </c>
      <c r="AE271" s="12">
        <f>IFERROR(VLOOKUP($P271,Rushing!$C:$P,8,FALSE)/VLOOKUP($P271,Rushing!$C:$P,5,FALSE),0)</f>
        <v>62.833333333333336</v>
      </c>
      <c r="AF271" s="12" t="str">
        <f>IFERROR(VLOOKUP($P271,Rushing!$C:$P,12,FALSE),0)</f>
        <v>4.2</v>
      </c>
      <c r="AG271" s="12">
        <f>IFERROR(VLOOKUP($P271,Rushing!$C:$P,9,FALSE)/VLOOKUP($P271,Rushing!$C:$P,5,FALSE),0)</f>
        <v>0.16666666666666666</v>
      </c>
      <c r="AH271" s="12">
        <f>VLOOKUP($J271,'Vegas Odds'!$B:$S,18,FALSE)</f>
        <v>34.909659414362835</v>
      </c>
      <c r="AI271" s="12">
        <f>VLOOKUP($J271,'Vegas Odds'!$B:$S,17,FALSE)</f>
        <v>26.19034058563717</v>
      </c>
      <c r="AJ271">
        <v>1</v>
      </c>
      <c r="AK271" s="12">
        <f t="shared" si="79"/>
        <v>0</v>
      </c>
      <c r="AL271" s="12">
        <f t="shared" si="80"/>
        <v>0</v>
      </c>
      <c r="AM271" s="12">
        <f>V271/Team_Defense_Table[[#Totals],[Passing yds/att]]*'Fanduel Export'!Q271</f>
        <v>0</v>
      </c>
      <c r="AN271" s="12">
        <f t="shared" si="95"/>
        <v>0</v>
      </c>
      <c r="AO271" s="12">
        <f>IFERROR(IF(OR($B271="D",$B271="K"),0,VLOOKUP($P271,Receiving!$C:$T,7,FALSE)/VLOOKUP($P271,Receiving!$C:$T,5,FALSE)),0)*$AJ271</f>
        <v>0.66666666666666663</v>
      </c>
      <c r="AP271" s="21">
        <f t="shared" si="87"/>
        <v>35.950198412698413</v>
      </c>
      <c r="AQ271" s="21">
        <f t="shared" si="88"/>
        <v>0.64737073239688459</v>
      </c>
      <c r="AR271" s="22">
        <f t="shared" si="81"/>
        <v>0.16666666666666666</v>
      </c>
      <c r="AS271" s="22">
        <f t="shared" si="89"/>
        <v>0.16184268309922115</v>
      </c>
      <c r="AT271" s="22">
        <f>AA271/Team_Defense_Table[[#Totals],[Yards per completion]]*'Fanduel Export'!S271</f>
        <v>4.6229045790589254</v>
      </c>
      <c r="AU271" s="12">
        <f t="shared" si="96"/>
        <v>0.74818328078657204</v>
      </c>
      <c r="AV271" s="12">
        <f t="shared" si="82"/>
        <v>14.833333333333334</v>
      </c>
      <c r="AW271" s="21">
        <f t="shared" si="90"/>
        <v>55.169444444444444</v>
      </c>
      <c r="AX271" s="12">
        <f t="shared" si="91"/>
        <v>7.0417611765420922</v>
      </c>
      <c r="AY271" s="12">
        <f>AF271/Team_Defense_Table[[#Totals],[Rushing Y/A]]*R271</f>
        <v>3.8391934467548836</v>
      </c>
      <c r="AZ271" s="12">
        <f t="shared" si="97"/>
        <v>27.034683362593359</v>
      </c>
      <c r="BA271" s="22">
        <f t="shared" si="83"/>
        <v>2.8616199976713266</v>
      </c>
      <c r="BB271" s="22">
        <f t="shared" si="84"/>
        <v>0.60885531865347375</v>
      </c>
      <c r="BC271" s="21">
        <f t="shared" si="85"/>
        <v>0.14184397163120566</v>
      </c>
      <c r="BD271" t="str">
        <f t="shared" si="92"/>
        <v>Bo Scarbrough</v>
      </c>
      <c r="BE271">
        <f t="shared" si="93"/>
        <v>4700</v>
      </c>
      <c r="BF271" t="str">
        <f t="shared" si="94"/>
        <v>RB</v>
      </c>
    </row>
    <row r="272" spans="1:58" x14ac:dyDescent="0.3">
      <c r="A272" t="s">
        <v>2680</v>
      </c>
      <c r="B272" t="s">
        <v>34</v>
      </c>
      <c r="C272" t="s">
        <v>2681</v>
      </c>
      <c r="D272" t="s">
        <v>310</v>
      </c>
      <c r="E272" t="s">
        <v>2525</v>
      </c>
      <c r="F272">
        <v>2.84375</v>
      </c>
      <c r="G272">
        <v>16</v>
      </c>
      <c r="H272">
        <v>4700</v>
      </c>
      <c r="I272" t="s">
        <v>1888</v>
      </c>
      <c r="J272" t="s">
        <v>37</v>
      </c>
      <c r="K272" t="s">
        <v>54</v>
      </c>
      <c r="O272" t="str">
        <f t="shared" si="86"/>
        <v>Justice Hill</v>
      </c>
      <c r="P272" t="str">
        <f>IFERROR(VLOOKUP(O:O,'Name Bridge'!A:B,2,FALSE),O:O)</f>
        <v>Justice Hill</v>
      </c>
      <c r="Q272" s="12">
        <f>VLOOKUP($K272,'Defensive Stats'!$AC:$AH,2,FALSE)</f>
        <v>6.7641325536062382</v>
      </c>
      <c r="R272" s="12">
        <f>VLOOKUP($K272,'Defensive Stats'!$AC:$AH,4,FALSE)</f>
        <v>5</v>
      </c>
      <c r="S272" s="12">
        <f>VLOOKUP($K272,'Defensive Stats'!$AC:$AH,6,FALSE)</f>
        <v>10.911949685534591</v>
      </c>
      <c r="T272" s="12">
        <f>IFERROR(VLOOKUP($P272,Passing!$C:$AF,9,FALSE)/VLOOKUP($P272,Passing!$C:$AF,5,FALSE),0)</f>
        <v>0</v>
      </c>
      <c r="U272" s="12">
        <f>IFERROR(VLOOKUP($P272,Passing!$C:$AF,11,FALSE)/VLOOKUP($P272,Passing!$C:$AF,5,FALSE),0)</f>
        <v>0</v>
      </c>
      <c r="V272" s="12">
        <f>IFERROR(VLOOKUP($P272,Passing!$C:$AF,18,FALSE),0)</f>
        <v>0</v>
      </c>
      <c r="W272" s="12">
        <f>IFERROR(VLOOKUP($P272,Passing!$C:$AF,12,FALSE)/VLOOKUP($P272,Passing!$C:$AF,5,FALSE),0)</f>
        <v>0</v>
      </c>
      <c r="X272" s="12">
        <f>IFERROR(IF(OR($B272="D",$B272="K"),0,VLOOKUP($P272,Receiving!$C:$T,7,FALSE)/VLOOKUP($P272,Receiving!$C:$T,5,FALSE)),0)*$AJ272</f>
        <v>0.9375</v>
      </c>
      <c r="Y272" s="21">
        <f>IFERROR(VLOOKUP($P272,Receiving!$C:$T,8,FALSE)/VLOOKUP($P272,Receiving!$C:$T,5,FALSE),0)</f>
        <v>0.5</v>
      </c>
      <c r="Z272" s="21">
        <f>IFERROR(VLOOKUP($P272,Receiving!$C:$T,10,FALSE)/VLOOKUP($P272,Receiving!$C:$T,5,FALSE),0)</f>
        <v>4.375</v>
      </c>
      <c r="AA272" s="21">
        <f>IFERROR(VLOOKUP($P272,Receiving!$C:$T,11,FALSE),0)</f>
        <v>8.8000000000000007</v>
      </c>
      <c r="AB272" s="21">
        <f>IFERROR(VLOOKUP($P272,Receiving!$C:$T,14,FALSE),0)</f>
        <v>14</v>
      </c>
      <c r="AC272" s="21">
        <f>IFERROR(VLOOKUP($P272,Receiving!$C:$T,11,FALSE)/VLOOKUP($P272,Receiving!$C:$T,5,FALSE),0)</f>
        <v>0.55000000000000004</v>
      </c>
      <c r="AD272" s="12">
        <f>IFERROR(VLOOKUP($P272,Rushing!$C:$P,7,FALSE)/VLOOKUP($P272,Rushing!$C:$P,5,FALSE),0)</f>
        <v>3.625</v>
      </c>
      <c r="AE272" s="12">
        <f>IFERROR(VLOOKUP($P272,Rushing!$C:$P,8,FALSE)/VLOOKUP($P272,Rushing!$C:$P,5,FALSE),0)</f>
        <v>14.0625</v>
      </c>
      <c r="AF272" s="12" t="str">
        <f>IFERROR(VLOOKUP($P272,Rushing!$C:$P,12,FALSE),0)</f>
        <v>3.9</v>
      </c>
      <c r="AG272" s="12">
        <f>IFERROR(VLOOKUP($P272,Rushing!$C:$P,9,FALSE)/VLOOKUP($P272,Rushing!$C:$P,5,FALSE),0)</f>
        <v>0.125</v>
      </c>
      <c r="AH272" s="12">
        <f>VLOOKUP($J272,'Vegas Odds'!$B:$S,18,FALSE)</f>
        <v>12.779863682432442</v>
      </c>
      <c r="AI272" s="12">
        <f>VLOOKUP($J272,'Vegas Odds'!$B:$S,17,FALSE)</f>
        <v>50.520136317567555</v>
      </c>
      <c r="AJ272">
        <v>1</v>
      </c>
      <c r="AK272" s="12">
        <f t="shared" si="79"/>
        <v>0</v>
      </c>
      <c r="AL272" s="12">
        <f t="shared" si="80"/>
        <v>0</v>
      </c>
      <c r="AM272" s="12">
        <f>V272/Team_Defense_Table[[#Totals],[Passing yds/att]]*'Fanduel Export'!Q272</f>
        <v>0</v>
      </c>
      <c r="AN272" s="12">
        <f t="shared" si="95"/>
        <v>0</v>
      </c>
      <c r="AO272" s="12">
        <f>IFERROR(IF(OR($B272="D",$B272="K"),0,VLOOKUP($P272,Receiving!$C:$T,7,FALSE)/VLOOKUP($P272,Receiving!$C:$T,5,FALSE)),0)*$AJ272</f>
        <v>0.9375</v>
      </c>
      <c r="AP272" s="21">
        <f t="shared" si="87"/>
        <v>19.229761904761904</v>
      </c>
      <c r="AQ272" s="21">
        <f t="shared" si="88"/>
        <v>0.62305099052284696</v>
      </c>
      <c r="AR272" s="22">
        <f t="shared" si="81"/>
        <v>0.5</v>
      </c>
      <c r="AS272" s="22">
        <f t="shared" si="89"/>
        <v>0.33229386161218505</v>
      </c>
      <c r="AT272" s="22">
        <f>AA272/Team_Defense_Table[[#Totals],[Yards per completion]]*'Fanduel Export'!S272</f>
        <v>9.0431784099878421</v>
      </c>
      <c r="AU272" s="12">
        <f t="shared" si="96"/>
        <v>3.0049926751027995</v>
      </c>
      <c r="AV272" s="12">
        <f t="shared" si="82"/>
        <v>3.625</v>
      </c>
      <c r="AW272" s="21">
        <f t="shared" si="90"/>
        <v>27.742261904761904</v>
      </c>
      <c r="AX272" s="12">
        <f t="shared" si="91"/>
        <v>6.601318046087207</v>
      </c>
      <c r="AY272" s="12">
        <f>AF272/Team_Defense_Table[[#Totals],[Rushing Y/A]]*R272</f>
        <v>4.5217391304347823</v>
      </c>
      <c r="AZ272" s="12">
        <f t="shared" si="97"/>
        <v>29.849438121437803</v>
      </c>
      <c r="BA272" s="22">
        <f t="shared" si="83"/>
        <v>3.5354430796540601</v>
      </c>
      <c r="BB272" s="22">
        <f t="shared" si="84"/>
        <v>0.75222193184128938</v>
      </c>
      <c r="BC272" s="21">
        <f t="shared" si="85"/>
        <v>0.19946808510638298</v>
      </c>
      <c r="BD272" t="str">
        <f t="shared" si="92"/>
        <v>Justice Hill</v>
      </c>
      <c r="BE272">
        <f t="shared" si="93"/>
        <v>4700</v>
      </c>
      <c r="BF272" t="str">
        <f t="shared" si="94"/>
        <v>RB</v>
      </c>
    </row>
    <row r="273" spans="1:58" x14ac:dyDescent="0.3">
      <c r="A273" t="s">
        <v>2682</v>
      </c>
      <c r="B273" t="s">
        <v>34</v>
      </c>
      <c r="C273" t="s">
        <v>2683</v>
      </c>
      <c r="D273" t="s">
        <v>194</v>
      </c>
      <c r="E273" t="s">
        <v>2684</v>
      </c>
      <c r="F273">
        <v>6.78125</v>
      </c>
      <c r="G273">
        <v>16</v>
      </c>
      <c r="H273">
        <v>4700</v>
      </c>
      <c r="I273" t="s">
        <v>1941</v>
      </c>
      <c r="J273" t="s">
        <v>135</v>
      </c>
      <c r="K273" t="s">
        <v>76</v>
      </c>
      <c r="O273" t="str">
        <f t="shared" si="86"/>
        <v>Peyton Barber</v>
      </c>
      <c r="P273" t="str">
        <f>IFERROR(VLOOKUP(O:O,'Name Bridge'!A:B,2,FALSE),O:O)</f>
        <v>Peyton Barber</v>
      </c>
      <c r="Q273" s="12">
        <f>VLOOKUP($K273,'Defensive Stats'!$AC:$AH,2,FALSE)</f>
        <v>6.7688266199649734</v>
      </c>
      <c r="R273" s="12">
        <f>VLOOKUP($K273,'Defensive Stats'!$AC:$AH,4,FALSE)</f>
        <v>4.0849858356940514</v>
      </c>
      <c r="S273" s="12">
        <f>VLOOKUP($K273,'Defensive Stats'!$AC:$AH,6,FALSE)</f>
        <v>11.10632183908046</v>
      </c>
      <c r="T273" s="12">
        <f>IFERROR(VLOOKUP($P273,Passing!$C:$AF,9,FALSE)/VLOOKUP($P273,Passing!$C:$AF,5,FALSE),0)</f>
        <v>0</v>
      </c>
      <c r="U273" s="12">
        <f>IFERROR(VLOOKUP($P273,Passing!$C:$AF,11,FALSE)/VLOOKUP($P273,Passing!$C:$AF,5,FALSE),0)</f>
        <v>0</v>
      </c>
      <c r="V273" s="12">
        <f>IFERROR(VLOOKUP($P273,Passing!$C:$AF,18,FALSE),0)</f>
        <v>0</v>
      </c>
      <c r="W273" s="12">
        <f>IFERROR(VLOOKUP($P273,Passing!$C:$AF,12,FALSE)/VLOOKUP($P273,Passing!$C:$AF,5,FALSE),0)</f>
        <v>0</v>
      </c>
      <c r="X273" s="12">
        <f>IFERROR(IF(OR($B273="D",$B273="K"),0,VLOOKUP($P273,Receiving!$C:$T,7,FALSE)/VLOOKUP($P273,Receiving!$C:$T,5,FALSE)),0)*$AJ273</f>
        <v>1.5</v>
      </c>
      <c r="Y273" s="21">
        <f>IFERROR(VLOOKUP($P273,Receiving!$C:$T,8,FALSE)/VLOOKUP($P273,Receiving!$C:$T,5,FALSE),0)</f>
        <v>1</v>
      </c>
      <c r="Z273" s="21">
        <f>IFERROR(VLOOKUP($P273,Receiving!$C:$T,10,FALSE)/VLOOKUP($P273,Receiving!$C:$T,5,FALSE),0)</f>
        <v>7.1875</v>
      </c>
      <c r="AA273" s="21">
        <f>IFERROR(VLOOKUP($P273,Receiving!$C:$T,11,FALSE),0)</f>
        <v>7.2</v>
      </c>
      <c r="AB273" s="21">
        <f>IFERROR(VLOOKUP($P273,Receiving!$C:$T,14,FALSE),0)</f>
        <v>16</v>
      </c>
      <c r="AC273" s="21">
        <f>IFERROR(VLOOKUP($P273,Receiving!$C:$T,11,FALSE)/VLOOKUP($P273,Receiving!$C:$T,5,FALSE),0)</f>
        <v>0.45</v>
      </c>
      <c r="AD273" s="12">
        <f>IFERROR(VLOOKUP($P273,Rushing!$C:$P,7,FALSE)/VLOOKUP($P273,Rushing!$C:$P,5,FALSE),0)</f>
        <v>9.625</v>
      </c>
      <c r="AE273" s="12">
        <f>IFERROR(VLOOKUP($P273,Rushing!$C:$P,8,FALSE)/VLOOKUP($P273,Rushing!$C:$P,5,FALSE),0)</f>
        <v>29.375</v>
      </c>
      <c r="AF273" s="12" t="str">
        <f>IFERROR(VLOOKUP($P273,Rushing!$C:$P,12,FALSE),0)</f>
        <v>3.1</v>
      </c>
      <c r="AG273" s="12">
        <f>IFERROR(VLOOKUP($P273,Rushing!$C:$P,9,FALSE)/VLOOKUP($P273,Rushing!$C:$P,5,FALSE),0)</f>
        <v>0.375</v>
      </c>
      <c r="AH273" s="12">
        <f>VLOOKUP($J273,'Vegas Odds'!$B:$S,18,FALSE)</f>
        <v>36.75783627131635</v>
      </c>
      <c r="AI273" s="12">
        <f>VLOOKUP($J273,'Vegas Odds'!$B:$S,17,FALSE)</f>
        <v>17.842163728683655</v>
      </c>
      <c r="AJ273">
        <v>1</v>
      </c>
      <c r="AK273" s="12">
        <f t="shared" si="79"/>
        <v>0</v>
      </c>
      <c r="AL273" s="12">
        <f t="shared" si="80"/>
        <v>0</v>
      </c>
      <c r="AM273" s="12">
        <f>V273/Team_Defense_Table[[#Totals],[Passing yds/att]]*'Fanduel Export'!Q273</f>
        <v>0</v>
      </c>
      <c r="AN273" s="12">
        <f t="shared" si="95"/>
        <v>0</v>
      </c>
      <c r="AO273" s="12">
        <f>IFERROR(IF(OR($B273="D",$B273="K"),0,VLOOKUP($P273,Receiving!$C:$T,7,FALSE)/VLOOKUP($P273,Receiving!$C:$T,5,FALSE)),0)*$AJ273</f>
        <v>1.5</v>
      </c>
      <c r="AP273" s="21">
        <f t="shared" si="87"/>
        <v>32.519155844155847</v>
      </c>
      <c r="AQ273" s="21">
        <f t="shared" si="88"/>
        <v>1.6955161650324135</v>
      </c>
      <c r="AR273" s="22">
        <f t="shared" si="81"/>
        <v>1</v>
      </c>
      <c r="AS273" s="22">
        <f t="shared" si="89"/>
        <v>1.1303441100216089</v>
      </c>
      <c r="AT273" s="22">
        <f>AA273/Team_Defense_Table[[#Totals],[Yards per completion]]*'Fanduel Export'!S273</f>
        <v>7.530760270543591</v>
      </c>
      <c r="AU273" s="12">
        <f t="shared" si="96"/>
        <v>8.5123505157936865</v>
      </c>
      <c r="AV273" s="12">
        <f t="shared" si="82"/>
        <v>9.625</v>
      </c>
      <c r="AW273" s="21">
        <f t="shared" si="90"/>
        <v>36.928205128205128</v>
      </c>
      <c r="AX273" s="12">
        <f t="shared" si="91"/>
        <v>4.6503973126334035</v>
      </c>
      <c r="AY273" s="12">
        <f>AF273/Team_Defense_Table[[#Totals],[Rushing Y/A]]*R273</f>
        <v>2.9364535862380428</v>
      </c>
      <c r="AZ273" s="12">
        <f t="shared" si="97"/>
        <v>13.655675866114114</v>
      </c>
      <c r="BA273" s="22">
        <f t="shared" si="83"/>
        <v>2.7168026381907802</v>
      </c>
      <c r="BB273" s="22">
        <f t="shared" si="84"/>
        <v>0.57804311450867663</v>
      </c>
      <c r="BC273" s="21">
        <f t="shared" si="85"/>
        <v>0.31914893617021273</v>
      </c>
      <c r="BD273" t="str">
        <f t="shared" si="92"/>
        <v>Peyton Barber</v>
      </c>
      <c r="BE273">
        <f t="shared" si="93"/>
        <v>4700</v>
      </c>
      <c r="BF273" t="str">
        <f t="shared" si="94"/>
        <v>RB</v>
      </c>
    </row>
    <row r="274" spans="1:58" x14ac:dyDescent="0.3">
      <c r="A274" t="s">
        <v>2685</v>
      </c>
      <c r="B274" t="s">
        <v>49</v>
      </c>
      <c r="C274" t="s">
        <v>2686</v>
      </c>
      <c r="D274" t="s">
        <v>279</v>
      </c>
      <c r="E274" t="s">
        <v>2293</v>
      </c>
      <c r="F274">
        <v>6.2400001525878901</v>
      </c>
      <c r="G274">
        <v>10</v>
      </c>
      <c r="H274">
        <v>4700</v>
      </c>
      <c r="I274" t="s">
        <v>1892</v>
      </c>
      <c r="J274" t="s">
        <v>1095</v>
      </c>
      <c r="K274" t="s">
        <v>1096</v>
      </c>
      <c r="O274" t="str">
        <f t="shared" si="86"/>
        <v>Tre'Quan Smith</v>
      </c>
      <c r="P274" t="str">
        <f>IFERROR(VLOOKUP(O:O,'Name Bridge'!A:B,2,FALSE),O:O)</f>
        <v>Tre'Quan Smith</v>
      </c>
      <c r="Q274" s="12">
        <f>VLOOKUP($K274,'Defensive Stats'!$AC:$AH,2,FALSE)</f>
        <v>6.5090361445783129</v>
      </c>
      <c r="R274" s="12">
        <f>VLOOKUP($K274,'Defensive Stats'!$AC:$AH,4,FALSE)</f>
        <v>3.2624309392265194</v>
      </c>
      <c r="S274" s="12">
        <f>VLOOKUP($K274,'Defensive Stats'!$AC:$AH,6,FALSE)</f>
        <v>10.593137254901961</v>
      </c>
      <c r="T274" s="12">
        <f>IFERROR(VLOOKUP($P274,Passing!$C:$AF,9,FALSE)/VLOOKUP($P274,Passing!$C:$AF,5,FALSE),0)</f>
        <v>0</v>
      </c>
      <c r="U274" s="12">
        <f>IFERROR(VLOOKUP($P274,Passing!$C:$AF,11,FALSE)/VLOOKUP($P274,Passing!$C:$AF,5,FALSE),0)</f>
        <v>0</v>
      </c>
      <c r="V274" s="12">
        <f>IFERROR(VLOOKUP($P274,Passing!$C:$AF,18,FALSE),0)</f>
        <v>0</v>
      </c>
      <c r="W274" s="12">
        <f>IFERROR(VLOOKUP($P274,Passing!$C:$AF,12,FALSE)/VLOOKUP($P274,Passing!$C:$AF,5,FALSE),0)</f>
        <v>0</v>
      </c>
      <c r="X274" s="12">
        <f>IFERROR(IF(OR($B274="D",$B274="K"),0,VLOOKUP($P274,Receiving!$C:$T,7,FALSE)/VLOOKUP($P274,Receiving!$C:$T,5,FALSE)),0)*$AJ274</f>
        <v>2.2727272727272729</v>
      </c>
      <c r="Y274" s="21">
        <f>IFERROR(VLOOKUP($P274,Receiving!$C:$T,8,FALSE)/VLOOKUP($P274,Receiving!$C:$T,5,FALSE),0)</f>
        <v>1.6363636363636365</v>
      </c>
      <c r="Z274" s="21">
        <f>IFERROR(VLOOKUP($P274,Receiving!$C:$T,10,FALSE)/VLOOKUP($P274,Receiving!$C:$T,5,FALSE),0)</f>
        <v>21.272727272727273</v>
      </c>
      <c r="AA274" s="21">
        <f>IFERROR(VLOOKUP($P274,Receiving!$C:$T,11,FALSE),0)</f>
        <v>13</v>
      </c>
      <c r="AB274" s="21">
        <f>IFERROR(VLOOKUP($P274,Receiving!$C:$T,14,FALSE),0)</f>
        <v>32</v>
      </c>
      <c r="AC274" s="21">
        <f>IFERROR(VLOOKUP($P274,Receiving!$C:$T,11,FALSE)/VLOOKUP($P274,Receiving!$C:$T,5,FALSE),0)</f>
        <v>1.1818181818181819</v>
      </c>
      <c r="AD274" s="12">
        <f>IFERROR(VLOOKUP($P274,Rushing!$C:$P,7,FALSE)/VLOOKUP($P274,Rushing!$C:$P,5,FALSE),0)</f>
        <v>0</v>
      </c>
      <c r="AE274" s="12">
        <f>IFERROR(VLOOKUP($P274,Rushing!$C:$P,8,FALSE)/VLOOKUP($P274,Rushing!$C:$P,5,FALSE),0)</f>
        <v>0</v>
      </c>
      <c r="AF274" s="12">
        <f>IFERROR(VLOOKUP($P274,Rushing!$C:$P,12,FALSE),0)</f>
        <v>0</v>
      </c>
      <c r="AG274" s="12">
        <f>IFERROR(VLOOKUP($P274,Rushing!$C:$P,9,FALSE)/VLOOKUP($P274,Rushing!$C:$P,5,FALSE),0)</f>
        <v>0</v>
      </c>
      <c r="AH274" s="12">
        <f>VLOOKUP($J274,'Vegas Odds'!$B:$S,18,FALSE)</f>
        <v>41.698085765579364</v>
      </c>
      <c r="AI274" s="12">
        <f>VLOOKUP($J274,'Vegas Odds'!$B:$S,17,FALSE)</f>
        <v>21.901914234420641</v>
      </c>
      <c r="AJ274">
        <v>1</v>
      </c>
      <c r="AK274" s="12">
        <f t="shared" si="79"/>
        <v>0</v>
      </c>
      <c r="AL274" s="12">
        <f t="shared" si="80"/>
        <v>0</v>
      </c>
      <c r="AM274" s="12">
        <f>V274/Team_Defense_Table[[#Totals],[Passing yds/att]]*'Fanduel Export'!Q274</f>
        <v>0</v>
      </c>
      <c r="AN274" s="12">
        <f t="shared" si="95"/>
        <v>0</v>
      </c>
      <c r="AO274" s="12">
        <f>IFERROR(IF(OR($B274="D",$B274="K"),0,VLOOKUP($P274,Receiving!$C:$T,7,FALSE)/VLOOKUP($P274,Receiving!$C:$T,5,FALSE)),0)*$AJ274</f>
        <v>2.2727272727272729</v>
      </c>
      <c r="AP274" s="21">
        <f t="shared" si="87"/>
        <v>40.582776292335119</v>
      </c>
      <c r="AQ274" s="21">
        <f t="shared" si="88"/>
        <v>2.3351871261171464</v>
      </c>
      <c r="AR274" s="22">
        <f t="shared" si="81"/>
        <v>1.6363636363636365</v>
      </c>
      <c r="AS274" s="22">
        <f t="shared" si="89"/>
        <v>1.6813347308043454</v>
      </c>
      <c r="AT274" s="22">
        <f>AA274/Team_Defense_Table[[#Totals],[Yards per completion]]*'Fanduel Export'!S274</f>
        <v>12.968926346149567</v>
      </c>
      <c r="AU274" s="12">
        <f t="shared" si="96"/>
        <v>21.805106287024767</v>
      </c>
      <c r="AV274" s="12">
        <f t="shared" si="82"/>
        <v>0</v>
      </c>
      <c r="AW274" s="21">
        <f t="shared" si="90"/>
        <v>30.380681818181817</v>
      </c>
      <c r="AX274" s="12">
        <f t="shared" si="91"/>
        <v>0</v>
      </c>
      <c r="AY274" s="12">
        <f>AF274/Team_Defense_Table[[#Totals],[Rushing Y/A]]*R274</f>
        <v>0</v>
      </c>
      <c r="AZ274" s="12">
        <f t="shared" si="97"/>
        <v>0</v>
      </c>
      <c r="BA274" s="22">
        <f t="shared" si="83"/>
        <v>2.998692446884295</v>
      </c>
      <c r="BB274" s="22">
        <f t="shared" si="84"/>
        <v>0.63801966954985001</v>
      </c>
      <c r="BC274" s="21">
        <f t="shared" si="85"/>
        <v>0.48355899419729209</v>
      </c>
      <c r="BD274" t="str">
        <f t="shared" si="92"/>
        <v>Tre'Quan Smith</v>
      </c>
      <c r="BE274">
        <f t="shared" si="93"/>
        <v>4700</v>
      </c>
      <c r="BF274" t="str">
        <f t="shared" si="94"/>
        <v>WR</v>
      </c>
    </row>
    <row r="275" spans="1:58" x14ac:dyDescent="0.3">
      <c r="A275" t="s">
        <v>2687</v>
      </c>
      <c r="B275" t="s">
        <v>34</v>
      </c>
      <c r="C275" t="s">
        <v>2688</v>
      </c>
      <c r="D275" t="s">
        <v>408</v>
      </c>
      <c r="E275" t="s">
        <v>2344</v>
      </c>
      <c r="F275">
        <v>1.8428570883614599</v>
      </c>
      <c r="G275">
        <v>14</v>
      </c>
      <c r="H275">
        <v>4600</v>
      </c>
      <c r="I275" t="s">
        <v>1892</v>
      </c>
      <c r="J275" t="s">
        <v>1095</v>
      </c>
      <c r="K275" t="s">
        <v>1096</v>
      </c>
      <c r="O275" t="str">
        <f t="shared" si="86"/>
        <v>Ty Montgomery</v>
      </c>
      <c r="P275" t="str">
        <f>IFERROR(VLOOKUP(O:O,'Name Bridge'!A:B,2,FALSE),O:O)</f>
        <v>Ty Montgomery</v>
      </c>
      <c r="Q275" s="12">
        <f>VLOOKUP($K275,'Defensive Stats'!$AC:$AH,2,FALSE)</f>
        <v>6.5090361445783129</v>
      </c>
      <c r="R275" s="12">
        <f>VLOOKUP($K275,'Defensive Stats'!$AC:$AH,4,FALSE)</f>
        <v>3.2624309392265194</v>
      </c>
      <c r="S275" s="12">
        <f>VLOOKUP($K275,'Defensive Stats'!$AC:$AH,6,FALSE)</f>
        <v>10.593137254901961</v>
      </c>
      <c r="T275" s="12">
        <f>IFERROR(VLOOKUP($P275,Passing!$C:$AF,9,FALSE)/VLOOKUP($P275,Passing!$C:$AF,5,FALSE),0)</f>
        <v>0</v>
      </c>
      <c r="U275" s="12">
        <f>IFERROR(VLOOKUP($P275,Passing!$C:$AF,11,FALSE)/VLOOKUP($P275,Passing!$C:$AF,5,FALSE),0)</f>
        <v>0</v>
      </c>
      <c r="V275" s="12">
        <f>IFERROR(VLOOKUP($P275,Passing!$C:$AF,18,FALSE),0)</f>
        <v>0</v>
      </c>
      <c r="W275" s="12">
        <f>IFERROR(VLOOKUP($P275,Passing!$C:$AF,12,FALSE)/VLOOKUP($P275,Passing!$C:$AF,5,FALSE),0)</f>
        <v>0</v>
      </c>
      <c r="X275" s="12">
        <f>IFERROR(IF(OR($B275="D",$B275="K"),0,VLOOKUP($P275,Receiving!$C:$T,7,FALSE)/VLOOKUP($P275,Receiving!$C:$T,5,FALSE)),0)*$AJ275</f>
        <v>1.0625</v>
      </c>
      <c r="Y275" s="21">
        <f>IFERROR(VLOOKUP($P275,Receiving!$C:$T,8,FALSE)/VLOOKUP($P275,Receiving!$C:$T,5,FALSE),0)</f>
        <v>0.8125</v>
      </c>
      <c r="Z275" s="21">
        <f>IFERROR(VLOOKUP($P275,Receiving!$C:$T,10,FALSE)/VLOOKUP($P275,Receiving!$C:$T,5,FALSE),0)</f>
        <v>5.625</v>
      </c>
      <c r="AA275" s="21">
        <f>IFERROR(VLOOKUP($P275,Receiving!$C:$T,11,FALSE),0)</f>
        <v>6.9</v>
      </c>
      <c r="AB275" s="21">
        <f>IFERROR(VLOOKUP($P275,Receiving!$C:$T,14,FALSE),0)</f>
        <v>21</v>
      </c>
      <c r="AC275" s="21">
        <f>IFERROR(VLOOKUP($P275,Receiving!$C:$T,11,FALSE)/VLOOKUP($P275,Receiving!$C:$T,5,FALSE),0)</f>
        <v>0.43125000000000002</v>
      </c>
      <c r="AD275" s="12">
        <f>IFERROR(VLOOKUP($P275,Rushing!$C:$P,7,FALSE)/VLOOKUP($P275,Rushing!$C:$P,5,FALSE),0)</f>
        <v>2</v>
      </c>
      <c r="AE275" s="12">
        <f>IFERROR(VLOOKUP($P275,Rushing!$C:$P,8,FALSE)/VLOOKUP($P275,Rushing!$C:$P,5,FALSE),0)</f>
        <v>6.4375</v>
      </c>
      <c r="AF275" s="12" t="str">
        <f>IFERROR(VLOOKUP($P275,Rushing!$C:$P,12,FALSE),0)</f>
        <v>3.2</v>
      </c>
      <c r="AG275" s="12">
        <f>IFERROR(VLOOKUP($P275,Rushing!$C:$P,9,FALSE)/VLOOKUP($P275,Rushing!$C:$P,5,FALSE),0)</f>
        <v>0</v>
      </c>
      <c r="AH275" s="12">
        <f>VLOOKUP($J275,'Vegas Odds'!$B:$S,18,FALSE)</f>
        <v>41.698085765579364</v>
      </c>
      <c r="AI275" s="12">
        <f>VLOOKUP($J275,'Vegas Odds'!$B:$S,17,FALSE)</f>
        <v>21.901914234420641</v>
      </c>
      <c r="AJ275">
        <v>1</v>
      </c>
      <c r="AK275" s="12">
        <f t="shared" si="79"/>
        <v>0</v>
      </c>
      <c r="AL275" s="12">
        <f t="shared" si="80"/>
        <v>0</v>
      </c>
      <c r="AM275" s="12">
        <f>V275/Team_Defense_Table[[#Totals],[Passing yds/att]]*'Fanduel Export'!Q275</f>
        <v>0</v>
      </c>
      <c r="AN275" s="12">
        <f t="shared" si="95"/>
        <v>0</v>
      </c>
      <c r="AO275" s="12">
        <f>IFERROR(IF(OR($B275="D",$B275="K"),0,VLOOKUP($P275,Receiving!$C:$T,7,FALSE)/VLOOKUP($P275,Receiving!$C:$T,5,FALSE)),0)*$AJ275</f>
        <v>1.0625</v>
      </c>
      <c r="AP275" s="21">
        <f t="shared" si="87"/>
        <v>40.582776292335119</v>
      </c>
      <c r="AQ275" s="21">
        <f t="shared" si="88"/>
        <v>1.0916999814597659</v>
      </c>
      <c r="AR275" s="22">
        <f t="shared" si="81"/>
        <v>0.8125</v>
      </c>
      <c r="AS275" s="22">
        <f t="shared" si="89"/>
        <v>0.83482939758687968</v>
      </c>
      <c r="AT275" s="22">
        <f>AA275/Team_Defense_Table[[#Totals],[Yards per completion]]*'Fanduel Export'!S275</f>
        <v>6.8835070606486166</v>
      </c>
      <c r="AU275" s="12">
        <f t="shared" si="96"/>
        <v>5.7465540527263173</v>
      </c>
      <c r="AV275" s="12">
        <f t="shared" si="82"/>
        <v>2</v>
      </c>
      <c r="AW275" s="21">
        <f t="shared" si="90"/>
        <v>30.380681818181817</v>
      </c>
      <c r="AX275" s="12">
        <f t="shared" si="91"/>
        <v>1.4418316458791969</v>
      </c>
      <c r="AY275" s="12">
        <f>AF275/Team_Defense_Table[[#Totals],[Rushing Y/A]]*R275</f>
        <v>2.4208183201217071</v>
      </c>
      <c r="AZ275" s="12">
        <f t="shared" si="97"/>
        <v>3.4904124628755935</v>
      </c>
      <c r="BA275" s="22">
        <f t="shared" si="83"/>
        <v>1.329946651560191</v>
      </c>
      <c r="BB275" s="22">
        <f t="shared" si="84"/>
        <v>0.28911883729569371</v>
      </c>
      <c r="BC275" s="21">
        <f t="shared" si="85"/>
        <v>0.23097826086956524</v>
      </c>
      <c r="BD275" t="str">
        <f t="shared" si="92"/>
        <v>Ty Montgomery</v>
      </c>
      <c r="BE275">
        <f t="shared" si="93"/>
        <v>4600</v>
      </c>
      <c r="BF275" t="str">
        <f t="shared" si="94"/>
        <v>RB</v>
      </c>
    </row>
    <row r="276" spans="1:58" x14ac:dyDescent="0.3">
      <c r="A276" t="s">
        <v>2689</v>
      </c>
      <c r="B276" t="s">
        <v>52</v>
      </c>
      <c r="C276" t="s">
        <v>1949</v>
      </c>
      <c r="D276" t="s">
        <v>305</v>
      </c>
      <c r="E276" t="s">
        <v>2256</v>
      </c>
      <c r="F276">
        <v>3.9733332316080698</v>
      </c>
      <c r="G276">
        <v>15</v>
      </c>
      <c r="H276">
        <v>4600</v>
      </c>
      <c r="I276" t="s">
        <v>1888</v>
      </c>
      <c r="J276" t="s">
        <v>37</v>
      </c>
      <c r="K276" t="s">
        <v>54</v>
      </c>
      <c r="O276" t="str">
        <f t="shared" si="86"/>
        <v>Nick Boyle</v>
      </c>
      <c r="P276" t="str">
        <f>IFERROR(VLOOKUP(O:O,'Name Bridge'!A:B,2,FALSE),O:O)</f>
        <v>Nick Boyle</v>
      </c>
      <c r="Q276" s="12">
        <f>VLOOKUP($K276,'Defensive Stats'!$AC:$AH,2,FALSE)</f>
        <v>6.7641325536062382</v>
      </c>
      <c r="R276" s="12">
        <f>VLOOKUP($K276,'Defensive Stats'!$AC:$AH,4,FALSE)</f>
        <v>5</v>
      </c>
      <c r="S276" s="12">
        <f>VLOOKUP($K276,'Defensive Stats'!$AC:$AH,6,FALSE)</f>
        <v>10.911949685534591</v>
      </c>
      <c r="T276" s="12">
        <f>IFERROR(VLOOKUP($P276,Passing!$C:$AF,9,FALSE)/VLOOKUP($P276,Passing!$C:$AF,5,FALSE),0)</f>
        <v>0</v>
      </c>
      <c r="U276" s="12">
        <f>IFERROR(VLOOKUP($P276,Passing!$C:$AF,11,FALSE)/VLOOKUP($P276,Passing!$C:$AF,5,FALSE),0)</f>
        <v>0</v>
      </c>
      <c r="V276" s="12">
        <f>IFERROR(VLOOKUP($P276,Passing!$C:$AF,18,FALSE),0)</f>
        <v>0</v>
      </c>
      <c r="W276" s="12">
        <f>IFERROR(VLOOKUP($P276,Passing!$C:$AF,12,FALSE)/VLOOKUP($P276,Passing!$C:$AF,5,FALSE),0)</f>
        <v>0</v>
      </c>
      <c r="X276" s="12">
        <f>IFERROR(IF(OR($B276="D",$B276="K"),0,VLOOKUP($P276,Receiving!$C:$T,7,FALSE)/VLOOKUP($P276,Receiving!$C:$T,5,FALSE)),0)*$AJ276</f>
        <v>2.6875</v>
      </c>
      <c r="Y276" s="21">
        <f>IFERROR(VLOOKUP($P276,Receiving!$C:$T,8,FALSE)/VLOOKUP($P276,Receiving!$C:$T,5,FALSE),0)</f>
        <v>1.9375</v>
      </c>
      <c r="Z276" s="21">
        <f>IFERROR(VLOOKUP($P276,Receiving!$C:$T,10,FALSE)/VLOOKUP($P276,Receiving!$C:$T,5,FALSE),0)</f>
        <v>20.0625</v>
      </c>
      <c r="AA276" s="21">
        <f>IFERROR(VLOOKUP($P276,Receiving!$C:$T,11,FALSE),0)</f>
        <v>10.4</v>
      </c>
      <c r="AB276" s="21">
        <f>IFERROR(VLOOKUP($P276,Receiving!$C:$T,14,FALSE),0)</f>
        <v>35</v>
      </c>
      <c r="AC276" s="21">
        <f>IFERROR(VLOOKUP($P276,Receiving!$C:$T,11,FALSE)/VLOOKUP($P276,Receiving!$C:$T,5,FALSE),0)</f>
        <v>0.65</v>
      </c>
      <c r="AD276" s="12">
        <f>IFERROR(VLOOKUP($P276,Rushing!$C:$P,7,FALSE)/VLOOKUP($P276,Rushing!$C:$P,5,FALSE),0)</f>
        <v>0</v>
      </c>
      <c r="AE276" s="12">
        <f>IFERROR(VLOOKUP($P276,Rushing!$C:$P,8,FALSE)/VLOOKUP($P276,Rushing!$C:$P,5,FALSE),0)</f>
        <v>0</v>
      </c>
      <c r="AF276" s="12">
        <f>IFERROR(VLOOKUP($P276,Rushing!$C:$P,12,FALSE),0)</f>
        <v>0</v>
      </c>
      <c r="AG276" s="12">
        <f>IFERROR(VLOOKUP($P276,Rushing!$C:$P,9,FALSE)/VLOOKUP($P276,Rushing!$C:$P,5,FALSE),0)</f>
        <v>0</v>
      </c>
      <c r="AH276" s="12">
        <f>VLOOKUP($J276,'Vegas Odds'!$B:$S,18,FALSE)</f>
        <v>12.779863682432442</v>
      </c>
      <c r="AI276" s="12">
        <f>VLOOKUP($J276,'Vegas Odds'!$B:$S,17,FALSE)</f>
        <v>50.520136317567555</v>
      </c>
      <c r="AJ276">
        <v>1</v>
      </c>
      <c r="AK276" s="12">
        <f t="shared" si="79"/>
        <v>0</v>
      </c>
      <c r="AL276" s="12">
        <f t="shared" si="80"/>
        <v>0</v>
      </c>
      <c r="AM276" s="12">
        <f>V276/Team_Defense_Table[[#Totals],[Passing yds/att]]*'Fanduel Export'!Q276</f>
        <v>0</v>
      </c>
      <c r="AN276" s="12">
        <f t="shared" si="95"/>
        <v>0</v>
      </c>
      <c r="AO276" s="12">
        <f>IFERROR(IF(OR($B276="D",$B276="K"),0,VLOOKUP($P276,Receiving!$C:$T,7,FALSE)/VLOOKUP($P276,Receiving!$C:$T,5,FALSE)),0)*$AJ276</f>
        <v>2.6875</v>
      </c>
      <c r="AP276" s="21">
        <f t="shared" si="87"/>
        <v>19.229761904761904</v>
      </c>
      <c r="AQ276" s="21">
        <f t="shared" si="88"/>
        <v>1.786079506165495</v>
      </c>
      <c r="AR276" s="22">
        <f t="shared" si="81"/>
        <v>1.9375</v>
      </c>
      <c r="AS276" s="22">
        <f t="shared" si="89"/>
        <v>1.2876387137472172</v>
      </c>
      <c r="AT276" s="22">
        <f>AA276/Team_Defense_Table[[#Totals],[Yards per completion]]*'Fanduel Export'!S276</f>
        <v>10.687392666349268</v>
      </c>
      <c r="AU276" s="12">
        <f t="shared" si="96"/>
        <v>13.761500546209414</v>
      </c>
      <c r="AV276" s="12">
        <f t="shared" si="82"/>
        <v>0</v>
      </c>
      <c r="AW276" s="21">
        <f t="shared" si="90"/>
        <v>27.742261904761904</v>
      </c>
      <c r="AX276" s="12">
        <f t="shared" si="91"/>
        <v>0</v>
      </c>
      <c r="AY276" s="12">
        <f>AF276/Team_Defense_Table[[#Totals],[Rushing Y/A]]*R276</f>
        <v>0</v>
      </c>
      <c r="AZ276" s="12">
        <f t="shared" si="97"/>
        <v>0</v>
      </c>
      <c r="BA276" s="22">
        <f t="shared" si="83"/>
        <v>2.3449000546209415</v>
      </c>
      <c r="BB276" s="22">
        <f t="shared" si="84"/>
        <v>0.50976088143933518</v>
      </c>
      <c r="BC276" s="21">
        <f t="shared" si="85"/>
        <v>0.58423913043478271</v>
      </c>
      <c r="BD276" t="str">
        <f t="shared" si="92"/>
        <v>Nick Boyle</v>
      </c>
      <c r="BE276">
        <f t="shared" si="93"/>
        <v>4600</v>
      </c>
      <c r="BF276" t="str">
        <f t="shared" si="94"/>
        <v>TE</v>
      </c>
    </row>
    <row r="277" spans="1:58" x14ac:dyDescent="0.3">
      <c r="A277" t="s">
        <v>2690</v>
      </c>
      <c r="B277" t="s">
        <v>49</v>
      </c>
      <c r="C277" t="s">
        <v>2691</v>
      </c>
      <c r="D277" t="s">
        <v>2692</v>
      </c>
      <c r="E277" t="s">
        <v>2693</v>
      </c>
      <c r="F277">
        <v>0</v>
      </c>
      <c r="G277">
        <v>0</v>
      </c>
      <c r="H277">
        <v>4600</v>
      </c>
      <c r="I277" t="s">
        <v>1884</v>
      </c>
      <c r="J277" t="s">
        <v>1138</v>
      </c>
      <c r="K277" t="s">
        <v>33</v>
      </c>
      <c r="O277" t="str">
        <f t="shared" si="86"/>
        <v>Lynn Bowden Jr.</v>
      </c>
      <c r="P277" t="str">
        <f>IFERROR(VLOOKUP(O:O,'Name Bridge'!A:B,2,FALSE),O:O)</f>
        <v>Lynn Bowden Jr.</v>
      </c>
      <c r="Q277" s="12">
        <f>VLOOKUP($K277,'Defensive Stats'!$AC:$AH,2,FALSE)</f>
        <v>6.7941176470588234</v>
      </c>
      <c r="R277" s="12">
        <f>VLOOKUP($K277,'Defensive Stats'!$AC:$AH,4,FALSE)</f>
        <v>5.1595505617977526</v>
      </c>
      <c r="S277" s="12">
        <f>VLOOKUP($K277,'Defensive Stats'!$AC:$AH,6,FALSE)</f>
        <v>10.651296829971182</v>
      </c>
      <c r="T277" s="12">
        <f>IFERROR(VLOOKUP($P277,Passing!$C:$AF,9,FALSE)/VLOOKUP($P277,Passing!$C:$AF,5,FALSE),0)</f>
        <v>0</v>
      </c>
      <c r="U277" s="12">
        <f>IFERROR(VLOOKUP($P277,Passing!$C:$AF,11,FALSE)/VLOOKUP($P277,Passing!$C:$AF,5,FALSE),0)</f>
        <v>0</v>
      </c>
      <c r="V277" s="12">
        <f>IFERROR(VLOOKUP($P277,Passing!$C:$AF,18,FALSE),0)</f>
        <v>0</v>
      </c>
      <c r="W277" s="12">
        <f>IFERROR(VLOOKUP($P277,Passing!$C:$AF,12,FALSE)/VLOOKUP($P277,Passing!$C:$AF,5,FALSE),0)</f>
        <v>0</v>
      </c>
      <c r="X277" s="12">
        <f>IFERROR(IF(OR($B277="D",$B277="K"),0,VLOOKUP($P277,Receiving!$C:$T,7,FALSE)/VLOOKUP($P277,Receiving!$C:$T,5,FALSE)),0)*$AJ277</f>
        <v>0</v>
      </c>
      <c r="Y277" s="21">
        <f>IFERROR(VLOOKUP($P277,Receiving!$C:$T,8,FALSE)/VLOOKUP($P277,Receiving!$C:$T,5,FALSE),0)</f>
        <v>0</v>
      </c>
      <c r="Z277" s="21">
        <f>IFERROR(VLOOKUP($P277,Receiving!$C:$T,10,FALSE)/VLOOKUP($P277,Receiving!$C:$T,5,FALSE),0)</f>
        <v>0</v>
      </c>
      <c r="AA277" s="21">
        <f>IFERROR(VLOOKUP($P277,Receiving!$C:$T,11,FALSE),0)</f>
        <v>0</v>
      </c>
      <c r="AB277" s="21">
        <f>IFERROR(VLOOKUP($P277,Receiving!$C:$T,14,FALSE),0)</f>
        <v>0</v>
      </c>
      <c r="AC277" s="21">
        <f>IFERROR(VLOOKUP($P277,Receiving!$C:$T,11,FALSE)/VLOOKUP($P277,Receiving!$C:$T,5,FALSE),0)</f>
        <v>0</v>
      </c>
      <c r="AD277" s="12">
        <f>IFERROR(VLOOKUP($P277,Rushing!$C:$P,7,FALSE)/VLOOKUP($P277,Rushing!$C:$P,5,FALSE),0)</f>
        <v>0</v>
      </c>
      <c r="AE277" s="12">
        <f>IFERROR(VLOOKUP($P277,Rushing!$C:$P,8,FALSE)/VLOOKUP($P277,Rushing!$C:$P,5,FALSE),0)</f>
        <v>0</v>
      </c>
      <c r="AF277" s="12">
        <f>IFERROR(VLOOKUP($P277,Rushing!$C:$P,12,FALSE),0)</f>
        <v>0</v>
      </c>
      <c r="AG277" s="12">
        <f>IFERROR(VLOOKUP($P277,Rushing!$C:$P,9,FALSE)/VLOOKUP($P277,Rushing!$C:$P,5,FALSE),0)</f>
        <v>0</v>
      </c>
      <c r="AH277" s="12">
        <f>VLOOKUP($J277,'Vegas Odds'!$B:$S,18,FALSE)</f>
        <v>29.094443537499998</v>
      </c>
      <c r="AI277" s="12">
        <f>VLOOKUP($J277,'Vegas Odds'!$B:$S,17,FALSE)</f>
        <v>32.205556462499999</v>
      </c>
      <c r="AJ277">
        <v>1</v>
      </c>
      <c r="AK277" s="12">
        <f t="shared" si="79"/>
        <v>0</v>
      </c>
      <c r="AL277" s="12">
        <f t="shared" si="80"/>
        <v>0</v>
      </c>
      <c r="AM277" s="12">
        <f>V277/Team_Defense_Table[[#Totals],[Passing yds/att]]*'Fanduel Export'!Q277</f>
        <v>0</v>
      </c>
      <c r="AN277" s="12">
        <f t="shared" si="95"/>
        <v>0</v>
      </c>
      <c r="AO277" s="12">
        <f>IFERROR(IF(OR($B277="D",$B277="K"),0,VLOOKUP($P277,Receiving!$C:$T,7,FALSE)/VLOOKUP($P277,Receiving!$C:$T,5,FALSE)),0)*$AJ277</f>
        <v>0</v>
      </c>
      <c r="AP277" s="21">
        <f t="shared" si="87"/>
        <v>44.777285214785209</v>
      </c>
      <c r="AQ277" s="21">
        <f t="shared" si="88"/>
        <v>0</v>
      </c>
      <c r="AR277" s="22">
        <f t="shared" si="81"/>
        <v>0</v>
      </c>
      <c r="AS277" s="22">
        <f t="shared" si="89"/>
        <v>0</v>
      </c>
      <c r="AT277" s="22">
        <f>AA277/Team_Defense_Table[[#Totals],[Yards per completion]]*'Fanduel Export'!S277</f>
        <v>0</v>
      </c>
      <c r="AU277" s="12">
        <f t="shared" si="96"/>
        <v>0</v>
      </c>
      <c r="AV277" s="12">
        <f t="shared" si="82"/>
        <v>0</v>
      </c>
      <c r="AW277" s="21">
        <f t="shared" si="90"/>
        <v>27.354940892440894</v>
      </c>
      <c r="AX277" s="12">
        <f t="shared" si="91"/>
        <v>0</v>
      </c>
      <c r="AY277" s="12">
        <f>AF277/Team_Defense_Table[[#Totals],[Rushing Y/A]]*R277</f>
        <v>0</v>
      </c>
      <c r="AZ277" s="12">
        <f t="shared" si="97"/>
        <v>0</v>
      </c>
      <c r="BA277" s="22">
        <f t="shared" si="83"/>
        <v>0</v>
      </c>
      <c r="BB277" s="22">
        <f t="shared" si="84"/>
        <v>0</v>
      </c>
      <c r="BC277" s="21">
        <f t="shared" si="85"/>
        <v>0</v>
      </c>
      <c r="BD277" t="str">
        <f t="shared" si="92"/>
        <v>Lynn Bowden Jr.</v>
      </c>
      <c r="BE277">
        <f t="shared" si="93"/>
        <v>4600</v>
      </c>
      <c r="BF277" t="str">
        <f t="shared" si="94"/>
        <v>WR</v>
      </c>
    </row>
    <row r="278" spans="1:58" x14ac:dyDescent="0.3">
      <c r="A278" t="s">
        <v>2694</v>
      </c>
      <c r="B278" t="s">
        <v>49</v>
      </c>
      <c r="C278" t="s">
        <v>2027</v>
      </c>
      <c r="D278" t="s">
        <v>2695</v>
      </c>
      <c r="E278" t="s">
        <v>2374</v>
      </c>
      <c r="F278">
        <v>0</v>
      </c>
      <c r="G278">
        <v>0</v>
      </c>
      <c r="H278">
        <v>4600</v>
      </c>
      <c r="I278" t="s">
        <v>1892</v>
      </c>
      <c r="J278" t="s">
        <v>1096</v>
      </c>
      <c r="K278" t="s">
        <v>1095</v>
      </c>
      <c r="O278" t="str">
        <f t="shared" si="86"/>
        <v>Tyler Johnson</v>
      </c>
      <c r="P278" t="str">
        <f>IFERROR(VLOOKUP(O:O,'Name Bridge'!A:B,2,FALSE),O:O)</f>
        <v>Tyler Johnson</v>
      </c>
      <c r="Q278" s="12">
        <f>VLOOKUP($K278,'Defensive Stats'!$AC:$AH,2,FALSE)</f>
        <v>6.4145936981757874</v>
      </c>
      <c r="R278" s="12">
        <f>VLOOKUP($K278,'Defensive Stats'!$AC:$AH,4,FALSE)</f>
        <v>4.2347826086956522</v>
      </c>
      <c r="S278" s="12">
        <f>VLOOKUP($K278,'Defensive Stats'!$AC:$AH,6,FALSE)</f>
        <v>10.425876010781671</v>
      </c>
      <c r="T278" s="12">
        <f>IFERROR(VLOOKUP($P278,Passing!$C:$AF,9,FALSE)/VLOOKUP($P278,Passing!$C:$AF,5,FALSE),0)</f>
        <v>0</v>
      </c>
      <c r="U278" s="12">
        <f>IFERROR(VLOOKUP($P278,Passing!$C:$AF,11,FALSE)/VLOOKUP($P278,Passing!$C:$AF,5,FALSE),0)</f>
        <v>0</v>
      </c>
      <c r="V278" s="12">
        <f>IFERROR(VLOOKUP($P278,Passing!$C:$AF,18,FALSE),0)</f>
        <v>0</v>
      </c>
      <c r="W278" s="12">
        <f>IFERROR(VLOOKUP($P278,Passing!$C:$AF,12,FALSE)/VLOOKUP($P278,Passing!$C:$AF,5,FALSE),0)</f>
        <v>0</v>
      </c>
      <c r="X278" s="12">
        <f>IFERROR(IF(OR($B278="D",$B278="K"),0,VLOOKUP($P278,Receiving!$C:$T,7,FALSE)/VLOOKUP($P278,Receiving!$C:$T,5,FALSE)),0)*$AJ278</f>
        <v>0</v>
      </c>
      <c r="Y278" s="21">
        <f>IFERROR(VLOOKUP($P278,Receiving!$C:$T,8,FALSE)/VLOOKUP($P278,Receiving!$C:$T,5,FALSE),0)</f>
        <v>0</v>
      </c>
      <c r="Z278" s="21">
        <f>IFERROR(VLOOKUP($P278,Receiving!$C:$T,10,FALSE)/VLOOKUP($P278,Receiving!$C:$T,5,FALSE),0)</f>
        <v>0</v>
      </c>
      <c r="AA278" s="21">
        <f>IFERROR(VLOOKUP($P278,Receiving!$C:$T,11,FALSE),0)</f>
        <v>0</v>
      </c>
      <c r="AB278" s="21">
        <f>IFERROR(VLOOKUP($P278,Receiving!$C:$T,14,FALSE),0)</f>
        <v>0</v>
      </c>
      <c r="AC278" s="21">
        <f>IFERROR(VLOOKUP($P278,Receiving!$C:$T,11,FALSE)/VLOOKUP($P278,Receiving!$C:$T,5,FALSE),0)</f>
        <v>0</v>
      </c>
      <c r="AD278" s="12">
        <f>IFERROR(VLOOKUP($P278,Rushing!$C:$P,7,FALSE)/VLOOKUP($P278,Rushing!$C:$P,5,FALSE),0)</f>
        <v>0</v>
      </c>
      <c r="AE278" s="12">
        <f>IFERROR(VLOOKUP($P278,Rushing!$C:$P,8,FALSE)/VLOOKUP($P278,Rushing!$C:$P,5,FALSE),0)</f>
        <v>0</v>
      </c>
      <c r="AF278" s="12">
        <f>IFERROR(VLOOKUP($P278,Rushing!$C:$P,12,FALSE),0)</f>
        <v>0</v>
      </c>
      <c r="AG278" s="12">
        <f>IFERROR(VLOOKUP($P278,Rushing!$C:$P,9,FALSE)/VLOOKUP($P278,Rushing!$C:$P,5,FALSE),0)</f>
        <v>0</v>
      </c>
      <c r="AH278" s="12">
        <f>VLOOKUP($J278,'Vegas Odds'!$B:$S,18,FALSE)</f>
        <v>44.70009236218047</v>
      </c>
      <c r="AI278" s="12">
        <f>VLOOKUP($J278,'Vegas Odds'!$B:$S,17,FALSE)</f>
        <v>20.599907637819527</v>
      </c>
      <c r="AJ278">
        <v>1</v>
      </c>
      <c r="AK278" s="12">
        <f t="shared" si="79"/>
        <v>0</v>
      </c>
      <c r="AL278" s="12">
        <f t="shared" si="80"/>
        <v>0</v>
      </c>
      <c r="AM278" s="12">
        <f>V278/Team_Defense_Table[[#Totals],[Passing yds/att]]*'Fanduel Export'!Q278</f>
        <v>0</v>
      </c>
      <c r="AN278" s="12">
        <f t="shared" si="95"/>
        <v>0</v>
      </c>
      <c r="AO278" s="12">
        <f>IFERROR(IF(OR($B278="D",$B278="K"),0,VLOOKUP($P278,Receiving!$C:$T,7,FALSE)/VLOOKUP($P278,Receiving!$C:$T,5,FALSE)),0)*$AJ278</f>
        <v>0</v>
      </c>
      <c r="AP278" s="21">
        <f t="shared" si="87"/>
        <v>39.892780830280827</v>
      </c>
      <c r="AQ278" s="21">
        <f t="shared" si="88"/>
        <v>0</v>
      </c>
      <c r="AR278" s="22">
        <f t="shared" si="81"/>
        <v>0</v>
      </c>
      <c r="AS278" s="22">
        <f t="shared" si="89"/>
        <v>0</v>
      </c>
      <c r="AT278" s="22">
        <f>AA278/Team_Defense_Table[[#Totals],[Yards per completion]]*'Fanduel Export'!S278</f>
        <v>0</v>
      </c>
      <c r="AU278" s="12">
        <f t="shared" si="96"/>
        <v>0</v>
      </c>
      <c r="AV278" s="12">
        <f t="shared" si="82"/>
        <v>0</v>
      </c>
      <c r="AW278" s="21">
        <f t="shared" si="90"/>
        <v>23.153159340659339</v>
      </c>
      <c r="AX278" s="12">
        <f t="shared" si="91"/>
        <v>0</v>
      </c>
      <c r="AY278" s="12">
        <f>AF278/Team_Defense_Table[[#Totals],[Rushing Y/A]]*R278</f>
        <v>0</v>
      </c>
      <c r="AZ278" s="12">
        <f t="shared" si="97"/>
        <v>0</v>
      </c>
      <c r="BA278" s="22">
        <f t="shared" si="83"/>
        <v>0</v>
      </c>
      <c r="BB278" s="22">
        <f t="shared" si="84"/>
        <v>0</v>
      </c>
      <c r="BC278" s="21">
        <f t="shared" si="85"/>
        <v>0</v>
      </c>
      <c r="BD278" t="str">
        <f t="shared" si="92"/>
        <v>Tyler Johnson</v>
      </c>
      <c r="BE278">
        <f t="shared" si="93"/>
        <v>4600</v>
      </c>
      <c r="BF278" t="str">
        <f t="shared" si="94"/>
        <v>WR</v>
      </c>
    </row>
    <row r="279" spans="1:58" x14ac:dyDescent="0.3">
      <c r="A279" t="s">
        <v>2696</v>
      </c>
      <c r="B279" t="s">
        <v>49</v>
      </c>
      <c r="C279" t="s">
        <v>2697</v>
      </c>
      <c r="D279" t="s">
        <v>270</v>
      </c>
      <c r="E279" t="s">
        <v>2402</v>
      </c>
      <c r="F279">
        <v>5.5583330790201799</v>
      </c>
      <c r="G279">
        <v>12</v>
      </c>
      <c r="H279">
        <v>4600</v>
      </c>
      <c r="I279" t="s">
        <v>1996</v>
      </c>
      <c r="J279" t="s">
        <v>1092</v>
      </c>
      <c r="K279" t="s">
        <v>104</v>
      </c>
      <c r="O279" t="str">
        <f t="shared" si="86"/>
        <v>Keelan Cole</v>
      </c>
      <c r="P279" t="str">
        <f>IFERROR(VLOOKUP(O:O,'Name Bridge'!A:B,2,FALSE),O:O)</f>
        <v>Keelan Cole</v>
      </c>
      <c r="Q279" s="12">
        <f>VLOOKUP($K279,'Defensive Stats'!$AC:$AH,2,FALSE)</f>
        <v>7.0854092526690389</v>
      </c>
      <c r="R279" s="12">
        <f>VLOOKUP($K279,'Defensive Stats'!$AC:$AH,4,FALSE)</f>
        <v>4.0913838120104442</v>
      </c>
      <c r="S279" s="12">
        <f>VLOOKUP($K279,'Defensive Stats'!$AC:$AH,6,FALSE)</f>
        <v>10.106598984771574</v>
      </c>
      <c r="T279" s="12">
        <f>IFERROR(VLOOKUP($P279,Passing!$C:$AF,9,FALSE)/VLOOKUP($P279,Passing!$C:$AF,5,FALSE),0)</f>
        <v>0</v>
      </c>
      <c r="U279" s="12">
        <f>IFERROR(VLOOKUP($P279,Passing!$C:$AF,11,FALSE)/VLOOKUP($P279,Passing!$C:$AF,5,FALSE),0)</f>
        <v>0</v>
      </c>
      <c r="V279" s="12">
        <f>IFERROR(VLOOKUP($P279,Passing!$C:$AF,18,FALSE),0)</f>
        <v>0</v>
      </c>
      <c r="W279" s="12">
        <f>IFERROR(VLOOKUP($P279,Passing!$C:$AF,12,FALSE)/VLOOKUP($P279,Passing!$C:$AF,5,FALSE),0)</f>
        <v>0</v>
      </c>
      <c r="X279" s="12">
        <f>IFERROR(IF(OR($B279="D",$B279="K"),0,VLOOKUP($P279,Receiving!$C:$T,7,FALSE)/VLOOKUP($P279,Receiving!$C:$T,5,FALSE)),0)*$AJ279</f>
        <v>2.1875</v>
      </c>
      <c r="Y279" s="21">
        <f>IFERROR(VLOOKUP($P279,Receiving!$C:$T,8,FALSE)/VLOOKUP($P279,Receiving!$C:$T,5,FALSE),0)</f>
        <v>1.5</v>
      </c>
      <c r="Z279" s="21">
        <f>IFERROR(VLOOKUP($P279,Receiving!$C:$T,10,FALSE)/VLOOKUP($P279,Receiving!$C:$T,5,FALSE),0)</f>
        <v>22.5625</v>
      </c>
      <c r="AA279" s="21">
        <f>IFERROR(VLOOKUP($P279,Receiving!$C:$T,11,FALSE),0)</f>
        <v>15</v>
      </c>
      <c r="AB279" s="21">
        <f>IFERROR(VLOOKUP($P279,Receiving!$C:$T,14,FALSE),0)</f>
        <v>55</v>
      </c>
      <c r="AC279" s="21">
        <f>IFERROR(VLOOKUP($P279,Receiving!$C:$T,11,FALSE)/VLOOKUP($P279,Receiving!$C:$T,5,FALSE),0)</f>
        <v>0.9375</v>
      </c>
      <c r="AD279" s="12">
        <f>IFERROR(VLOOKUP($P279,Rushing!$C:$P,7,FALSE)/VLOOKUP($P279,Rushing!$C:$P,5,FALSE),0)</f>
        <v>6.25E-2</v>
      </c>
      <c r="AE279" s="12">
        <f>IFERROR(VLOOKUP($P279,Rushing!$C:$P,8,FALSE)/VLOOKUP($P279,Rushing!$C:$P,5,FALSE),0)</f>
        <v>0.375</v>
      </c>
      <c r="AF279" s="12" t="str">
        <f>IFERROR(VLOOKUP($P279,Rushing!$C:$P,12,FALSE),0)</f>
        <v>6.0</v>
      </c>
      <c r="AG279" s="12">
        <f>IFERROR(VLOOKUP($P279,Rushing!$C:$P,9,FALSE)/VLOOKUP($P279,Rushing!$C:$P,5,FALSE),0)</f>
        <v>0</v>
      </c>
      <c r="AH279" s="12">
        <f>VLOOKUP($J279,'Vegas Odds'!$B:$S,18,FALSE)</f>
        <v>43.022920729712041</v>
      </c>
      <c r="AI279" s="12">
        <f>VLOOKUP($J279,'Vegas Odds'!$B:$S,17,FALSE)</f>
        <v>18.377079270287954</v>
      </c>
      <c r="AJ279">
        <v>1</v>
      </c>
      <c r="AK279" s="12">
        <f t="shared" si="79"/>
        <v>0</v>
      </c>
      <c r="AL279" s="12">
        <f t="shared" si="80"/>
        <v>0</v>
      </c>
      <c r="AM279" s="12">
        <f>V279/Team_Defense_Table[[#Totals],[Passing yds/att]]*'Fanduel Export'!Q279</f>
        <v>0</v>
      </c>
      <c r="AN279" s="12">
        <f t="shared" si="95"/>
        <v>0</v>
      </c>
      <c r="AO279" s="12">
        <f>IFERROR(IF(OR($B279="D",$B279="K"),0,VLOOKUP($P279,Receiving!$C:$T,7,FALSE)/VLOOKUP($P279,Receiving!$C:$T,5,FALSE)),0)*$AJ279</f>
        <v>2.1875</v>
      </c>
      <c r="AP279" s="21">
        <f t="shared" si="87"/>
        <v>39.601298701298703</v>
      </c>
      <c r="AQ279" s="21">
        <f t="shared" si="88"/>
        <v>2.3765038567575747</v>
      </c>
      <c r="AR279" s="22">
        <f t="shared" si="81"/>
        <v>1.5</v>
      </c>
      <c r="AS279" s="22">
        <f t="shared" si="89"/>
        <v>1.6296026446337655</v>
      </c>
      <c r="AT279" s="22">
        <f>AA279/Team_Defense_Table[[#Totals],[Yards per completion]]*'Fanduel Export'!S279</f>
        <v>14.276848958862775</v>
      </c>
      <c r="AU279" s="12">
        <f t="shared" si="96"/>
        <v>23.265590820399598</v>
      </c>
      <c r="AV279" s="12">
        <f t="shared" si="82"/>
        <v>6.25E-2</v>
      </c>
      <c r="AW279" s="21">
        <f t="shared" si="90"/>
        <v>30.299350649350647</v>
      </c>
      <c r="AX279" s="12">
        <f t="shared" si="91"/>
        <v>3.7907329027779428E-2</v>
      </c>
      <c r="AY279" s="12">
        <f>AF279/Team_Defense_Table[[#Totals],[Rushing Y/A]]*R279</f>
        <v>5.6923600862754009</v>
      </c>
      <c r="AZ279" s="12">
        <f t="shared" si="97"/>
        <v>0.21578216673504053</v>
      </c>
      <c r="BA279" s="22">
        <f t="shared" si="83"/>
        <v>3.0981372987134637</v>
      </c>
      <c r="BB279" s="22">
        <f t="shared" si="84"/>
        <v>0.67350810841597042</v>
      </c>
      <c r="BC279" s="21">
        <f t="shared" si="85"/>
        <v>0.47554347826086962</v>
      </c>
      <c r="BD279" t="str">
        <f t="shared" si="92"/>
        <v>Keelan Cole</v>
      </c>
      <c r="BE279">
        <f t="shared" si="93"/>
        <v>4600</v>
      </c>
      <c r="BF279" t="str">
        <f t="shared" si="94"/>
        <v>WR</v>
      </c>
    </row>
    <row r="280" spans="1:58" x14ac:dyDescent="0.3">
      <c r="A280" t="s">
        <v>2698</v>
      </c>
      <c r="B280" t="s">
        <v>34</v>
      </c>
      <c r="C280" t="s">
        <v>2699</v>
      </c>
      <c r="D280" t="s">
        <v>322</v>
      </c>
      <c r="E280" t="s">
        <v>2700</v>
      </c>
      <c r="F280">
        <v>3.7333332697550401</v>
      </c>
      <c r="G280">
        <v>12</v>
      </c>
      <c r="H280">
        <v>4600</v>
      </c>
      <c r="I280" t="s">
        <v>1972</v>
      </c>
      <c r="J280" t="s">
        <v>86</v>
      </c>
      <c r="K280" t="s">
        <v>1093</v>
      </c>
      <c r="O280" t="str">
        <f t="shared" si="86"/>
        <v>Kalen Ballage</v>
      </c>
      <c r="P280" t="str">
        <f>IFERROR(VLOOKUP(O:O,'Name Bridge'!A:B,2,FALSE),O:O)</f>
        <v>Kalen Ballage</v>
      </c>
      <c r="Q280" s="12">
        <f>VLOOKUP($K280,'Defensive Stats'!$AC:$AH,2,FALSE)</f>
        <v>5.3843283582089549</v>
      </c>
      <c r="R280" s="12">
        <f>VLOOKUP($K280,'Defensive Stats'!$AC:$AH,4,FALSE)</f>
        <v>4.1863013698630134</v>
      </c>
      <c r="S280" s="12">
        <f>VLOOKUP($K280,'Defensive Stats'!$AC:$AH,6,FALSE)</f>
        <v>9.5247524752475243</v>
      </c>
      <c r="T280" s="12">
        <f>IFERROR(VLOOKUP($P280,Passing!$C:$AF,9,FALSE)/VLOOKUP($P280,Passing!$C:$AF,5,FALSE),0)</f>
        <v>0</v>
      </c>
      <c r="U280" s="12">
        <f>IFERROR(VLOOKUP($P280,Passing!$C:$AF,11,FALSE)/VLOOKUP($P280,Passing!$C:$AF,5,FALSE),0)</f>
        <v>0</v>
      </c>
      <c r="V280" s="12">
        <f>IFERROR(VLOOKUP($P280,Passing!$C:$AF,18,FALSE),0)</f>
        <v>0</v>
      </c>
      <c r="W280" s="12">
        <f>IFERROR(VLOOKUP($P280,Passing!$C:$AF,12,FALSE)/VLOOKUP($P280,Passing!$C:$AF,5,FALSE),0)</f>
        <v>0</v>
      </c>
      <c r="X280" s="12">
        <f>IFERROR(IF(OR($B280="D",$B280="K"),0,VLOOKUP($P280,Receiving!$C:$T,7,FALSE)/VLOOKUP($P280,Receiving!$C:$T,5,FALSE)),0)*$AJ280</f>
        <v>2</v>
      </c>
      <c r="Y280" s="21">
        <f>IFERROR(VLOOKUP($P280,Receiving!$C:$T,8,FALSE)/VLOOKUP($P280,Receiving!$C:$T,5,FALSE),0)</f>
        <v>1.1666666666666667</v>
      </c>
      <c r="Z280" s="21">
        <f>IFERROR(VLOOKUP($P280,Receiving!$C:$T,10,FALSE)/VLOOKUP($P280,Receiving!$C:$T,5,FALSE),0)</f>
        <v>5.25</v>
      </c>
      <c r="AA280" s="21">
        <f>IFERROR(VLOOKUP($P280,Receiving!$C:$T,11,FALSE),0)</f>
        <v>4.5</v>
      </c>
      <c r="AB280" s="21">
        <f>IFERROR(VLOOKUP($P280,Receiving!$C:$T,14,FALSE),0)</f>
        <v>13</v>
      </c>
      <c r="AC280" s="21">
        <f>IFERROR(VLOOKUP($P280,Receiving!$C:$T,11,FALSE)/VLOOKUP($P280,Receiving!$C:$T,5,FALSE),0)</f>
        <v>0.375</v>
      </c>
      <c r="AD280" s="12">
        <f>IFERROR(VLOOKUP($P280,Rushing!$C:$P,7,FALSE)/VLOOKUP($P280,Rushing!$C:$P,5,FALSE),0)</f>
        <v>6.166666666666667</v>
      </c>
      <c r="AE280" s="12">
        <f>IFERROR(VLOOKUP($P280,Rushing!$C:$P,8,FALSE)/VLOOKUP($P280,Rushing!$C:$P,5,FALSE),0)</f>
        <v>11.25</v>
      </c>
      <c r="AF280" s="12" t="str">
        <f>IFERROR(VLOOKUP($P280,Rushing!$C:$P,12,FALSE),0)</f>
        <v>1.8</v>
      </c>
      <c r="AG280" s="12">
        <f>IFERROR(VLOOKUP($P280,Rushing!$C:$P,9,FALSE)/VLOOKUP($P280,Rushing!$C:$P,5,FALSE),0)</f>
        <v>0.25</v>
      </c>
      <c r="AH280" s="12">
        <f>VLOOKUP($J280,'Vegas Odds'!$B:$S,18,FALSE)</f>
        <v>42.492174647302903</v>
      </c>
      <c r="AI280" s="12">
        <f>VLOOKUP($J280,'Vegas Odds'!$B:$S,17,FALSE)</f>
        <v>20.507825352697093</v>
      </c>
      <c r="AJ280">
        <v>1</v>
      </c>
      <c r="AK280" s="12">
        <f t="shared" si="79"/>
        <v>0</v>
      </c>
      <c r="AL280" s="12">
        <f t="shared" si="80"/>
        <v>0</v>
      </c>
      <c r="AM280" s="12">
        <f>V280/Team_Defense_Table[[#Totals],[Passing yds/att]]*'Fanduel Export'!Q280</f>
        <v>0</v>
      </c>
      <c r="AN280" s="12">
        <f t="shared" si="95"/>
        <v>0</v>
      </c>
      <c r="AO280" s="12">
        <f>IFERROR(IF(OR($B280="D",$B280="K"),0,VLOOKUP($P280,Receiving!$C:$T,7,FALSE)/VLOOKUP($P280,Receiving!$C:$T,5,FALSE)),0)*$AJ280</f>
        <v>2</v>
      </c>
      <c r="AP280" s="21">
        <f t="shared" si="87"/>
        <v>49.607967032967032</v>
      </c>
      <c r="AQ280" s="21">
        <f t="shared" si="88"/>
        <v>1.7131189681312551</v>
      </c>
      <c r="AR280" s="22">
        <f t="shared" si="81"/>
        <v>1.1666666666666667</v>
      </c>
      <c r="AS280" s="22">
        <f t="shared" si="89"/>
        <v>0.99931939807656556</v>
      </c>
      <c r="AT280" s="22">
        <f>AA280/Team_Defense_Table[[#Totals],[Yards per completion]]*'Fanduel Export'!S280</f>
        <v>4.03647515839583</v>
      </c>
      <c r="AU280" s="12">
        <f t="shared" si="96"/>
        <v>4.0337279256391305</v>
      </c>
      <c r="AV280" s="12">
        <f t="shared" si="82"/>
        <v>6.166666666666667</v>
      </c>
      <c r="AW280" s="21">
        <f t="shared" si="90"/>
        <v>42.314010989010988</v>
      </c>
      <c r="AX280" s="12">
        <f t="shared" si="91"/>
        <v>2.9887245395181719</v>
      </c>
      <c r="AY280" s="12">
        <f>AF280/Team_Defense_Table[[#Totals],[Rushing Y/A]]*R280</f>
        <v>1.7473257891602145</v>
      </c>
      <c r="AZ280" s="12">
        <f t="shared" si="97"/>
        <v>5.2222754645960885</v>
      </c>
      <c r="BA280" s="22">
        <f t="shared" si="83"/>
        <v>1.5089336723568554</v>
      </c>
      <c r="BB280" s="22">
        <f t="shared" si="84"/>
        <v>0.32802905920801206</v>
      </c>
      <c r="BC280" s="21">
        <f t="shared" si="85"/>
        <v>0.43478260869565222</v>
      </c>
      <c r="BD280" t="str">
        <f t="shared" si="92"/>
        <v>Kalen Ballage</v>
      </c>
      <c r="BE280">
        <f t="shared" si="93"/>
        <v>4600</v>
      </c>
      <c r="BF280" t="str">
        <f t="shared" si="94"/>
        <v>RB</v>
      </c>
    </row>
    <row r="281" spans="1:58" x14ac:dyDescent="0.3">
      <c r="A281" t="s">
        <v>2701</v>
      </c>
      <c r="B281" t="s">
        <v>34</v>
      </c>
      <c r="C281" t="s">
        <v>2702</v>
      </c>
      <c r="D281" t="s">
        <v>320</v>
      </c>
      <c r="E281" t="s">
        <v>2703</v>
      </c>
      <c r="F281">
        <v>3.6124999523162802</v>
      </c>
      <c r="G281">
        <v>16</v>
      </c>
      <c r="H281">
        <v>4600</v>
      </c>
      <c r="I281" t="s">
        <v>1892</v>
      </c>
      <c r="J281" t="s">
        <v>1096</v>
      </c>
      <c r="K281" t="s">
        <v>1095</v>
      </c>
      <c r="O281" t="str">
        <f t="shared" si="86"/>
        <v>Dare Ogunbowale</v>
      </c>
      <c r="P281" t="str">
        <f>IFERROR(VLOOKUP(O:O,'Name Bridge'!A:B,2,FALSE),O:O)</f>
        <v>Dare Ogunbowale</v>
      </c>
      <c r="Q281" s="12">
        <f>VLOOKUP($K281,'Defensive Stats'!$AC:$AH,2,FALSE)</f>
        <v>6.4145936981757874</v>
      </c>
      <c r="R281" s="12">
        <f>VLOOKUP($K281,'Defensive Stats'!$AC:$AH,4,FALSE)</f>
        <v>4.2347826086956522</v>
      </c>
      <c r="S281" s="12">
        <f>VLOOKUP($K281,'Defensive Stats'!$AC:$AH,6,FALSE)</f>
        <v>10.425876010781671</v>
      </c>
      <c r="T281" s="12">
        <f>IFERROR(VLOOKUP($P281,Passing!$C:$AF,9,FALSE)/VLOOKUP($P281,Passing!$C:$AF,5,FALSE),0)</f>
        <v>0</v>
      </c>
      <c r="U281" s="12">
        <f>IFERROR(VLOOKUP($P281,Passing!$C:$AF,11,FALSE)/VLOOKUP($P281,Passing!$C:$AF,5,FALSE),0)</f>
        <v>0</v>
      </c>
      <c r="V281" s="12">
        <f>IFERROR(VLOOKUP($P281,Passing!$C:$AF,18,FALSE),0)</f>
        <v>0</v>
      </c>
      <c r="W281" s="12">
        <f>IFERROR(VLOOKUP($P281,Passing!$C:$AF,12,FALSE)/VLOOKUP($P281,Passing!$C:$AF,5,FALSE),0)</f>
        <v>0</v>
      </c>
      <c r="X281" s="12">
        <f>IFERROR(IF(OR($B281="D",$B281="K"),0,VLOOKUP($P281,Receiving!$C:$T,7,FALSE)/VLOOKUP($P281,Receiving!$C:$T,5,FALSE)),0)*$AJ281</f>
        <v>2.875</v>
      </c>
      <c r="Y281" s="21">
        <f>IFERROR(VLOOKUP($P281,Receiving!$C:$T,8,FALSE)/VLOOKUP($P281,Receiving!$C:$T,5,FALSE),0)</f>
        <v>2.1875</v>
      </c>
      <c r="Z281" s="21">
        <f>IFERROR(VLOOKUP($P281,Receiving!$C:$T,10,FALSE)/VLOOKUP($P281,Receiving!$C:$T,5,FALSE),0)</f>
        <v>17.875</v>
      </c>
      <c r="AA281" s="21">
        <f>IFERROR(VLOOKUP($P281,Receiving!$C:$T,11,FALSE),0)</f>
        <v>8.1999999999999993</v>
      </c>
      <c r="AB281" s="21">
        <f>IFERROR(VLOOKUP($P281,Receiving!$C:$T,14,FALSE),0)</f>
        <v>21</v>
      </c>
      <c r="AC281" s="21">
        <f>IFERROR(VLOOKUP($P281,Receiving!$C:$T,11,FALSE)/VLOOKUP($P281,Receiving!$C:$T,5,FALSE),0)</f>
        <v>0.51249999999999996</v>
      </c>
      <c r="AD281" s="12">
        <f>IFERROR(VLOOKUP($P281,Rushing!$C:$P,7,FALSE)/VLOOKUP($P281,Rushing!$C:$P,5,FALSE),0)</f>
        <v>0.6875</v>
      </c>
      <c r="AE281" s="12">
        <f>IFERROR(VLOOKUP($P281,Rushing!$C:$P,8,FALSE)/VLOOKUP($P281,Rushing!$C:$P,5,FALSE),0)</f>
        <v>1.0625</v>
      </c>
      <c r="AF281" s="12" t="str">
        <f>IFERROR(VLOOKUP($P281,Rushing!$C:$P,12,FALSE),0)</f>
        <v>1.5</v>
      </c>
      <c r="AG281" s="12">
        <f>IFERROR(VLOOKUP($P281,Rushing!$C:$P,9,FALSE)/VLOOKUP($P281,Rushing!$C:$P,5,FALSE),0)</f>
        <v>0.125</v>
      </c>
      <c r="AH281" s="12">
        <f>VLOOKUP($J281,'Vegas Odds'!$B:$S,18,FALSE)</f>
        <v>44.70009236218047</v>
      </c>
      <c r="AI281" s="12">
        <f>VLOOKUP($J281,'Vegas Odds'!$B:$S,17,FALSE)</f>
        <v>20.599907637819527</v>
      </c>
      <c r="AJ281">
        <v>1</v>
      </c>
      <c r="AK281" s="12">
        <f t="shared" si="79"/>
        <v>0</v>
      </c>
      <c r="AL281" s="12">
        <f t="shared" si="80"/>
        <v>0</v>
      </c>
      <c r="AM281" s="12">
        <f>V281/Team_Defense_Table[[#Totals],[Passing yds/att]]*'Fanduel Export'!Q281</f>
        <v>0</v>
      </c>
      <c r="AN281" s="12">
        <f t="shared" si="95"/>
        <v>0</v>
      </c>
      <c r="AO281" s="12">
        <f>IFERROR(IF(OR($B281="D",$B281="K"),0,VLOOKUP($P281,Receiving!$C:$T,7,FALSE)/VLOOKUP($P281,Receiving!$C:$T,5,FALSE)),0)*$AJ281</f>
        <v>2.875</v>
      </c>
      <c r="AP281" s="21">
        <f t="shared" si="87"/>
        <v>39.892780830280827</v>
      </c>
      <c r="AQ281" s="21">
        <f t="shared" si="88"/>
        <v>3.2214541795923277</v>
      </c>
      <c r="AR281" s="22">
        <f t="shared" si="81"/>
        <v>2.1875</v>
      </c>
      <c r="AS281" s="22">
        <f t="shared" si="89"/>
        <v>2.4511064409941627</v>
      </c>
      <c r="AT281" s="22">
        <f>AA281/Team_Defense_Table[[#Totals],[Yards per completion]]*'Fanduel Export'!S281</f>
        <v>8.0512345766111295</v>
      </c>
      <c r="AU281" s="12">
        <f t="shared" si="96"/>
        <v>19.734432928686452</v>
      </c>
      <c r="AV281" s="12">
        <f t="shared" si="82"/>
        <v>0.6875</v>
      </c>
      <c r="AW281" s="21">
        <f t="shared" si="90"/>
        <v>23.153159340659339</v>
      </c>
      <c r="AX281" s="12">
        <f t="shared" si="91"/>
        <v>0.61168483715871225</v>
      </c>
      <c r="AY281" s="12">
        <f>AF281/Team_Defense_Table[[#Totals],[Rushing Y/A]]*R281</f>
        <v>1.4729678638941399</v>
      </c>
      <c r="AZ281" s="12">
        <f t="shared" si="97"/>
        <v>0.90099210796610318</v>
      </c>
      <c r="BA281" s="22">
        <f t="shared" si="83"/>
        <v>3.1572925036652553</v>
      </c>
      <c r="BB281" s="22">
        <f t="shared" si="84"/>
        <v>0.68636793557940334</v>
      </c>
      <c r="BC281" s="21">
        <f t="shared" si="85"/>
        <v>0.625</v>
      </c>
      <c r="BD281" t="str">
        <f t="shared" si="92"/>
        <v>Dare Ogunbowale</v>
      </c>
      <c r="BE281">
        <f t="shared" si="93"/>
        <v>4600</v>
      </c>
      <c r="BF281" t="str">
        <f t="shared" si="94"/>
        <v>RB</v>
      </c>
    </row>
    <row r="282" spans="1:58" x14ac:dyDescent="0.3">
      <c r="A282" t="s">
        <v>2704</v>
      </c>
      <c r="B282" t="s">
        <v>2511</v>
      </c>
      <c r="C282" t="s">
        <v>2705</v>
      </c>
      <c r="D282" t="s">
        <v>1056</v>
      </c>
      <c r="E282" t="s">
        <v>2706</v>
      </c>
      <c r="F282">
        <v>14.5</v>
      </c>
      <c r="G282">
        <v>16</v>
      </c>
      <c r="H282">
        <v>4600</v>
      </c>
      <c r="I282" t="s">
        <v>1972</v>
      </c>
      <c r="J282" t="s">
        <v>1093</v>
      </c>
      <c r="K282" t="s">
        <v>86</v>
      </c>
      <c r="O282" t="str">
        <f t="shared" si="86"/>
        <v>New England Patriots</v>
      </c>
      <c r="P282" t="str">
        <f>IFERROR(VLOOKUP(O:O,'Name Bridge'!A:B,2,FALSE),O:O)</f>
        <v>NE</v>
      </c>
      <c r="Q282" s="12">
        <f>VLOOKUP($K282,'Defensive Stats'!$AC:$AH,2,FALSE)</f>
        <v>7.7027522935779817</v>
      </c>
      <c r="R282" s="12">
        <f>VLOOKUP($K282,'Defensive Stats'!$AC:$AH,4,FALSE)</f>
        <v>4.4659793814432991</v>
      </c>
      <c r="S282" s="12">
        <f>VLOOKUP($K282,'Defensive Stats'!$AC:$AH,6,FALSE)</f>
        <v>12.203488372093023</v>
      </c>
      <c r="T282" s="12">
        <f>IFERROR(VLOOKUP($P282,Passing!$C:$AF,9,FALSE)/VLOOKUP($P282,Passing!$C:$AF,5,FALSE),0)</f>
        <v>0</v>
      </c>
      <c r="U282" s="12">
        <f>IFERROR(VLOOKUP($P282,Passing!$C:$AF,11,FALSE)/VLOOKUP($P282,Passing!$C:$AF,5,FALSE),0)</f>
        <v>0</v>
      </c>
      <c r="V282" s="12">
        <f>IFERROR(VLOOKUP($P282,Passing!$C:$AF,18,FALSE),0)</f>
        <v>0</v>
      </c>
      <c r="W282" s="12">
        <f>IFERROR(VLOOKUP($P282,Passing!$C:$AF,12,FALSE)/VLOOKUP($P282,Passing!$C:$AF,5,FALSE),0)</f>
        <v>0</v>
      </c>
      <c r="X282" s="12">
        <f>IFERROR(IF(OR($B282="D",$B282="K"),0,VLOOKUP($P282,Receiving!$C:$T,7,FALSE)/VLOOKUP($P282,Receiving!$C:$T,5,FALSE)),0)*$AJ282</f>
        <v>0</v>
      </c>
      <c r="Y282" s="21">
        <f>IFERROR(VLOOKUP($P282,Receiving!$C:$T,8,FALSE)/VLOOKUP($P282,Receiving!$C:$T,5,FALSE),0)</f>
        <v>0</v>
      </c>
      <c r="Z282" s="21">
        <f>IFERROR(VLOOKUP($P282,Receiving!$C:$T,10,FALSE)/VLOOKUP($P282,Receiving!$C:$T,5,FALSE),0)</f>
        <v>0</v>
      </c>
      <c r="AA282" s="21">
        <f>IFERROR(VLOOKUP($P282,Receiving!$C:$T,11,FALSE),0)</f>
        <v>0</v>
      </c>
      <c r="AB282" s="21">
        <f>IFERROR(VLOOKUP($P282,Receiving!$C:$T,14,FALSE),0)</f>
        <v>0</v>
      </c>
      <c r="AC282" s="21">
        <f>IFERROR(VLOOKUP($P282,Receiving!$C:$T,11,FALSE)/VLOOKUP($P282,Receiving!$C:$T,5,FALSE),0)</f>
        <v>0</v>
      </c>
      <c r="AD282" s="12">
        <f>IFERROR(VLOOKUP($P282,Rushing!$C:$P,7,FALSE)/VLOOKUP($P282,Rushing!$C:$P,5,FALSE),0)</f>
        <v>0</v>
      </c>
      <c r="AE282" s="12">
        <f>IFERROR(VLOOKUP($P282,Rushing!$C:$P,8,FALSE)/VLOOKUP($P282,Rushing!$C:$P,5,FALSE),0)</f>
        <v>0</v>
      </c>
      <c r="AF282" s="12">
        <f>IFERROR(VLOOKUP($P282,Rushing!$C:$P,12,FALSE),0)</f>
        <v>0</v>
      </c>
      <c r="AG282" s="12">
        <f>IFERROR(VLOOKUP($P282,Rushing!$C:$P,9,FALSE)/VLOOKUP($P282,Rushing!$C:$P,5,FALSE),0)</f>
        <v>0</v>
      </c>
      <c r="AH282" s="12">
        <f>VLOOKUP($J282,'Vegas Odds'!$B:$S,18,FALSE)</f>
        <v>34.723204605263149</v>
      </c>
      <c r="AI282" s="12">
        <f>VLOOKUP($J282,'Vegas Odds'!$B:$S,17,FALSE)</f>
        <v>31.576795394736852</v>
      </c>
      <c r="AJ282">
        <v>1</v>
      </c>
      <c r="AK282" s="12">
        <f t="shared" si="79"/>
        <v>0</v>
      </c>
      <c r="AL282" s="12">
        <f t="shared" si="80"/>
        <v>0</v>
      </c>
      <c r="AM282" s="12">
        <f>V282/Team_Defense_Table[[#Totals],[Passing yds/att]]*'Fanduel Export'!Q282</f>
        <v>0</v>
      </c>
      <c r="AN282" s="12">
        <f t="shared" si="95"/>
        <v>0</v>
      </c>
      <c r="AO282" s="12">
        <f>IFERROR(IF(OR($B282="D",$B282="K"),0,VLOOKUP($P282,Receiving!$C:$T,7,FALSE)/VLOOKUP($P282,Receiving!$C:$T,5,FALSE)),0)*$AJ282</f>
        <v>0</v>
      </c>
      <c r="AP282" s="21">
        <f t="shared" si="87"/>
        <v>42.773239260739253</v>
      </c>
      <c r="AQ282" s="21">
        <f t="shared" si="88"/>
        <v>0</v>
      </c>
      <c r="AR282" s="22">
        <f t="shared" si="81"/>
        <v>0</v>
      </c>
      <c r="AS282" s="22">
        <f t="shared" si="89"/>
        <v>0</v>
      </c>
      <c r="AT282" s="22">
        <f>AA282/Team_Defense_Table[[#Totals],[Yards per completion]]*'Fanduel Export'!S282</f>
        <v>0</v>
      </c>
      <c r="AU282" s="12">
        <f t="shared" si="96"/>
        <v>0</v>
      </c>
      <c r="AV282" s="12">
        <f t="shared" si="82"/>
        <v>0</v>
      </c>
      <c r="AW282" s="21">
        <f t="shared" si="90"/>
        <v>34.718452380952385</v>
      </c>
      <c r="AX282" s="12">
        <f t="shared" si="91"/>
        <v>0</v>
      </c>
      <c r="AY282" s="12">
        <f>AF282/Team_Defense_Table[[#Totals],[Rushing Y/A]]*R282</f>
        <v>0</v>
      </c>
      <c r="AZ282" s="12">
        <f t="shared" si="97"/>
        <v>0</v>
      </c>
      <c r="BA282" s="22">
        <f t="shared" si="83"/>
        <v>0</v>
      </c>
      <c r="BB282" s="22">
        <f t="shared" si="84"/>
        <v>0</v>
      </c>
      <c r="BC282" s="21">
        <f t="shared" si="85"/>
        <v>0</v>
      </c>
      <c r="BD282" t="str">
        <f t="shared" si="92"/>
        <v>New England Patriots</v>
      </c>
      <c r="BE282">
        <f t="shared" si="93"/>
        <v>4600</v>
      </c>
      <c r="BF282" t="str">
        <f t="shared" si="94"/>
        <v>D</v>
      </c>
    </row>
    <row r="283" spans="1:58" x14ac:dyDescent="0.3">
      <c r="A283" t="s">
        <v>2707</v>
      </c>
      <c r="B283" t="s">
        <v>34</v>
      </c>
      <c r="C283" t="s">
        <v>2708</v>
      </c>
      <c r="D283" t="s">
        <v>2709</v>
      </c>
      <c r="E283" t="s">
        <v>2710</v>
      </c>
      <c r="F283">
        <v>5.6750001907348597</v>
      </c>
      <c r="G283">
        <v>8</v>
      </c>
      <c r="H283">
        <v>4600</v>
      </c>
      <c r="I283" t="s">
        <v>1919</v>
      </c>
      <c r="J283" t="s">
        <v>1090</v>
      </c>
      <c r="K283" t="s">
        <v>116</v>
      </c>
      <c r="O283" t="str">
        <f t="shared" si="86"/>
        <v>Jeff Wilson Jr.</v>
      </c>
      <c r="P283" t="str">
        <f>IFERROR(VLOOKUP(O:O,'Name Bridge'!A:B,2,FALSE),O:O)</f>
        <v>Jeff Wilson Jr.</v>
      </c>
      <c r="Q283" s="12">
        <f>VLOOKUP($K283,'Defensive Stats'!$AC:$AH,2,FALSE)</f>
        <v>7.5041597337770387</v>
      </c>
      <c r="R283" s="12">
        <f>VLOOKUP($K283,'Defensive Stats'!$AC:$AH,4,FALSE)</f>
        <v>4.3781321184510249</v>
      </c>
      <c r="S283" s="12">
        <f>VLOOKUP($K283,'Defensive Stats'!$AC:$AH,6,FALSE)</f>
        <v>10.712589073634204</v>
      </c>
      <c r="T283" s="12">
        <f>IFERROR(VLOOKUP($P283,Passing!$C:$AF,9,FALSE)/VLOOKUP($P283,Passing!$C:$AF,5,FALSE),0)</f>
        <v>0</v>
      </c>
      <c r="U283" s="12">
        <f>IFERROR(VLOOKUP($P283,Passing!$C:$AF,11,FALSE)/VLOOKUP($P283,Passing!$C:$AF,5,FALSE),0)</f>
        <v>0</v>
      </c>
      <c r="V283" s="12">
        <f>IFERROR(VLOOKUP($P283,Passing!$C:$AF,18,FALSE),0)</f>
        <v>0</v>
      </c>
      <c r="W283" s="12">
        <f>IFERROR(VLOOKUP($P283,Passing!$C:$AF,12,FALSE)/VLOOKUP($P283,Passing!$C:$AF,5,FALSE),0)</f>
        <v>0</v>
      </c>
      <c r="X283" s="12">
        <f>IFERROR(IF(OR($B283="D",$B283="K"),0,VLOOKUP($P283,Receiving!$C:$T,7,FALSE)/VLOOKUP($P283,Receiving!$C:$T,5,FALSE)),0)*$AJ283</f>
        <v>0</v>
      </c>
      <c r="Y283" s="21">
        <f>IFERROR(VLOOKUP($P283,Receiving!$C:$T,8,FALSE)/VLOOKUP($P283,Receiving!$C:$T,5,FALSE),0)</f>
        <v>0</v>
      </c>
      <c r="Z283" s="21">
        <f>IFERROR(VLOOKUP($P283,Receiving!$C:$T,10,FALSE)/VLOOKUP($P283,Receiving!$C:$T,5,FALSE),0)</f>
        <v>0</v>
      </c>
      <c r="AA283" s="21">
        <f>IFERROR(VLOOKUP($P283,Receiving!$C:$T,11,FALSE),0)</f>
        <v>0</v>
      </c>
      <c r="AB283" s="21">
        <f>IFERROR(VLOOKUP($P283,Receiving!$C:$T,14,FALSE),0)</f>
        <v>0</v>
      </c>
      <c r="AC283" s="21">
        <f>IFERROR(VLOOKUP($P283,Receiving!$C:$T,11,FALSE)/VLOOKUP($P283,Receiving!$C:$T,5,FALSE),0)</f>
        <v>0</v>
      </c>
      <c r="AD283" s="12">
        <f>IFERROR(VLOOKUP($P283,Rushing!$C:$P,7,FALSE)/VLOOKUP($P283,Rushing!$C:$P,5,FALSE),0)</f>
        <v>0</v>
      </c>
      <c r="AE283" s="12">
        <f>IFERROR(VLOOKUP($P283,Rushing!$C:$P,8,FALSE)/VLOOKUP($P283,Rushing!$C:$P,5,FALSE),0)</f>
        <v>0</v>
      </c>
      <c r="AF283" s="12">
        <f>IFERROR(VLOOKUP($P283,Rushing!$C:$P,12,FALSE),0)</f>
        <v>0</v>
      </c>
      <c r="AG283" s="12">
        <f>IFERROR(VLOOKUP($P283,Rushing!$C:$P,9,FALSE)/VLOOKUP($P283,Rushing!$C:$P,5,FALSE),0)</f>
        <v>0</v>
      </c>
      <c r="AH283" s="12">
        <f>VLOOKUP($J283,'Vegas Odds'!$B:$S,18,FALSE)</f>
        <v>26.807585091071147</v>
      </c>
      <c r="AI283" s="12">
        <f>VLOOKUP($J283,'Vegas Odds'!$B:$S,17,FALSE)</f>
        <v>33.392414908928856</v>
      </c>
      <c r="AJ283">
        <v>1</v>
      </c>
      <c r="AK283" s="12">
        <f t="shared" si="79"/>
        <v>0</v>
      </c>
      <c r="AL283" s="12">
        <f t="shared" si="80"/>
        <v>0</v>
      </c>
      <c r="AM283" s="12">
        <f>V283/Team_Defense_Table[[#Totals],[Passing yds/att]]*'Fanduel Export'!Q283</f>
        <v>0</v>
      </c>
      <c r="AN283" s="12">
        <f t="shared" si="95"/>
        <v>0</v>
      </c>
      <c r="AO283" s="12">
        <f>IFERROR(IF(OR($B283="D",$B283="K"),0,VLOOKUP($P283,Receiving!$C:$T,7,FALSE)/VLOOKUP($P283,Receiving!$C:$T,5,FALSE)),0)*$AJ283</f>
        <v>0</v>
      </c>
      <c r="AP283" s="21">
        <f t="shared" si="87"/>
        <v>33.340259740259739</v>
      </c>
      <c r="AQ283" s="21">
        <f t="shared" si="88"/>
        <v>0</v>
      </c>
      <c r="AR283" s="22">
        <f t="shared" si="81"/>
        <v>0</v>
      </c>
      <c r="AS283" s="22">
        <f t="shared" si="89"/>
        <v>0</v>
      </c>
      <c r="AT283" s="22">
        <f>AA283/Team_Defense_Table[[#Totals],[Yards per completion]]*'Fanduel Export'!S283</f>
        <v>0</v>
      </c>
      <c r="AU283" s="12">
        <f t="shared" si="96"/>
        <v>0</v>
      </c>
      <c r="AV283" s="12">
        <f t="shared" si="82"/>
        <v>0</v>
      </c>
      <c r="AW283" s="21">
        <f t="shared" si="90"/>
        <v>29.127326839826839</v>
      </c>
      <c r="AX283" s="12">
        <f t="shared" si="91"/>
        <v>0</v>
      </c>
      <c r="AY283" s="12">
        <f>AF283/Team_Defense_Table[[#Totals],[Rushing Y/A]]*R283</f>
        <v>0</v>
      </c>
      <c r="AZ283" s="12">
        <f t="shared" si="97"/>
        <v>0</v>
      </c>
      <c r="BA283" s="22">
        <f t="shared" si="83"/>
        <v>0</v>
      </c>
      <c r="BB283" s="22">
        <f t="shared" si="84"/>
        <v>0</v>
      </c>
      <c r="BC283" s="21">
        <f t="shared" si="85"/>
        <v>0</v>
      </c>
      <c r="BD283" t="str">
        <f t="shared" si="92"/>
        <v>Jeff Wilson Jr.</v>
      </c>
      <c r="BE283">
        <f t="shared" si="93"/>
        <v>4600</v>
      </c>
      <c r="BF283" t="str">
        <f t="shared" si="94"/>
        <v>RB</v>
      </c>
    </row>
    <row r="284" spans="1:58" x14ac:dyDescent="0.3">
      <c r="A284" t="s">
        <v>2711</v>
      </c>
      <c r="B284" t="s">
        <v>34</v>
      </c>
      <c r="C284" t="s">
        <v>2712</v>
      </c>
      <c r="D284" t="s">
        <v>326</v>
      </c>
      <c r="E284" t="s">
        <v>2713</v>
      </c>
      <c r="F284">
        <v>3.1571429116385299</v>
      </c>
      <c r="G284">
        <v>14</v>
      </c>
      <c r="H284">
        <v>4600</v>
      </c>
      <c r="I284" t="s">
        <v>1996</v>
      </c>
      <c r="J284" t="s">
        <v>1092</v>
      </c>
      <c r="K284" t="s">
        <v>104</v>
      </c>
      <c r="L284" t="s">
        <v>2506</v>
      </c>
      <c r="M284" t="s">
        <v>2714</v>
      </c>
      <c r="O284" t="str">
        <f t="shared" si="86"/>
        <v>Ryquell Armstead</v>
      </c>
      <c r="P284" t="str">
        <f>IFERROR(VLOOKUP(O:O,'Name Bridge'!A:B,2,FALSE),O:O)</f>
        <v>Ryquell Armstead</v>
      </c>
      <c r="Q284" s="12">
        <f>VLOOKUP($K284,'Defensive Stats'!$AC:$AH,2,FALSE)</f>
        <v>7.0854092526690389</v>
      </c>
      <c r="R284" s="12">
        <f>VLOOKUP($K284,'Defensive Stats'!$AC:$AH,4,FALSE)</f>
        <v>4.0913838120104442</v>
      </c>
      <c r="S284" s="12">
        <f>VLOOKUP($K284,'Defensive Stats'!$AC:$AH,6,FALSE)</f>
        <v>10.106598984771574</v>
      </c>
      <c r="T284" s="12">
        <f>IFERROR(VLOOKUP($P284,Passing!$C:$AF,9,FALSE)/VLOOKUP($P284,Passing!$C:$AF,5,FALSE),0)</f>
        <v>0</v>
      </c>
      <c r="U284" s="12">
        <f>IFERROR(VLOOKUP($P284,Passing!$C:$AF,11,FALSE)/VLOOKUP($P284,Passing!$C:$AF,5,FALSE),0)</f>
        <v>0</v>
      </c>
      <c r="V284" s="12">
        <f>IFERROR(VLOOKUP($P284,Passing!$C:$AF,18,FALSE),0)</f>
        <v>0</v>
      </c>
      <c r="W284" s="12">
        <f>IFERROR(VLOOKUP($P284,Passing!$C:$AF,12,FALSE)/VLOOKUP($P284,Passing!$C:$AF,5,FALSE),0)</f>
        <v>0</v>
      </c>
      <c r="X284" s="12">
        <f>IFERROR(IF(OR($B284="D",$B284="K"),0,VLOOKUP($P284,Receiving!$C:$T,7,FALSE)/VLOOKUP($P284,Receiving!$C:$T,5,FALSE)),0)*$AJ284</f>
        <v>1.5</v>
      </c>
      <c r="Y284" s="21">
        <f>IFERROR(VLOOKUP($P284,Receiving!$C:$T,8,FALSE)/VLOOKUP($P284,Receiving!$C:$T,5,FALSE),0)</f>
        <v>0.875</v>
      </c>
      <c r="Z284" s="21">
        <f>IFERROR(VLOOKUP($P284,Receiving!$C:$T,10,FALSE)/VLOOKUP($P284,Receiving!$C:$T,5,FALSE),0)</f>
        <v>9</v>
      </c>
      <c r="AA284" s="21">
        <f>IFERROR(VLOOKUP($P284,Receiving!$C:$T,11,FALSE),0)</f>
        <v>10.3</v>
      </c>
      <c r="AB284" s="21">
        <f>IFERROR(VLOOKUP($P284,Receiving!$C:$T,14,FALSE),0)</f>
        <v>31</v>
      </c>
      <c r="AC284" s="21">
        <f>IFERROR(VLOOKUP($P284,Receiving!$C:$T,11,FALSE)/VLOOKUP($P284,Receiving!$C:$T,5,FALSE),0)</f>
        <v>0.64375000000000004</v>
      </c>
      <c r="AD284" s="12">
        <f>IFERROR(VLOOKUP($P284,Rushing!$C:$P,7,FALSE)/VLOOKUP($P284,Rushing!$C:$P,5,FALSE),0)</f>
        <v>2.1875</v>
      </c>
      <c r="AE284" s="12">
        <f>IFERROR(VLOOKUP($P284,Rushing!$C:$P,8,FALSE)/VLOOKUP($P284,Rushing!$C:$P,5,FALSE),0)</f>
        <v>6.75</v>
      </c>
      <c r="AF284" s="12" t="str">
        <f>IFERROR(VLOOKUP($P284,Rushing!$C:$P,12,FALSE),0)</f>
        <v>3.1</v>
      </c>
      <c r="AG284" s="12">
        <f>IFERROR(VLOOKUP($P284,Rushing!$C:$P,9,FALSE)/VLOOKUP($P284,Rushing!$C:$P,5,FALSE),0)</f>
        <v>0</v>
      </c>
      <c r="AH284" s="12">
        <f>VLOOKUP($J284,'Vegas Odds'!$B:$S,18,FALSE)</f>
        <v>43.022920729712041</v>
      </c>
      <c r="AI284" s="12">
        <f>VLOOKUP($J284,'Vegas Odds'!$B:$S,17,FALSE)</f>
        <v>18.377079270287954</v>
      </c>
      <c r="AJ284">
        <v>1</v>
      </c>
      <c r="AK284" s="12">
        <f t="shared" si="79"/>
        <v>0</v>
      </c>
      <c r="AL284" s="12">
        <f t="shared" si="80"/>
        <v>0</v>
      </c>
      <c r="AM284" s="12">
        <f>V284/Team_Defense_Table[[#Totals],[Passing yds/att]]*'Fanduel Export'!Q284</f>
        <v>0</v>
      </c>
      <c r="AN284" s="12">
        <f t="shared" si="95"/>
        <v>0</v>
      </c>
      <c r="AO284" s="12">
        <f>IFERROR(IF(OR($B284="D",$B284="K"),0,VLOOKUP($P284,Receiving!$C:$T,7,FALSE)/VLOOKUP($P284,Receiving!$C:$T,5,FALSE)),0)*$AJ284</f>
        <v>1.5</v>
      </c>
      <c r="AP284" s="21">
        <f t="shared" si="87"/>
        <v>39.601298701298703</v>
      </c>
      <c r="AQ284" s="21">
        <f t="shared" si="88"/>
        <v>1.6296026446337653</v>
      </c>
      <c r="AR284" s="22">
        <f t="shared" si="81"/>
        <v>0.875</v>
      </c>
      <c r="AS284" s="22">
        <f t="shared" si="89"/>
        <v>0.95060154270302977</v>
      </c>
      <c r="AT284" s="22">
        <f>AA284/Team_Defense_Table[[#Totals],[Yards per completion]]*'Fanduel Export'!S284</f>
        <v>9.8034362850857732</v>
      </c>
      <c r="AU284" s="12">
        <f t="shared" si="96"/>
        <v>9.3191616563933959</v>
      </c>
      <c r="AV284" s="12">
        <f t="shared" si="82"/>
        <v>2.1875</v>
      </c>
      <c r="AW284" s="21">
        <f t="shared" si="90"/>
        <v>30.299350649350647</v>
      </c>
      <c r="AX284" s="12">
        <f t="shared" si="91"/>
        <v>1.3267565159722801</v>
      </c>
      <c r="AY284" s="12">
        <f>AF284/Team_Defense_Table[[#Totals],[Rushing Y/A]]*R284</f>
        <v>2.9410527112422904</v>
      </c>
      <c r="AZ284" s="12">
        <f t="shared" si="97"/>
        <v>3.9020608484586496</v>
      </c>
      <c r="BA284" s="22">
        <f t="shared" si="83"/>
        <v>1.7596222504852044</v>
      </c>
      <c r="BB284" s="22">
        <f t="shared" si="84"/>
        <v>0.38252657619243574</v>
      </c>
      <c r="BC284" s="21">
        <f t="shared" si="85"/>
        <v>0.32608695652173914</v>
      </c>
      <c r="BD284" t="str">
        <f t="shared" si="92"/>
        <v>Ryquell Armstead</v>
      </c>
      <c r="BE284">
        <f t="shared" si="93"/>
        <v>4600</v>
      </c>
      <c r="BF284" t="str">
        <f t="shared" si="94"/>
        <v>RB</v>
      </c>
    </row>
    <row r="285" spans="1:58" x14ac:dyDescent="0.3">
      <c r="A285" t="s">
        <v>2715</v>
      </c>
      <c r="B285" t="s">
        <v>49</v>
      </c>
      <c r="C285" t="s">
        <v>1936</v>
      </c>
      <c r="D285" t="s">
        <v>560</v>
      </c>
      <c r="E285" t="s">
        <v>1988</v>
      </c>
      <c r="F285">
        <v>0.71999998092651296</v>
      </c>
      <c r="G285">
        <v>5</v>
      </c>
      <c r="H285">
        <v>4600</v>
      </c>
      <c r="I285" t="s">
        <v>1888</v>
      </c>
      <c r="J285" t="s">
        <v>37</v>
      </c>
      <c r="K285" t="s">
        <v>54</v>
      </c>
      <c r="O285" t="str">
        <f t="shared" si="86"/>
        <v>Chris Moore</v>
      </c>
      <c r="P285" t="str">
        <f>IFERROR(VLOOKUP(O:O,'Name Bridge'!A:B,2,FALSE),O:O)</f>
        <v>Chris Moore</v>
      </c>
      <c r="Q285" s="12">
        <f>VLOOKUP($K285,'Defensive Stats'!$AC:$AH,2,FALSE)</f>
        <v>6.7641325536062382</v>
      </c>
      <c r="R285" s="12">
        <f>VLOOKUP($K285,'Defensive Stats'!$AC:$AH,4,FALSE)</f>
        <v>5</v>
      </c>
      <c r="S285" s="12">
        <f>VLOOKUP($K285,'Defensive Stats'!$AC:$AH,6,FALSE)</f>
        <v>10.911949685534591</v>
      </c>
      <c r="T285" s="12">
        <f>IFERROR(VLOOKUP($P285,Passing!$C:$AF,9,FALSE)/VLOOKUP($P285,Passing!$C:$AF,5,FALSE),0)</f>
        <v>0</v>
      </c>
      <c r="U285" s="12">
        <f>IFERROR(VLOOKUP($P285,Passing!$C:$AF,11,FALSE)/VLOOKUP($P285,Passing!$C:$AF,5,FALSE),0)</f>
        <v>0</v>
      </c>
      <c r="V285" s="12">
        <f>IFERROR(VLOOKUP($P285,Passing!$C:$AF,18,FALSE),0)</f>
        <v>0</v>
      </c>
      <c r="W285" s="12">
        <f>IFERROR(VLOOKUP($P285,Passing!$C:$AF,12,FALSE)/VLOOKUP($P285,Passing!$C:$AF,5,FALSE),0)</f>
        <v>0</v>
      </c>
      <c r="X285" s="12">
        <f>IFERROR(IF(OR($B285="D",$B285="K"),0,VLOOKUP($P285,Receiving!$C:$T,7,FALSE)/VLOOKUP($P285,Receiving!$C:$T,5,FALSE)),0)*$AJ285</f>
        <v>0.35714285714285715</v>
      </c>
      <c r="Y285" s="21">
        <f>IFERROR(VLOOKUP($P285,Receiving!$C:$T,8,FALSE)/VLOOKUP($P285,Receiving!$C:$T,5,FALSE),0)</f>
        <v>0.21428571428571427</v>
      </c>
      <c r="Z285" s="21">
        <f>IFERROR(VLOOKUP($P285,Receiving!$C:$T,10,FALSE)/VLOOKUP($P285,Receiving!$C:$T,5,FALSE),0)</f>
        <v>1.5</v>
      </c>
      <c r="AA285" s="21">
        <f>IFERROR(VLOOKUP($P285,Receiving!$C:$T,11,FALSE),0)</f>
        <v>7</v>
      </c>
      <c r="AB285" s="21">
        <f>IFERROR(VLOOKUP($P285,Receiving!$C:$T,14,FALSE),0)</f>
        <v>13</v>
      </c>
      <c r="AC285" s="21">
        <f>IFERROR(VLOOKUP($P285,Receiving!$C:$T,11,FALSE)/VLOOKUP($P285,Receiving!$C:$T,5,FALSE),0)</f>
        <v>0.5</v>
      </c>
      <c r="AD285" s="12">
        <f>IFERROR(VLOOKUP($P285,Rushing!$C:$P,7,FALSE)/VLOOKUP($P285,Rushing!$C:$P,5,FALSE),0)</f>
        <v>7.1428571428571425E-2</v>
      </c>
      <c r="AE285" s="12">
        <f>IFERROR(VLOOKUP($P285,Rushing!$C:$P,8,FALSE)/VLOOKUP($P285,Rushing!$C:$P,5,FALSE),0)</f>
        <v>0</v>
      </c>
      <c r="AF285" s="12" t="str">
        <f>IFERROR(VLOOKUP($P285,Rushing!$C:$P,12,FALSE),0)</f>
        <v>0.0</v>
      </c>
      <c r="AG285" s="12">
        <f>IFERROR(VLOOKUP($P285,Rushing!$C:$P,9,FALSE)/VLOOKUP($P285,Rushing!$C:$P,5,FALSE),0)</f>
        <v>0</v>
      </c>
      <c r="AH285" s="12">
        <f>VLOOKUP($J285,'Vegas Odds'!$B:$S,18,FALSE)</f>
        <v>12.779863682432442</v>
      </c>
      <c r="AI285" s="12">
        <f>VLOOKUP($J285,'Vegas Odds'!$B:$S,17,FALSE)</f>
        <v>50.520136317567555</v>
      </c>
      <c r="AJ285">
        <v>1</v>
      </c>
      <c r="AK285" s="12">
        <f t="shared" si="79"/>
        <v>0</v>
      </c>
      <c r="AL285" s="12">
        <f t="shared" si="80"/>
        <v>0</v>
      </c>
      <c r="AM285" s="12">
        <f>V285/Team_Defense_Table[[#Totals],[Passing yds/att]]*'Fanduel Export'!Q285</f>
        <v>0</v>
      </c>
      <c r="AN285" s="12">
        <f t="shared" si="95"/>
        <v>0</v>
      </c>
      <c r="AO285" s="12">
        <f>IFERROR(IF(OR($B285="D",$B285="K"),0,VLOOKUP($P285,Receiving!$C:$T,7,FALSE)/VLOOKUP($P285,Receiving!$C:$T,5,FALSE)),0)*$AJ285</f>
        <v>0.35714285714285715</v>
      </c>
      <c r="AP285" s="21">
        <f t="shared" si="87"/>
        <v>19.229761904761904</v>
      </c>
      <c r="AQ285" s="21">
        <f t="shared" si="88"/>
        <v>0.23735275829441793</v>
      </c>
      <c r="AR285" s="22">
        <f t="shared" si="81"/>
        <v>0.21428571428571427</v>
      </c>
      <c r="AS285" s="22">
        <f t="shared" si="89"/>
        <v>0.14241165497665076</v>
      </c>
      <c r="AT285" s="22">
        <f>AA285/Team_Defense_Table[[#Totals],[Yards per completion]]*'Fanduel Export'!S285</f>
        <v>7.1934373715812372</v>
      </c>
      <c r="AU285" s="12">
        <f t="shared" si="96"/>
        <v>1.0244293210577726</v>
      </c>
      <c r="AV285" s="12">
        <f t="shared" si="82"/>
        <v>7.1428571428571425E-2</v>
      </c>
      <c r="AW285" s="21">
        <f t="shared" si="90"/>
        <v>27.742261904761904</v>
      </c>
      <c r="AX285" s="12">
        <f t="shared" si="91"/>
        <v>0.13007523243521588</v>
      </c>
      <c r="AY285" s="12">
        <f>AF285/Team_Defense_Table[[#Totals],[Rushing Y/A]]*R285</f>
        <v>0</v>
      </c>
      <c r="AZ285" s="12">
        <f t="shared" si="97"/>
        <v>0</v>
      </c>
      <c r="BA285" s="22">
        <f t="shared" si="83"/>
        <v>0.20958578924863441</v>
      </c>
      <c r="BB285" s="22">
        <f t="shared" si="84"/>
        <v>4.5562128097529221E-2</v>
      </c>
      <c r="BC285" s="21">
        <f t="shared" si="85"/>
        <v>7.7639751552795039E-2</v>
      </c>
      <c r="BD285" t="str">
        <f t="shared" si="92"/>
        <v>Chris Moore</v>
      </c>
      <c r="BE285">
        <f t="shared" si="93"/>
        <v>4600</v>
      </c>
      <c r="BF285" t="str">
        <f t="shared" si="94"/>
        <v>WR</v>
      </c>
    </row>
    <row r="286" spans="1:58" x14ac:dyDescent="0.3">
      <c r="A286" t="s">
        <v>2716</v>
      </c>
      <c r="B286" t="s">
        <v>49</v>
      </c>
      <c r="C286" t="s">
        <v>2717</v>
      </c>
      <c r="D286" t="s">
        <v>479</v>
      </c>
      <c r="E286" t="s">
        <v>2718</v>
      </c>
      <c r="F286">
        <v>1.3714286259242401</v>
      </c>
      <c r="G286">
        <v>7</v>
      </c>
      <c r="H286">
        <v>4600</v>
      </c>
      <c r="I286" t="s">
        <v>1888</v>
      </c>
      <c r="J286" t="s">
        <v>54</v>
      </c>
      <c r="K286" t="s">
        <v>37</v>
      </c>
      <c r="O286" t="str">
        <f t="shared" si="86"/>
        <v>KhaDarel Hodge</v>
      </c>
      <c r="P286" t="str">
        <f>IFERROR(VLOOKUP(O:O,'Name Bridge'!A:B,2,FALSE),O:O)</f>
        <v>KhaDarel Hodge</v>
      </c>
      <c r="Q286" s="12">
        <f>VLOOKUP($K286,'Defensive Stats'!$AC:$AH,2,FALSE)</f>
        <v>6.09375</v>
      </c>
      <c r="R286" s="12">
        <f>VLOOKUP($K286,'Defensive Stats'!$AC:$AH,4,FALSE)</f>
        <v>4.3941176470588239</v>
      </c>
      <c r="S286" s="12">
        <f>VLOOKUP($K286,'Defensive Stats'!$AC:$AH,6,FALSE)</f>
        <v>10.424528301886792</v>
      </c>
      <c r="T286" s="12">
        <f>IFERROR(VLOOKUP($P286,Passing!$C:$AF,9,FALSE)/VLOOKUP($P286,Passing!$C:$AF,5,FALSE),0)</f>
        <v>0</v>
      </c>
      <c r="U286" s="12">
        <f>IFERROR(VLOOKUP($P286,Passing!$C:$AF,11,FALSE)/VLOOKUP($P286,Passing!$C:$AF,5,FALSE),0)</f>
        <v>0</v>
      </c>
      <c r="V286" s="12">
        <f>IFERROR(VLOOKUP($P286,Passing!$C:$AF,18,FALSE),0)</f>
        <v>0</v>
      </c>
      <c r="W286" s="12">
        <f>IFERROR(VLOOKUP($P286,Passing!$C:$AF,12,FALSE)/VLOOKUP($P286,Passing!$C:$AF,5,FALSE),0)</f>
        <v>0</v>
      </c>
      <c r="X286" s="12">
        <f>IFERROR(IF(OR($B286="D",$B286="K"),0,VLOOKUP($P286,Receiving!$C:$T,7,FALSE)/VLOOKUP($P286,Receiving!$C:$T,5,FALSE)),0)*$AJ286</f>
        <v>0.625</v>
      </c>
      <c r="Y286" s="21">
        <f>IFERROR(VLOOKUP($P286,Receiving!$C:$T,8,FALSE)/VLOOKUP($P286,Receiving!$C:$T,5,FALSE),0)</f>
        <v>0.25</v>
      </c>
      <c r="Z286" s="21">
        <f>IFERROR(VLOOKUP($P286,Receiving!$C:$T,10,FALSE)/VLOOKUP($P286,Receiving!$C:$T,5,FALSE),0)</f>
        <v>4.75</v>
      </c>
      <c r="AA286" s="21">
        <f>IFERROR(VLOOKUP($P286,Receiving!$C:$T,11,FALSE),0)</f>
        <v>19</v>
      </c>
      <c r="AB286" s="21">
        <f>IFERROR(VLOOKUP($P286,Receiving!$C:$T,14,FALSE),0)</f>
        <v>41</v>
      </c>
      <c r="AC286" s="21">
        <f>IFERROR(VLOOKUP($P286,Receiving!$C:$T,11,FALSE)/VLOOKUP($P286,Receiving!$C:$T,5,FALSE),0)</f>
        <v>1.1875</v>
      </c>
      <c r="AD286" s="12">
        <f>IFERROR(VLOOKUP($P286,Rushing!$C:$P,7,FALSE)/VLOOKUP($P286,Rushing!$C:$P,5,FALSE),0)</f>
        <v>0</v>
      </c>
      <c r="AE286" s="12">
        <f>IFERROR(VLOOKUP($P286,Rushing!$C:$P,8,FALSE)/VLOOKUP($P286,Rushing!$C:$P,5,FALSE),0)</f>
        <v>0</v>
      </c>
      <c r="AF286" s="12">
        <f>IFERROR(VLOOKUP($P286,Rushing!$C:$P,12,FALSE),0)</f>
        <v>0</v>
      </c>
      <c r="AG286" s="12">
        <f>IFERROR(VLOOKUP($P286,Rushing!$C:$P,9,FALSE)/VLOOKUP($P286,Rushing!$C:$P,5,FALSE),0)</f>
        <v>0</v>
      </c>
      <c r="AH286" s="12">
        <f>VLOOKUP($J286,'Vegas Odds'!$B:$S,18,FALSE)</f>
        <v>39.317423175965665</v>
      </c>
      <c r="AI286" s="12">
        <f>VLOOKUP($J286,'Vegas Odds'!$B:$S,17,FALSE)</f>
        <v>20.682576824034335</v>
      </c>
      <c r="AJ286">
        <v>1</v>
      </c>
      <c r="AK286" s="12">
        <f t="shared" si="79"/>
        <v>0</v>
      </c>
      <c r="AL286" s="12">
        <f t="shared" si="80"/>
        <v>0</v>
      </c>
      <c r="AM286" s="12">
        <f>V286/Team_Defense_Table[[#Totals],[Passing yds/att]]*'Fanduel Export'!Q286</f>
        <v>0</v>
      </c>
      <c r="AN286" s="12">
        <f t="shared" si="95"/>
        <v>0</v>
      </c>
      <c r="AO286" s="12">
        <f>IFERROR(IF(OR($B286="D",$B286="K"),0,VLOOKUP($P286,Receiving!$C:$T,7,FALSE)/VLOOKUP($P286,Receiving!$C:$T,5,FALSE)),0)*$AJ286</f>
        <v>0.625</v>
      </c>
      <c r="AP286" s="21">
        <f t="shared" si="87"/>
        <v>34.054517704517707</v>
      </c>
      <c r="AQ286" s="21">
        <f t="shared" si="88"/>
        <v>0.72158970795579958</v>
      </c>
      <c r="AR286" s="22">
        <f t="shared" si="81"/>
        <v>0.25</v>
      </c>
      <c r="AS286" s="22">
        <f t="shared" si="89"/>
        <v>0.28863588318231986</v>
      </c>
      <c r="AT286" s="22">
        <f>AA286/Team_Defense_Table[[#Totals],[Yards per completion]]*'Fanduel Export'!S286</f>
        <v>18.652888137054106</v>
      </c>
      <c r="AU286" s="12">
        <f t="shared" si="96"/>
        <v>5.3838928413396285</v>
      </c>
      <c r="AV286" s="12">
        <f t="shared" si="82"/>
        <v>0</v>
      </c>
      <c r="AW286" s="21">
        <f t="shared" si="90"/>
        <v>28.633928571428569</v>
      </c>
      <c r="AX286" s="12">
        <f t="shared" si="91"/>
        <v>0</v>
      </c>
      <c r="AY286" s="12">
        <f>AF286/Team_Defense_Table[[#Totals],[Rushing Y/A]]*R286</f>
        <v>0</v>
      </c>
      <c r="AZ286" s="12">
        <f t="shared" si="97"/>
        <v>0</v>
      </c>
      <c r="BA286" s="22">
        <f t="shared" si="83"/>
        <v>0.66338928413396281</v>
      </c>
      <c r="BB286" s="22">
        <f t="shared" si="84"/>
        <v>0.1442150617682528</v>
      </c>
      <c r="BC286" s="21">
        <f t="shared" si="85"/>
        <v>0.13586956521739132</v>
      </c>
      <c r="BD286" t="str">
        <f t="shared" si="92"/>
        <v>KhaDarel Hodge</v>
      </c>
      <c r="BE286">
        <f t="shared" si="93"/>
        <v>4600</v>
      </c>
      <c r="BF286" t="str">
        <f t="shared" si="94"/>
        <v>WR</v>
      </c>
    </row>
    <row r="287" spans="1:58" x14ac:dyDescent="0.3">
      <c r="A287" t="s">
        <v>2719</v>
      </c>
      <c r="B287" t="s">
        <v>34</v>
      </c>
      <c r="C287" t="s">
        <v>2411</v>
      </c>
      <c r="D287" t="s">
        <v>423</v>
      </c>
      <c r="E287" t="s">
        <v>2720</v>
      </c>
      <c r="F287">
        <v>5.8000001907348597</v>
      </c>
      <c r="G287">
        <v>4</v>
      </c>
      <c r="H287">
        <v>4600</v>
      </c>
      <c r="I287" t="s">
        <v>1922</v>
      </c>
      <c r="J287" t="s">
        <v>107</v>
      </c>
      <c r="K287" t="s">
        <v>130</v>
      </c>
      <c r="O287" t="str">
        <f t="shared" si="86"/>
        <v>T.J. Yeldon</v>
      </c>
      <c r="P287" t="str">
        <f>IFERROR(VLOOKUP(O:O,'Name Bridge'!A:B,2,FALSE),O:O)</f>
        <v>T.J. Yeldon</v>
      </c>
      <c r="Q287" s="12">
        <f>VLOOKUP($K287,'Defensive Stats'!$AC:$AH,2,FALSE)</f>
        <v>6.45982905982906</v>
      </c>
      <c r="R287" s="12">
        <f>VLOOKUP($K287,'Defensive Stats'!$AC:$AH,4,FALSE)</f>
        <v>3.3357314148681056</v>
      </c>
      <c r="S287" s="12">
        <f>VLOOKUP($K287,'Defensive Stats'!$AC:$AH,6,FALSE)</f>
        <v>10.410468319559229</v>
      </c>
      <c r="T287" s="12">
        <f>IFERROR(VLOOKUP($P287,Passing!$C:$AF,9,FALSE)/VLOOKUP($P287,Passing!$C:$AF,5,FALSE),0)</f>
        <v>0</v>
      </c>
      <c r="U287" s="12">
        <f>IFERROR(VLOOKUP($P287,Passing!$C:$AF,11,FALSE)/VLOOKUP($P287,Passing!$C:$AF,5,FALSE),0)</f>
        <v>0</v>
      </c>
      <c r="V287" s="12">
        <f>IFERROR(VLOOKUP($P287,Passing!$C:$AF,18,FALSE),0)</f>
        <v>0</v>
      </c>
      <c r="W287" s="12">
        <f>IFERROR(VLOOKUP($P287,Passing!$C:$AF,12,FALSE)/VLOOKUP($P287,Passing!$C:$AF,5,FALSE),0)</f>
        <v>0</v>
      </c>
      <c r="X287" s="12">
        <f>IFERROR(IF(OR($B287="D",$B287="K"),0,VLOOKUP($P287,Receiving!$C:$T,7,FALSE)/VLOOKUP($P287,Receiving!$C:$T,5,FALSE)),0)*$AJ287</f>
        <v>2.5</v>
      </c>
      <c r="Y287" s="21">
        <f>IFERROR(VLOOKUP($P287,Receiving!$C:$T,8,FALSE)/VLOOKUP($P287,Receiving!$C:$T,5,FALSE),0)</f>
        <v>2.1666666666666665</v>
      </c>
      <c r="Z287" s="21">
        <f>IFERROR(VLOOKUP($P287,Receiving!$C:$T,10,FALSE)/VLOOKUP($P287,Receiving!$C:$T,5,FALSE),0)</f>
        <v>20.666666666666668</v>
      </c>
      <c r="AA287" s="21">
        <f>IFERROR(VLOOKUP($P287,Receiving!$C:$T,11,FALSE),0)</f>
        <v>9.5</v>
      </c>
      <c r="AB287" s="21">
        <f>IFERROR(VLOOKUP($P287,Receiving!$C:$T,14,FALSE),0)</f>
        <v>23</v>
      </c>
      <c r="AC287" s="21">
        <f>IFERROR(VLOOKUP($P287,Receiving!$C:$T,11,FALSE)/VLOOKUP($P287,Receiving!$C:$T,5,FALSE),0)</f>
        <v>1.5833333333333333</v>
      </c>
      <c r="AD287" s="12">
        <f>IFERROR(VLOOKUP($P287,Rushing!$C:$P,7,FALSE)/VLOOKUP($P287,Rushing!$C:$P,5,FALSE),0)</f>
        <v>2.8333333333333335</v>
      </c>
      <c r="AE287" s="12">
        <f>IFERROR(VLOOKUP($P287,Rushing!$C:$P,8,FALSE)/VLOOKUP($P287,Rushing!$C:$P,5,FALSE),0)</f>
        <v>10.5</v>
      </c>
      <c r="AF287" s="12" t="str">
        <f>IFERROR(VLOOKUP($P287,Rushing!$C:$P,12,FALSE),0)</f>
        <v>3.7</v>
      </c>
      <c r="AG287" s="12">
        <f>IFERROR(VLOOKUP($P287,Rushing!$C:$P,9,FALSE)/VLOOKUP($P287,Rushing!$C:$P,5,FALSE),0)</f>
        <v>0</v>
      </c>
      <c r="AH287" s="12">
        <f>VLOOKUP($J287,'Vegas Odds'!$B:$S,18,FALSE)</f>
        <v>31.210567449280106</v>
      </c>
      <c r="AI287" s="12">
        <f>VLOOKUP($J287,'Vegas Odds'!$B:$S,17,FALSE)</f>
        <v>27.689432550719893</v>
      </c>
      <c r="AJ287">
        <v>1</v>
      </c>
      <c r="AK287" s="12">
        <f t="shared" si="79"/>
        <v>0</v>
      </c>
      <c r="AL287" s="12">
        <f t="shared" si="80"/>
        <v>0</v>
      </c>
      <c r="AM287" s="12">
        <f>V287/Team_Defense_Table[[#Totals],[Passing yds/att]]*'Fanduel Export'!Q287</f>
        <v>0</v>
      </c>
      <c r="AN287" s="12">
        <f t="shared" si="95"/>
        <v>0</v>
      </c>
      <c r="AO287" s="12">
        <f>IFERROR(IF(OR($B287="D",$B287="K"),0,VLOOKUP($P287,Receiving!$C:$T,7,FALSE)/VLOOKUP($P287,Receiving!$C:$T,5,FALSE)),0)*$AJ287</f>
        <v>2.5</v>
      </c>
      <c r="AP287" s="21">
        <f t="shared" si="87"/>
        <v>43.803379953379959</v>
      </c>
      <c r="AQ287" s="21">
        <f t="shared" si="88"/>
        <v>1.7812876245222165</v>
      </c>
      <c r="AR287" s="22">
        <f t="shared" si="81"/>
        <v>2.1666666666666665</v>
      </c>
      <c r="AS287" s="22">
        <f t="shared" si="89"/>
        <v>1.543782607919254</v>
      </c>
      <c r="AT287" s="22">
        <f>AA287/Team_Defense_Table[[#Totals],[Yards per completion]]*'Fanduel Export'!S287</f>
        <v>9.3138651167524422</v>
      </c>
      <c r="AU287" s="12">
        <f t="shared" si="96"/>
        <v>14.378582979748252</v>
      </c>
      <c r="AV287" s="12">
        <f t="shared" si="82"/>
        <v>2.8333333333333335</v>
      </c>
      <c r="AW287" s="21">
        <f t="shared" si="90"/>
        <v>25.532284382284381</v>
      </c>
      <c r="AX287" s="12">
        <f t="shared" si="91"/>
        <v>3.0727133950252696</v>
      </c>
      <c r="AY287" s="12">
        <f>AF287/Team_Defense_Table[[#Totals],[Rushing Y/A]]*R287</f>
        <v>2.8619608660897371</v>
      </c>
      <c r="AZ287" s="12">
        <f t="shared" si="97"/>
        <v>8.7939854892720568</v>
      </c>
      <c r="BA287" s="22">
        <f t="shared" si="83"/>
        <v>3.4005901802353637</v>
      </c>
      <c r="BB287" s="22">
        <f t="shared" si="84"/>
        <v>0.7392587348337748</v>
      </c>
      <c r="BC287" s="21">
        <f t="shared" si="85"/>
        <v>0.5434782608695653</v>
      </c>
      <c r="BD287" t="str">
        <f t="shared" si="92"/>
        <v>T.J. Yeldon</v>
      </c>
      <c r="BE287">
        <f t="shared" si="93"/>
        <v>4600</v>
      </c>
      <c r="BF287" t="str">
        <f t="shared" si="94"/>
        <v>RB</v>
      </c>
    </row>
    <row r="288" spans="1:58" x14ac:dyDescent="0.3">
      <c r="A288" t="s">
        <v>2721</v>
      </c>
      <c r="B288" t="s">
        <v>49</v>
      </c>
      <c r="C288" t="s">
        <v>2722</v>
      </c>
      <c r="D288" t="s">
        <v>392</v>
      </c>
      <c r="E288" t="s">
        <v>1909</v>
      </c>
      <c r="F288">
        <v>2.5285715375627702</v>
      </c>
      <c r="G288">
        <v>14</v>
      </c>
      <c r="H288">
        <v>4600</v>
      </c>
      <c r="I288" t="s">
        <v>1884</v>
      </c>
      <c r="J288" t="s">
        <v>1138</v>
      </c>
      <c r="K288" t="s">
        <v>33</v>
      </c>
      <c r="O288" t="str">
        <f t="shared" si="86"/>
        <v>Zay Jones</v>
      </c>
      <c r="P288" t="str">
        <f>IFERROR(VLOOKUP(O:O,'Name Bridge'!A:B,2,FALSE),O:O)</f>
        <v>Zay Jones</v>
      </c>
      <c r="Q288" s="12">
        <f>VLOOKUP($K288,'Defensive Stats'!$AC:$AH,2,FALSE)</f>
        <v>6.7941176470588234</v>
      </c>
      <c r="R288" s="12">
        <f>VLOOKUP($K288,'Defensive Stats'!$AC:$AH,4,FALSE)</f>
        <v>5.1595505617977526</v>
      </c>
      <c r="S288" s="12">
        <f>VLOOKUP($K288,'Defensive Stats'!$AC:$AH,6,FALSE)</f>
        <v>10.651296829971182</v>
      </c>
      <c r="T288" s="12">
        <f>IFERROR(VLOOKUP($P288,Passing!$C:$AF,9,FALSE)/VLOOKUP($P288,Passing!$C:$AF,5,FALSE),0)</f>
        <v>0</v>
      </c>
      <c r="U288" s="12">
        <f>IFERROR(VLOOKUP($P288,Passing!$C:$AF,11,FALSE)/VLOOKUP($P288,Passing!$C:$AF,5,FALSE),0)</f>
        <v>0</v>
      </c>
      <c r="V288" s="12">
        <f>IFERROR(VLOOKUP($P288,Passing!$C:$AF,18,FALSE),0)</f>
        <v>0</v>
      </c>
      <c r="W288" s="12">
        <f>IFERROR(VLOOKUP($P288,Passing!$C:$AF,12,FALSE)/VLOOKUP($P288,Passing!$C:$AF,5,FALSE),0)</f>
        <v>0</v>
      </c>
      <c r="X288" s="12">
        <f>IFERROR(IF(OR($B288="D",$B288="K"),0,VLOOKUP($P288,Receiving!$C:$T,7,FALSE)/VLOOKUP($P288,Receiving!$C:$T,5,FALSE)),0)*$AJ288</f>
        <v>3</v>
      </c>
      <c r="Y288" s="21">
        <f>IFERROR(VLOOKUP($P288,Receiving!$C:$T,8,FALSE)/VLOOKUP($P288,Receiving!$C:$T,5,FALSE),0)</f>
        <v>1.8</v>
      </c>
      <c r="Z288" s="21">
        <f>IFERROR(VLOOKUP($P288,Receiving!$C:$T,10,FALSE)/VLOOKUP($P288,Receiving!$C:$T,5,FALSE),0)</f>
        <v>14.4</v>
      </c>
      <c r="AA288" s="21">
        <f>IFERROR(VLOOKUP($P288,Receiving!$C:$T,11,FALSE),0)</f>
        <v>8</v>
      </c>
      <c r="AB288" s="21">
        <f>IFERROR(VLOOKUP($P288,Receiving!$C:$T,14,FALSE),0)</f>
        <v>23</v>
      </c>
      <c r="AC288" s="21">
        <f>IFERROR(VLOOKUP($P288,Receiving!$C:$T,11,FALSE)/VLOOKUP($P288,Receiving!$C:$T,5,FALSE),0)</f>
        <v>0.53333333333333333</v>
      </c>
      <c r="AD288" s="12">
        <f>IFERROR(VLOOKUP($P288,Rushing!$C:$P,7,FALSE)/VLOOKUP($P288,Rushing!$C:$P,5,FALSE),0)</f>
        <v>6.6666666666666666E-2</v>
      </c>
      <c r="AE288" s="12">
        <f>IFERROR(VLOOKUP($P288,Rushing!$C:$P,8,FALSE)/VLOOKUP($P288,Rushing!$C:$P,5,FALSE),0)</f>
        <v>0.2</v>
      </c>
      <c r="AF288" s="12" t="str">
        <f>IFERROR(VLOOKUP($P288,Rushing!$C:$P,12,FALSE),0)</f>
        <v>3.0</v>
      </c>
      <c r="AG288" s="12">
        <f>IFERROR(VLOOKUP($P288,Rushing!$C:$P,9,FALSE)/VLOOKUP($P288,Rushing!$C:$P,5,FALSE),0)</f>
        <v>0</v>
      </c>
      <c r="AH288" s="12">
        <f>VLOOKUP($J288,'Vegas Odds'!$B:$S,18,FALSE)</f>
        <v>29.094443537499998</v>
      </c>
      <c r="AI288" s="12">
        <f>VLOOKUP($J288,'Vegas Odds'!$B:$S,17,FALSE)</f>
        <v>32.205556462499999</v>
      </c>
      <c r="AJ288">
        <v>1</v>
      </c>
      <c r="AK288" s="12">
        <f t="shared" si="79"/>
        <v>0</v>
      </c>
      <c r="AL288" s="12">
        <f t="shared" si="80"/>
        <v>0</v>
      </c>
      <c r="AM288" s="12">
        <f>V288/Team_Defense_Table[[#Totals],[Passing yds/att]]*'Fanduel Export'!Q288</f>
        <v>0</v>
      </c>
      <c r="AN288" s="12">
        <f t="shared" si="95"/>
        <v>0</v>
      </c>
      <c r="AO288" s="12">
        <f>IFERROR(IF(OR($B288="D",$B288="K"),0,VLOOKUP($P288,Receiving!$C:$T,7,FALSE)/VLOOKUP($P288,Receiving!$C:$T,5,FALSE)),0)*$AJ288</f>
        <v>3</v>
      </c>
      <c r="AP288" s="21">
        <f t="shared" si="87"/>
        <v>44.777285214785209</v>
      </c>
      <c r="AQ288" s="21">
        <f t="shared" si="88"/>
        <v>1.9492769647338855</v>
      </c>
      <c r="AR288" s="22">
        <f t="shared" si="81"/>
        <v>1.8</v>
      </c>
      <c r="AS288" s="22">
        <f t="shared" si="89"/>
        <v>1.1695661788403313</v>
      </c>
      <c r="AT288" s="22">
        <f>AA288/Team_Defense_Table[[#Totals],[Yards per completion]]*'Fanduel Export'!S288</f>
        <v>8.0246952200448547</v>
      </c>
      <c r="AU288" s="12">
        <f t="shared" si="96"/>
        <v>9.3854121248661322</v>
      </c>
      <c r="AV288" s="12">
        <f t="shared" si="82"/>
        <v>6.6666666666666666E-2</v>
      </c>
      <c r="AW288" s="21">
        <f t="shared" si="90"/>
        <v>27.354940892440894</v>
      </c>
      <c r="AX288" s="12">
        <f t="shared" si="91"/>
        <v>7.8488091271778249E-2</v>
      </c>
      <c r="AY288" s="12">
        <f>AF288/Team_Defense_Table[[#Totals],[Rushing Y/A]]*R288</f>
        <v>3.5892525647288713</v>
      </c>
      <c r="AZ288" s="12">
        <f t="shared" si="97"/>
        <v>0.28171358289790382</v>
      </c>
      <c r="BA288" s="22">
        <f t="shared" si="83"/>
        <v>1.8667125707764036</v>
      </c>
      <c r="BB288" s="22">
        <f t="shared" si="84"/>
        <v>0.40580708060356602</v>
      </c>
      <c r="BC288" s="21">
        <f t="shared" si="85"/>
        <v>0.65217391304347827</v>
      </c>
      <c r="BD288" t="str">
        <f t="shared" si="92"/>
        <v>Zay Jones</v>
      </c>
      <c r="BE288">
        <f t="shared" si="93"/>
        <v>4600</v>
      </c>
      <c r="BF288" t="str">
        <f t="shared" si="94"/>
        <v>WR</v>
      </c>
    </row>
    <row r="289" spans="1:58" x14ac:dyDescent="0.3">
      <c r="A289" t="s">
        <v>2723</v>
      </c>
      <c r="B289" t="s">
        <v>49</v>
      </c>
      <c r="C289" t="s">
        <v>2724</v>
      </c>
      <c r="D289" t="s">
        <v>332</v>
      </c>
      <c r="E289" t="s">
        <v>2725</v>
      </c>
      <c r="F289">
        <v>4.1499999364217102</v>
      </c>
      <c r="G289">
        <v>12</v>
      </c>
      <c r="H289">
        <v>4600</v>
      </c>
      <c r="I289" t="s">
        <v>1922</v>
      </c>
      <c r="J289" t="s">
        <v>107</v>
      </c>
      <c r="K289" t="s">
        <v>130</v>
      </c>
      <c r="O289" t="str">
        <f t="shared" si="86"/>
        <v>Isaiah McKenzie</v>
      </c>
      <c r="P289" t="str">
        <f>IFERROR(VLOOKUP(O:O,'Name Bridge'!A:B,2,FALSE),O:O)</f>
        <v>Isaiah McKenzie</v>
      </c>
      <c r="Q289" s="12">
        <f>VLOOKUP($K289,'Defensive Stats'!$AC:$AH,2,FALSE)</f>
        <v>6.45982905982906</v>
      </c>
      <c r="R289" s="12">
        <f>VLOOKUP($K289,'Defensive Stats'!$AC:$AH,4,FALSE)</f>
        <v>3.3357314148681056</v>
      </c>
      <c r="S289" s="12">
        <f>VLOOKUP($K289,'Defensive Stats'!$AC:$AH,6,FALSE)</f>
        <v>10.410468319559229</v>
      </c>
      <c r="T289" s="12">
        <f>IFERROR(VLOOKUP($P289,Passing!$C:$AF,9,FALSE)/VLOOKUP($P289,Passing!$C:$AF,5,FALSE),0)</f>
        <v>0</v>
      </c>
      <c r="U289" s="12">
        <f>IFERROR(VLOOKUP($P289,Passing!$C:$AF,11,FALSE)/VLOOKUP($P289,Passing!$C:$AF,5,FALSE),0)</f>
        <v>0</v>
      </c>
      <c r="V289" s="12">
        <f>IFERROR(VLOOKUP($P289,Passing!$C:$AF,18,FALSE),0)</f>
        <v>0</v>
      </c>
      <c r="W289" s="12">
        <f>IFERROR(VLOOKUP($P289,Passing!$C:$AF,12,FALSE)/VLOOKUP($P289,Passing!$C:$AF,5,FALSE),0)</f>
        <v>0</v>
      </c>
      <c r="X289" s="12">
        <f>IFERROR(IF(OR($B289="D",$B289="K"),0,VLOOKUP($P289,Receiving!$C:$T,7,FALSE)/VLOOKUP($P289,Receiving!$C:$T,5,FALSE)),0)*$AJ289</f>
        <v>2.6</v>
      </c>
      <c r="Y289" s="21">
        <f>IFERROR(VLOOKUP($P289,Receiving!$C:$T,8,FALSE)/VLOOKUP($P289,Receiving!$C:$T,5,FALSE),0)</f>
        <v>1.8</v>
      </c>
      <c r="Z289" s="21">
        <f>IFERROR(VLOOKUP($P289,Receiving!$C:$T,10,FALSE)/VLOOKUP($P289,Receiving!$C:$T,5,FALSE),0)</f>
        <v>16.933333333333334</v>
      </c>
      <c r="AA289" s="21">
        <f>IFERROR(VLOOKUP($P289,Receiving!$C:$T,11,FALSE),0)</f>
        <v>9.4</v>
      </c>
      <c r="AB289" s="21">
        <f>IFERROR(VLOOKUP($P289,Receiving!$C:$T,14,FALSE),0)</f>
        <v>46</v>
      </c>
      <c r="AC289" s="21">
        <f>IFERROR(VLOOKUP($P289,Receiving!$C:$T,11,FALSE)/VLOOKUP($P289,Receiving!$C:$T,5,FALSE),0)</f>
        <v>0.62666666666666671</v>
      </c>
      <c r="AD289" s="12">
        <f>IFERROR(VLOOKUP($P289,Rushing!$C:$P,7,FALSE)/VLOOKUP($P289,Rushing!$C:$P,5,FALSE),0)</f>
        <v>0.53333333333333333</v>
      </c>
      <c r="AE289" s="12">
        <f>IFERROR(VLOOKUP($P289,Rushing!$C:$P,8,FALSE)/VLOOKUP($P289,Rushing!$C:$P,5,FALSE),0)</f>
        <v>3.2666666666666666</v>
      </c>
      <c r="AF289" s="12" t="str">
        <f>IFERROR(VLOOKUP($P289,Rushing!$C:$P,12,FALSE),0)</f>
        <v>6.1</v>
      </c>
      <c r="AG289" s="12">
        <f>IFERROR(VLOOKUP($P289,Rushing!$C:$P,9,FALSE)/VLOOKUP($P289,Rushing!$C:$P,5,FALSE),0)</f>
        <v>0</v>
      </c>
      <c r="AH289" s="12">
        <f>VLOOKUP($J289,'Vegas Odds'!$B:$S,18,FALSE)</f>
        <v>31.210567449280106</v>
      </c>
      <c r="AI289" s="12">
        <f>VLOOKUP($J289,'Vegas Odds'!$B:$S,17,FALSE)</f>
        <v>27.689432550719893</v>
      </c>
      <c r="AJ289">
        <v>1</v>
      </c>
      <c r="AK289" s="12">
        <f t="shared" si="79"/>
        <v>0</v>
      </c>
      <c r="AL289" s="12">
        <f t="shared" si="80"/>
        <v>0</v>
      </c>
      <c r="AM289" s="12">
        <f>V289/Team_Defense_Table[[#Totals],[Passing yds/att]]*'Fanduel Export'!Q289</f>
        <v>0</v>
      </c>
      <c r="AN289" s="12">
        <f t="shared" si="95"/>
        <v>0</v>
      </c>
      <c r="AO289" s="12">
        <f>IFERROR(IF(OR($B289="D",$B289="K"),0,VLOOKUP($P289,Receiving!$C:$T,7,FALSE)/VLOOKUP($P289,Receiving!$C:$T,5,FALSE)),0)*$AJ289</f>
        <v>2.6</v>
      </c>
      <c r="AP289" s="21">
        <f t="shared" si="87"/>
        <v>43.803379953379959</v>
      </c>
      <c r="AQ289" s="21">
        <f t="shared" si="88"/>
        <v>1.8525391295031051</v>
      </c>
      <c r="AR289" s="22">
        <f t="shared" si="81"/>
        <v>1.8</v>
      </c>
      <c r="AS289" s="22">
        <f t="shared" si="89"/>
        <v>1.2825270896559957</v>
      </c>
      <c r="AT289" s="22">
        <f>AA289/Team_Defense_Table[[#Totals],[Yards per completion]]*'Fanduel Export'!S289</f>
        <v>9.2158244313129423</v>
      </c>
      <c r="AU289" s="12">
        <f t="shared" si="96"/>
        <v>11.81954448667241</v>
      </c>
      <c r="AV289" s="12">
        <f t="shared" si="82"/>
        <v>0.53333333333333333</v>
      </c>
      <c r="AW289" s="21">
        <f t="shared" si="90"/>
        <v>25.532284382284381</v>
      </c>
      <c r="AX289" s="12">
        <f t="shared" si="91"/>
        <v>0.57839310965181534</v>
      </c>
      <c r="AY289" s="12">
        <f>AF289/Team_Defense_Table[[#Totals],[Rushing Y/A]]*R289</f>
        <v>4.718367914364161</v>
      </c>
      <c r="AZ289" s="12">
        <f t="shared" si="97"/>
        <v>2.7290714904704374</v>
      </c>
      <c r="BA289" s="22">
        <f t="shared" si="83"/>
        <v>2.3548615977142844</v>
      </c>
      <c r="BB289" s="22">
        <f t="shared" si="84"/>
        <v>0.51192643428571405</v>
      </c>
      <c r="BC289" s="21">
        <f t="shared" si="85"/>
        <v>0.56521739130434789</v>
      </c>
      <c r="BD289" t="str">
        <f t="shared" si="92"/>
        <v>Isaiah McKenzie</v>
      </c>
      <c r="BE289">
        <f t="shared" si="93"/>
        <v>4600</v>
      </c>
      <c r="BF289" t="str">
        <f t="shared" si="94"/>
        <v>WR</v>
      </c>
    </row>
    <row r="290" spans="1:58" x14ac:dyDescent="0.3">
      <c r="A290" t="s">
        <v>2726</v>
      </c>
      <c r="B290" t="s">
        <v>49</v>
      </c>
      <c r="C290" t="s">
        <v>2675</v>
      </c>
      <c r="D290" t="s">
        <v>725</v>
      </c>
      <c r="E290" t="s">
        <v>2002</v>
      </c>
      <c r="F290">
        <v>3.2692307692307598</v>
      </c>
      <c r="G290">
        <v>13</v>
      </c>
      <c r="H290">
        <v>4600</v>
      </c>
      <c r="I290" t="s">
        <v>1919</v>
      </c>
      <c r="J290" t="s">
        <v>1090</v>
      </c>
      <c r="K290" t="s">
        <v>116</v>
      </c>
      <c r="O290" t="str">
        <f t="shared" si="86"/>
        <v>Trent Taylor</v>
      </c>
      <c r="P290" t="str">
        <f>IFERROR(VLOOKUP(O:O,'Name Bridge'!A:B,2,FALSE),O:O)</f>
        <v>Trent Taylor</v>
      </c>
      <c r="Q290" s="12">
        <f>VLOOKUP($K290,'Defensive Stats'!$AC:$AH,2,FALSE)</f>
        <v>7.5041597337770387</v>
      </c>
      <c r="R290" s="12">
        <f>VLOOKUP($K290,'Defensive Stats'!$AC:$AH,4,FALSE)</f>
        <v>4.3781321184510249</v>
      </c>
      <c r="S290" s="12">
        <f>VLOOKUP($K290,'Defensive Stats'!$AC:$AH,6,FALSE)</f>
        <v>10.712589073634204</v>
      </c>
      <c r="T290" s="12">
        <f>IFERROR(VLOOKUP($P290,Passing!$C:$AF,9,FALSE)/VLOOKUP($P290,Passing!$C:$AF,5,FALSE),0)</f>
        <v>0</v>
      </c>
      <c r="U290" s="12">
        <f>IFERROR(VLOOKUP($P290,Passing!$C:$AF,11,FALSE)/VLOOKUP($P290,Passing!$C:$AF,5,FALSE),0)</f>
        <v>0</v>
      </c>
      <c r="V290" s="12">
        <f>IFERROR(VLOOKUP($P290,Passing!$C:$AF,18,FALSE),0)</f>
        <v>0</v>
      </c>
      <c r="W290" s="12">
        <f>IFERROR(VLOOKUP($P290,Passing!$C:$AF,12,FALSE)/VLOOKUP($P290,Passing!$C:$AF,5,FALSE),0)</f>
        <v>0</v>
      </c>
      <c r="X290" s="12">
        <f>IFERROR(IF(OR($B290="D",$B290="K"),0,VLOOKUP($P290,Receiving!$C:$T,7,FALSE)/VLOOKUP($P290,Receiving!$C:$T,5,FALSE)),0)*$AJ290</f>
        <v>0</v>
      </c>
      <c r="Y290" s="21">
        <f>IFERROR(VLOOKUP($P290,Receiving!$C:$T,8,FALSE)/VLOOKUP($P290,Receiving!$C:$T,5,FALSE),0)</f>
        <v>0</v>
      </c>
      <c r="Z290" s="21">
        <f>IFERROR(VLOOKUP($P290,Receiving!$C:$T,10,FALSE)/VLOOKUP($P290,Receiving!$C:$T,5,FALSE),0)</f>
        <v>0</v>
      </c>
      <c r="AA290" s="21">
        <f>IFERROR(VLOOKUP($P290,Receiving!$C:$T,11,FALSE),0)</f>
        <v>0</v>
      </c>
      <c r="AB290" s="21">
        <f>IFERROR(VLOOKUP($P290,Receiving!$C:$T,14,FALSE),0)</f>
        <v>0</v>
      </c>
      <c r="AC290" s="21">
        <f>IFERROR(VLOOKUP($P290,Receiving!$C:$T,11,FALSE)/VLOOKUP($P290,Receiving!$C:$T,5,FALSE),0)</f>
        <v>0</v>
      </c>
      <c r="AD290" s="12">
        <f>IFERROR(VLOOKUP($P290,Rushing!$C:$P,7,FALSE)/VLOOKUP($P290,Rushing!$C:$P,5,FALSE),0)</f>
        <v>0</v>
      </c>
      <c r="AE290" s="12">
        <f>IFERROR(VLOOKUP($P290,Rushing!$C:$P,8,FALSE)/VLOOKUP($P290,Rushing!$C:$P,5,FALSE),0)</f>
        <v>0</v>
      </c>
      <c r="AF290" s="12">
        <f>IFERROR(VLOOKUP($P290,Rushing!$C:$P,12,FALSE),0)</f>
        <v>0</v>
      </c>
      <c r="AG290" s="12">
        <f>IFERROR(VLOOKUP($P290,Rushing!$C:$P,9,FALSE)/VLOOKUP($P290,Rushing!$C:$P,5,FALSE),0)</f>
        <v>0</v>
      </c>
      <c r="AH290" s="12">
        <f>VLOOKUP($J290,'Vegas Odds'!$B:$S,18,FALSE)</f>
        <v>26.807585091071147</v>
      </c>
      <c r="AI290" s="12">
        <f>VLOOKUP($J290,'Vegas Odds'!$B:$S,17,FALSE)</f>
        <v>33.392414908928856</v>
      </c>
      <c r="AJ290">
        <v>1</v>
      </c>
      <c r="AK290" s="12">
        <f t="shared" si="79"/>
        <v>0</v>
      </c>
      <c r="AL290" s="12">
        <f t="shared" si="80"/>
        <v>0</v>
      </c>
      <c r="AM290" s="12">
        <f>V290/Team_Defense_Table[[#Totals],[Passing yds/att]]*'Fanduel Export'!Q290</f>
        <v>0</v>
      </c>
      <c r="AN290" s="12">
        <f t="shared" si="95"/>
        <v>0</v>
      </c>
      <c r="AO290" s="12">
        <f>IFERROR(IF(OR($B290="D",$B290="K"),0,VLOOKUP($P290,Receiving!$C:$T,7,FALSE)/VLOOKUP($P290,Receiving!$C:$T,5,FALSE)),0)*$AJ290</f>
        <v>0</v>
      </c>
      <c r="AP290" s="21">
        <f t="shared" si="87"/>
        <v>33.340259740259739</v>
      </c>
      <c r="AQ290" s="21">
        <f t="shared" si="88"/>
        <v>0</v>
      </c>
      <c r="AR290" s="22">
        <f t="shared" si="81"/>
        <v>0</v>
      </c>
      <c r="AS290" s="22">
        <f t="shared" si="89"/>
        <v>0</v>
      </c>
      <c r="AT290" s="22">
        <f>AA290/Team_Defense_Table[[#Totals],[Yards per completion]]*'Fanduel Export'!S290</f>
        <v>0</v>
      </c>
      <c r="AU290" s="12">
        <f t="shared" si="96"/>
        <v>0</v>
      </c>
      <c r="AV290" s="12">
        <f t="shared" si="82"/>
        <v>0</v>
      </c>
      <c r="AW290" s="21">
        <f t="shared" si="90"/>
        <v>29.127326839826839</v>
      </c>
      <c r="AX290" s="12">
        <f t="shared" si="91"/>
        <v>0</v>
      </c>
      <c r="AY290" s="12">
        <f>AF290/Team_Defense_Table[[#Totals],[Rushing Y/A]]*R290</f>
        <v>0</v>
      </c>
      <c r="AZ290" s="12">
        <f t="shared" si="97"/>
        <v>0</v>
      </c>
      <c r="BA290" s="22">
        <f t="shared" si="83"/>
        <v>0</v>
      </c>
      <c r="BB290" s="22">
        <f t="shared" si="84"/>
        <v>0</v>
      </c>
      <c r="BC290" s="21">
        <f t="shared" si="85"/>
        <v>0</v>
      </c>
      <c r="BD290" t="str">
        <f t="shared" si="92"/>
        <v>Trent Taylor</v>
      </c>
      <c r="BE290">
        <f t="shared" si="93"/>
        <v>4600</v>
      </c>
      <c r="BF290" t="str">
        <f t="shared" si="94"/>
        <v>WR</v>
      </c>
    </row>
    <row r="291" spans="1:58" x14ac:dyDescent="0.3">
      <c r="A291" t="s">
        <v>2727</v>
      </c>
      <c r="B291" t="s">
        <v>52</v>
      </c>
      <c r="C291" t="s">
        <v>2197</v>
      </c>
      <c r="D291" t="s">
        <v>334</v>
      </c>
      <c r="E291" t="s">
        <v>2728</v>
      </c>
      <c r="F291">
        <v>3.82307698176457</v>
      </c>
      <c r="G291">
        <v>13</v>
      </c>
      <c r="H291">
        <v>4600</v>
      </c>
      <c r="I291" t="s">
        <v>1934</v>
      </c>
      <c r="J291" t="s">
        <v>78</v>
      </c>
      <c r="K291" t="s">
        <v>56</v>
      </c>
      <c r="O291" t="str">
        <f t="shared" si="86"/>
        <v>C.J. Uzomah</v>
      </c>
      <c r="P291" t="str">
        <f>IFERROR(VLOOKUP(O:O,'Name Bridge'!A:B,2,FALSE),O:O)</f>
        <v>C.J. Uzomah</v>
      </c>
      <c r="Q291" s="12">
        <f>VLOOKUP($K291,'Defensive Stats'!$AC:$AH,2,FALSE)</f>
        <v>6.9051724137931032</v>
      </c>
      <c r="R291" s="12">
        <f>VLOOKUP($K291,'Defensive Stats'!$AC:$AH,4,FALSE)</f>
        <v>4.2074592074592072</v>
      </c>
      <c r="S291" s="12">
        <f>VLOOKUP($K291,'Defensive Stats'!$AC:$AH,6,FALSE)</f>
        <v>9.7682926829268286</v>
      </c>
      <c r="T291" s="12">
        <f>IFERROR(VLOOKUP($P291,Passing!$C:$AF,9,FALSE)/VLOOKUP($P291,Passing!$C:$AF,5,FALSE),0)</f>
        <v>0</v>
      </c>
      <c r="U291" s="12">
        <f>IFERROR(VLOOKUP($P291,Passing!$C:$AF,11,FALSE)/VLOOKUP($P291,Passing!$C:$AF,5,FALSE),0)</f>
        <v>0</v>
      </c>
      <c r="V291" s="12">
        <f>IFERROR(VLOOKUP($P291,Passing!$C:$AF,18,FALSE),0)</f>
        <v>0</v>
      </c>
      <c r="W291" s="12">
        <f>IFERROR(VLOOKUP($P291,Passing!$C:$AF,12,FALSE)/VLOOKUP($P291,Passing!$C:$AF,5,FALSE),0)</f>
        <v>0</v>
      </c>
      <c r="X291" s="12">
        <f>IFERROR(IF(OR($B291="D",$B291="K"),0,VLOOKUP($P291,Receiving!$C:$T,7,FALSE)/VLOOKUP($P291,Receiving!$C:$T,5,FALSE)),0)*$AJ291</f>
        <v>2.5</v>
      </c>
      <c r="Y291" s="21">
        <f>IFERROR(VLOOKUP($P291,Receiving!$C:$T,8,FALSE)/VLOOKUP($P291,Receiving!$C:$T,5,FALSE),0)</f>
        <v>1.6875</v>
      </c>
      <c r="Z291" s="21">
        <f>IFERROR(VLOOKUP($P291,Receiving!$C:$T,10,FALSE)/VLOOKUP($P291,Receiving!$C:$T,5,FALSE),0)</f>
        <v>15.125</v>
      </c>
      <c r="AA291" s="21">
        <f>IFERROR(VLOOKUP($P291,Receiving!$C:$T,11,FALSE),0)</f>
        <v>9</v>
      </c>
      <c r="AB291" s="21">
        <f>IFERROR(VLOOKUP($P291,Receiving!$C:$T,14,FALSE),0)</f>
        <v>36</v>
      </c>
      <c r="AC291" s="21">
        <f>IFERROR(VLOOKUP($P291,Receiving!$C:$T,11,FALSE)/VLOOKUP($P291,Receiving!$C:$T,5,FALSE),0)</f>
        <v>0.5625</v>
      </c>
      <c r="AD291" s="12">
        <f>IFERROR(VLOOKUP($P291,Rushing!$C:$P,7,FALSE)/VLOOKUP($P291,Rushing!$C:$P,5,FALSE),0)</f>
        <v>0</v>
      </c>
      <c r="AE291" s="12">
        <f>IFERROR(VLOOKUP($P291,Rushing!$C:$P,8,FALSE)/VLOOKUP($P291,Rushing!$C:$P,5,FALSE),0)</f>
        <v>0</v>
      </c>
      <c r="AF291" s="12">
        <f>IFERROR(VLOOKUP($P291,Rushing!$C:$P,12,FALSE),0)</f>
        <v>0</v>
      </c>
      <c r="AG291" s="12">
        <f>IFERROR(VLOOKUP($P291,Rushing!$C:$P,9,FALSE)/VLOOKUP($P291,Rushing!$C:$P,5,FALSE),0)</f>
        <v>0</v>
      </c>
      <c r="AH291" s="12">
        <f>VLOOKUP($J291,'Vegas Odds'!$B:$S,18,FALSE)</f>
        <v>37.475043336397064</v>
      </c>
      <c r="AI291" s="12">
        <f>VLOOKUP($J291,'Vegas Odds'!$B:$S,17,FALSE)</f>
        <v>24.624956663602941</v>
      </c>
      <c r="AJ291">
        <v>1</v>
      </c>
      <c r="AK291" s="12">
        <f t="shared" si="79"/>
        <v>0</v>
      </c>
      <c r="AL291" s="12">
        <f t="shared" si="80"/>
        <v>0</v>
      </c>
      <c r="AM291" s="12">
        <f>V291/Team_Defense_Table[[#Totals],[Passing yds/att]]*'Fanduel Export'!Q291</f>
        <v>0</v>
      </c>
      <c r="AN291" s="12">
        <f t="shared" si="95"/>
        <v>0</v>
      </c>
      <c r="AO291" s="12">
        <f>IFERROR(IF(OR($B291="D",$B291="K"),0,VLOOKUP($P291,Receiving!$C:$T,7,FALSE)/VLOOKUP($P291,Receiving!$C:$T,5,FALSE)),0)*$AJ291</f>
        <v>2.5</v>
      </c>
      <c r="AP291" s="21">
        <f t="shared" si="87"/>
        <v>31.570833333333336</v>
      </c>
      <c r="AQ291" s="21">
        <f t="shared" si="88"/>
        <v>2.9675367562146278</v>
      </c>
      <c r="AR291" s="22">
        <f t="shared" si="81"/>
        <v>1.6875</v>
      </c>
      <c r="AS291" s="22">
        <f t="shared" si="89"/>
        <v>2.0030873104448736</v>
      </c>
      <c r="AT291" s="22">
        <f>AA291/Team_Defense_Table[[#Totals],[Yards per completion]]*'Fanduel Export'!S291</f>
        <v>8.2793691189437926</v>
      </c>
      <c r="AU291" s="12">
        <f t="shared" si="96"/>
        <v>16.584299220645466</v>
      </c>
      <c r="AV291" s="12">
        <f t="shared" si="82"/>
        <v>0</v>
      </c>
      <c r="AW291" s="21">
        <f t="shared" si="90"/>
        <v>28.63095238095238</v>
      </c>
      <c r="AX291" s="12">
        <f t="shared" si="91"/>
        <v>0</v>
      </c>
      <c r="AY291" s="12">
        <f>AF291/Team_Defense_Table[[#Totals],[Rushing Y/A]]*R291</f>
        <v>0</v>
      </c>
      <c r="AZ291" s="12">
        <f t="shared" si="97"/>
        <v>0</v>
      </c>
      <c r="BA291" s="22">
        <f t="shared" si="83"/>
        <v>2.5021799220645464</v>
      </c>
      <c r="BB291" s="22">
        <f t="shared" si="84"/>
        <v>0.54395215697055366</v>
      </c>
      <c r="BC291" s="21">
        <f t="shared" si="85"/>
        <v>0.5434782608695653</v>
      </c>
      <c r="BD291" t="str">
        <f t="shared" si="92"/>
        <v>C.J. Uzomah</v>
      </c>
      <c r="BE291">
        <f t="shared" si="93"/>
        <v>4600</v>
      </c>
      <c r="BF291" t="str">
        <f t="shared" si="94"/>
        <v>TE</v>
      </c>
    </row>
    <row r="292" spans="1:58" x14ac:dyDescent="0.3">
      <c r="A292" t="s">
        <v>2729</v>
      </c>
      <c r="B292" t="s">
        <v>49</v>
      </c>
      <c r="C292" t="s">
        <v>2270</v>
      </c>
      <c r="D292" t="s">
        <v>319</v>
      </c>
      <c r="E292" t="s">
        <v>2374</v>
      </c>
      <c r="F292">
        <v>6.0250000953674299</v>
      </c>
      <c r="G292">
        <v>8</v>
      </c>
      <c r="H292">
        <v>4600</v>
      </c>
      <c r="I292" t="s">
        <v>1996</v>
      </c>
      <c r="J292" t="s">
        <v>104</v>
      </c>
      <c r="K292" t="s">
        <v>1092</v>
      </c>
      <c r="O292" t="str">
        <f t="shared" si="86"/>
        <v>Marcus Johnson</v>
      </c>
      <c r="P292" t="str">
        <f>IFERROR(VLOOKUP(O:O,'Name Bridge'!A:B,2,FALSE),O:O)</f>
        <v>Marcus Johnson</v>
      </c>
      <c r="Q292" s="12">
        <f>VLOOKUP($K292,'Defensive Stats'!$AC:$AH,2,FALSE)</f>
        <v>7.3075435203094781</v>
      </c>
      <c r="R292" s="12">
        <f>VLOOKUP($K292,'Defensive Stats'!$AC:$AH,4,FALSE)</f>
        <v>5.1241379310344826</v>
      </c>
      <c r="S292" s="12">
        <f>VLOOKUP($K292,'Defensive Stats'!$AC:$AH,6,FALSE)</f>
        <v>11.553516819571865</v>
      </c>
      <c r="T292" s="12">
        <f>IFERROR(VLOOKUP($P292,Passing!$C:$AF,9,FALSE)/VLOOKUP($P292,Passing!$C:$AF,5,FALSE),0)</f>
        <v>0</v>
      </c>
      <c r="U292" s="12">
        <f>IFERROR(VLOOKUP($P292,Passing!$C:$AF,11,FALSE)/VLOOKUP($P292,Passing!$C:$AF,5,FALSE),0)</f>
        <v>0</v>
      </c>
      <c r="V292" s="12">
        <f>IFERROR(VLOOKUP($P292,Passing!$C:$AF,18,FALSE),0)</f>
        <v>0</v>
      </c>
      <c r="W292" s="12">
        <f>IFERROR(VLOOKUP($P292,Passing!$C:$AF,12,FALSE)/VLOOKUP($P292,Passing!$C:$AF,5,FALSE),0)</f>
        <v>0</v>
      </c>
      <c r="X292" s="12">
        <f>IFERROR(IF(OR($B292="D",$B292="K"),0,VLOOKUP($P292,Receiving!$C:$T,7,FALSE)/VLOOKUP($P292,Receiving!$C:$T,5,FALSE)),0)*$AJ292</f>
        <v>4.125</v>
      </c>
      <c r="Y292" s="21">
        <f>IFERROR(VLOOKUP($P292,Receiving!$C:$T,8,FALSE)/VLOOKUP($P292,Receiving!$C:$T,5,FALSE),0)</f>
        <v>2.125</v>
      </c>
      <c r="Z292" s="21">
        <f>IFERROR(VLOOKUP($P292,Receiving!$C:$T,10,FALSE)/VLOOKUP($P292,Receiving!$C:$T,5,FALSE),0)</f>
        <v>34.625</v>
      </c>
      <c r="AA292" s="21">
        <f>IFERROR(VLOOKUP($P292,Receiving!$C:$T,11,FALSE),0)</f>
        <v>16.3</v>
      </c>
      <c r="AB292" s="21">
        <f>IFERROR(VLOOKUP($P292,Receiving!$C:$T,14,FALSE),0)</f>
        <v>50</v>
      </c>
      <c r="AC292" s="21">
        <f>IFERROR(VLOOKUP($P292,Receiving!$C:$T,11,FALSE)/VLOOKUP($P292,Receiving!$C:$T,5,FALSE),0)</f>
        <v>2.0375000000000001</v>
      </c>
      <c r="AD292" s="12">
        <f>IFERROR(VLOOKUP($P292,Rushing!$C:$P,7,FALSE)/VLOOKUP($P292,Rushing!$C:$P,5,FALSE),0)</f>
        <v>0</v>
      </c>
      <c r="AE292" s="12">
        <f>IFERROR(VLOOKUP($P292,Rushing!$C:$P,8,FALSE)/VLOOKUP($P292,Rushing!$C:$P,5,FALSE),0)</f>
        <v>0</v>
      </c>
      <c r="AF292" s="12">
        <f>IFERROR(VLOOKUP($P292,Rushing!$C:$P,12,FALSE),0)</f>
        <v>0</v>
      </c>
      <c r="AG292" s="12">
        <f>IFERROR(VLOOKUP($P292,Rushing!$C:$P,9,FALSE)/VLOOKUP($P292,Rushing!$C:$P,5,FALSE),0)</f>
        <v>0</v>
      </c>
      <c r="AH292" s="12">
        <f>VLOOKUP($J292,'Vegas Odds'!$B:$S,18,FALSE)</f>
        <v>24.832312195121943</v>
      </c>
      <c r="AI292" s="12">
        <f>VLOOKUP($J292,'Vegas Odds'!$B:$S,17,FALSE)</f>
        <v>36.767687804878058</v>
      </c>
      <c r="AJ292">
        <v>1</v>
      </c>
      <c r="AK292" s="12">
        <f t="shared" si="79"/>
        <v>0</v>
      </c>
      <c r="AL292" s="12">
        <f t="shared" si="80"/>
        <v>0</v>
      </c>
      <c r="AM292" s="12">
        <f>V292/Team_Defense_Table[[#Totals],[Passing yds/att]]*'Fanduel Export'!Q292</f>
        <v>0</v>
      </c>
      <c r="AN292" s="12">
        <f t="shared" si="95"/>
        <v>0</v>
      </c>
      <c r="AO292" s="12">
        <f>IFERROR(IF(OR($B292="D",$B292="K"),0,VLOOKUP($P292,Receiving!$C:$T,7,FALSE)/VLOOKUP($P292,Receiving!$C:$T,5,FALSE)),0)*$AJ292</f>
        <v>4.125</v>
      </c>
      <c r="AP292" s="21">
        <f t="shared" si="87"/>
        <v>34.886584249084251</v>
      </c>
      <c r="AQ292" s="21">
        <f t="shared" si="88"/>
        <v>2.9361799101202295</v>
      </c>
      <c r="AR292" s="22">
        <f t="shared" si="81"/>
        <v>2.125</v>
      </c>
      <c r="AS292" s="22">
        <f t="shared" si="89"/>
        <v>1.5125775294558759</v>
      </c>
      <c r="AT292" s="22">
        <f>AA292/Team_Defense_Table[[#Totals],[Yards per completion]]*'Fanduel Export'!S292</f>
        <v>17.735272974628074</v>
      </c>
      <c r="AU292" s="12">
        <f t="shared" si="96"/>
        <v>26.825975380188495</v>
      </c>
      <c r="AV292" s="12">
        <f t="shared" si="82"/>
        <v>0</v>
      </c>
      <c r="AW292" s="21">
        <f t="shared" si="90"/>
        <v>29.715476190476192</v>
      </c>
      <c r="AX292" s="12">
        <f t="shared" si="91"/>
        <v>0</v>
      </c>
      <c r="AY292" s="12">
        <f>AF292/Team_Defense_Table[[#Totals],[Rushing Y/A]]*R292</f>
        <v>0</v>
      </c>
      <c r="AZ292" s="12">
        <f t="shared" si="97"/>
        <v>0</v>
      </c>
      <c r="BA292" s="22">
        <f t="shared" si="83"/>
        <v>3.7450975380188494</v>
      </c>
      <c r="BB292" s="22">
        <f t="shared" si="84"/>
        <v>0.81415163869974994</v>
      </c>
      <c r="BC292" s="21">
        <f t="shared" si="85"/>
        <v>0.89673913043478271</v>
      </c>
      <c r="BD292" t="str">
        <f t="shared" si="92"/>
        <v>Marcus Johnson</v>
      </c>
      <c r="BE292">
        <f t="shared" si="93"/>
        <v>4600</v>
      </c>
      <c r="BF292" t="str">
        <f t="shared" si="94"/>
        <v>WR</v>
      </c>
    </row>
    <row r="293" spans="1:58" x14ac:dyDescent="0.3">
      <c r="A293" t="s">
        <v>2730</v>
      </c>
      <c r="B293" t="s">
        <v>49</v>
      </c>
      <c r="C293" t="s">
        <v>2132</v>
      </c>
      <c r="D293" t="s">
        <v>528</v>
      </c>
      <c r="E293" t="s">
        <v>2731</v>
      </c>
      <c r="F293">
        <v>1.2</v>
      </c>
      <c r="G293">
        <v>5</v>
      </c>
      <c r="H293">
        <v>4600</v>
      </c>
      <c r="I293" t="s">
        <v>1919</v>
      </c>
      <c r="J293" t="s">
        <v>1090</v>
      </c>
      <c r="K293" t="s">
        <v>116</v>
      </c>
      <c r="L293" t="s">
        <v>2506</v>
      </c>
      <c r="M293" t="s">
        <v>2507</v>
      </c>
      <c r="O293" t="str">
        <f t="shared" si="86"/>
        <v>Travis Benjamin</v>
      </c>
      <c r="P293" t="str">
        <f>IFERROR(VLOOKUP(O:O,'Name Bridge'!A:B,2,FALSE),O:O)</f>
        <v>Travis Benjamin</v>
      </c>
      <c r="Q293" s="12">
        <f>VLOOKUP($K293,'Defensive Stats'!$AC:$AH,2,FALSE)</f>
        <v>7.5041597337770387</v>
      </c>
      <c r="R293" s="12">
        <f>VLOOKUP($K293,'Defensive Stats'!$AC:$AH,4,FALSE)</f>
        <v>4.3781321184510249</v>
      </c>
      <c r="S293" s="12">
        <f>VLOOKUP($K293,'Defensive Stats'!$AC:$AH,6,FALSE)</f>
        <v>10.712589073634204</v>
      </c>
      <c r="T293" s="12">
        <f>IFERROR(VLOOKUP($P293,Passing!$C:$AF,9,FALSE)/VLOOKUP($P293,Passing!$C:$AF,5,FALSE),0)</f>
        <v>0</v>
      </c>
      <c r="U293" s="12">
        <f>IFERROR(VLOOKUP($P293,Passing!$C:$AF,11,FALSE)/VLOOKUP($P293,Passing!$C:$AF,5,FALSE),0)</f>
        <v>0</v>
      </c>
      <c r="V293" s="12">
        <f>IFERROR(VLOOKUP($P293,Passing!$C:$AF,18,FALSE),0)</f>
        <v>0</v>
      </c>
      <c r="W293" s="12">
        <f>IFERROR(VLOOKUP($P293,Passing!$C:$AF,12,FALSE)/VLOOKUP($P293,Passing!$C:$AF,5,FALSE),0)</f>
        <v>0</v>
      </c>
      <c r="X293" s="12">
        <f>IFERROR(IF(OR($B293="D",$B293="K"),0,VLOOKUP($P293,Receiving!$C:$T,7,FALSE)/VLOOKUP($P293,Receiving!$C:$T,5,FALSE)),0)*$AJ293</f>
        <v>3.2</v>
      </c>
      <c r="Y293" s="21">
        <f>IFERROR(VLOOKUP($P293,Receiving!$C:$T,8,FALSE)/VLOOKUP($P293,Receiving!$C:$T,5,FALSE),0)</f>
        <v>1.2</v>
      </c>
      <c r="Z293" s="21">
        <f>IFERROR(VLOOKUP($P293,Receiving!$C:$T,10,FALSE)/VLOOKUP($P293,Receiving!$C:$T,5,FALSE),0)</f>
        <v>6</v>
      </c>
      <c r="AA293" s="21">
        <f>IFERROR(VLOOKUP($P293,Receiving!$C:$T,11,FALSE),0)</f>
        <v>5</v>
      </c>
      <c r="AB293" s="21">
        <f>IFERROR(VLOOKUP($P293,Receiving!$C:$T,14,FALSE),0)</f>
        <v>13</v>
      </c>
      <c r="AC293" s="21">
        <f>IFERROR(VLOOKUP($P293,Receiving!$C:$T,11,FALSE)/VLOOKUP($P293,Receiving!$C:$T,5,FALSE),0)</f>
        <v>1</v>
      </c>
      <c r="AD293" s="12">
        <f>IFERROR(VLOOKUP($P293,Rushing!$C:$P,7,FALSE)/VLOOKUP($P293,Rushing!$C:$P,5,FALSE),0)</f>
        <v>0</v>
      </c>
      <c r="AE293" s="12">
        <f>IFERROR(VLOOKUP($P293,Rushing!$C:$P,8,FALSE)/VLOOKUP($P293,Rushing!$C:$P,5,FALSE),0)</f>
        <v>0</v>
      </c>
      <c r="AF293" s="12">
        <f>IFERROR(VLOOKUP($P293,Rushing!$C:$P,12,FALSE),0)</f>
        <v>0</v>
      </c>
      <c r="AG293" s="12">
        <f>IFERROR(VLOOKUP($P293,Rushing!$C:$P,9,FALSE)/VLOOKUP($P293,Rushing!$C:$P,5,FALSE),0)</f>
        <v>0</v>
      </c>
      <c r="AH293" s="12">
        <f>VLOOKUP($J293,'Vegas Odds'!$B:$S,18,FALSE)</f>
        <v>26.807585091071147</v>
      </c>
      <c r="AI293" s="12">
        <f>VLOOKUP($J293,'Vegas Odds'!$B:$S,17,FALSE)</f>
        <v>33.392414908928856</v>
      </c>
      <c r="AJ293">
        <v>1</v>
      </c>
      <c r="AK293" s="12">
        <f t="shared" si="79"/>
        <v>0</v>
      </c>
      <c r="AL293" s="12">
        <f t="shared" si="80"/>
        <v>0</v>
      </c>
      <c r="AM293" s="12">
        <f>V293/Team_Defense_Table[[#Totals],[Passing yds/att]]*'Fanduel Export'!Q293</f>
        <v>0</v>
      </c>
      <c r="AN293" s="12">
        <f t="shared" si="95"/>
        <v>0</v>
      </c>
      <c r="AO293" s="12">
        <f>IFERROR(IF(OR($B293="D",$B293="K"),0,VLOOKUP($P293,Receiving!$C:$T,7,FALSE)/VLOOKUP($P293,Receiving!$C:$T,5,FALSE)),0)*$AJ293</f>
        <v>3.2</v>
      </c>
      <c r="AP293" s="21">
        <f t="shared" si="87"/>
        <v>33.340259740259739</v>
      </c>
      <c r="AQ293" s="21">
        <f t="shared" si="88"/>
        <v>2.5729935207385211</v>
      </c>
      <c r="AR293" s="22">
        <f t="shared" si="81"/>
        <v>1.2</v>
      </c>
      <c r="AS293" s="22">
        <f t="shared" si="89"/>
        <v>0.96487257027694528</v>
      </c>
      <c r="AT293" s="22">
        <f>AA293/Team_Defense_Table[[#Totals],[Yards per completion]]*'Fanduel Export'!S293</f>
        <v>5.0442955272124435</v>
      </c>
      <c r="AU293" s="12">
        <f t="shared" si="96"/>
        <v>4.8671023905779691</v>
      </c>
      <c r="AV293" s="12">
        <f t="shared" si="82"/>
        <v>0</v>
      </c>
      <c r="AW293" s="21">
        <f t="shared" si="90"/>
        <v>29.127326839826839</v>
      </c>
      <c r="AX293" s="12">
        <f t="shared" si="91"/>
        <v>0</v>
      </c>
      <c r="AY293" s="12">
        <f>AF293/Team_Defense_Table[[#Totals],[Rushing Y/A]]*R293</f>
        <v>0</v>
      </c>
      <c r="AZ293" s="12">
        <f t="shared" si="97"/>
        <v>0</v>
      </c>
      <c r="BA293" s="22">
        <f t="shared" si="83"/>
        <v>1.086710239057797</v>
      </c>
      <c r="BB293" s="22">
        <f t="shared" si="84"/>
        <v>0.2362413563169124</v>
      </c>
      <c r="BC293" s="21">
        <f t="shared" si="85"/>
        <v>0.69565217391304357</v>
      </c>
      <c r="BD293" t="str">
        <f t="shared" si="92"/>
        <v>Travis Benjamin</v>
      </c>
      <c r="BE293">
        <f t="shared" si="93"/>
        <v>4600</v>
      </c>
      <c r="BF293" t="str">
        <f t="shared" si="94"/>
        <v>WR</v>
      </c>
    </row>
    <row r="294" spans="1:58" x14ac:dyDescent="0.3">
      <c r="A294" t="s">
        <v>2732</v>
      </c>
      <c r="B294" t="s">
        <v>34</v>
      </c>
      <c r="C294" t="s">
        <v>2733</v>
      </c>
      <c r="D294" t="s">
        <v>378</v>
      </c>
      <c r="E294" t="s">
        <v>2734</v>
      </c>
      <c r="F294">
        <v>2.2714285169328901</v>
      </c>
      <c r="G294">
        <v>14</v>
      </c>
      <c r="H294">
        <v>4600</v>
      </c>
      <c r="I294" t="s">
        <v>1896</v>
      </c>
      <c r="J294" t="s">
        <v>46</v>
      </c>
      <c r="K294" t="s">
        <v>1094</v>
      </c>
      <c r="O294" t="str">
        <f t="shared" si="86"/>
        <v>Ameer Abdullah</v>
      </c>
      <c r="P294" t="str">
        <f>IFERROR(VLOOKUP(O:O,'Name Bridge'!A:B,2,FALSE),O:O)</f>
        <v>Ameer Abdullah</v>
      </c>
      <c r="Q294" s="12">
        <f>VLOOKUP($K294,'Defensive Stats'!$AC:$AH,2,FALSE)</f>
        <v>6.8150183150183148</v>
      </c>
      <c r="R294" s="12">
        <f>VLOOKUP($K294,'Defensive Stats'!$AC:$AH,4,FALSE)</f>
        <v>4.6739659367396591</v>
      </c>
      <c r="S294" s="12">
        <f>VLOOKUP($K294,'Defensive Stats'!$AC:$AH,6,FALSE)</f>
        <v>11.414110429447852</v>
      </c>
      <c r="T294" s="12">
        <f>IFERROR(VLOOKUP($P294,Passing!$C:$AF,9,FALSE)/VLOOKUP($P294,Passing!$C:$AF,5,FALSE),0)</f>
        <v>0</v>
      </c>
      <c r="U294" s="12">
        <f>IFERROR(VLOOKUP($P294,Passing!$C:$AF,11,FALSE)/VLOOKUP($P294,Passing!$C:$AF,5,FALSE),0)</f>
        <v>0</v>
      </c>
      <c r="V294" s="12">
        <f>IFERROR(VLOOKUP($P294,Passing!$C:$AF,18,FALSE),0)</f>
        <v>0</v>
      </c>
      <c r="W294" s="12">
        <f>IFERROR(VLOOKUP($P294,Passing!$C:$AF,12,FALSE)/VLOOKUP($P294,Passing!$C:$AF,5,FALSE),0)</f>
        <v>0</v>
      </c>
      <c r="X294" s="12">
        <f>IFERROR(IF(OR($B294="D",$B294="K"),0,VLOOKUP($P294,Receiving!$C:$T,7,FALSE)/VLOOKUP($P294,Receiving!$C:$T,5,FALSE)),0)*$AJ294</f>
        <v>1.3125</v>
      </c>
      <c r="Y294" s="21">
        <f>IFERROR(VLOOKUP($P294,Receiving!$C:$T,8,FALSE)/VLOOKUP($P294,Receiving!$C:$T,5,FALSE),0)</f>
        <v>0.9375</v>
      </c>
      <c r="Z294" s="21">
        <f>IFERROR(VLOOKUP($P294,Receiving!$C:$T,10,FALSE)/VLOOKUP($P294,Receiving!$C:$T,5,FALSE),0)</f>
        <v>5.5</v>
      </c>
      <c r="AA294" s="21">
        <f>IFERROR(VLOOKUP($P294,Receiving!$C:$T,11,FALSE),0)</f>
        <v>5.9</v>
      </c>
      <c r="AB294" s="21">
        <f>IFERROR(VLOOKUP($P294,Receiving!$C:$T,14,FALSE),0)</f>
        <v>16</v>
      </c>
      <c r="AC294" s="21">
        <f>IFERROR(VLOOKUP($P294,Receiving!$C:$T,11,FALSE)/VLOOKUP($P294,Receiving!$C:$T,5,FALSE),0)</f>
        <v>0.36875000000000002</v>
      </c>
      <c r="AD294" s="12">
        <f>IFERROR(VLOOKUP($P294,Rushing!$C:$P,7,FALSE)/VLOOKUP($P294,Rushing!$C:$P,5,FALSE),0)</f>
        <v>1.4375</v>
      </c>
      <c r="AE294" s="12">
        <f>IFERROR(VLOOKUP($P294,Rushing!$C:$P,8,FALSE)/VLOOKUP($P294,Rushing!$C:$P,5,FALSE),0)</f>
        <v>7.1875</v>
      </c>
      <c r="AF294" s="12" t="str">
        <f>IFERROR(VLOOKUP($P294,Rushing!$C:$P,12,FALSE),0)</f>
        <v>5.0</v>
      </c>
      <c r="AG294" s="12">
        <f>IFERROR(VLOOKUP($P294,Rushing!$C:$P,9,FALSE)/VLOOKUP($P294,Rushing!$C:$P,5,FALSE),0)</f>
        <v>0</v>
      </c>
      <c r="AH294" s="12">
        <f>VLOOKUP($J294,'Vegas Odds'!$B:$S,18,FALSE)</f>
        <v>24.965896593176794</v>
      </c>
      <c r="AI294" s="12">
        <f>VLOOKUP($J294,'Vegas Odds'!$B:$S,17,FALSE)</f>
        <v>34.134103406823208</v>
      </c>
      <c r="AJ294">
        <v>1</v>
      </c>
      <c r="AK294" s="12">
        <f t="shared" si="79"/>
        <v>0</v>
      </c>
      <c r="AL294" s="12">
        <f t="shared" si="80"/>
        <v>0</v>
      </c>
      <c r="AM294" s="12">
        <f>V294/Team_Defense_Table[[#Totals],[Passing yds/att]]*'Fanduel Export'!Q294</f>
        <v>0</v>
      </c>
      <c r="AN294" s="12">
        <f t="shared" si="95"/>
        <v>0</v>
      </c>
      <c r="AO294" s="12">
        <f>IFERROR(IF(OR($B294="D",$B294="K"),0,VLOOKUP($P294,Receiving!$C:$T,7,FALSE)/VLOOKUP($P294,Receiving!$C:$T,5,FALSE)),0)*$AJ294</f>
        <v>1.3125</v>
      </c>
      <c r="AP294" s="21">
        <f t="shared" si="87"/>
        <v>26.827243589743592</v>
      </c>
      <c r="AQ294" s="21">
        <f t="shared" si="88"/>
        <v>1.2214351865456681</v>
      </c>
      <c r="AR294" s="22">
        <f t="shared" si="81"/>
        <v>0.9375</v>
      </c>
      <c r="AS294" s="22">
        <f t="shared" si="89"/>
        <v>0.87245370467547723</v>
      </c>
      <c r="AT294" s="22">
        <f>AA294/Team_Defense_Table[[#Totals],[Yards per completion]]*'Fanduel Export'!S294</f>
        <v>6.3420571845823144</v>
      </c>
      <c r="AU294" s="12">
        <f t="shared" si="96"/>
        <v>5.5331512859525667</v>
      </c>
      <c r="AV294" s="12">
        <f t="shared" si="82"/>
        <v>1.4375</v>
      </c>
      <c r="AW294" s="21">
        <f t="shared" si="90"/>
        <v>37.68278388278388</v>
      </c>
      <c r="AX294" s="12">
        <f t="shared" si="91"/>
        <v>1.302127088060655</v>
      </c>
      <c r="AY294" s="12">
        <f>AF294/Team_Defense_Table[[#Totals],[Rushing Y/A]]*R294</f>
        <v>5.4190909411474308</v>
      </c>
      <c r="AZ294" s="12">
        <f t="shared" si="97"/>
        <v>7.056345107132179</v>
      </c>
      <c r="BA294" s="22">
        <f t="shared" si="83"/>
        <v>1.7276996393084745</v>
      </c>
      <c r="BB294" s="22">
        <f t="shared" si="84"/>
        <v>0.37558687811053798</v>
      </c>
      <c r="BC294" s="21">
        <f t="shared" si="85"/>
        <v>0.28532608695652178</v>
      </c>
      <c r="BD294" t="str">
        <f t="shared" si="92"/>
        <v>Ameer Abdullah</v>
      </c>
      <c r="BE294">
        <f t="shared" si="93"/>
        <v>4600</v>
      </c>
      <c r="BF294" t="str">
        <f t="shared" si="94"/>
        <v>RB</v>
      </c>
    </row>
    <row r="295" spans="1:58" x14ac:dyDescent="0.3">
      <c r="A295" t="s">
        <v>2735</v>
      </c>
      <c r="B295" t="s">
        <v>34</v>
      </c>
      <c r="C295" t="s">
        <v>2736</v>
      </c>
      <c r="D295" t="s">
        <v>302</v>
      </c>
      <c r="E295" t="s">
        <v>2737</v>
      </c>
      <c r="F295">
        <v>7.0875000953674299</v>
      </c>
      <c r="G295">
        <v>8</v>
      </c>
      <c r="H295">
        <v>4600</v>
      </c>
      <c r="I295" t="s">
        <v>1972</v>
      </c>
      <c r="J295" t="s">
        <v>86</v>
      </c>
      <c r="K295" t="s">
        <v>1093</v>
      </c>
      <c r="O295" t="str">
        <f t="shared" si="86"/>
        <v>Patrick Laird</v>
      </c>
      <c r="P295" t="str">
        <f>IFERROR(VLOOKUP(O:O,'Name Bridge'!A:B,2,FALSE),O:O)</f>
        <v>Patrick Laird</v>
      </c>
      <c r="Q295" s="12">
        <f>VLOOKUP($K295,'Defensive Stats'!$AC:$AH,2,FALSE)</f>
        <v>5.3843283582089549</v>
      </c>
      <c r="R295" s="12">
        <f>VLOOKUP($K295,'Defensive Stats'!$AC:$AH,4,FALSE)</f>
        <v>4.1863013698630134</v>
      </c>
      <c r="S295" s="12">
        <f>VLOOKUP($K295,'Defensive Stats'!$AC:$AH,6,FALSE)</f>
        <v>9.5247524752475243</v>
      </c>
      <c r="T295" s="12">
        <f>IFERROR(VLOOKUP($P295,Passing!$C:$AF,9,FALSE)/VLOOKUP($P295,Passing!$C:$AF,5,FALSE),0)</f>
        <v>0</v>
      </c>
      <c r="U295" s="12">
        <f>IFERROR(VLOOKUP($P295,Passing!$C:$AF,11,FALSE)/VLOOKUP($P295,Passing!$C:$AF,5,FALSE),0)</f>
        <v>0</v>
      </c>
      <c r="V295" s="12">
        <f>IFERROR(VLOOKUP($P295,Passing!$C:$AF,18,FALSE),0)</f>
        <v>0</v>
      </c>
      <c r="W295" s="12">
        <f>IFERROR(VLOOKUP($P295,Passing!$C:$AF,12,FALSE)/VLOOKUP($P295,Passing!$C:$AF,5,FALSE),0)</f>
        <v>0</v>
      </c>
      <c r="X295" s="12">
        <f>IFERROR(IF(OR($B295="D",$B295="K"),0,VLOOKUP($P295,Receiving!$C:$T,7,FALSE)/VLOOKUP($P295,Receiving!$C:$T,5,FALSE)),0)*$AJ295</f>
        <v>2</v>
      </c>
      <c r="Y295" s="21">
        <f>IFERROR(VLOOKUP($P295,Receiving!$C:$T,8,FALSE)/VLOOKUP($P295,Receiving!$C:$T,5,FALSE),0)</f>
        <v>1.5333333333333334</v>
      </c>
      <c r="Z295" s="21">
        <f>IFERROR(VLOOKUP($P295,Receiving!$C:$T,10,FALSE)/VLOOKUP($P295,Receiving!$C:$T,5,FALSE),0)</f>
        <v>13.6</v>
      </c>
      <c r="AA295" s="21">
        <f>IFERROR(VLOOKUP($P295,Receiving!$C:$T,11,FALSE),0)</f>
        <v>8.9</v>
      </c>
      <c r="AB295" s="21">
        <f>IFERROR(VLOOKUP($P295,Receiving!$C:$T,14,FALSE),0)</f>
        <v>21</v>
      </c>
      <c r="AC295" s="21">
        <f>IFERROR(VLOOKUP($P295,Receiving!$C:$T,11,FALSE)/VLOOKUP($P295,Receiving!$C:$T,5,FALSE),0)</f>
        <v>0.59333333333333338</v>
      </c>
      <c r="AD295" s="12">
        <f>IFERROR(VLOOKUP($P295,Rushing!$C:$P,7,FALSE)/VLOOKUP($P295,Rushing!$C:$P,5,FALSE),0)</f>
        <v>4.1333333333333337</v>
      </c>
      <c r="AE295" s="12">
        <f>IFERROR(VLOOKUP($P295,Rushing!$C:$P,8,FALSE)/VLOOKUP($P295,Rushing!$C:$P,5,FALSE),0)</f>
        <v>11.2</v>
      </c>
      <c r="AF295" s="12" t="str">
        <f>IFERROR(VLOOKUP($P295,Rushing!$C:$P,12,FALSE),0)</f>
        <v>2.7</v>
      </c>
      <c r="AG295" s="12">
        <f>IFERROR(VLOOKUP($P295,Rushing!$C:$P,9,FALSE)/VLOOKUP($P295,Rushing!$C:$P,5,FALSE),0)</f>
        <v>6.6666666666666666E-2</v>
      </c>
      <c r="AH295" s="12">
        <f>VLOOKUP($J295,'Vegas Odds'!$B:$S,18,FALSE)</f>
        <v>42.492174647302903</v>
      </c>
      <c r="AI295" s="12">
        <f>VLOOKUP($J295,'Vegas Odds'!$B:$S,17,FALSE)</f>
        <v>20.507825352697093</v>
      </c>
      <c r="AJ295">
        <v>1</v>
      </c>
      <c r="AK295" s="12">
        <f t="shared" si="79"/>
        <v>0</v>
      </c>
      <c r="AL295" s="12">
        <f t="shared" si="80"/>
        <v>0</v>
      </c>
      <c r="AM295" s="12">
        <f>V295/Team_Defense_Table[[#Totals],[Passing yds/att]]*'Fanduel Export'!Q295</f>
        <v>0</v>
      </c>
      <c r="AN295" s="12">
        <f t="shared" si="95"/>
        <v>0</v>
      </c>
      <c r="AO295" s="12">
        <f>IFERROR(IF(OR($B295="D",$B295="K"),0,VLOOKUP($P295,Receiving!$C:$T,7,FALSE)/VLOOKUP($P295,Receiving!$C:$T,5,FALSE)),0)*$AJ295</f>
        <v>2</v>
      </c>
      <c r="AP295" s="21">
        <f t="shared" si="87"/>
        <v>49.607967032967032</v>
      </c>
      <c r="AQ295" s="21">
        <f t="shared" si="88"/>
        <v>1.7131189681312551</v>
      </c>
      <c r="AR295" s="22">
        <f t="shared" si="81"/>
        <v>1.5333333333333334</v>
      </c>
      <c r="AS295" s="22">
        <f t="shared" si="89"/>
        <v>1.313391208900629</v>
      </c>
      <c r="AT295" s="22">
        <f>AA295/Team_Defense_Table[[#Totals],[Yards per completion]]*'Fanduel Export'!S295</f>
        <v>7.9832508688273087</v>
      </c>
      <c r="AU295" s="12">
        <f t="shared" si="96"/>
        <v>10.485131509566095</v>
      </c>
      <c r="AV295" s="12">
        <f t="shared" si="82"/>
        <v>4.1333333333333337</v>
      </c>
      <c r="AW295" s="21">
        <f t="shared" si="90"/>
        <v>42.314010989010988</v>
      </c>
      <c r="AX295" s="12">
        <f t="shared" si="91"/>
        <v>2.0032532048662346</v>
      </c>
      <c r="AY295" s="12">
        <f>AF295/Team_Defense_Table[[#Totals],[Rushing Y/A]]*R295</f>
        <v>2.6209886837403218</v>
      </c>
      <c r="AZ295" s="12">
        <f t="shared" si="97"/>
        <v>5.250503980620933</v>
      </c>
      <c r="BA295" s="22">
        <f t="shared" si="83"/>
        <v>2.3402302156853696</v>
      </c>
      <c r="BB295" s="22">
        <f t="shared" si="84"/>
        <v>0.50874569906203693</v>
      </c>
      <c r="BC295" s="21">
        <f t="shared" si="85"/>
        <v>0.43478260869565222</v>
      </c>
      <c r="BD295" t="str">
        <f t="shared" si="92"/>
        <v>Patrick Laird</v>
      </c>
      <c r="BE295">
        <f t="shared" si="93"/>
        <v>4600</v>
      </c>
      <c r="BF295" t="str">
        <f t="shared" si="94"/>
        <v>RB</v>
      </c>
    </row>
    <row r="296" spans="1:58" x14ac:dyDescent="0.3">
      <c r="A296" t="s">
        <v>2738</v>
      </c>
      <c r="B296" t="s">
        <v>34</v>
      </c>
      <c r="C296" t="s">
        <v>2739</v>
      </c>
      <c r="D296" t="s">
        <v>485</v>
      </c>
      <c r="E296" t="s">
        <v>2740</v>
      </c>
      <c r="F296">
        <v>1.20000004768371</v>
      </c>
      <c r="G296">
        <v>8</v>
      </c>
      <c r="H296">
        <v>4600</v>
      </c>
      <c r="I296" t="s">
        <v>1884</v>
      </c>
      <c r="J296" t="s">
        <v>1138</v>
      </c>
      <c r="K296" t="s">
        <v>33</v>
      </c>
      <c r="O296" t="str">
        <f t="shared" si="86"/>
        <v>Devontae Booker</v>
      </c>
      <c r="P296" t="str">
        <f>IFERROR(VLOOKUP(O:O,'Name Bridge'!A:B,2,FALSE),O:O)</f>
        <v>Devontae Booker</v>
      </c>
      <c r="Q296" s="12">
        <f>VLOOKUP($K296,'Defensive Stats'!$AC:$AH,2,FALSE)</f>
        <v>6.7941176470588234</v>
      </c>
      <c r="R296" s="12">
        <f>VLOOKUP($K296,'Defensive Stats'!$AC:$AH,4,FALSE)</f>
        <v>5.1595505617977526</v>
      </c>
      <c r="S296" s="12">
        <f>VLOOKUP($K296,'Defensive Stats'!$AC:$AH,6,FALSE)</f>
        <v>10.651296829971182</v>
      </c>
      <c r="T296" s="12">
        <f>IFERROR(VLOOKUP($P296,Passing!$C:$AF,9,FALSE)/VLOOKUP($P296,Passing!$C:$AF,5,FALSE),0)</f>
        <v>0</v>
      </c>
      <c r="U296" s="12">
        <f>IFERROR(VLOOKUP($P296,Passing!$C:$AF,11,FALSE)/VLOOKUP($P296,Passing!$C:$AF,5,FALSE),0)</f>
        <v>0</v>
      </c>
      <c r="V296" s="12">
        <f>IFERROR(VLOOKUP($P296,Passing!$C:$AF,18,FALSE),0)</f>
        <v>0</v>
      </c>
      <c r="W296" s="12">
        <f>IFERROR(VLOOKUP($P296,Passing!$C:$AF,12,FALSE)/VLOOKUP($P296,Passing!$C:$AF,5,FALSE),0)</f>
        <v>0</v>
      </c>
      <c r="X296" s="12">
        <f>IFERROR(IF(OR($B296="D",$B296="K"),0,VLOOKUP($P296,Receiving!$C:$T,7,FALSE)/VLOOKUP($P296,Receiving!$C:$T,5,FALSE)),0)*$AJ296</f>
        <v>0.5625</v>
      </c>
      <c r="Y296" s="21">
        <f>IFERROR(VLOOKUP($P296,Receiving!$C:$T,8,FALSE)/VLOOKUP($P296,Receiving!$C:$T,5,FALSE),0)</f>
        <v>0.375</v>
      </c>
      <c r="Z296" s="21">
        <f>IFERROR(VLOOKUP($P296,Receiving!$C:$T,10,FALSE)/VLOOKUP($P296,Receiving!$C:$T,5,FALSE),0)</f>
        <v>3.5625</v>
      </c>
      <c r="AA296" s="21">
        <f>IFERROR(VLOOKUP($P296,Receiving!$C:$T,11,FALSE),0)</f>
        <v>9.5</v>
      </c>
      <c r="AB296" s="21">
        <f>IFERROR(VLOOKUP($P296,Receiving!$C:$T,14,FALSE),0)</f>
        <v>25</v>
      </c>
      <c r="AC296" s="21">
        <f>IFERROR(VLOOKUP($P296,Receiving!$C:$T,11,FALSE)/VLOOKUP($P296,Receiving!$C:$T,5,FALSE),0)</f>
        <v>0.59375</v>
      </c>
      <c r="AD296" s="12">
        <f>IFERROR(VLOOKUP($P296,Rushing!$C:$P,7,FALSE)/VLOOKUP($P296,Rushing!$C:$P,5,FALSE),0)</f>
        <v>0.125</v>
      </c>
      <c r="AE296" s="12">
        <f>IFERROR(VLOOKUP($P296,Rushing!$C:$P,8,FALSE)/VLOOKUP($P296,Rushing!$C:$P,5,FALSE),0)</f>
        <v>0.5625</v>
      </c>
      <c r="AF296" s="12" t="str">
        <f>IFERROR(VLOOKUP($P296,Rushing!$C:$P,12,FALSE),0)</f>
        <v>4.5</v>
      </c>
      <c r="AG296" s="12">
        <f>IFERROR(VLOOKUP($P296,Rushing!$C:$P,9,FALSE)/VLOOKUP($P296,Rushing!$C:$P,5,FALSE),0)</f>
        <v>0</v>
      </c>
      <c r="AH296" s="12">
        <f>VLOOKUP($J296,'Vegas Odds'!$B:$S,18,FALSE)</f>
        <v>29.094443537499998</v>
      </c>
      <c r="AI296" s="12">
        <f>VLOOKUP($J296,'Vegas Odds'!$B:$S,17,FALSE)</f>
        <v>32.205556462499999</v>
      </c>
      <c r="AJ296">
        <v>1</v>
      </c>
      <c r="AK296" s="12">
        <f t="shared" si="79"/>
        <v>0</v>
      </c>
      <c r="AL296" s="12">
        <f t="shared" si="80"/>
        <v>0</v>
      </c>
      <c r="AM296" s="12">
        <f>V296/Team_Defense_Table[[#Totals],[Passing yds/att]]*'Fanduel Export'!Q296</f>
        <v>0</v>
      </c>
      <c r="AN296" s="12">
        <f t="shared" si="95"/>
        <v>0</v>
      </c>
      <c r="AO296" s="12">
        <f>IFERROR(IF(OR($B296="D",$B296="K"),0,VLOOKUP($P296,Receiving!$C:$T,7,FALSE)/VLOOKUP($P296,Receiving!$C:$T,5,FALSE)),0)*$AJ296</f>
        <v>0.5625</v>
      </c>
      <c r="AP296" s="21">
        <f t="shared" si="87"/>
        <v>44.777285214785209</v>
      </c>
      <c r="AQ296" s="21">
        <f t="shared" si="88"/>
        <v>0.36548943088760349</v>
      </c>
      <c r="AR296" s="22">
        <f t="shared" si="81"/>
        <v>0.375</v>
      </c>
      <c r="AS296" s="22">
        <f t="shared" si="89"/>
        <v>0.24365962059173565</v>
      </c>
      <c r="AT296" s="22">
        <f>AA296/Team_Defense_Table[[#Totals],[Yards per completion]]*'Fanduel Export'!S296</f>
        <v>9.5293255738032645</v>
      </c>
      <c r="AU296" s="12">
        <f t="shared" si="96"/>
        <v>2.321911853808027</v>
      </c>
      <c r="AV296" s="12">
        <f t="shared" si="82"/>
        <v>0.125</v>
      </c>
      <c r="AW296" s="21">
        <f t="shared" si="90"/>
        <v>27.354940892440894</v>
      </c>
      <c r="AX296" s="12">
        <f t="shared" si="91"/>
        <v>0.14716517113458422</v>
      </c>
      <c r="AY296" s="12">
        <f>AF296/Team_Defense_Table[[#Totals],[Rushing Y/A]]*R296</f>
        <v>5.3838788470933068</v>
      </c>
      <c r="AZ296" s="12">
        <f t="shared" si="97"/>
        <v>0.79231945190035447</v>
      </c>
      <c r="BA296" s="22">
        <f t="shared" si="83"/>
        <v>0.49892313057083815</v>
      </c>
      <c r="BB296" s="22">
        <f t="shared" si="84"/>
        <v>0.10846155012409525</v>
      </c>
      <c r="BC296" s="21">
        <f t="shared" si="85"/>
        <v>0.12228260869565219</v>
      </c>
      <c r="BD296" t="str">
        <f t="shared" si="92"/>
        <v>Devontae Booker</v>
      </c>
      <c r="BE296">
        <f t="shared" si="93"/>
        <v>4600</v>
      </c>
      <c r="BF296" t="str">
        <f t="shared" si="94"/>
        <v>RB</v>
      </c>
    </row>
    <row r="297" spans="1:58" x14ac:dyDescent="0.3">
      <c r="A297" t="s">
        <v>2741</v>
      </c>
      <c r="B297" t="s">
        <v>49</v>
      </c>
      <c r="C297" t="s">
        <v>2667</v>
      </c>
      <c r="D297" t="s">
        <v>369</v>
      </c>
      <c r="E297" t="s">
        <v>2742</v>
      </c>
      <c r="F297">
        <v>3.2333332697550401</v>
      </c>
      <c r="G297">
        <v>12</v>
      </c>
      <c r="H297">
        <v>4600</v>
      </c>
      <c r="I297" t="s">
        <v>1941</v>
      </c>
      <c r="J297" t="s">
        <v>135</v>
      </c>
      <c r="K297" t="s">
        <v>76</v>
      </c>
      <c r="O297" t="str">
        <f t="shared" si="86"/>
        <v>Trey Quinn</v>
      </c>
      <c r="P297" t="str">
        <f>IFERROR(VLOOKUP(O:O,'Name Bridge'!A:B,2,FALSE),O:O)</f>
        <v>Trey Quinn</v>
      </c>
      <c r="Q297" s="12">
        <f>VLOOKUP($K297,'Defensive Stats'!$AC:$AH,2,FALSE)</f>
        <v>6.7688266199649734</v>
      </c>
      <c r="R297" s="12">
        <f>VLOOKUP($K297,'Defensive Stats'!$AC:$AH,4,FALSE)</f>
        <v>4.0849858356940514</v>
      </c>
      <c r="S297" s="12">
        <f>VLOOKUP($K297,'Defensive Stats'!$AC:$AH,6,FALSE)</f>
        <v>11.10632183908046</v>
      </c>
      <c r="T297" s="12">
        <f>IFERROR(VLOOKUP($P297,Passing!$C:$AF,9,FALSE)/VLOOKUP($P297,Passing!$C:$AF,5,FALSE),0)</f>
        <v>0</v>
      </c>
      <c r="U297" s="12">
        <f>IFERROR(VLOOKUP($P297,Passing!$C:$AF,11,FALSE)/VLOOKUP($P297,Passing!$C:$AF,5,FALSE),0)</f>
        <v>0</v>
      </c>
      <c r="V297" s="12">
        <f>IFERROR(VLOOKUP($P297,Passing!$C:$AF,18,FALSE),0)</f>
        <v>0</v>
      </c>
      <c r="W297" s="12">
        <f>IFERROR(VLOOKUP($P297,Passing!$C:$AF,12,FALSE)/VLOOKUP($P297,Passing!$C:$AF,5,FALSE),0)</f>
        <v>0</v>
      </c>
      <c r="X297" s="12">
        <f>IFERROR(IF(OR($B297="D",$B297="K"),0,VLOOKUP($P297,Receiving!$C:$T,7,FALSE)/VLOOKUP($P297,Receiving!$C:$T,5,FALSE)),0)*$AJ297</f>
        <v>3.9166666666666665</v>
      </c>
      <c r="Y297" s="21">
        <f>IFERROR(VLOOKUP($P297,Receiving!$C:$T,8,FALSE)/VLOOKUP($P297,Receiving!$C:$T,5,FALSE),0)</f>
        <v>2.1666666666666665</v>
      </c>
      <c r="Z297" s="21">
        <f>IFERROR(VLOOKUP($P297,Receiving!$C:$T,10,FALSE)/VLOOKUP($P297,Receiving!$C:$T,5,FALSE),0)</f>
        <v>16.5</v>
      </c>
      <c r="AA297" s="21">
        <f>IFERROR(VLOOKUP($P297,Receiving!$C:$T,11,FALSE),0)</f>
        <v>7.6</v>
      </c>
      <c r="AB297" s="21">
        <f>IFERROR(VLOOKUP($P297,Receiving!$C:$T,14,FALSE),0)</f>
        <v>19</v>
      </c>
      <c r="AC297" s="21">
        <f>IFERROR(VLOOKUP($P297,Receiving!$C:$T,11,FALSE)/VLOOKUP($P297,Receiving!$C:$T,5,FALSE),0)</f>
        <v>0.6333333333333333</v>
      </c>
      <c r="AD297" s="12">
        <f>IFERROR(VLOOKUP($P297,Rushing!$C:$P,7,FALSE)/VLOOKUP($P297,Rushing!$C:$P,5,FALSE),0)</f>
        <v>0</v>
      </c>
      <c r="AE297" s="12">
        <f>IFERROR(VLOOKUP($P297,Rushing!$C:$P,8,FALSE)/VLOOKUP($P297,Rushing!$C:$P,5,FALSE),0)</f>
        <v>0</v>
      </c>
      <c r="AF297" s="12">
        <f>IFERROR(VLOOKUP($P297,Rushing!$C:$P,12,FALSE),0)</f>
        <v>0</v>
      </c>
      <c r="AG297" s="12">
        <f>IFERROR(VLOOKUP($P297,Rushing!$C:$P,9,FALSE)/VLOOKUP($P297,Rushing!$C:$P,5,FALSE),0)</f>
        <v>0</v>
      </c>
      <c r="AH297" s="12">
        <f>VLOOKUP($J297,'Vegas Odds'!$B:$S,18,FALSE)</f>
        <v>36.75783627131635</v>
      </c>
      <c r="AI297" s="12">
        <f>VLOOKUP($J297,'Vegas Odds'!$B:$S,17,FALSE)</f>
        <v>17.842163728683655</v>
      </c>
      <c r="AJ297">
        <v>1</v>
      </c>
      <c r="AK297" s="12">
        <f t="shared" si="79"/>
        <v>0</v>
      </c>
      <c r="AL297" s="12">
        <f t="shared" si="80"/>
        <v>0</v>
      </c>
      <c r="AM297" s="12">
        <f>V297/Team_Defense_Table[[#Totals],[Passing yds/att]]*'Fanduel Export'!Q297</f>
        <v>0</v>
      </c>
      <c r="AN297" s="12">
        <f t="shared" si="95"/>
        <v>0</v>
      </c>
      <c r="AO297" s="12">
        <f>IFERROR(IF(OR($B297="D",$B297="K"),0,VLOOKUP($P297,Receiving!$C:$T,7,FALSE)/VLOOKUP($P297,Receiving!$C:$T,5,FALSE)),0)*$AJ297</f>
        <v>3.9166666666666665</v>
      </c>
      <c r="AP297" s="21">
        <f t="shared" si="87"/>
        <v>32.519155844155847</v>
      </c>
      <c r="AQ297" s="21">
        <f t="shared" si="88"/>
        <v>4.4271810975846355</v>
      </c>
      <c r="AR297" s="22">
        <f t="shared" si="81"/>
        <v>2.1666666666666665</v>
      </c>
      <c r="AS297" s="22">
        <f t="shared" si="89"/>
        <v>2.4490789050468198</v>
      </c>
      <c r="AT297" s="22">
        <f>AA297/Team_Defense_Table[[#Totals],[Yards per completion]]*'Fanduel Export'!S297</f>
        <v>7.9491358411293467</v>
      </c>
      <c r="AU297" s="12">
        <f t="shared" si="96"/>
        <v>19.468060901861492</v>
      </c>
      <c r="AV297" s="12">
        <f t="shared" si="82"/>
        <v>0</v>
      </c>
      <c r="AW297" s="21">
        <f t="shared" si="90"/>
        <v>36.928205128205128</v>
      </c>
      <c r="AX297" s="12">
        <f t="shared" si="91"/>
        <v>0</v>
      </c>
      <c r="AY297" s="12">
        <f>AF297/Team_Defense_Table[[#Totals],[Rushing Y/A]]*R297</f>
        <v>0</v>
      </c>
      <c r="AZ297" s="12">
        <f t="shared" si="97"/>
        <v>0</v>
      </c>
      <c r="BA297" s="22">
        <f t="shared" si="83"/>
        <v>3.0301394235194827</v>
      </c>
      <c r="BB297" s="22">
        <f t="shared" si="84"/>
        <v>0.65872596163467023</v>
      </c>
      <c r="BC297" s="21">
        <f t="shared" si="85"/>
        <v>0.85144927536231885</v>
      </c>
      <c r="BD297" t="str">
        <f t="shared" si="92"/>
        <v>Trey Quinn</v>
      </c>
      <c r="BE297">
        <f t="shared" si="93"/>
        <v>4600</v>
      </c>
      <c r="BF297" t="str">
        <f t="shared" si="94"/>
        <v>WR</v>
      </c>
    </row>
    <row r="298" spans="1:58" x14ac:dyDescent="0.3">
      <c r="A298" t="s">
        <v>2743</v>
      </c>
      <c r="B298" t="s">
        <v>49</v>
      </c>
      <c r="C298" t="s">
        <v>2302</v>
      </c>
      <c r="D298" t="s">
        <v>2744</v>
      </c>
      <c r="E298" t="s">
        <v>2745</v>
      </c>
      <c r="F298">
        <v>0</v>
      </c>
      <c r="G298">
        <v>0</v>
      </c>
      <c r="H298">
        <v>4600</v>
      </c>
      <c r="I298" t="s">
        <v>1888</v>
      </c>
      <c r="J298" t="s">
        <v>37</v>
      </c>
      <c r="K298" t="s">
        <v>54</v>
      </c>
      <c r="O298" t="str">
        <f t="shared" si="86"/>
        <v>James Proche</v>
      </c>
      <c r="P298" t="str">
        <f>IFERROR(VLOOKUP(O:O,'Name Bridge'!A:B,2,FALSE),O:O)</f>
        <v>James Proche</v>
      </c>
      <c r="Q298" s="12">
        <f>VLOOKUP($K298,'Defensive Stats'!$AC:$AH,2,FALSE)</f>
        <v>6.7641325536062382</v>
      </c>
      <c r="R298" s="12">
        <f>VLOOKUP($K298,'Defensive Stats'!$AC:$AH,4,FALSE)</f>
        <v>5</v>
      </c>
      <c r="S298" s="12">
        <f>VLOOKUP($K298,'Defensive Stats'!$AC:$AH,6,FALSE)</f>
        <v>10.911949685534591</v>
      </c>
      <c r="T298" s="12">
        <f>IFERROR(VLOOKUP($P298,Passing!$C:$AF,9,FALSE)/VLOOKUP($P298,Passing!$C:$AF,5,FALSE),0)</f>
        <v>0</v>
      </c>
      <c r="U298" s="12">
        <f>IFERROR(VLOOKUP($P298,Passing!$C:$AF,11,FALSE)/VLOOKUP($P298,Passing!$C:$AF,5,FALSE),0)</f>
        <v>0</v>
      </c>
      <c r="V298" s="12">
        <f>IFERROR(VLOOKUP($P298,Passing!$C:$AF,18,FALSE),0)</f>
        <v>0</v>
      </c>
      <c r="W298" s="12">
        <f>IFERROR(VLOOKUP($P298,Passing!$C:$AF,12,FALSE)/VLOOKUP($P298,Passing!$C:$AF,5,FALSE),0)</f>
        <v>0</v>
      </c>
      <c r="X298" s="12">
        <f>IFERROR(IF(OR($B298="D",$B298="K"),0,VLOOKUP($P298,Receiving!$C:$T,7,FALSE)/VLOOKUP($P298,Receiving!$C:$T,5,FALSE)),0)*$AJ298</f>
        <v>0</v>
      </c>
      <c r="Y298" s="21">
        <f>IFERROR(VLOOKUP($P298,Receiving!$C:$T,8,FALSE)/VLOOKUP($P298,Receiving!$C:$T,5,FALSE),0)</f>
        <v>0</v>
      </c>
      <c r="Z298" s="21">
        <f>IFERROR(VLOOKUP($P298,Receiving!$C:$T,10,FALSE)/VLOOKUP($P298,Receiving!$C:$T,5,FALSE),0)</f>
        <v>0</v>
      </c>
      <c r="AA298" s="21">
        <f>IFERROR(VLOOKUP($P298,Receiving!$C:$T,11,FALSE),0)</f>
        <v>0</v>
      </c>
      <c r="AB298" s="21">
        <f>IFERROR(VLOOKUP($P298,Receiving!$C:$T,14,FALSE),0)</f>
        <v>0</v>
      </c>
      <c r="AC298" s="21">
        <f>IFERROR(VLOOKUP($P298,Receiving!$C:$T,11,FALSE)/VLOOKUP($P298,Receiving!$C:$T,5,FALSE),0)</f>
        <v>0</v>
      </c>
      <c r="AD298" s="12">
        <f>IFERROR(VLOOKUP($P298,Rushing!$C:$P,7,FALSE)/VLOOKUP($P298,Rushing!$C:$P,5,FALSE),0)</f>
        <v>0</v>
      </c>
      <c r="AE298" s="12">
        <f>IFERROR(VLOOKUP($P298,Rushing!$C:$P,8,FALSE)/VLOOKUP($P298,Rushing!$C:$P,5,FALSE),0)</f>
        <v>0</v>
      </c>
      <c r="AF298" s="12">
        <f>IFERROR(VLOOKUP($P298,Rushing!$C:$P,12,FALSE),0)</f>
        <v>0</v>
      </c>
      <c r="AG298" s="12">
        <f>IFERROR(VLOOKUP($P298,Rushing!$C:$P,9,FALSE)/VLOOKUP($P298,Rushing!$C:$P,5,FALSE),0)</f>
        <v>0</v>
      </c>
      <c r="AH298" s="12">
        <f>VLOOKUP($J298,'Vegas Odds'!$B:$S,18,FALSE)</f>
        <v>12.779863682432442</v>
      </c>
      <c r="AI298" s="12">
        <f>VLOOKUP($J298,'Vegas Odds'!$B:$S,17,FALSE)</f>
        <v>50.520136317567555</v>
      </c>
      <c r="AJ298">
        <v>1</v>
      </c>
      <c r="AK298" s="12">
        <f t="shared" si="79"/>
        <v>0</v>
      </c>
      <c r="AL298" s="12">
        <f t="shared" si="80"/>
        <v>0</v>
      </c>
      <c r="AM298" s="12">
        <f>V298/Team_Defense_Table[[#Totals],[Passing yds/att]]*'Fanduel Export'!Q298</f>
        <v>0</v>
      </c>
      <c r="AN298" s="12">
        <f t="shared" si="95"/>
        <v>0</v>
      </c>
      <c r="AO298" s="12">
        <f>IFERROR(IF(OR($B298="D",$B298="K"),0,VLOOKUP($P298,Receiving!$C:$T,7,FALSE)/VLOOKUP($P298,Receiving!$C:$T,5,FALSE)),0)*$AJ298</f>
        <v>0</v>
      </c>
      <c r="AP298" s="21">
        <f t="shared" si="87"/>
        <v>19.229761904761904</v>
      </c>
      <c r="AQ298" s="21">
        <f t="shared" si="88"/>
        <v>0</v>
      </c>
      <c r="AR298" s="22">
        <f t="shared" si="81"/>
        <v>0</v>
      </c>
      <c r="AS298" s="22">
        <f t="shared" si="89"/>
        <v>0</v>
      </c>
      <c r="AT298" s="22">
        <f>AA298/Team_Defense_Table[[#Totals],[Yards per completion]]*'Fanduel Export'!S298</f>
        <v>0</v>
      </c>
      <c r="AU298" s="12">
        <f t="shared" si="96"/>
        <v>0</v>
      </c>
      <c r="AV298" s="12">
        <f t="shared" si="82"/>
        <v>0</v>
      </c>
      <c r="AW298" s="21">
        <f t="shared" si="90"/>
        <v>27.742261904761904</v>
      </c>
      <c r="AX298" s="12">
        <f t="shared" si="91"/>
        <v>0</v>
      </c>
      <c r="AY298" s="12">
        <f>AF298/Team_Defense_Table[[#Totals],[Rushing Y/A]]*R298</f>
        <v>0</v>
      </c>
      <c r="AZ298" s="12">
        <f t="shared" si="97"/>
        <v>0</v>
      </c>
      <c r="BA298" s="22">
        <f t="shared" si="83"/>
        <v>0</v>
      </c>
      <c r="BB298" s="22">
        <f t="shared" si="84"/>
        <v>0</v>
      </c>
      <c r="BC298" s="21">
        <f t="shared" si="85"/>
        <v>0</v>
      </c>
      <c r="BD298" t="str">
        <f t="shared" si="92"/>
        <v>James Proche</v>
      </c>
      <c r="BE298">
        <f t="shared" si="93"/>
        <v>4600</v>
      </c>
      <c r="BF298" t="str">
        <f t="shared" si="94"/>
        <v>WR</v>
      </c>
    </row>
    <row r="299" spans="1:58" x14ac:dyDescent="0.3">
      <c r="A299" t="s">
        <v>2746</v>
      </c>
      <c r="B299" t="s">
        <v>49</v>
      </c>
      <c r="C299" t="s">
        <v>2747</v>
      </c>
      <c r="D299" t="s">
        <v>448</v>
      </c>
      <c r="E299" t="s">
        <v>2577</v>
      </c>
      <c r="F299">
        <v>1.9285714285714199</v>
      </c>
      <c r="G299">
        <v>7</v>
      </c>
      <c r="H299">
        <v>4600</v>
      </c>
      <c r="I299" t="s">
        <v>1888</v>
      </c>
      <c r="J299" t="s">
        <v>54</v>
      </c>
      <c r="K299" t="s">
        <v>37</v>
      </c>
      <c r="O299" t="str">
        <f t="shared" si="86"/>
        <v>Rashard Higgins</v>
      </c>
      <c r="P299" t="str">
        <f>IFERROR(VLOOKUP(O:O,'Name Bridge'!A:B,2,FALSE),O:O)</f>
        <v>Rashard Higgins</v>
      </c>
      <c r="Q299" s="12">
        <f>VLOOKUP($K299,'Defensive Stats'!$AC:$AH,2,FALSE)</f>
        <v>6.09375</v>
      </c>
      <c r="R299" s="12">
        <f>VLOOKUP($K299,'Defensive Stats'!$AC:$AH,4,FALSE)</f>
        <v>4.3941176470588239</v>
      </c>
      <c r="S299" s="12">
        <f>VLOOKUP($K299,'Defensive Stats'!$AC:$AH,6,FALSE)</f>
        <v>10.424528301886792</v>
      </c>
      <c r="T299" s="12">
        <f>IFERROR(VLOOKUP($P299,Passing!$C:$AF,9,FALSE)/VLOOKUP($P299,Passing!$C:$AF,5,FALSE),0)</f>
        <v>0</v>
      </c>
      <c r="U299" s="12">
        <f>IFERROR(VLOOKUP($P299,Passing!$C:$AF,11,FALSE)/VLOOKUP($P299,Passing!$C:$AF,5,FALSE),0)</f>
        <v>0</v>
      </c>
      <c r="V299" s="12">
        <f>IFERROR(VLOOKUP($P299,Passing!$C:$AF,18,FALSE),0)</f>
        <v>0</v>
      </c>
      <c r="W299" s="12">
        <f>IFERROR(VLOOKUP($P299,Passing!$C:$AF,12,FALSE)/VLOOKUP($P299,Passing!$C:$AF,5,FALSE),0)</f>
        <v>0</v>
      </c>
      <c r="X299" s="12">
        <f>IFERROR(IF(OR($B299="D",$B299="K"),0,VLOOKUP($P299,Receiving!$C:$T,7,FALSE)/VLOOKUP($P299,Receiving!$C:$T,5,FALSE)),0)*$AJ299</f>
        <v>1.1000000000000001</v>
      </c>
      <c r="Y299" s="21">
        <f>IFERROR(VLOOKUP($P299,Receiving!$C:$T,8,FALSE)/VLOOKUP($P299,Receiving!$C:$T,5,FALSE),0)</f>
        <v>0.4</v>
      </c>
      <c r="Z299" s="21">
        <f>IFERROR(VLOOKUP($P299,Receiving!$C:$T,10,FALSE)/VLOOKUP($P299,Receiving!$C:$T,5,FALSE),0)</f>
        <v>5.5</v>
      </c>
      <c r="AA299" s="21">
        <f>IFERROR(VLOOKUP($P299,Receiving!$C:$T,11,FALSE),0)</f>
        <v>13.8</v>
      </c>
      <c r="AB299" s="21">
        <f>IFERROR(VLOOKUP($P299,Receiving!$C:$T,14,FALSE),0)</f>
        <v>35</v>
      </c>
      <c r="AC299" s="21">
        <f>IFERROR(VLOOKUP($P299,Receiving!$C:$T,11,FALSE)/VLOOKUP($P299,Receiving!$C:$T,5,FALSE),0)</f>
        <v>1.3800000000000001</v>
      </c>
      <c r="AD299" s="12">
        <f>IFERROR(VLOOKUP($P299,Rushing!$C:$P,7,FALSE)/VLOOKUP($P299,Rushing!$C:$P,5,FALSE),0)</f>
        <v>0</v>
      </c>
      <c r="AE299" s="12">
        <f>IFERROR(VLOOKUP($P299,Rushing!$C:$P,8,FALSE)/VLOOKUP($P299,Rushing!$C:$P,5,FALSE),0)</f>
        <v>0</v>
      </c>
      <c r="AF299" s="12">
        <f>IFERROR(VLOOKUP($P299,Rushing!$C:$P,12,FALSE),0)</f>
        <v>0</v>
      </c>
      <c r="AG299" s="12">
        <f>IFERROR(VLOOKUP($P299,Rushing!$C:$P,9,FALSE)/VLOOKUP($P299,Rushing!$C:$P,5,FALSE),0)</f>
        <v>0</v>
      </c>
      <c r="AH299" s="12">
        <f>VLOOKUP($J299,'Vegas Odds'!$B:$S,18,FALSE)</f>
        <v>39.317423175965665</v>
      </c>
      <c r="AI299" s="12">
        <f>VLOOKUP($J299,'Vegas Odds'!$B:$S,17,FALSE)</f>
        <v>20.682576824034335</v>
      </c>
      <c r="AJ299">
        <v>1</v>
      </c>
      <c r="AK299" s="12">
        <f t="shared" si="79"/>
        <v>0</v>
      </c>
      <c r="AL299" s="12">
        <f t="shared" si="80"/>
        <v>0</v>
      </c>
      <c r="AM299" s="12">
        <f>V299/Team_Defense_Table[[#Totals],[Passing yds/att]]*'Fanduel Export'!Q299</f>
        <v>0</v>
      </c>
      <c r="AN299" s="12">
        <f t="shared" si="95"/>
        <v>0</v>
      </c>
      <c r="AO299" s="12">
        <f>IFERROR(IF(OR($B299="D",$B299="K"),0,VLOOKUP($P299,Receiving!$C:$T,7,FALSE)/VLOOKUP($P299,Receiving!$C:$T,5,FALSE)),0)*$AJ299</f>
        <v>1.1000000000000001</v>
      </c>
      <c r="AP299" s="21">
        <f t="shared" si="87"/>
        <v>34.054517704517707</v>
      </c>
      <c r="AQ299" s="21">
        <f t="shared" si="88"/>
        <v>1.2699978860022076</v>
      </c>
      <c r="AR299" s="22">
        <f t="shared" si="81"/>
        <v>0.4</v>
      </c>
      <c r="AS299" s="22">
        <f t="shared" si="89"/>
        <v>0.46181741309171187</v>
      </c>
      <c r="AT299" s="22">
        <f>AA299/Team_Defense_Table[[#Totals],[Yards per completion]]*'Fanduel Export'!S299</f>
        <v>13.547887173228771</v>
      </c>
      <c r="AU299" s="12">
        <f t="shared" si="96"/>
        <v>6.2566502071988959</v>
      </c>
      <c r="AV299" s="12">
        <f t="shared" si="82"/>
        <v>0</v>
      </c>
      <c r="AW299" s="21">
        <f t="shared" si="90"/>
        <v>28.633928571428569</v>
      </c>
      <c r="AX299" s="12">
        <f t="shared" si="91"/>
        <v>0</v>
      </c>
      <c r="AY299" s="12">
        <f>AF299/Team_Defense_Table[[#Totals],[Rushing Y/A]]*R299</f>
        <v>0</v>
      </c>
      <c r="AZ299" s="12">
        <f t="shared" si="97"/>
        <v>0</v>
      </c>
      <c r="BA299" s="22">
        <f t="shared" si="83"/>
        <v>0.82566502071988968</v>
      </c>
      <c r="BB299" s="22">
        <f t="shared" si="84"/>
        <v>0.17949239580867168</v>
      </c>
      <c r="BC299" s="21">
        <f t="shared" si="85"/>
        <v>0.23913043478260873</v>
      </c>
      <c r="BD299" t="str">
        <f t="shared" si="92"/>
        <v>Rashard Higgins</v>
      </c>
      <c r="BE299">
        <f t="shared" si="93"/>
        <v>4600</v>
      </c>
      <c r="BF299" t="str">
        <f t="shared" si="94"/>
        <v>WR</v>
      </c>
    </row>
    <row r="300" spans="1:58" x14ac:dyDescent="0.3">
      <c r="A300" t="s">
        <v>2748</v>
      </c>
      <c r="B300" t="s">
        <v>34</v>
      </c>
      <c r="C300" t="s">
        <v>2749</v>
      </c>
      <c r="D300" t="s">
        <v>2750</v>
      </c>
      <c r="E300" t="s">
        <v>2731</v>
      </c>
      <c r="F300">
        <v>0</v>
      </c>
      <c r="G300">
        <v>0</v>
      </c>
      <c r="H300">
        <v>4600</v>
      </c>
      <c r="I300" t="s">
        <v>1919</v>
      </c>
      <c r="J300" t="s">
        <v>116</v>
      </c>
      <c r="K300" t="s">
        <v>1090</v>
      </c>
      <c r="O300" t="str">
        <f t="shared" si="86"/>
        <v>Eno Benjamin</v>
      </c>
      <c r="P300" t="str">
        <f>IFERROR(VLOOKUP(O:O,'Name Bridge'!A:B,2,FALSE),O:O)</f>
        <v>Eno Benjamin</v>
      </c>
      <c r="Q300" s="12">
        <f>VLOOKUP($K300,'Defensive Stats'!$AC:$AH,2,FALSE)</f>
        <v>5.2157996146435455</v>
      </c>
      <c r="R300" s="12">
        <f>VLOOKUP($K300,'Defensive Stats'!$AC:$AH,4,FALSE)</f>
        <v>4.4937655860349128</v>
      </c>
      <c r="S300" s="12">
        <f>VLOOKUP($K300,'Defensive Stats'!$AC:$AH,6,FALSE)</f>
        <v>8.5125786163522008</v>
      </c>
      <c r="T300" s="12">
        <f>IFERROR(VLOOKUP($P300,Passing!$C:$AF,9,FALSE)/VLOOKUP($P300,Passing!$C:$AF,5,FALSE),0)</f>
        <v>0</v>
      </c>
      <c r="U300" s="12">
        <f>IFERROR(VLOOKUP($P300,Passing!$C:$AF,11,FALSE)/VLOOKUP($P300,Passing!$C:$AF,5,FALSE),0)</f>
        <v>0</v>
      </c>
      <c r="V300" s="12">
        <f>IFERROR(VLOOKUP($P300,Passing!$C:$AF,18,FALSE),0)</f>
        <v>0</v>
      </c>
      <c r="W300" s="12">
        <f>IFERROR(VLOOKUP($P300,Passing!$C:$AF,12,FALSE)/VLOOKUP($P300,Passing!$C:$AF,5,FALSE),0)</f>
        <v>0</v>
      </c>
      <c r="X300" s="12">
        <f>IFERROR(IF(OR($B300="D",$B300="K"),0,VLOOKUP($P300,Receiving!$C:$T,7,FALSE)/VLOOKUP($P300,Receiving!$C:$T,5,FALSE)),0)*$AJ300</f>
        <v>0</v>
      </c>
      <c r="Y300" s="21">
        <f>IFERROR(VLOOKUP($P300,Receiving!$C:$T,8,FALSE)/VLOOKUP($P300,Receiving!$C:$T,5,FALSE),0)</f>
        <v>0</v>
      </c>
      <c r="Z300" s="21">
        <f>IFERROR(VLOOKUP($P300,Receiving!$C:$T,10,FALSE)/VLOOKUP($P300,Receiving!$C:$T,5,FALSE),0)</f>
        <v>0</v>
      </c>
      <c r="AA300" s="21">
        <f>IFERROR(VLOOKUP($P300,Receiving!$C:$T,11,FALSE),0)</f>
        <v>0</v>
      </c>
      <c r="AB300" s="21">
        <f>IFERROR(VLOOKUP($P300,Receiving!$C:$T,14,FALSE),0)</f>
        <v>0</v>
      </c>
      <c r="AC300" s="21">
        <f>IFERROR(VLOOKUP($P300,Receiving!$C:$T,11,FALSE)/VLOOKUP($P300,Receiving!$C:$T,5,FALSE),0)</f>
        <v>0</v>
      </c>
      <c r="AD300" s="12">
        <f>IFERROR(VLOOKUP($P300,Rushing!$C:$P,7,FALSE)/VLOOKUP($P300,Rushing!$C:$P,5,FALSE),0)</f>
        <v>0</v>
      </c>
      <c r="AE300" s="12">
        <f>IFERROR(VLOOKUP($P300,Rushing!$C:$P,8,FALSE)/VLOOKUP($P300,Rushing!$C:$P,5,FALSE),0)</f>
        <v>0</v>
      </c>
      <c r="AF300" s="12">
        <f>IFERROR(VLOOKUP($P300,Rushing!$C:$P,12,FALSE),0)</f>
        <v>0</v>
      </c>
      <c r="AG300" s="12">
        <f>IFERROR(VLOOKUP($P300,Rushing!$C:$P,9,FALSE)/VLOOKUP($P300,Rushing!$C:$P,5,FALSE),0)</f>
        <v>0</v>
      </c>
      <c r="AH300" s="12">
        <f>VLOOKUP($J300,'Vegas Odds'!$B:$S,18,FALSE)</f>
        <v>35.724841066015493</v>
      </c>
      <c r="AI300" s="12">
        <f>VLOOKUP($J300,'Vegas Odds'!$B:$S,17,FALSE)</f>
        <v>23.675158933984505</v>
      </c>
      <c r="AJ300">
        <v>1</v>
      </c>
      <c r="AK300" s="12">
        <f t="shared" si="79"/>
        <v>0</v>
      </c>
      <c r="AL300" s="12">
        <f t="shared" si="80"/>
        <v>0</v>
      </c>
      <c r="AM300" s="12">
        <f>V300/Team_Defense_Table[[#Totals],[Passing yds/att]]*'Fanduel Export'!Q300</f>
        <v>0</v>
      </c>
      <c r="AN300" s="12">
        <f t="shared" si="95"/>
        <v>0</v>
      </c>
      <c r="AO300" s="12">
        <f>IFERROR(IF(OR($B300="D",$B300="K"),0,VLOOKUP($P300,Receiving!$C:$T,7,FALSE)/VLOOKUP($P300,Receiving!$C:$T,5,FALSE)),0)*$AJ300</f>
        <v>0</v>
      </c>
      <c r="AP300" s="21">
        <f t="shared" si="87"/>
        <v>43.039806027306028</v>
      </c>
      <c r="AQ300" s="21">
        <f t="shared" si="88"/>
        <v>0</v>
      </c>
      <c r="AR300" s="22">
        <f t="shared" si="81"/>
        <v>0</v>
      </c>
      <c r="AS300" s="22">
        <f t="shared" si="89"/>
        <v>0</v>
      </c>
      <c r="AT300" s="22">
        <f>AA300/Team_Defense_Table[[#Totals],[Yards per completion]]*'Fanduel Export'!S300</f>
        <v>0</v>
      </c>
      <c r="AU300" s="12">
        <f t="shared" si="96"/>
        <v>0</v>
      </c>
      <c r="AV300" s="12">
        <f t="shared" si="82"/>
        <v>0</v>
      </c>
      <c r="AW300" s="21">
        <f t="shared" si="90"/>
        <v>26.173305860805861</v>
      </c>
      <c r="AX300" s="12">
        <f t="shared" si="91"/>
        <v>0</v>
      </c>
      <c r="AY300" s="12">
        <f>AF300/Team_Defense_Table[[#Totals],[Rushing Y/A]]*R300</f>
        <v>0</v>
      </c>
      <c r="AZ300" s="12">
        <f t="shared" si="97"/>
        <v>0</v>
      </c>
      <c r="BA300" s="22">
        <f t="shared" si="83"/>
        <v>0</v>
      </c>
      <c r="BB300" s="22">
        <f t="shared" si="84"/>
        <v>0</v>
      </c>
      <c r="BC300" s="21">
        <f t="shared" si="85"/>
        <v>0</v>
      </c>
      <c r="BD300" t="str">
        <f t="shared" si="92"/>
        <v>Eno Benjamin</v>
      </c>
      <c r="BE300">
        <f t="shared" si="93"/>
        <v>4600</v>
      </c>
      <c r="BF300" t="str">
        <f t="shared" si="94"/>
        <v>RB</v>
      </c>
    </row>
    <row r="301" spans="1:58" x14ac:dyDescent="0.3">
      <c r="A301" t="s">
        <v>2751</v>
      </c>
      <c r="B301" t="s">
        <v>52</v>
      </c>
      <c r="C301" t="s">
        <v>2027</v>
      </c>
      <c r="D301" t="s">
        <v>251</v>
      </c>
      <c r="E301" t="s">
        <v>2752</v>
      </c>
      <c r="F301">
        <v>5.3187499046325604</v>
      </c>
      <c r="G301">
        <v>16</v>
      </c>
      <c r="H301">
        <v>4600</v>
      </c>
      <c r="I301" t="s">
        <v>1996</v>
      </c>
      <c r="J301" t="s">
        <v>1092</v>
      </c>
      <c r="K301" t="s">
        <v>104</v>
      </c>
      <c r="O301" t="str">
        <f t="shared" si="86"/>
        <v>Tyler Eifert</v>
      </c>
      <c r="P301" t="str">
        <f>IFERROR(VLOOKUP(O:O,'Name Bridge'!A:B,2,FALSE),O:O)</f>
        <v>Tyler Eifert</v>
      </c>
      <c r="Q301" s="12">
        <f>VLOOKUP($K301,'Defensive Stats'!$AC:$AH,2,FALSE)</f>
        <v>7.0854092526690389</v>
      </c>
      <c r="R301" s="12">
        <f>VLOOKUP($K301,'Defensive Stats'!$AC:$AH,4,FALSE)</f>
        <v>4.0913838120104442</v>
      </c>
      <c r="S301" s="12">
        <f>VLOOKUP($K301,'Defensive Stats'!$AC:$AH,6,FALSE)</f>
        <v>10.106598984771574</v>
      </c>
      <c r="T301" s="12">
        <f>IFERROR(VLOOKUP($P301,Passing!$C:$AF,9,FALSE)/VLOOKUP($P301,Passing!$C:$AF,5,FALSE),0)</f>
        <v>0</v>
      </c>
      <c r="U301" s="12">
        <f>IFERROR(VLOOKUP($P301,Passing!$C:$AF,11,FALSE)/VLOOKUP($P301,Passing!$C:$AF,5,FALSE),0)</f>
        <v>0</v>
      </c>
      <c r="V301" s="12">
        <f>IFERROR(VLOOKUP($P301,Passing!$C:$AF,18,FALSE),0)</f>
        <v>0</v>
      </c>
      <c r="W301" s="12">
        <f>IFERROR(VLOOKUP($P301,Passing!$C:$AF,12,FALSE)/VLOOKUP($P301,Passing!$C:$AF,5,FALSE),0)</f>
        <v>0</v>
      </c>
      <c r="X301" s="12">
        <f>IFERROR(IF(OR($B301="D",$B301="K"),0,VLOOKUP($P301,Receiving!$C:$T,7,FALSE)/VLOOKUP($P301,Receiving!$C:$T,5,FALSE)),0)*$AJ301</f>
        <v>3.9375</v>
      </c>
      <c r="Y301" s="21">
        <f>IFERROR(VLOOKUP($P301,Receiving!$C:$T,8,FALSE)/VLOOKUP($P301,Receiving!$C:$T,5,FALSE),0)</f>
        <v>2.6875</v>
      </c>
      <c r="Z301" s="21">
        <f>IFERROR(VLOOKUP($P301,Receiving!$C:$T,10,FALSE)/VLOOKUP($P301,Receiving!$C:$T,5,FALSE),0)</f>
        <v>27.25</v>
      </c>
      <c r="AA301" s="21">
        <f>IFERROR(VLOOKUP($P301,Receiving!$C:$T,11,FALSE),0)</f>
        <v>10.1</v>
      </c>
      <c r="AB301" s="21">
        <f>IFERROR(VLOOKUP($P301,Receiving!$C:$T,14,FALSE),0)</f>
        <v>27</v>
      </c>
      <c r="AC301" s="21">
        <f>IFERROR(VLOOKUP($P301,Receiving!$C:$T,11,FALSE)/VLOOKUP($P301,Receiving!$C:$T,5,FALSE),0)</f>
        <v>0.63124999999999998</v>
      </c>
      <c r="AD301" s="12">
        <f>IFERROR(VLOOKUP($P301,Rushing!$C:$P,7,FALSE)/VLOOKUP($P301,Rushing!$C:$P,5,FALSE),0)</f>
        <v>0</v>
      </c>
      <c r="AE301" s="12">
        <f>IFERROR(VLOOKUP($P301,Rushing!$C:$P,8,FALSE)/VLOOKUP($P301,Rushing!$C:$P,5,FALSE),0)</f>
        <v>0</v>
      </c>
      <c r="AF301" s="12">
        <f>IFERROR(VLOOKUP($P301,Rushing!$C:$P,12,FALSE),0)</f>
        <v>0</v>
      </c>
      <c r="AG301" s="12">
        <f>IFERROR(VLOOKUP($P301,Rushing!$C:$P,9,FALSE)/VLOOKUP($P301,Rushing!$C:$P,5,FALSE),0)</f>
        <v>0</v>
      </c>
      <c r="AH301" s="12">
        <f>VLOOKUP($J301,'Vegas Odds'!$B:$S,18,FALSE)</f>
        <v>43.022920729712041</v>
      </c>
      <c r="AI301" s="12">
        <f>VLOOKUP($J301,'Vegas Odds'!$B:$S,17,FALSE)</f>
        <v>18.377079270287954</v>
      </c>
      <c r="AJ301">
        <v>1</v>
      </c>
      <c r="AK301" s="12">
        <f t="shared" si="79"/>
        <v>0</v>
      </c>
      <c r="AL301" s="12">
        <f t="shared" si="80"/>
        <v>0</v>
      </c>
      <c r="AM301" s="12">
        <f>V301/Team_Defense_Table[[#Totals],[Passing yds/att]]*'Fanduel Export'!Q301</f>
        <v>0</v>
      </c>
      <c r="AN301" s="12">
        <f t="shared" si="95"/>
        <v>0</v>
      </c>
      <c r="AO301" s="12">
        <f>IFERROR(IF(OR($B301="D",$B301="K"),0,VLOOKUP($P301,Receiving!$C:$T,7,FALSE)/VLOOKUP($P301,Receiving!$C:$T,5,FALSE)),0)*$AJ301</f>
        <v>3.9375</v>
      </c>
      <c r="AP301" s="21">
        <f t="shared" si="87"/>
        <v>39.601298701298703</v>
      </c>
      <c r="AQ301" s="21">
        <f t="shared" si="88"/>
        <v>4.2777069421636345</v>
      </c>
      <c r="AR301" s="22">
        <f t="shared" si="81"/>
        <v>2.6875</v>
      </c>
      <c r="AS301" s="22">
        <f t="shared" si="89"/>
        <v>2.9197047383021633</v>
      </c>
      <c r="AT301" s="22">
        <f>AA301/Team_Defense_Table[[#Totals],[Yards per completion]]*'Fanduel Export'!S301</f>
        <v>9.6130782989676025</v>
      </c>
      <c r="AU301" s="12">
        <f t="shared" si="96"/>
        <v>28.067350259165408</v>
      </c>
      <c r="AV301" s="12">
        <f t="shared" si="82"/>
        <v>0</v>
      </c>
      <c r="AW301" s="21">
        <f t="shared" si="90"/>
        <v>30.299350649350647</v>
      </c>
      <c r="AX301" s="12">
        <f t="shared" si="91"/>
        <v>0</v>
      </c>
      <c r="AY301" s="12">
        <f>AF301/Team_Defense_Table[[#Totals],[Rushing Y/A]]*R301</f>
        <v>0</v>
      </c>
      <c r="AZ301" s="12">
        <f t="shared" si="97"/>
        <v>0</v>
      </c>
      <c r="BA301" s="22">
        <f t="shared" si="83"/>
        <v>4.1504850259165407</v>
      </c>
      <c r="BB301" s="22">
        <f t="shared" si="84"/>
        <v>0.90227935346011756</v>
      </c>
      <c r="BC301" s="21">
        <f t="shared" si="85"/>
        <v>0.8559782608695653</v>
      </c>
      <c r="BD301" t="str">
        <f t="shared" si="92"/>
        <v>Tyler Eifert</v>
      </c>
      <c r="BE301">
        <f t="shared" si="93"/>
        <v>4600</v>
      </c>
      <c r="BF301" t="str">
        <f t="shared" si="94"/>
        <v>TE</v>
      </c>
    </row>
    <row r="302" spans="1:58" x14ac:dyDescent="0.3">
      <c r="A302" t="s">
        <v>2753</v>
      </c>
      <c r="B302" t="s">
        <v>34</v>
      </c>
      <c r="C302" t="s">
        <v>2132</v>
      </c>
      <c r="D302" t="s">
        <v>415</v>
      </c>
      <c r="E302" t="s">
        <v>2754</v>
      </c>
      <c r="F302">
        <v>4.5</v>
      </c>
      <c r="G302">
        <v>5</v>
      </c>
      <c r="H302">
        <v>4600</v>
      </c>
      <c r="I302" t="s">
        <v>1900</v>
      </c>
      <c r="J302" t="s">
        <v>61</v>
      </c>
      <c r="K302" t="s">
        <v>84</v>
      </c>
      <c r="O302" t="str">
        <f t="shared" si="86"/>
        <v>Travis Homer</v>
      </c>
      <c r="P302" t="str">
        <f>IFERROR(VLOOKUP(O:O,'Name Bridge'!A:B,2,FALSE),O:O)</f>
        <v>Travis Homer</v>
      </c>
      <c r="Q302" s="12">
        <f>VLOOKUP($K302,'Defensive Stats'!$AC:$AH,2,FALSE)</f>
        <v>7.3097014925373136</v>
      </c>
      <c r="R302" s="12">
        <f>VLOOKUP($K302,'Defensive Stats'!$AC:$AH,4,FALSE)</f>
        <v>4.2161520190023749</v>
      </c>
      <c r="S302" s="12">
        <f>VLOOKUP($K302,'Defensive Stats'!$AC:$AH,6,FALSE)</f>
        <v>11.162393162393162</v>
      </c>
      <c r="T302" s="12">
        <f>IFERROR(VLOOKUP($P302,Passing!$C:$AF,9,FALSE)/VLOOKUP($P302,Passing!$C:$AF,5,FALSE),0)</f>
        <v>0</v>
      </c>
      <c r="U302" s="12">
        <f>IFERROR(VLOOKUP($P302,Passing!$C:$AF,11,FALSE)/VLOOKUP($P302,Passing!$C:$AF,5,FALSE),0)</f>
        <v>0</v>
      </c>
      <c r="V302" s="12">
        <f>IFERROR(VLOOKUP($P302,Passing!$C:$AF,18,FALSE),0)</f>
        <v>0</v>
      </c>
      <c r="W302" s="12">
        <f>IFERROR(VLOOKUP($P302,Passing!$C:$AF,12,FALSE)/VLOOKUP($P302,Passing!$C:$AF,5,FALSE),0)</f>
        <v>0</v>
      </c>
      <c r="X302" s="12">
        <f>IFERROR(IF(OR($B302="D",$B302="K"),0,VLOOKUP($P302,Receiving!$C:$T,7,FALSE)/VLOOKUP($P302,Receiving!$C:$T,5,FALSE)),0)*$AJ302</f>
        <v>0.8125</v>
      </c>
      <c r="Y302" s="21">
        <f>IFERROR(VLOOKUP($P302,Receiving!$C:$T,8,FALSE)/VLOOKUP($P302,Receiving!$C:$T,5,FALSE),0)</f>
        <v>0.6875</v>
      </c>
      <c r="Z302" s="21">
        <f>IFERROR(VLOOKUP($P302,Receiving!$C:$T,10,FALSE)/VLOOKUP($P302,Receiving!$C:$T,5,FALSE),0)</f>
        <v>3.5</v>
      </c>
      <c r="AA302" s="21">
        <f>IFERROR(VLOOKUP($P302,Receiving!$C:$T,11,FALSE),0)</f>
        <v>5.0999999999999996</v>
      </c>
      <c r="AB302" s="21">
        <f>IFERROR(VLOOKUP($P302,Receiving!$C:$T,14,FALSE),0)</f>
        <v>11</v>
      </c>
      <c r="AC302" s="21">
        <f>IFERROR(VLOOKUP($P302,Receiving!$C:$T,11,FALSE)/VLOOKUP($P302,Receiving!$C:$T,5,FALSE),0)</f>
        <v>0.31874999999999998</v>
      </c>
      <c r="AD302" s="12">
        <f>IFERROR(VLOOKUP($P302,Rushing!$C:$P,7,FALSE)/VLOOKUP($P302,Rushing!$C:$P,5,FALSE),0)</f>
        <v>1.125</v>
      </c>
      <c r="AE302" s="12">
        <f>IFERROR(VLOOKUP($P302,Rushing!$C:$P,8,FALSE)/VLOOKUP($P302,Rushing!$C:$P,5,FALSE),0)</f>
        <v>7.125</v>
      </c>
      <c r="AF302" s="12" t="str">
        <f>IFERROR(VLOOKUP($P302,Rushing!$C:$P,12,FALSE),0)</f>
        <v>6.3</v>
      </c>
      <c r="AG302" s="12">
        <f>IFERROR(VLOOKUP($P302,Rushing!$C:$P,9,FALSE)/VLOOKUP($P302,Rushing!$C:$P,5,FALSE),0)</f>
        <v>0</v>
      </c>
      <c r="AH302" s="12">
        <f>VLOOKUP($J302,'Vegas Odds'!$B:$S,18,FALSE)</f>
        <v>34.284943948412703</v>
      </c>
      <c r="AI302" s="12">
        <f>VLOOKUP($J302,'Vegas Odds'!$B:$S,17,FALSE)</f>
        <v>30.315056051587295</v>
      </c>
      <c r="AJ302">
        <v>1</v>
      </c>
      <c r="AK302" s="12">
        <f t="shared" si="79"/>
        <v>0</v>
      </c>
      <c r="AL302" s="12">
        <f t="shared" si="80"/>
        <v>0</v>
      </c>
      <c r="AM302" s="12">
        <f>V302/Team_Defense_Table[[#Totals],[Passing yds/att]]*'Fanduel Export'!Q302</f>
        <v>0</v>
      </c>
      <c r="AN302" s="12">
        <f t="shared" si="95"/>
        <v>0</v>
      </c>
      <c r="AO302" s="12">
        <f>IFERROR(IF(OR($B302="D",$B302="K"),0,VLOOKUP($P302,Receiving!$C:$T,7,FALSE)/VLOOKUP($P302,Receiving!$C:$T,5,FALSE)),0)*$AJ302</f>
        <v>0.8125</v>
      </c>
      <c r="AP302" s="21">
        <f t="shared" si="87"/>
        <v>34.263041125541122</v>
      </c>
      <c r="AQ302" s="21">
        <f t="shared" si="88"/>
        <v>0.81301939474718421</v>
      </c>
      <c r="AR302" s="22">
        <f t="shared" si="81"/>
        <v>0.6875</v>
      </c>
      <c r="AS302" s="22">
        <f t="shared" si="89"/>
        <v>0.68793948786300196</v>
      </c>
      <c r="AT302" s="22">
        <f>AA302/Team_Defense_Table[[#Totals],[Yards per completion]]*'Fanduel Export'!S302</f>
        <v>5.3612191885004092</v>
      </c>
      <c r="AU302" s="12">
        <f t="shared" si="96"/>
        <v>3.6881943828582706</v>
      </c>
      <c r="AV302" s="12">
        <f t="shared" si="82"/>
        <v>1.125</v>
      </c>
      <c r="AW302" s="21">
        <f t="shared" si="90"/>
        <v>46.789285714285711</v>
      </c>
      <c r="AX302" s="12">
        <f t="shared" si="91"/>
        <v>0.72889418031066311</v>
      </c>
      <c r="AY302" s="12">
        <f>AF302/Team_Defense_Table[[#Totals],[Rushing Y/A]]*R302</f>
        <v>6.1592481668904258</v>
      </c>
      <c r="AZ302" s="12">
        <f t="shared" si="97"/>
        <v>4.4894401439355516</v>
      </c>
      <c r="BA302" s="22">
        <f t="shared" si="83"/>
        <v>1.1615134526793822</v>
      </c>
      <c r="BB302" s="22">
        <f t="shared" si="84"/>
        <v>0.25250292449551787</v>
      </c>
      <c r="BC302" s="21">
        <f t="shared" si="85"/>
        <v>0.1766304347826087</v>
      </c>
      <c r="BD302" t="str">
        <f t="shared" si="92"/>
        <v>Travis Homer</v>
      </c>
      <c r="BE302">
        <f t="shared" si="93"/>
        <v>4600</v>
      </c>
      <c r="BF302" t="str">
        <f t="shared" si="94"/>
        <v>RB</v>
      </c>
    </row>
    <row r="303" spans="1:58" x14ac:dyDescent="0.3">
      <c r="A303" t="s">
        <v>2755</v>
      </c>
      <c r="B303" t="s">
        <v>49</v>
      </c>
      <c r="C303" t="s">
        <v>2756</v>
      </c>
      <c r="D303" t="s">
        <v>2757</v>
      </c>
      <c r="E303" t="s">
        <v>2758</v>
      </c>
      <c r="F303">
        <v>0</v>
      </c>
      <c r="G303">
        <v>0</v>
      </c>
      <c r="H303">
        <v>4600</v>
      </c>
      <c r="I303" t="s">
        <v>1996</v>
      </c>
      <c r="J303" t="s">
        <v>1092</v>
      </c>
      <c r="K303" t="s">
        <v>104</v>
      </c>
      <c r="O303" t="str">
        <f t="shared" si="86"/>
        <v>Laviska Shenault Jr.</v>
      </c>
      <c r="P303" t="str">
        <f>IFERROR(VLOOKUP(O:O,'Name Bridge'!A:B,2,FALSE),O:O)</f>
        <v>Laviska Shenault Jr.</v>
      </c>
      <c r="Q303" s="12">
        <f>VLOOKUP($K303,'Defensive Stats'!$AC:$AH,2,FALSE)</f>
        <v>7.0854092526690389</v>
      </c>
      <c r="R303" s="12">
        <f>VLOOKUP($K303,'Defensive Stats'!$AC:$AH,4,FALSE)</f>
        <v>4.0913838120104442</v>
      </c>
      <c r="S303" s="12">
        <f>VLOOKUP($K303,'Defensive Stats'!$AC:$AH,6,FALSE)</f>
        <v>10.106598984771574</v>
      </c>
      <c r="T303" s="12">
        <f>IFERROR(VLOOKUP($P303,Passing!$C:$AF,9,FALSE)/VLOOKUP($P303,Passing!$C:$AF,5,FALSE),0)</f>
        <v>0</v>
      </c>
      <c r="U303" s="12">
        <f>IFERROR(VLOOKUP($P303,Passing!$C:$AF,11,FALSE)/VLOOKUP($P303,Passing!$C:$AF,5,FALSE),0)</f>
        <v>0</v>
      </c>
      <c r="V303" s="12">
        <f>IFERROR(VLOOKUP($P303,Passing!$C:$AF,18,FALSE),0)</f>
        <v>0</v>
      </c>
      <c r="W303" s="12">
        <f>IFERROR(VLOOKUP($P303,Passing!$C:$AF,12,FALSE)/VLOOKUP($P303,Passing!$C:$AF,5,FALSE),0)</f>
        <v>0</v>
      </c>
      <c r="X303" s="12">
        <f>IFERROR(IF(OR($B303="D",$B303="K"),0,VLOOKUP($P303,Receiving!$C:$T,7,FALSE)/VLOOKUP($P303,Receiving!$C:$T,5,FALSE)),0)*$AJ303</f>
        <v>0</v>
      </c>
      <c r="Y303" s="21">
        <f>IFERROR(VLOOKUP($P303,Receiving!$C:$T,8,FALSE)/VLOOKUP($P303,Receiving!$C:$T,5,FALSE),0)</f>
        <v>0</v>
      </c>
      <c r="Z303" s="21">
        <f>IFERROR(VLOOKUP($P303,Receiving!$C:$T,10,FALSE)/VLOOKUP($P303,Receiving!$C:$T,5,FALSE),0)</f>
        <v>0</v>
      </c>
      <c r="AA303" s="21">
        <f>IFERROR(VLOOKUP($P303,Receiving!$C:$T,11,FALSE),0)</f>
        <v>0</v>
      </c>
      <c r="AB303" s="21">
        <f>IFERROR(VLOOKUP($P303,Receiving!$C:$T,14,FALSE),0)</f>
        <v>0</v>
      </c>
      <c r="AC303" s="21">
        <f>IFERROR(VLOOKUP($P303,Receiving!$C:$T,11,FALSE)/VLOOKUP($P303,Receiving!$C:$T,5,FALSE),0)</f>
        <v>0</v>
      </c>
      <c r="AD303" s="12">
        <f>IFERROR(VLOOKUP($P303,Rushing!$C:$P,7,FALSE)/VLOOKUP($P303,Rushing!$C:$P,5,FALSE),0)</f>
        <v>0</v>
      </c>
      <c r="AE303" s="12">
        <f>IFERROR(VLOOKUP($P303,Rushing!$C:$P,8,FALSE)/VLOOKUP($P303,Rushing!$C:$P,5,FALSE),0)</f>
        <v>0</v>
      </c>
      <c r="AF303" s="12">
        <f>IFERROR(VLOOKUP($P303,Rushing!$C:$P,12,FALSE),0)</f>
        <v>0</v>
      </c>
      <c r="AG303" s="12">
        <f>IFERROR(VLOOKUP($P303,Rushing!$C:$P,9,FALSE)/VLOOKUP($P303,Rushing!$C:$P,5,FALSE),0)</f>
        <v>0</v>
      </c>
      <c r="AH303" s="12">
        <f>VLOOKUP($J303,'Vegas Odds'!$B:$S,18,FALSE)</f>
        <v>43.022920729712041</v>
      </c>
      <c r="AI303" s="12">
        <f>VLOOKUP($J303,'Vegas Odds'!$B:$S,17,FALSE)</f>
        <v>18.377079270287954</v>
      </c>
      <c r="AJ303">
        <v>1</v>
      </c>
      <c r="AK303" s="12">
        <f t="shared" si="79"/>
        <v>0</v>
      </c>
      <c r="AL303" s="12">
        <f t="shared" si="80"/>
        <v>0</v>
      </c>
      <c r="AM303" s="12">
        <f>V303/Team_Defense_Table[[#Totals],[Passing yds/att]]*'Fanduel Export'!Q303</f>
        <v>0</v>
      </c>
      <c r="AN303" s="12">
        <f t="shared" si="95"/>
        <v>0</v>
      </c>
      <c r="AO303" s="12">
        <f>IFERROR(IF(OR($B303="D",$B303="K"),0,VLOOKUP($P303,Receiving!$C:$T,7,FALSE)/VLOOKUP($P303,Receiving!$C:$T,5,FALSE)),0)*$AJ303</f>
        <v>0</v>
      </c>
      <c r="AP303" s="21">
        <f t="shared" si="87"/>
        <v>39.601298701298703</v>
      </c>
      <c r="AQ303" s="21">
        <f t="shared" si="88"/>
        <v>0</v>
      </c>
      <c r="AR303" s="22">
        <f t="shared" si="81"/>
        <v>0</v>
      </c>
      <c r="AS303" s="22">
        <f t="shared" si="89"/>
        <v>0</v>
      </c>
      <c r="AT303" s="22">
        <f>AA303/Team_Defense_Table[[#Totals],[Yards per completion]]*'Fanduel Export'!S303</f>
        <v>0</v>
      </c>
      <c r="AU303" s="12">
        <f t="shared" si="96"/>
        <v>0</v>
      </c>
      <c r="AV303" s="12">
        <f t="shared" si="82"/>
        <v>0</v>
      </c>
      <c r="AW303" s="21">
        <f t="shared" si="90"/>
        <v>30.299350649350647</v>
      </c>
      <c r="AX303" s="12">
        <f t="shared" si="91"/>
        <v>0</v>
      </c>
      <c r="AY303" s="12">
        <f>AF303/Team_Defense_Table[[#Totals],[Rushing Y/A]]*R303</f>
        <v>0</v>
      </c>
      <c r="AZ303" s="12">
        <f t="shared" si="97"/>
        <v>0</v>
      </c>
      <c r="BA303" s="22">
        <f t="shared" si="83"/>
        <v>0</v>
      </c>
      <c r="BB303" s="22">
        <f t="shared" si="84"/>
        <v>0</v>
      </c>
      <c r="BC303" s="21">
        <f t="shared" si="85"/>
        <v>0</v>
      </c>
      <c r="BD303" t="str">
        <f t="shared" si="92"/>
        <v>Laviska Shenault Jr.</v>
      </c>
      <c r="BE303">
        <f t="shared" si="93"/>
        <v>4600</v>
      </c>
      <c r="BF303" t="str">
        <f t="shared" si="94"/>
        <v>WR</v>
      </c>
    </row>
    <row r="304" spans="1:58" x14ac:dyDescent="0.3">
      <c r="A304" t="s">
        <v>2759</v>
      </c>
      <c r="B304" t="s">
        <v>34</v>
      </c>
      <c r="C304" t="s">
        <v>2499</v>
      </c>
      <c r="D304" t="s">
        <v>2760</v>
      </c>
      <c r="E304" t="s">
        <v>2761</v>
      </c>
      <c r="F304">
        <v>0</v>
      </c>
      <c r="G304">
        <v>0</v>
      </c>
      <c r="H304">
        <v>4600</v>
      </c>
      <c r="I304" t="s">
        <v>1941</v>
      </c>
      <c r="J304" t="s">
        <v>135</v>
      </c>
      <c r="K304" t="s">
        <v>76</v>
      </c>
      <c r="O304" t="str">
        <f t="shared" si="86"/>
        <v>Antonio Gibson</v>
      </c>
      <c r="P304" t="str">
        <f>IFERROR(VLOOKUP(O:O,'Name Bridge'!A:B,2,FALSE),O:O)</f>
        <v>Antonio Gibson</v>
      </c>
      <c r="Q304" s="12">
        <f>VLOOKUP($K304,'Defensive Stats'!$AC:$AH,2,FALSE)</f>
        <v>6.7688266199649734</v>
      </c>
      <c r="R304" s="12">
        <f>VLOOKUP($K304,'Defensive Stats'!$AC:$AH,4,FALSE)</f>
        <v>4.0849858356940514</v>
      </c>
      <c r="S304" s="12">
        <f>VLOOKUP($K304,'Defensive Stats'!$AC:$AH,6,FALSE)</f>
        <v>11.10632183908046</v>
      </c>
      <c r="T304" s="12">
        <f>IFERROR(VLOOKUP($P304,Passing!$C:$AF,9,FALSE)/VLOOKUP($P304,Passing!$C:$AF,5,FALSE),0)</f>
        <v>0</v>
      </c>
      <c r="U304" s="12">
        <f>IFERROR(VLOOKUP($P304,Passing!$C:$AF,11,FALSE)/VLOOKUP($P304,Passing!$C:$AF,5,FALSE),0)</f>
        <v>0</v>
      </c>
      <c r="V304" s="12">
        <f>IFERROR(VLOOKUP($P304,Passing!$C:$AF,18,FALSE),0)</f>
        <v>0</v>
      </c>
      <c r="W304" s="12">
        <f>IFERROR(VLOOKUP($P304,Passing!$C:$AF,12,FALSE)/VLOOKUP($P304,Passing!$C:$AF,5,FALSE),0)</f>
        <v>0</v>
      </c>
      <c r="X304" s="12">
        <f>IFERROR(IF(OR($B304="D",$B304="K"),0,VLOOKUP($P304,Receiving!$C:$T,7,FALSE)/VLOOKUP($P304,Receiving!$C:$T,5,FALSE)),0)*$AJ304</f>
        <v>0</v>
      </c>
      <c r="Y304" s="21">
        <f>IFERROR(VLOOKUP($P304,Receiving!$C:$T,8,FALSE)/VLOOKUP($P304,Receiving!$C:$T,5,FALSE),0)</f>
        <v>0</v>
      </c>
      <c r="Z304" s="21">
        <f>IFERROR(VLOOKUP($P304,Receiving!$C:$T,10,FALSE)/VLOOKUP($P304,Receiving!$C:$T,5,FALSE),0)</f>
        <v>0</v>
      </c>
      <c r="AA304" s="21">
        <f>IFERROR(VLOOKUP($P304,Receiving!$C:$T,11,FALSE),0)</f>
        <v>0</v>
      </c>
      <c r="AB304" s="21">
        <f>IFERROR(VLOOKUP($P304,Receiving!$C:$T,14,FALSE),0)</f>
        <v>0</v>
      </c>
      <c r="AC304" s="21">
        <f>IFERROR(VLOOKUP($P304,Receiving!$C:$T,11,FALSE)/VLOOKUP($P304,Receiving!$C:$T,5,FALSE),0)</f>
        <v>0</v>
      </c>
      <c r="AD304" s="12">
        <f>IFERROR(VLOOKUP($P304,Rushing!$C:$P,7,FALSE)/VLOOKUP($P304,Rushing!$C:$P,5,FALSE),0)</f>
        <v>0</v>
      </c>
      <c r="AE304" s="12">
        <f>IFERROR(VLOOKUP($P304,Rushing!$C:$P,8,FALSE)/VLOOKUP($P304,Rushing!$C:$P,5,FALSE),0)</f>
        <v>0</v>
      </c>
      <c r="AF304" s="12">
        <f>IFERROR(VLOOKUP($P304,Rushing!$C:$P,12,FALSE),0)</f>
        <v>0</v>
      </c>
      <c r="AG304" s="12">
        <f>IFERROR(VLOOKUP($P304,Rushing!$C:$P,9,FALSE)/VLOOKUP($P304,Rushing!$C:$P,5,FALSE),0)</f>
        <v>0</v>
      </c>
      <c r="AH304" s="12">
        <f>VLOOKUP($J304,'Vegas Odds'!$B:$S,18,FALSE)</f>
        <v>36.75783627131635</v>
      </c>
      <c r="AI304" s="12">
        <f>VLOOKUP($J304,'Vegas Odds'!$B:$S,17,FALSE)</f>
        <v>17.842163728683655</v>
      </c>
      <c r="AJ304">
        <v>1</v>
      </c>
      <c r="AK304" s="12">
        <f t="shared" si="79"/>
        <v>0</v>
      </c>
      <c r="AL304" s="12">
        <f t="shared" si="80"/>
        <v>0</v>
      </c>
      <c r="AM304" s="12">
        <f>V304/Team_Defense_Table[[#Totals],[Passing yds/att]]*'Fanduel Export'!Q304</f>
        <v>0</v>
      </c>
      <c r="AN304" s="12">
        <f t="shared" si="95"/>
        <v>0</v>
      </c>
      <c r="AO304" s="12">
        <f>IFERROR(IF(OR($B304="D",$B304="K"),0,VLOOKUP($P304,Receiving!$C:$T,7,FALSE)/VLOOKUP($P304,Receiving!$C:$T,5,FALSE)),0)*$AJ304</f>
        <v>0</v>
      </c>
      <c r="AP304" s="21">
        <f t="shared" si="87"/>
        <v>32.519155844155847</v>
      </c>
      <c r="AQ304" s="21">
        <f t="shared" si="88"/>
        <v>0</v>
      </c>
      <c r="AR304" s="22">
        <f t="shared" si="81"/>
        <v>0</v>
      </c>
      <c r="AS304" s="22">
        <f t="shared" si="89"/>
        <v>0</v>
      </c>
      <c r="AT304" s="22">
        <f>AA304/Team_Defense_Table[[#Totals],[Yards per completion]]*'Fanduel Export'!S304</f>
        <v>0</v>
      </c>
      <c r="AU304" s="12">
        <f t="shared" si="96"/>
        <v>0</v>
      </c>
      <c r="AV304" s="12">
        <f t="shared" si="82"/>
        <v>0</v>
      </c>
      <c r="AW304" s="21">
        <f t="shared" si="90"/>
        <v>36.928205128205128</v>
      </c>
      <c r="AX304" s="12">
        <f t="shared" si="91"/>
        <v>0</v>
      </c>
      <c r="AY304" s="12">
        <f>AF304/Team_Defense_Table[[#Totals],[Rushing Y/A]]*R304</f>
        <v>0</v>
      </c>
      <c r="AZ304" s="12">
        <f t="shared" si="97"/>
        <v>0</v>
      </c>
      <c r="BA304" s="22">
        <f t="shared" si="83"/>
        <v>0</v>
      </c>
      <c r="BB304" s="22">
        <f t="shared" si="84"/>
        <v>0</v>
      </c>
      <c r="BC304" s="21">
        <f t="shared" si="85"/>
        <v>0</v>
      </c>
      <c r="BD304" t="str">
        <f t="shared" si="92"/>
        <v>Antonio Gibson</v>
      </c>
      <c r="BE304">
        <f t="shared" si="93"/>
        <v>4600</v>
      </c>
      <c r="BF304" t="str">
        <f t="shared" si="94"/>
        <v>RB</v>
      </c>
    </row>
    <row r="305" spans="1:58" x14ac:dyDescent="0.3">
      <c r="A305" t="s">
        <v>2762</v>
      </c>
      <c r="B305" t="s">
        <v>34</v>
      </c>
      <c r="C305" t="s">
        <v>2212</v>
      </c>
      <c r="D305" t="s">
        <v>299</v>
      </c>
      <c r="E305" t="s">
        <v>2160</v>
      </c>
      <c r="F305">
        <v>4.2083333333333304</v>
      </c>
      <c r="G305">
        <v>12</v>
      </c>
      <c r="H305">
        <v>4600</v>
      </c>
      <c r="I305" t="s">
        <v>1996</v>
      </c>
      <c r="J305" t="s">
        <v>104</v>
      </c>
      <c r="K305" t="s">
        <v>1092</v>
      </c>
      <c r="O305" t="str">
        <f t="shared" si="86"/>
        <v>Jordan Wilkins</v>
      </c>
      <c r="P305" t="str">
        <f>IFERROR(VLOOKUP(O:O,'Name Bridge'!A:B,2,FALSE),O:O)</f>
        <v>Jordan Wilkins</v>
      </c>
      <c r="Q305" s="12">
        <f>VLOOKUP($K305,'Defensive Stats'!$AC:$AH,2,FALSE)</f>
        <v>7.3075435203094781</v>
      </c>
      <c r="R305" s="12">
        <f>VLOOKUP($K305,'Defensive Stats'!$AC:$AH,4,FALSE)</f>
        <v>5.1241379310344826</v>
      </c>
      <c r="S305" s="12">
        <f>VLOOKUP($K305,'Defensive Stats'!$AC:$AH,6,FALSE)</f>
        <v>11.553516819571865</v>
      </c>
      <c r="T305" s="12">
        <f>IFERROR(VLOOKUP($P305,Passing!$C:$AF,9,FALSE)/VLOOKUP($P305,Passing!$C:$AF,5,FALSE),0)</f>
        <v>0</v>
      </c>
      <c r="U305" s="12">
        <f>IFERROR(VLOOKUP($P305,Passing!$C:$AF,11,FALSE)/VLOOKUP($P305,Passing!$C:$AF,5,FALSE),0)</f>
        <v>0</v>
      </c>
      <c r="V305" s="12">
        <f>IFERROR(VLOOKUP($P305,Passing!$C:$AF,18,FALSE),0)</f>
        <v>0</v>
      </c>
      <c r="W305" s="12">
        <f>IFERROR(VLOOKUP($P305,Passing!$C:$AF,12,FALSE)/VLOOKUP($P305,Passing!$C:$AF,5,FALSE),0)</f>
        <v>0</v>
      </c>
      <c r="X305" s="12">
        <f>IFERROR(IF(OR($B305="D",$B305="K"),0,VLOOKUP($P305,Receiving!$C:$T,7,FALSE)/VLOOKUP($P305,Receiving!$C:$T,5,FALSE)),0)*$AJ305</f>
        <v>0.7857142857142857</v>
      </c>
      <c r="Y305" s="21">
        <f>IFERROR(VLOOKUP($P305,Receiving!$C:$T,8,FALSE)/VLOOKUP($P305,Receiving!$C:$T,5,FALSE),0)</f>
        <v>0.5</v>
      </c>
      <c r="Z305" s="21">
        <f>IFERROR(VLOOKUP($P305,Receiving!$C:$T,10,FALSE)/VLOOKUP($P305,Receiving!$C:$T,5,FALSE),0)</f>
        <v>3.0714285714285716</v>
      </c>
      <c r="AA305" s="21">
        <f>IFERROR(VLOOKUP($P305,Receiving!$C:$T,11,FALSE),0)</f>
        <v>6.1</v>
      </c>
      <c r="AB305" s="21">
        <f>IFERROR(VLOOKUP($P305,Receiving!$C:$T,14,FALSE),0)</f>
        <v>11</v>
      </c>
      <c r="AC305" s="21">
        <f>IFERROR(VLOOKUP($P305,Receiving!$C:$T,11,FALSE)/VLOOKUP($P305,Receiving!$C:$T,5,FALSE),0)</f>
        <v>0.43571428571428567</v>
      </c>
      <c r="AD305" s="12">
        <f>IFERROR(VLOOKUP($P305,Rushing!$C:$P,7,FALSE)/VLOOKUP($P305,Rushing!$C:$P,5,FALSE),0)</f>
        <v>3.6428571428571428</v>
      </c>
      <c r="AE305" s="12">
        <f>IFERROR(VLOOKUP($P305,Rushing!$C:$P,8,FALSE)/VLOOKUP($P305,Rushing!$C:$P,5,FALSE),0)</f>
        <v>21.928571428571427</v>
      </c>
      <c r="AF305" s="12" t="str">
        <f>IFERROR(VLOOKUP($P305,Rushing!$C:$P,12,FALSE),0)</f>
        <v>6.0</v>
      </c>
      <c r="AG305" s="12">
        <f>IFERROR(VLOOKUP($P305,Rushing!$C:$P,9,FALSE)/VLOOKUP($P305,Rushing!$C:$P,5,FALSE),0)</f>
        <v>0.14285714285714285</v>
      </c>
      <c r="AH305" s="12">
        <f>VLOOKUP($J305,'Vegas Odds'!$B:$S,18,FALSE)</f>
        <v>24.832312195121943</v>
      </c>
      <c r="AI305" s="12">
        <f>VLOOKUP($J305,'Vegas Odds'!$B:$S,17,FALSE)</f>
        <v>36.767687804878058</v>
      </c>
      <c r="AJ305">
        <v>1</v>
      </c>
      <c r="AK305" s="12">
        <f t="shared" si="79"/>
        <v>0</v>
      </c>
      <c r="AL305" s="12">
        <f t="shared" si="80"/>
        <v>0</v>
      </c>
      <c r="AM305" s="12">
        <f>V305/Team_Defense_Table[[#Totals],[Passing yds/att]]*'Fanduel Export'!Q305</f>
        <v>0</v>
      </c>
      <c r="AN305" s="12">
        <f t="shared" si="95"/>
        <v>0</v>
      </c>
      <c r="AO305" s="12">
        <f>IFERROR(IF(OR($B305="D",$B305="K"),0,VLOOKUP($P305,Receiving!$C:$T,7,FALSE)/VLOOKUP($P305,Receiving!$C:$T,5,FALSE)),0)*$AJ305</f>
        <v>0.7857142857142857</v>
      </c>
      <c r="AP305" s="21">
        <f t="shared" si="87"/>
        <v>34.886584249084251</v>
      </c>
      <c r="AQ305" s="21">
        <f t="shared" si="88"/>
        <v>0.55927236383242473</v>
      </c>
      <c r="AR305" s="22">
        <f t="shared" si="81"/>
        <v>0.5</v>
      </c>
      <c r="AS305" s="22">
        <f t="shared" si="89"/>
        <v>0.35590059516608846</v>
      </c>
      <c r="AT305" s="22">
        <f>AA305/Team_Defense_Table[[#Totals],[Yards per completion]]*'Fanduel Export'!S305</f>
        <v>6.6371266960264581</v>
      </c>
      <c r="AU305" s="12">
        <f t="shared" si="96"/>
        <v>2.3621573413085506</v>
      </c>
      <c r="AV305" s="12">
        <f t="shared" si="82"/>
        <v>3.6428571428571428</v>
      </c>
      <c r="AW305" s="21">
        <f t="shared" si="90"/>
        <v>29.715476190476192</v>
      </c>
      <c r="AX305" s="12">
        <f t="shared" si="91"/>
        <v>4.507396525897474</v>
      </c>
      <c r="AY305" s="12">
        <f>AF305/Team_Defense_Table[[#Totals],[Rushing Y/A]]*R305</f>
        <v>7.1292353823088455</v>
      </c>
      <c r="AZ305" s="12">
        <f t="shared" si="97"/>
        <v>32.13429079452424</v>
      </c>
      <c r="BA305" s="22">
        <f t="shared" si="83"/>
        <v>3.6996448135832791</v>
      </c>
      <c r="BB305" s="22">
        <f t="shared" si="84"/>
        <v>0.80427061164853897</v>
      </c>
      <c r="BC305" s="21">
        <f t="shared" si="85"/>
        <v>0.17080745341614909</v>
      </c>
      <c r="BD305" t="str">
        <f t="shared" si="92"/>
        <v>Jordan Wilkins</v>
      </c>
      <c r="BE305">
        <f t="shared" si="93"/>
        <v>4600</v>
      </c>
      <c r="BF305" t="str">
        <f t="shared" si="94"/>
        <v>RB</v>
      </c>
    </row>
    <row r="306" spans="1:58" x14ac:dyDescent="0.3">
      <c r="A306" t="s">
        <v>2763</v>
      </c>
      <c r="B306" t="s">
        <v>34</v>
      </c>
      <c r="C306" t="s">
        <v>2764</v>
      </c>
      <c r="D306" t="s">
        <v>2765</v>
      </c>
      <c r="E306" t="s">
        <v>2766</v>
      </c>
      <c r="F306">
        <v>0</v>
      </c>
      <c r="G306">
        <v>0</v>
      </c>
      <c r="H306">
        <v>4600</v>
      </c>
      <c r="I306" t="s">
        <v>1896</v>
      </c>
      <c r="J306" t="s">
        <v>1094</v>
      </c>
      <c r="K306" t="s">
        <v>46</v>
      </c>
      <c r="O306" t="str">
        <f t="shared" si="86"/>
        <v>AJ Dillon</v>
      </c>
      <c r="P306" t="str">
        <f>IFERROR(VLOOKUP(O:O,'Name Bridge'!A:B,2,FALSE),O:O)</f>
        <v>AJ Dillon</v>
      </c>
      <c r="Q306" s="12">
        <f>VLOOKUP($K306,'Defensive Stats'!$AC:$AH,2,FALSE)</f>
        <v>6.2179700499168051</v>
      </c>
      <c r="R306" s="12">
        <f>VLOOKUP($K306,'Defensive Stats'!$AC:$AH,4,FALSE)</f>
        <v>4.2772277227722775</v>
      </c>
      <c r="S306" s="12">
        <f>VLOOKUP($K306,'Defensive Stats'!$AC:$AH,6,FALSE)</f>
        <v>9.4847715736040605</v>
      </c>
      <c r="T306" s="12">
        <f>IFERROR(VLOOKUP($P306,Passing!$C:$AF,9,FALSE)/VLOOKUP($P306,Passing!$C:$AF,5,FALSE),0)</f>
        <v>0</v>
      </c>
      <c r="U306" s="12">
        <f>IFERROR(VLOOKUP($P306,Passing!$C:$AF,11,FALSE)/VLOOKUP($P306,Passing!$C:$AF,5,FALSE),0)</f>
        <v>0</v>
      </c>
      <c r="V306" s="12">
        <f>IFERROR(VLOOKUP($P306,Passing!$C:$AF,18,FALSE),0)</f>
        <v>0</v>
      </c>
      <c r="W306" s="12">
        <f>IFERROR(VLOOKUP($P306,Passing!$C:$AF,12,FALSE)/VLOOKUP($P306,Passing!$C:$AF,5,FALSE),0)</f>
        <v>0</v>
      </c>
      <c r="X306" s="12">
        <f>IFERROR(IF(OR($B306="D",$B306="K"),0,VLOOKUP($P306,Receiving!$C:$T,7,FALSE)/VLOOKUP($P306,Receiving!$C:$T,5,FALSE)),0)*$AJ306</f>
        <v>0</v>
      </c>
      <c r="Y306" s="21">
        <f>IFERROR(VLOOKUP($P306,Receiving!$C:$T,8,FALSE)/VLOOKUP($P306,Receiving!$C:$T,5,FALSE),0)</f>
        <v>0</v>
      </c>
      <c r="Z306" s="21">
        <f>IFERROR(VLOOKUP($P306,Receiving!$C:$T,10,FALSE)/VLOOKUP($P306,Receiving!$C:$T,5,FALSE),0)</f>
        <v>0</v>
      </c>
      <c r="AA306" s="21">
        <f>IFERROR(VLOOKUP($P306,Receiving!$C:$T,11,FALSE),0)</f>
        <v>0</v>
      </c>
      <c r="AB306" s="21">
        <f>IFERROR(VLOOKUP($P306,Receiving!$C:$T,14,FALSE),0)</f>
        <v>0</v>
      </c>
      <c r="AC306" s="21">
        <f>IFERROR(VLOOKUP($P306,Receiving!$C:$T,11,FALSE)/VLOOKUP($P306,Receiving!$C:$T,5,FALSE),0)</f>
        <v>0</v>
      </c>
      <c r="AD306" s="12">
        <f>IFERROR(VLOOKUP($P306,Rushing!$C:$P,7,FALSE)/VLOOKUP($P306,Rushing!$C:$P,5,FALSE),0)</f>
        <v>0</v>
      </c>
      <c r="AE306" s="12">
        <f>IFERROR(VLOOKUP($P306,Rushing!$C:$P,8,FALSE)/VLOOKUP($P306,Rushing!$C:$P,5,FALSE),0)</f>
        <v>0</v>
      </c>
      <c r="AF306" s="12">
        <f>IFERROR(VLOOKUP($P306,Rushing!$C:$P,12,FALSE),0)</f>
        <v>0</v>
      </c>
      <c r="AG306" s="12">
        <f>IFERROR(VLOOKUP($P306,Rushing!$C:$P,9,FALSE)/VLOOKUP($P306,Rushing!$C:$P,5,FALSE),0)</f>
        <v>0</v>
      </c>
      <c r="AH306" s="12">
        <f>VLOOKUP($J306,'Vegas Odds'!$B:$S,18,FALSE)</f>
        <v>37.252589426829275</v>
      </c>
      <c r="AI306" s="12">
        <f>VLOOKUP($J306,'Vegas Odds'!$B:$S,17,FALSE)</f>
        <v>23.147410573170728</v>
      </c>
      <c r="AJ306">
        <v>1</v>
      </c>
      <c r="AK306" s="12">
        <f t="shared" si="79"/>
        <v>0</v>
      </c>
      <c r="AL306" s="12">
        <f t="shared" si="80"/>
        <v>0</v>
      </c>
      <c r="AM306" s="12">
        <f>V306/Team_Defense_Table[[#Totals],[Passing yds/att]]*'Fanduel Export'!Q306</f>
        <v>0</v>
      </c>
      <c r="AN306" s="12">
        <f t="shared" si="95"/>
        <v>0</v>
      </c>
      <c r="AO306" s="12">
        <f>IFERROR(IF(OR($B306="D",$B306="K"),0,VLOOKUP($P306,Receiving!$C:$T,7,FALSE)/VLOOKUP($P306,Receiving!$C:$T,5,FALSE)),0)*$AJ306</f>
        <v>0</v>
      </c>
      <c r="AP306" s="21">
        <f t="shared" si="87"/>
        <v>34.582088744588752</v>
      </c>
      <c r="AQ306" s="21">
        <f t="shared" si="88"/>
        <v>0</v>
      </c>
      <c r="AR306" s="22">
        <f t="shared" si="81"/>
        <v>0</v>
      </c>
      <c r="AS306" s="22">
        <f t="shared" si="89"/>
        <v>0</v>
      </c>
      <c r="AT306" s="22">
        <f>AA306/Team_Defense_Table[[#Totals],[Yards per completion]]*'Fanduel Export'!S306</f>
        <v>0</v>
      </c>
      <c r="AU306" s="12">
        <f t="shared" si="96"/>
        <v>0</v>
      </c>
      <c r="AV306" s="12">
        <f t="shared" si="82"/>
        <v>0</v>
      </c>
      <c r="AW306" s="21">
        <f t="shared" si="90"/>
        <v>28.472023809523812</v>
      </c>
      <c r="AX306" s="12">
        <f t="shared" si="91"/>
        <v>0</v>
      </c>
      <c r="AY306" s="12">
        <f>AF306/Team_Defense_Table[[#Totals],[Rushing Y/A]]*R306</f>
        <v>0</v>
      </c>
      <c r="AZ306" s="12">
        <f t="shared" si="97"/>
        <v>0</v>
      </c>
      <c r="BA306" s="22">
        <f t="shared" si="83"/>
        <v>0</v>
      </c>
      <c r="BB306" s="22">
        <f t="shared" si="84"/>
        <v>0</v>
      </c>
      <c r="BC306" s="21">
        <f t="shared" si="85"/>
        <v>0</v>
      </c>
      <c r="BD306" t="str">
        <f t="shared" si="92"/>
        <v>AJ Dillon</v>
      </c>
      <c r="BE306">
        <f t="shared" si="93"/>
        <v>4600</v>
      </c>
      <c r="BF306" t="str">
        <f t="shared" si="94"/>
        <v>RB</v>
      </c>
    </row>
    <row r="307" spans="1:58" x14ac:dyDescent="0.3">
      <c r="A307" t="s">
        <v>2767</v>
      </c>
      <c r="B307" t="s">
        <v>34</v>
      </c>
      <c r="C307" t="s">
        <v>2768</v>
      </c>
      <c r="D307" t="s">
        <v>384</v>
      </c>
      <c r="E307" t="s">
        <v>2769</v>
      </c>
      <c r="F307">
        <v>2.9222221374511701</v>
      </c>
      <c r="G307">
        <v>9</v>
      </c>
      <c r="H307">
        <v>4600</v>
      </c>
      <c r="I307" t="s">
        <v>1884</v>
      </c>
      <c r="J307" t="s">
        <v>33</v>
      </c>
      <c r="K307" t="s">
        <v>1138</v>
      </c>
      <c r="O307" t="str">
        <f t="shared" si="86"/>
        <v>Reggie Bonnafon</v>
      </c>
      <c r="P307" t="str">
        <f>IFERROR(VLOOKUP(O:O,'Name Bridge'!A:B,2,FALSE),O:O)</f>
        <v>Reggie Bonnafon</v>
      </c>
      <c r="Q307" s="12">
        <f>VLOOKUP($K307,'Defensive Stats'!$AC:$AH,2,FALSE)</f>
        <v>7.8079847908745244</v>
      </c>
      <c r="R307" s="12">
        <f>VLOOKUP($K307,'Defensive Stats'!$AC:$AH,4,FALSE)</f>
        <v>3.8765432098765431</v>
      </c>
      <c r="S307" s="12">
        <f>VLOOKUP($K307,'Defensive Stats'!$AC:$AH,6,FALSE)</f>
        <v>12.186943620178042</v>
      </c>
      <c r="T307" s="12">
        <f>IFERROR(VLOOKUP($P307,Passing!$C:$AF,9,FALSE)/VLOOKUP($P307,Passing!$C:$AF,5,FALSE),0)</f>
        <v>0</v>
      </c>
      <c r="U307" s="12">
        <f>IFERROR(VLOOKUP($P307,Passing!$C:$AF,11,FALSE)/VLOOKUP($P307,Passing!$C:$AF,5,FALSE),0)</f>
        <v>0</v>
      </c>
      <c r="V307" s="12">
        <f>IFERROR(VLOOKUP($P307,Passing!$C:$AF,18,FALSE),0)</f>
        <v>0</v>
      </c>
      <c r="W307" s="12">
        <f>IFERROR(VLOOKUP($P307,Passing!$C:$AF,12,FALSE)/VLOOKUP($P307,Passing!$C:$AF,5,FALSE),0)</f>
        <v>0</v>
      </c>
      <c r="X307" s="12">
        <f>IFERROR(IF(OR($B307="D",$B307="K"),0,VLOOKUP($P307,Receiving!$C:$T,7,FALSE)/VLOOKUP($P307,Receiving!$C:$T,5,FALSE)),0)*$AJ307</f>
        <v>0.5625</v>
      </c>
      <c r="Y307" s="21">
        <f>IFERROR(VLOOKUP($P307,Receiving!$C:$T,8,FALSE)/VLOOKUP($P307,Receiving!$C:$T,5,FALSE),0)</f>
        <v>0.375</v>
      </c>
      <c r="Z307" s="21">
        <f>IFERROR(VLOOKUP($P307,Receiving!$C:$T,10,FALSE)/VLOOKUP($P307,Receiving!$C:$T,5,FALSE),0)</f>
        <v>3.5625</v>
      </c>
      <c r="AA307" s="21">
        <f>IFERROR(VLOOKUP($P307,Receiving!$C:$T,11,FALSE),0)</f>
        <v>9.5</v>
      </c>
      <c r="AB307" s="21">
        <f>IFERROR(VLOOKUP($P307,Receiving!$C:$T,14,FALSE),0)</f>
        <v>32</v>
      </c>
      <c r="AC307" s="21">
        <f>IFERROR(VLOOKUP($P307,Receiving!$C:$T,11,FALSE)/VLOOKUP($P307,Receiving!$C:$T,5,FALSE),0)</f>
        <v>0.59375</v>
      </c>
      <c r="AD307" s="12">
        <f>IFERROR(VLOOKUP($P307,Rushing!$C:$P,7,FALSE)/VLOOKUP($P307,Rushing!$C:$P,5,FALSE),0)</f>
        <v>1</v>
      </c>
      <c r="AE307" s="12">
        <f>IFERROR(VLOOKUP($P307,Rushing!$C:$P,8,FALSE)/VLOOKUP($P307,Rushing!$C:$P,5,FALSE),0)</f>
        <v>7.25</v>
      </c>
      <c r="AF307" s="12" t="str">
        <f>IFERROR(VLOOKUP($P307,Rushing!$C:$P,12,FALSE),0)</f>
        <v>7.3</v>
      </c>
      <c r="AG307" s="12">
        <f>IFERROR(VLOOKUP($P307,Rushing!$C:$P,9,FALSE)/VLOOKUP($P307,Rushing!$C:$P,5,FALSE),0)</f>
        <v>6.25E-2</v>
      </c>
      <c r="AH307" s="12">
        <f>VLOOKUP($J307,'Vegas Odds'!$B:$S,18,FALSE)</f>
        <v>42.975624629062651</v>
      </c>
      <c r="AI307" s="12">
        <f>VLOOKUP($J307,'Vegas Odds'!$B:$S,17,FALSE)</f>
        <v>20.224375370937352</v>
      </c>
      <c r="AJ307">
        <v>1</v>
      </c>
      <c r="AK307" s="12">
        <f t="shared" si="79"/>
        <v>0</v>
      </c>
      <c r="AL307" s="12">
        <f t="shared" si="80"/>
        <v>0</v>
      </c>
      <c r="AM307" s="12">
        <f>V307/Team_Defense_Table[[#Totals],[Passing yds/att]]*'Fanduel Export'!Q307</f>
        <v>0</v>
      </c>
      <c r="AN307" s="12">
        <f t="shared" si="95"/>
        <v>0</v>
      </c>
      <c r="AO307" s="12">
        <f>IFERROR(IF(OR($B307="D",$B307="K"),0,VLOOKUP($P307,Receiving!$C:$T,7,FALSE)/VLOOKUP($P307,Receiving!$C:$T,5,FALSE)),0)*$AJ307</f>
        <v>0.5625</v>
      </c>
      <c r="AP307" s="21">
        <f t="shared" si="87"/>
        <v>35.359294871794873</v>
      </c>
      <c r="AQ307" s="21">
        <f t="shared" si="88"/>
        <v>0.68366150799942849</v>
      </c>
      <c r="AR307" s="22">
        <f t="shared" si="81"/>
        <v>0.375</v>
      </c>
      <c r="AS307" s="22">
        <f t="shared" si="89"/>
        <v>0.45577433866628564</v>
      </c>
      <c r="AT307" s="22">
        <f>AA307/Team_Defense_Table[[#Totals],[Yards per completion]]*'Fanduel Export'!S307</f>
        <v>10.903212572151682</v>
      </c>
      <c r="AU307" s="12">
        <f t="shared" si="96"/>
        <v>4.9694044994103646</v>
      </c>
      <c r="AV307" s="12">
        <f t="shared" si="82"/>
        <v>1</v>
      </c>
      <c r="AW307" s="21">
        <f t="shared" si="90"/>
        <v>28.778311965811962</v>
      </c>
      <c r="AX307" s="12">
        <f t="shared" si="91"/>
        <v>0.70276447746356663</v>
      </c>
      <c r="AY307" s="12">
        <f>AF307/Team_Defense_Table[[#Totals],[Rushing Y/A]]*R307</f>
        <v>6.5620325639649311</v>
      </c>
      <c r="AZ307" s="12">
        <f t="shared" si="97"/>
        <v>4.6115633859137235</v>
      </c>
      <c r="BA307" s="22">
        <f t="shared" si="83"/>
        <v>1.1455967885324088</v>
      </c>
      <c r="BB307" s="22">
        <f t="shared" si="84"/>
        <v>0.24904278011574105</v>
      </c>
      <c r="BC307" s="21">
        <f t="shared" si="85"/>
        <v>0.12228260869565219</v>
      </c>
      <c r="BD307" t="str">
        <f t="shared" si="92"/>
        <v>Reggie Bonnafon</v>
      </c>
      <c r="BE307">
        <f t="shared" si="93"/>
        <v>4600</v>
      </c>
      <c r="BF307" t="str">
        <f t="shared" si="94"/>
        <v>RB</v>
      </c>
    </row>
    <row r="308" spans="1:58" x14ac:dyDescent="0.3">
      <c r="A308" t="s">
        <v>2770</v>
      </c>
      <c r="B308" t="s">
        <v>49</v>
      </c>
      <c r="C308" t="s">
        <v>2771</v>
      </c>
      <c r="D308" t="s">
        <v>367</v>
      </c>
      <c r="E308" t="s">
        <v>2772</v>
      </c>
      <c r="F308">
        <v>2.8090908744118401</v>
      </c>
      <c r="G308">
        <v>11</v>
      </c>
      <c r="H308">
        <v>4600</v>
      </c>
      <c r="I308" t="s">
        <v>1919</v>
      </c>
      <c r="J308" t="s">
        <v>116</v>
      </c>
      <c r="K308" t="s">
        <v>1090</v>
      </c>
      <c r="O308" t="str">
        <f t="shared" si="86"/>
        <v>Andy Isabella</v>
      </c>
      <c r="P308" t="str">
        <f>IFERROR(VLOOKUP(O:O,'Name Bridge'!A:B,2,FALSE),O:O)</f>
        <v>Andy Isabella</v>
      </c>
      <c r="Q308" s="12">
        <f>VLOOKUP($K308,'Defensive Stats'!$AC:$AH,2,FALSE)</f>
        <v>5.2157996146435455</v>
      </c>
      <c r="R308" s="12">
        <f>VLOOKUP($K308,'Defensive Stats'!$AC:$AH,4,FALSE)</f>
        <v>4.4937655860349128</v>
      </c>
      <c r="S308" s="12">
        <f>VLOOKUP($K308,'Defensive Stats'!$AC:$AH,6,FALSE)</f>
        <v>8.5125786163522008</v>
      </c>
      <c r="T308" s="12">
        <f>IFERROR(VLOOKUP($P308,Passing!$C:$AF,9,FALSE)/VLOOKUP($P308,Passing!$C:$AF,5,FALSE),0)</f>
        <v>0</v>
      </c>
      <c r="U308" s="12">
        <f>IFERROR(VLOOKUP($P308,Passing!$C:$AF,11,FALSE)/VLOOKUP($P308,Passing!$C:$AF,5,FALSE),0)</f>
        <v>0</v>
      </c>
      <c r="V308" s="12">
        <f>IFERROR(VLOOKUP($P308,Passing!$C:$AF,18,FALSE),0)</f>
        <v>0</v>
      </c>
      <c r="W308" s="12">
        <f>IFERROR(VLOOKUP($P308,Passing!$C:$AF,12,FALSE)/VLOOKUP($P308,Passing!$C:$AF,5,FALSE),0)</f>
        <v>0</v>
      </c>
      <c r="X308" s="12">
        <f>IFERROR(IF(OR($B308="D",$B308="K"),0,VLOOKUP($P308,Receiving!$C:$T,7,FALSE)/VLOOKUP($P308,Receiving!$C:$T,5,FALSE)),0)*$AJ308</f>
        <v>0.8666666666666667</v>
      </c>
      <c r="Y308" s="21">
        <f>IFERROR(VLOOKUP($P308,Receiving!$C:$T,8,FALSE)/VLOOKUP($P308,Receiving!$C:$T,5,FALSE),0)</f>
        <v>0.6</v>
      </c>
      <c r="Z308" s="21">
        <f>IFERROR(VLOOKUP($P308,Receiving!$C:$T,10,FALSE)/VLOOKUP($P308,Receiving!$C:$T,5,FALSE),0)</f>
        <v>12.6</v>
      </c>
      <c r="AA308" s="21">
        <f>IFERROR(VLOOKUP($P308,Receiving!$C:$T,11,FALSE),0)</f>
        <v>21</v>
      </c>
      <c r="AB308" s="21">
        <f>IFERROR(VLOOKUP($P308,Receiving!$C:$T,14,FALSE),0)</f>
        <v>88</v>
      </c>
      <c r="AC308" s="21">
        <f>IFERROR(VLOOKUP($P308,Receiving!$C:$T,11,FALSE)/VLOOKUP($P308,Receiving!$C:$T,5,FALSE),0)</f>
        <v>1.4</v>
      </c>
      <c r="AD308" s="12">
        <f>IFERROR(VLOOKUP($P308,Rushing!$C:$P,7,FALSE)/VLOOKUP($P308,Rushing!$C:$P,5,FALSE),0)</f>
        <v>0.26666666666666666</v>
      </c>
      <c r="AE308" s="12">
        <f>IFERROR(VLOOKUP($P308,Rushing!$C:$P,8,FALSE)/VLOOKUP($P308,Rushing!$C:$P,5,FALSE),0)</f>
        <v>1</v>
      </c>
      <c r="AF308" s="12" t="str">
        <f>IFERROR(VLOOKUP($P308,Rushing!$C:$P,12,FALSE),0)</f>
        <v>3.8</v>
      </c>
      <c r="AG308" s="12">
        <f>IFERROR(VLOOKUP($P308,Rushing!$C:$P,9,FALSE)/VLOOKUP($P308,Rushing!$C:$P,5,FALSE),0)</f>
        <v>0</v>
      </c>
      <c r="AH308" s="12">
        <f>VLOOKUP($J308,'Vegas Odds'!$B:$S,18,FALSE)</f>
        <v>35.724841066015493</v>
      </c>
      <c r="AI308" s="12">
        <f>VLOOKUP($J308,'Vegas Odds'!$B:$S,17,FALSE)</f>
        <v>23.675158933984505</v>
      </c>
      <c r="AJ308">
        <v>1</v>
      </c>
      <c r="AK308" s="12">
        <f t="shared" si="79"/>
        <v>0</v>
      </c>
      <c r="AL308" s="12">
        <f t="shared" si="80"/>
        <v>0</v>
      </c>
      <c r="AM308" s="12">
        <f>V308/Team_Defense_Table[[#Totals],[Passing yds/att]]*'Fanduel Export'!Q308</f>
        <v>0</v>
      </c>
      <c r="AN308" s="12">
        <f t="shared" si="95"/>
        <v>0</v>
      </c>
      <c r="AO308" s="12">
        <f>IFERROR(IF(OR($B308="D",$B308="K"),0,VLOOKUP($P308,Receiving!$C:$T,7,FALSE)/VLOOKUP($P308,Receiving!$C:$T,5,FALSE)),0)*$AJ308</f>
        <v>0.8666666666666667</v>
      </c>
      <c r="AP308" s="21">
        <f t="shared" si="87"/>
        <v>43.039806027306028</v>
      </c>
      <c r="AQ308" s="21">
        <f t="shared" si="88"/>
        <v>0.71936962039831143</v>
      </c>
      <c r="AR308" s="22">
        <f t="shared" si="81"/>
        <v>0.6</v>
      </c>
      <c r="AS308" s="22">
        <f t="shared" si="89"/>
        <v>0.4980251218142156</v>
      </c>
      <c r="AT308" s="22">
        <f>AA308/Team_Defense_Table[[#Totals],[Yards per completion]]*'Fanduel Export'!S308</f>
        <v>16.835131093547904</v>
      </c>
      <c r="AU308" s="12">
        <f t="shared" si="96"/>
        <v>8.3843182136224836</v>
      </c>
      <c r="AV308" s="12">
        <f t="shared" si="82"/>
        <v>0.26666666666666666</v>
      </c>
      <c r="AW308" s="21">
        <f t="shared" si="90"/>
        <v>26.173305860805861</v>
      </c>
      <c r="AX308" s="12">
        <f t="shared" si="91"/>
        <v>0.24121430243870676</v>
      </c>
      <c r="AY308" s="12">
        <f>AF308/Team_Defense_Table[[#Totals],[Rushing Y/A]]*R308</f>
        <v>3.9597238787090245</v>
      </c>
      <c r="AZ308" s="12">
        <f t="shared" si="97"/>
        <v>0.95514203325268765</v>
      </c>
      <c r="BA308" s="22">
        <f t="shared" si="83"/>
        <v>1.2339460246875171</v>
      </c>
      <c r="BB308" s="22">
        <f t="shared" si="84"/>
        <v>0.26824913580163418</v>
      </c>
      <c r="BC308" s="21">
        <f t="shared" si="85"/>
        <v>0.18840579710144931</v>
      </c>
      <c r="BD308" t="str">
        <f t="shared" si="92"/>
        <v>Andy Isabella</v>
      </c>
      <c r="BE308">
        <f t="shared" si="93"/>
        <v>4600</v>
      </c>
      <c r="BF308" t="str">
        <f t="shared" si="94"/>
        <v>WR</v>
      </c>
    </row>
    <row r="309" spans="1:58" x14ac:dyDescent="0.3">
      <c r="A309" t="s">
        <v>2773</v>
      </c>
      <c r="B309" t="s">
        <v>49</v>
      </c>
      <c r="C309" t="s">
        <v>2774</v>
      </c>
      <c r="D309" t="s">
        <v>318</v>
      </c>
      <c r="E309" t="s">
        <v>2775</v>
      </c>
      <c r="F309">
        <v>5.08181832053444</v>
      </c>
      <c r="G309">
        <v>11</v>
      </c>
      <c r="H309">
        <v>4600</v>
      </c>
      <c r="I309" t="s">
        <v>1972</v>
      </c>
      <c r="J309" t="s">
        <v>1093</v>
      </c>
      <c r="K309" t="s">
        <v>86</v>
      </c>
      <c r="O309" t="str">
        <f t="shared" si="86"/>
        <v>Damiere Byrd</v>
      </c>
      <c r="P309" t="str">
        <f>IFERROR(VLOOKUP(O:O,'Name Bridge'!A:B,2,FALSE),O:O)</f>
        <v>Damiere Byrd</v>
      </c>
      <c r="Q309" s="12">
        <f>VLOOKUP($K309,'Defensive Stats'!$AC:$AH,2,FALSE)</f>
        <v>7.7027522935779817</v>
      </c>
      <c r="R309" s="12">
        <f>VLOOKUP($K309,'Defensive Stats'!$AC:$AH,4,FALSE)</f>
        <v>4.4659793814432991</v>
      </c>
      <c r="S309" s="12">
        <f>VLOOKUP($K309,'Defensive Stats'!$AC:$AH,6,FALSE)</f>
        <v>12.203488372093023</v>
      </c>
      <c r="T309" s="12">
        <f>IFERROR(VLOOKUP($P309,Passing!$C:$AF,9,FALSE)/VLOOKUP($P309,Passing!$C:$AF,5,FALSE),0)</f>
        <v>0</v>
      </c>
      <c r="U309" s="12">
        <f>IFERROR(VLOOKUP($P309,Passing!$C:$AF,11,FALSE)/VLOOKUP($P309,Passing!$C:$AF,5,FALSE),0)</f>
        <v>0</v>
      </c>
      <c r="V309" s="12">
        <f>IFERROR(VLOOKUP($P309,Passing!$C:$AF,18,FALSE),0)</f>
        <v>0</v>
      </c>
      <c r="W309" s="12">
        <f>IFERROR(VLOOKUP($P309,Passing!$C:$AF,12,FALSE)/VLOOKUP($P309,Passing!$C:$AF,5,FALSE),0)</f>
        <v>0</v>
      </c>
      <c r="X309" s="12">
        <f>IFERROR(IF(OR($B309="D",$B309="K"),0,VLOOKUP($P309,Receiving!$C:$T,7,FALSE)/VLOOKUP($P309,Receiving!$C:$T,5,FALSE)),0)*$AJ309</f>
        <v>4.1818181818181817</v>
      </c>
      <c r="Y309" s="21">
        <f>IFERROR(VLOOKUP($P309,Receiving!$C:$T,8,FALSE)/VLOOKUP($P309,Receiving!$C:$T,5,FALSE),0)</f>
        <v>2.9090909090909092</v>
      </c>
      <c r="Z309" s="21">
        <f>IFERROR(VLOOKUP($P309,Receiving!$C:$T,10,FALSE)/VLOOKUP($P309,Receiving!$C:$T,5,FALSE),0)</f>
        <v>32.636363636363633</v>
      </c>
      <c r="AA309" s="21">
        <f>IFERROR(VLOOKUP($P309,Receiving!$C:$T,11,FALSE),0)</f>
        <v>11.2</v>
      </c>
      <c r="AB309" s="21">
        <f>IFERROR(VLOOKUP($P309,Receiving!$C:$T,14,FALSE),0)</f>
        <v>58</v>
      </c>
      <c r="AC309" s="21">
        <f>IFERROR(VLOOKUP($P309,Receiving!$C:$T,11,FALSE)/VLOOKUP($P309,Receiving!$C:$T,5,FALSE),0)</f>
        <v>1.0181818181818181</v>
      </c>
      <c r="AD309" s="12">
        <f>IFERROR(VLOOKUP($P309,Rushing!$C:$P,7,FALSE)/VLOOKUP($P309,Rushing!$C:$P,5,FALSE),0)</f>
        <v>0</v>
      </c>
      <c r="AE309" s="12">
        <f>IFERROR(VLOOKUP($P309,Rushing!$C:$P,8,FALSE)/VLOOKUP($P309,Rushing!$C:$P,5,FALSE),0)</f>
        <v>0</v>
      </c>
      <c r="AF309" s="12">
        <f>IFERROR(VLOOKUP($P309,Rushing!$C:$P,12,FALSE),0)</f>
        <v>0</v>
      </c>
      <c r="AG309" s="12">
        <f>IFERROR(VLOOKUP($P309,Rushing!$C:$P,9,FALSE)/VLOOKUP($P309,Rushing!$C:$P,5,FALSE),0)</f>
        <v>0</v>
      </c>
      <c r="AH309" s="12">
        <f>VLOOKUP($J309,'Vegas Odds'!$B:$S,18,FALSE)</f>
        <v>34.723204605263149</v>
      </c>
      <c r="AI309" s="12">
        <f>VLOOKUP($J309,'Vegas Odds'!$B:$S,17,FALSE)</f>
        <v>31.576795394736852</v>
      </c>
      <c r="AJ309">
        <v>1</v>
      </c>
      <c r="AK309" s="12">
        <f t="shared" si="79"/>
        <v>0</v>
      </c>
      <c r="AL309" s="12">
        <f t="shared" si="80"/>
        <v>0</v>
      </c>
      <c r="AM309" s="12">
        <f>V309/Team_Defense_Table[[#Totals],[Passing yds/att]]*'Fanduel Export'!Q309</f>
        <v>0</v>
      </c>
      <c r="AN309" s="12">
        <f t="shared" si="95"/>
        <v>0</v>
      </c>
      <c r="AO309" s="12">
        <f>IFERROR(IF(OR($B309="D",$B309="K"),0,VLOOKUP($P309,Receiving!$C:$T,7,FALSE)/VLOOKUP($P309,Receiving!$C:$T,5,FALSE)),0)*$AJ309</f>
        <v>4.1818181818181817</v>
      </c>
      <c r="AP309" s="21">
        <f t="shared" si="87"/>
        <v>42.773239260739253</v>
      </c>
      <c r="AQ309" s="21">
        <f t="shared" si="88"/>
        <v>3.3947891452440033</v>
      </c>
      <c r="AR309" s="22">
        <f t="shared" si="81"/>
        <v>2.9090909090909092</v>
      </c>
      <c r="AS309" s="22">
        <f t="shared" si="89"/>
        <v>2.3615924488653941</v>
      </c>
      <c r="AT309" s="22">
        <f>AA309/Team_Defense_Table[[#Totals],[Yards per completion]]*'Fanduel Export'!S309</f>
        <v>12.871764529610045</v>
      </c>
      <c r="AU309" s="12">
        <f t="shared" si="96"/>
        <v>30.397861916700503</v>
      </c>
      <c r="AV309" s="12">
        <f t="shared" si="82"/>
        <v>0</v>
      </c>
      <c r="AW309" s="21">
        <f t="shared" si="90"/>
        <v>34.718452380952385</v>
      </c>
      <c r="AX309" s="12">
        <f t="shared" si="91"/>
        <v>0</v>
      </c>
      <c r="AY309" s="12">
        <f>AF309/Team_Defense_Table[[#Totals],[Rushing Y/A]]*R309</f>
        <v>0</v>
      </c>
      <c r="AZ309" s="12">
        <f t="shared" si="97"/>
        <v>0</v>
      </c>
      <c r="BA309" s="22">
        <f t="shared" si="83"/>
        <v>4.494331646215505</v>
      </c>
      <c r="BB309" s="22">
        <f t="shared" si="84"/>
        <v>0.97702861874250113</v>
      </c>
      <c r="BC309" s="21">
        <f t="shared" si="85"/>
        <v>0.90909090909090917</v>
      </c>
      <c r="BD309" t="str">
        <f t="shared" si="92"/>
        <v>Damiere Byrd</v>
      </c>
      <c r="BE309">
        <f t="shared" si="93"/>
        <v>4600</v>
      </c>
      <c r="BF309" t="str">
        <f t="shared" si="94"/>
        <v>WR</v>
      </c>
    </row>
    <row r="310" spans="1:58" x14ac:dyDescent="0.3">
      <c r="A310" t="s">
        <v>2776</v>
      </c>
      <c r="B310" t="s">
        <v>49</v>
      </c>
      <c r="C310" t="s">
        <v>2777</v>
      </c>
      <c r="D310" t="s">
        <v>345</v>
      </c>
      <c r="E310" t="s">
        <v>2778</v>
      </c>
      <c r="F310">
        <v>3.5833333333333299</v>
      </c>
      <c r="G310">
        <v>12</v>
      </c>
      <c r="H310">
        <v>4600</v>
      </c>
      <c r="I310" t="s">
        <v>1884</v>
      </c>
      <c r="J310" t="s">
        <v>33</v>
      </c>
      <c r="K310" t="s">
        <v>1138</v>
      </c>
      <c r="O310" t="str">
        <f t="shared" si="86"/>
        <v>Pharoh Cooper</v>
      </c>
      <c r="P310" t="str">
        <f>IFERROR(VLOOKUP(O:O,'Name Bridge'!A:B,2,FALSE),O:O)</f>
        <v>Pharoh Cooper</v>
      </c>
      <c r="Q310" s="12">
        <f>VLOOKUP($K310,'Defensive Stats'!$AC:$AH,2,FALSE)</f>
        <v>7.8079847908745244</v>
      </c>
      <c r="R310" s="12">
        <f>VLOOKUP($K310,'Defensive Stats'!$AC:$AH,4,FALSE)</f>
        <v>3.8765432098765431</v>
      </c>
      <c r="S310" s="12">
        <f>VLOOKUP($K310,'Defensive Stats'!$AC:$AH,6,FALSE)</f>
        <v>12.186943620178042</v>
      </c>
      <c r="T310" s="12">
        <f>IFERROR(VLOOKUP($P310,Passing!$C:$AF,9,FALSE)/VLOOKUP($P310,Passing!$C:$AF,5,FALSE),0)</f>
        <v>0</v>
      </c>
      <c r="U310" s="12">
        <f>IFERROR(VLOOKUP($P310,Passing!$C:$AF,11,FALSE)/VLOOKUP($P310,Passing!$C:$AF,5,FALSE),0)</f>
        <v>0</v>
      </c>
      <c r="V310" s="12">
        <f>IFERROR(VLOOKUP($P310,Passing!$C:$AF,18,FALSE),0)</f>
        <v>0</v>
      </c>
      <c r="W310" s="12">
        <f>IFERROR(VLOOKUP($P310,Passing!$C:$AF,12,FALSE)/VLOOKUP($P310,Passing!$C:$AF,5,FALSE),0)</f>
        <v>0</v>
      </c>
      <c r="X310" s="12">
        <f>IFERROR(IF(OR($B310="D",$B310="K"),0,VLOOKUP($P310,Receiving!$C:$T,7,FALSE)/VLOOKUP($P310,Receiving!$C:$T,5,FALSE)),0)*$AJ310</f>
        <v>2.5384615384615383</v>
      </c>
      <c r="Y310" s="21">
        <f>IFERROR(VLOOKUP($P310,Receiving!$C:$T,8,FALSE)/VLOOKUP($P310,Receiving!$C:$T,5,FALSE),0)</f>
        <v>1.9230769230769231</v>
      </c>
      <c r="Z310" s="21">
        <f>IFERROR(VLOOKUP($P310,Receiving!$C:$T,10,FALSE)/VLOOKUP($P310,Receiving!$C:$T,5,FALSE),0)</f>
        <v>18.692307692307693</v>
      </c>
      <c r="AA310" s="21">
        <f>IFERROR(VLOOKUP($P310,Receiving!$C:$T,11,FALSE),0)</f>
        <v>9.6999999999999993</v>
      </c>
      <c r="AB310" s="21">
        <f>IFERROR(VLOOKUP($P310,Receiving!$C:$T,14,FALSE),0)</f>
        <v>28</v>
      </c>
      <c r="AC310" s="21">
        <f>IFERROR(VLOOKUP($P310,Receiving!$C:$T,11,FALSE)/VLOOKUP($P310,Receiving!$C:$T,5,FALSE),0)</f>
        <v>0.74615384615384606</v>
      </c>
      <c r="AD310" s="12">
        <f>IFERROR(VLOOKUP($P310,Rushing!$C:$P,7,FALSE)/VLOOKUP($P310,Rushing!$C:$P,5,FALSE),0)</f>
        <v>7.6923076923076927E-2</v>
      </c>
      <c r="AE310" s="12">
        <f>IFERROR(VLOOKUP($P310,Rushing!$C:$P,8,FALSE)/VLOOKUP($P310,Rushing!$C:$P,5,FALSE),0)</f>
        <v>0.15384615384615385</v>
      </c>
      <c r="AF310" s="12" t="str">
        <f>IFERROR(VLOOKUP($P310,Rushing!$C:$P,12,FALSE),0)</f>
        <v>2.0</v>
      </c>
      <c r="AG310" s="12">
        <f>IFERROR(VLOOKUP($P310,Rushing!$C:$P,9,FALSE)/VLOOKUP($P310,Rushing!$C:$P,5,FALSE),0)</f>
        <v>0</v>
      </c>
      <c r="AH310" s="12">
        <f>VLOOKUP($J310,'Vegas Odds'!$B:$S,18,FALSE)</f>
        <v>42.975624629062651</v>
      </c>
      <c r="AI310" s="12">
        <f>VLOOKUP($J310,'Vegas Odds'!$B:$S,17,FALSE)</f>
        <v>20.224375370937352</v>
      </c>
      <c r="AJ310">
        <v>1</v>
      </c>
      <c r="AK310" s="12">
        <f t="shared" si="79"/>
        <v>0</v>
      </c>
      <c r="AL310" s="12">
        <f t="shared" si="80"/>
        <v>0</v>
      </c>
      <c r="AM310" s="12">
        <f>V310/Team_Defense_Table[[#Totals],[Passing yds/att]]*'Fanduel Export'!Q310</f>
        <v>0</v>
      </c>
      <c r="AN310" s="12">
        <f t="shared" si="95"/>
        <v>0</v>
      </c>
      <c r="AO310" s="12">
        <f>IFERROR(IF(OR($B310="D",$B310="K"),0,VLOOKUP($P310,Receiving!$C:$T,7,FALSE)/VLOOKUP($P310,Receiving!$C:$T,5,FALSE)),0)*$AJ310</f>
        <v>2.5384615384615383</v>
      </c>
      <c r="AP310" s="21">
        <f t="shared" si="87"/>
        <v>35.359294871794873</v>
      </c>
      <c r="AQ310" s="21">
        <f t="shared" si="88"/>
        <v>3.0852416771256261</v>
      </c>
      <c r="AR310" s="22">
        <f t="shared" si="81"/>
        <v>1.9230769230769231</v>
      </c>
      <c r="AS310" s="22">
        <f t="shared" si="89"/>
        <v>2.3373043008527472</v>
      </c>
      <c r="AT310" s="22">
        <f>AA310/Team_Defense_Table[[#Totals],[Yards per completion]]*'Fanduel Export'!S310</f>
        <v>11.132753889460139</v>
      </c>
      <c r="AU310" s="12">
        <f t="shared" si="96"/>
        <v>26.02063354617033</v>
      </c>
      <c r="AV310" s="12">
        <f t="shared" si="82"/>
        <v>7.6923076923076927E-2</v>
      </c>
      <c r="AW310" s="21">
        <f t="shared" si="90"/>
        <v>28.778311965811962</v>
      </c>
      <c r="AX310" s="12">
        <f t="shared" si="91"/>
        <v>5.4058805958735905E-2</v>
      </c>
      <c r="AY310" s="12">
        <f>AF310/Team_Defense_Table[[#Totals],[Rushing Y/A]]*R310</f>
        <v>1.7978171408123098</v>
      </c>
      <c r="AZ310" s="12">
        <f t="shared" si="97"/>
        <v>9.7187847964462046E-2</v>
      </c>
      <c r="BA310" s="22">
        <f t="shared" si="83"/>
        <v>3.5733206009519409</v>
      </c>
      <c r="BB310" s="22">
        <f t="shared" si="84"/>
        <v>0.77680882629390025</v>
      </c>
      <c r="BC310" s="21">
        <f t="shared" si="85"/>
        <v>0.55183946488294311</v>
      </c>
      <c r="BD310" t="str">
        <f t="shared" si="92"/>
        <v>Pharoh Cooper</v>
      </c>
      <c r="BE310">
        <f t="shared" si="93"/>
        <v>4600</v>
      </c>
      <c r="BF310" t="str">
        <f t="shared" si="94"/>
        <v>WR</v>
      </c>
    </row>
    <row r="311" spans="1:58" x14ac:dyDescent="0.3">
      <c r="A311" t="s">
        <v>2779</v>
      </c>
      <c r="B311" t="s">
        <v>49</v>
      </c>
      <c r="C311" t="s">
        <v>2780</v>
      </c>
      <c r="D311" t="s">
        <v>2781</v>
      </c>
      <c r="E311" t="s">
        <v>2782</v>
      </c>
      <c r="F311">
        <v>0</v>
      </c>
      <c r="G311">
        <v>0</v>
      </c>
      <c r="H311">
        <v>4500</v>
      </c>
      <c r="I311" t="s">
        <v>1900</v>
      </c>
      <c r="J311" t="s">
        <v>61</v>
      </c>
      <c r="K311" t="s">
        <v>84</v>
      </c>
      <c r="O311" t="str">
        <f t="shared" si="86"/>
        <v>Kemah Siverand</v>
      </c>
      <c r="P311" t="str">
        <f>IFERROR(VLOOKUP(O:O,'Name Bridge'!A:B,2,FALSE),O:O)</f>
        <v>Kemah Siverand</v>
      </c>
      <c r="Q311" s="12">
        <f>VLOOKUP($K311,'Defensive Stats'!$AC:$AH,2,FALSE)</f>
        <v>7.3097014925373136</v>
      </c>
      <c r="R311" s="12">
        <f>VLOOKUP($K311,'Defensive Stats'!$AC:$AH,4,FALSE)</f>
        <v>4.2161520190023749</v>
      </c>
      <c r="S311" s="12">
        <f>VLOOKUP($K311,'Defensive Stats'!$AC:$AH,6,FALSE)</f>
        <v>11.162393162393162</v>
      </c>
      <c r="T311" s="12">
        <f>IFERROR(VLOOKUP($P311,Passing!$C:$AF,9,FALSE)/VLOOKUP($P311,Passing!$C:$AF,5,FALSE),0)</f>
        <v>0</v>
      </c>
      <c r="U311" s="12">
        <f>IFERROR(VLOOKUP($P311,Passing!$C:$AF,11,FALSE)/VLOOKUP($P311,Passing!$C:$AF,5,FALSE),0)</f>
        <v>0</v>
      </c>
      <c r="V311" s="12">
        <f>IFERROR(VLOOKUP($P311,Passing!$C:$AF,18,FALSE),0)</f>
        <v>0</v>
      </c>
      <c r="W311" s="12">
        <f>IFERROR(VLOOKUP($P311,Passing!$C:$AF,12,FALSE)/VLOOKUP($P311,Passing!$C:$AF,5,FALSE),0)</f>
        <v>0</v>
      </c>
      <c r="X311" s="12">
        <f>IFERROR(IF(OR($B311="D",$B311="K"),0,VLOOKUP($P311,Receiving!$C:$T,7,FALSE)/VLOOKUP($P311,Receiving!$C:$T,5,FALSE)),0)*$AJ311</f>
        <v>0</v>
      </c>
      <c r="Y311" s="21">
        <f>IFERROR(VLOOKUP($P311,Receiving!$C:$T,8,FALSE)/VLOOKUP($P311,Receiving!$C:$T,5,FALSE),0)</f>
        <v>0</v>
      </c>
      <c r="Z311" s="21">
        <f>IFERROR(VLOOKUP($P311,Receiving!$C:$T,10,FALSE)/VLOOKUP($P311,Receiving!$C:$T,5,FALSE),0)</f>
        <v>0</v>
      </c>
      <c r="AA311" s="21">
        <f>IFERROR(VLOOKUP($P311,Receiving!$C:$T,11,FALSE),0)</f>
        <v>0</v>
      </c>
      <c r="AB311" s="21">
        <f>IFERROR(VLOOKUP($P311,Receiving!$C:$T,14,FALSE),0)</f>
        <v>0</v>
      </c>
      <c r="AC311" s="21">
        <f>IFERROR(VLOOKUP($P311,Receiving!$C:$T,11,FALSE)/VLOOKUP($P311,Receiving!$C:$T,5,FALSE),0)</f>
        <v>0</v>
      </c>
      <c r="AD311" s="12">
        <f>IFERROR(VLOOKUP($P311,Rushing!$C:$P,7,FALSE)/VLOOKUP($P311,Rushing!$C:$P,5,FALSE),0)</f>
        <v>0</v>
      </c>
      <c r="AE311" s="12">
        <f>IFERROR(VLOOKUP($P311,Rushing!$C:$P,8,FALSE)/VLOOKUP($P311,Rushing!$C:$P,5,FALSE),0)</f>
        <v>0</v>
      </c>
      <c r="AF311" s="12">
        <f>IFERROR(VLOOKUP($P311,Rushing!$C:$P,12,FALSE),0)</f>
        <v>0</v>
      </c>
      <c r="AG311" s="12">
        <f>IFERROR(VLOOKUP($P311,Rushing!$C:$P,9,FALSE)/VLOOKUP($P311,Rushing!$C:$P,5,FALSE),0)</f>
        <v>0</v>
      </c>
      <c r="AH311" s="12">
        <f>VLOOKUP($J311,'Vegas Odds'!$B:$S,18,FALSE)</f>
        <v>34.284943948412703</v>
      </c>
      <c r="AI311" s="12">
        <f>VLOOKUP($J311,'Vegas Odds'!$B:$S,17,FALSE)</f>
        <v>30.315056051587295</v>
      </c>
      <c r="AJ311">
        <v>1</v>
      </c>
      <c r="AK311" s="12">
        <f t="shared" si="79"/>
        <v>0</v>
      </c>
      <c r="AL311" s="12">
        <f t="shared" si="80"/>
        <v>0</v>
      </c>
      <c r="AM311" s="12">
        <f>V311/Team_Defense_Table[[#Totals],[Passing yds/att]]*'Fanduel Export'!Q311</f>
        <v>0</v>
      </c>
      <c r="AN311" s="12">
        <f t="shared" si="95"/>
        <v>0</v>
      </c>
      <c r="AO311" s="12">
        <f>IFERROR(IF(OR($B311="D",$B311="K"),0,VLOOKUP($P311,Receiving!$C:$T,7,FALSE)/VLOOKUP($P311,Receiving!$C:$T,5,FALSE)),0)*$AJ311</f>
        <v>0</v>
      </c>
      <c r="AP311" s="21">
        <f t="shared" si="87"/>
        <v>34.263041125541122</v>
      </c>
      <c r="AQ311" s="21">
        <f t="shared" si="88"/>
        <v>0</v>
      </c>
      <c r="AR311" s="22">
        <f t="shared" si="81"/>
        <v>0</v>
      </c>
      <c r="AS311" s="22">
        <f t="shared" si="89"/>
        <v>0</v>
      </c>
      <c r="AT311" s="22">
        <f>AA311/Team_Defense_Table[[#Totals],[Yards per completion]]*'Fanduel Export'!S311</f>
        <v>0</v>
      </c>
      <c r="AU311" s="12">
        <f t="shared" si="96"/>
        <v>0</v>
      </c>
      <c r="AV311" s="12">
        <f t="shared" si="82"/>
        <v>0</v>
      </c>
      <c r="AW311" s="21">
        <f t="shared" si="90"/>
        <v>46.789285714285711</v>
      </c>
      <c r="AX311" s="12">
        <f t="shared" si="91"/>
        <v>0</v>
      </c>
      <c r="AY311" s="12">
        <f>AF311/Team_Defense_Table[[#Totals],[Rushing Y/A]]*R311</f>
        <v>0</v>
      </c>
      <c r="AZ311" s="12">
        <f t="shared" si="97"/>
        <v>0</v>
      </c>
      <c r="BA311" s="22">
        <f t="shared" si="83"/>
        <v>0</v>
      </c>
      <c r="BB311" s="22">
        <f t="shared" si="84"/>
        <v>0</v>
      </c>
      <c r="BC311" s="21">
        <f t="shared" si="85"/>
        <v>0</v>
      </c>
      <c r="BD311" t="str">
        <f t="shared" si="92"/>
        <v>Kemah Siverand</v>
      </c>
      <c r="BE311">
        <f t="shared" si="93"/>
        <v>4500</v>
      </c>
      <c r="BF311" t="str">
        <f t="shared" si="94"/>
        <v>WR</v>
      </c>
    </row>
    <row r="312" spans="1:58" x14ac:dyDescent="0.3">
      <c r="A312" t="s">
        <v>2783</v>
      </c>
      <c r="B312" t="s">
        <v>49</v>
      </c>
      <c r="C312" t="s">
        <v>2784</v>
      </c>
      <c r="D312" t="s">
        <v>390</v>
      </c>
      <c r="E312" t="s">
        <v>2350</v>
      </c>
      <c r="F312">
        <v>7.1500000953674299</v>
      </c>
      <c r="G312">
        <v>4</v>
      </c>
      <c r="H312">
        <v>4500</v>
      </c>
      <c r="I312" t="s">
        <v>1922</v>
      </c>
      <c r="J312" t="s">
        <v>107</v>
      </c>
      <c r="K312" t="s">
        <v>130</v>
      </c>
      <c r="O312" t="str">
        <f t="shared" si="86"/>
        <v>Duke Williams</v>
      </c>
      <c r="P312" t="str">
        <f>IFERROR(VLOOKUP(O:O,'Name Bridge'!A:B,2,FALSE),O:O)</f>
        <v>Duke Williams</v>
      </c>
      <c r="Q312" s="12">
        <f>VLOOKUP($K312,'Defensive Stats'!$AC:$AH,2,FALSE)</f>
        <v>6.45982905982906</v>
      </c>
      <c r="R312" s="12">
        <f>VLOOKUP($K312,'Defensive Stats'!$AC:$AH,4,FALSE)</f>
        <v>3.3357314148681056</v>
      </c>
      <c r="S312" s="12">
        <f>VLOOKUP($K312,'Defensive Stats'!$AC:$AH,6,FALSE)</f>
        <v>10.410468319559229</v>
      </c>
      <c r="T312" s="12">
        <f>IFERROR(VLOOKUP($P312,Passing!$C:$AF,9,FALSE)/VLOOKUP($P312,Passing!$C:$AF,5,FALSE),0)</f>
        <v>0</v>
      </c>
      <c r="U312" s="12">
        <f>IFERROR(VLOOKUP($P312,Passing!$C:$AF,11,FALSE)/VLOOKUP($P312,Passing!$C:$AF,5,FALSE),0)</f>
        <v>0</v>
      </c>
      <c r="V312" s="12">
        <f>IFERROR(VLOOKUP($P312,Passing!$C:$AF,18,FALSE),0)</f>
        <v>0</v>
      </c>
      <c r="W312" s="12">
        <f>IFERROR(VLOOKUP($P312,Passing!$C:$AF,12,FALSE)/VLOOKUP($P312,Passing!$C:$AF,5,FALSE),0)</f>
        <v>0</v>
      </c>
      <c r="X312" s="12">
        <f>IFERROR(IF(OR($B312="D",$B312="K"),0,VLOOKUP($P312,Receiving!$C:$T,7,FALSE)/VLOOKUP($P312,Receiving!$C:$T,5,FALSE)),0)*$AJ312</f>
        <v>4.75</v>
      </c>
      <c r="Y312" s="21">
        <f>IFERROR(VLOOKUP($P312,Receiving!$C:$T,8,FALSE)/VLOOKUP($P312,Receiving!$C:$T,5,FALSE),0)</f>
        <v>3</v>
      </c>
      <c r="Z312" s="21">
        <f>IFERROR(VLOOKUP($P312,Receiving!$C:$T,10,FALSE)/VLOOKUP($P312,Receiving!$C:$T,5,FALSE),0)</f>
        <v>41.5</v>
      </c>
      <c r="AA312" s="21">
        <f>IFERROR(VLOOKUP($P312,Receiving!$C:$T,11,FALSE),0)</f>
        <v>13.8</v>
      </c>
      <c r="AB312" s="21">
        <f>IFERROR(VLOOKUP($P312,Receiving!$C:$T,14,FALSE),0)</f>
        <v>41</v>
      </c>
      <c r="AC312" s="21">
        <f>IFERROR(VLOOKUP($P312,Receiving!$C:$T,11,FALSE)/VLOOKUP($P312,Receiving!$C:$T,5,FALSE),0)</f>
        <v>3.45</v>
      </c>
      <c r="AD312" s="12">
        <f>IFERROR(VLOOKUP($P312,Rushing!$C:$P,7,FALSE)/VLOOKUP($P312,Rushing!$C:$P,5,FALSE),0)</f>
        <v>0</v>
      </c>
      <c r="AE312" s="12">
        <f>IFERROR(VLOOKUP($P312,Rushing!$C:$P,8,FALSE)/VLOOKUP($P312,Rushing!$C:$P,5,FALSE),0)</f>
        <v>0</v>
      </c>
      <c r="AF312" s="12">
        <f>IFERROR(VLOOKUP($P312,Rushing!$C:$P,12,FALSE),0)</f>
        <v>0</v>
      </c>
      <c r="AG312" s="12">
        <f>IFERROR(VLOOKUP($P312,Rushing!$C:$P,9,FALSE)/VLOOKUP($P312,Rushing!$C:$P,5,FALSE),0)</f>
        <v>0</v>
      </c>
      <c r="AH312" s="12">
        <f>VLOOKUP($J312,'Vegas Odds'!$B:$S,18,FALSE)</f>
        <v>31.210567449280106</v>
      </c>
      <c r="AI312" s="12">
        <f>VLOOKUP($J312,'Vegas Odds'!$B:$S,17,FALSE)</f>
        <v>27.689432550719893</v>
      </c>
      <c r="AJ312">
        <v>1</v>
      </c>
      <c r="AK312" s="12">
        <f t="shared" si="79"/>
        <v>0</v>
      </c>
      <c r="AL312" s="12">
        <f t="shared" si="80"/>
        <v>0</v>
      </c>
      <c r="AM312" s="12">
        <f>V312/Team_Defense_Table[[#Totals],[Passing yds/att]]*'Fanduel Export'!Q312</f>
        <v>0</v>
      </c>
      <c r="AN312" s="12">
        <f t="shared" si="95"/>
        <v>0</v>
      </c>
      <c r="AO312" s="12">
        <f>IFERROR(IF(OR($B312="D",$B312="K"),0,VLOOKUP($P312,Receiving!$C:$T,7,FALSE)/VLOOKUP($P312,Receiving!$C:$T,5,FALSE)),0)*$AJ312</f>
        <v>4.75</v>
      </c>
      <c r="AP312" s="21">
        <f t="shared" si="87"/>
        <v>43.803379953379959</v>
      </c>
      <c r="AQ312" s="21">
        <f t="shared" si="88"/>
        <v>3.3844464865922115</v>
      </c>
      <c r="AR312" s="22">
        <f t="shared" si="81"/>
        <v>3</v>
      </c>
      <c r="AS312" s="22">
        <f t="shared" si="89"/>
        <v>2.1375451494266597</v>
      </c>
      <c r="AT312" s="22">
        <f>AA312/Team_Defense_Table[[#Totals],[Yards per completion]]*'Fanduel Export'!S312</f>
        <v>13.529614590650917</v>
      </c>
      <c r="AU312" s="12">
        <f t="shared" si="96"/>
        <v>28.920162041858031</v>
      </c>
      <c r="AV312" s="12">
        <f t="shared" si="82"/>
        <v>0</v>
      </c>
      <c r="AW312" s="21">
        <f t="shared" si="90"/>
        <v>25.532284382284381</v>
      </c>
      <c r="AX312" s="12">
        <f t="shared" si="91"/>
        <v>0</v>
      </c>
      <c r="AY312" s="12">
        <f>AF312/Team_Defense_Table[[#Totals],[Rushing Y/A]]*R312</f>
        <v>0</v>
      </c>
      <c r="AZ312" s="12">
        <f t="shared" si="97"/>
        <v>0</v>
      </c>
      <c r="BA312" s="22">
        <f t="shared" si="83"/>
        <v>4.3920162041858033</v>
      </c>
      <c r="BB312" s="22">
        <f t="shared" si="84"/>
        <v>0.97600360093017846</v>
      </c>
      <c r="BC312" s="21">
        <f t="shared" si="85"/>
        <v>1.0555555555555556</v>
      </c>
      <c r="BD312" t="str">
        <f t="shared" si="92"/>
        <v>Duke Williams</v>
      </c>
      <c r="BE312">
        <f t="shared" si="93"/>
        <v>4500</v>
      </c>
      <c r="BF312" t="str">
        <f t="shared" si="94"/>
        <v>WR</v>
      </c>
    </row>
    <row r="313" spans="1:58" x14ac:dyDescent="0.3">
      <c r="A313" t="s">
        <v>2785</v>
      </c>
      <c r="B313" t="s">
        <v>49</v>
      </c>
      <c r="C313" t="s">
        <v>2786</v>
      </c>
      <c r="D313" t="s">
        <v>481</v>
      </c>
      <c r="E313" t="s">
        <v>2787</v>
      </c>
      <c r="F313">
        <v>1.8142856870378701</v>
      </c>
      <c r="G313">
        <v>7</v>
      </c>
      <c r="H313">
        <v>4500</v>
      </c>
      <c r="I313" t="s">
        <v>1934</v>
      </c>
      <c r="J313" t="s">
        <v>78</v>
      </c>
      <c r="K313" t="s">
        <v>56</v>
      </c>
      <c r="O313" t="str">
        <f t="shared" si="86"/>
        <v>Damion Willis</v>
      </c>
      <c r="P313" t="str">
        <f>IFERROR(VLOOKUP(O:O,'Name Bridge'!A:B,2,FALSE),O:O)</f>
        <v>Damion Willis</v>
      </c>
      <c r="Q313" s="12">
        <f>VLOOKUP($K313,'Defensive Stats'!$AC:$AH,2,FALSE)</f>
        <v>6.9051724137931032</v>
      </c>
      <c r="R313" s="12">
        <f>VLOOKUP($K313,'Defensive Stats'!$AC:$AH,4,FALSE)</f>
        <v>4.2074592074592072</v>
      </c>
      <c r="S313" s="12">
        <f>VLOOKUP($K313,'Defensive Stats'!$AC:$AH,6,FALSE)</f>
        <v>9.7682926829268286</v>
      </c>
      <c r="T313" s="12">
        <f>IFERROR(VLOOKUP($P313,Passing!$C:$AF,9,FALSE)/VLOOKUP($P313,Passing!$C:$AF,5,FALSE),0)</f>
        <v>0</v>
      </c>
      <c r="U313" s="12">
        <f>IFERROR(VLOOKUP($P313,Passing!$C:$AF,11,FALSE)/VLOOKUP($P313,Passing!$C:$AF,5,FALSE),0)</f>
        <v>0</v>
      </c>
      <c r="V313" s="12">
        <f>IFERROR(VLOOKUP($P313,Passing!$C:$AF,18,FALSE),0)</f>
        <v>0</v>
      </c>
      <c r="W313" s="12">
        <f>IFERROR(VLOOKUP($P313,Passing!$C:$AF,12,FALSE)/VLOOKUP($P313,Passing!$C:$AF,5,FALSE),0)</f>
        <v>0</v>
      </c>
      <c r="X313" s="12">
        <f>IFERROR(IF(OR($B313="D",$B313="K"),0,VLOOKUP($P313,Receiving!$C:$T,7,FALSE)/VLOOKUP($P313,Receiving!$C:$T,5,FALSE)),0)*$AJ313</f>
        <v>1.6</v>
      </c>
      <c r="Y313" s="21">
        <f>IFERROR(VLOOKUP($P313,Receiving!$C:$T,8,FALSE)/VLOOKUP($P313,Receiving!$C:$T,5,FALSE),0)</f>
        <v>0.9</v>
      </c>
      <c r="Z313" s="21">
        <f>IFERROR(VLOOKUP($P313,Receiving!$C:$T,10,FALSE)/VLOOKUP($P313,Receiving!$C:$T,5,FALSE),0)</f>
        <v>8.1999999999999993</v>
      </c>
      <c r="AA313" s="21">
        <f>IFERROR(VLOOKUP($P313,Receiving!$C:$T,11,FALSE),0)</f>
        <v>9.1</v>
      </c>
      <c r="AB313" s="21">
        <f>IFERROR(VLOOKUP($P313,Receiving!$C:$T,14,FALSE),0)</f>
        <v>17</v>
      </c>
      <c r="AC313" s="21">
        <f>IFERROR(VLOOKUP($P313,Receiving!$C:$T,11,FALSE)/VLOOKUP($P313,Receiving!$C:$T,5,FALSE),0)</f>
        <v>0.90999999999999992</v>
      </c>
      <c r="AD313" s="12">
        <f>IFERROR(VLOOKUP($P313,Rushing!$C:$P,7,FALSE)/VLOOKUP($P313,Rushing!$C:$P,5,FALSE),0)</f>
        <v>0</v>
      </c>
      <c r="AE313" s="12">
        <f>IFERROR(VLOOKUP($P313,Rushing!$C:$P,8,FALSE)/VLOOKUP($P313,Rushing!$C:$P,5,FALSE),0)</f>
        <v>0</v>
      </c>
      <c r="AF313" s="12">
        <f>IFERROR(VLOOKUP($P313,Rushing!$C:$P,12,FALSE),0)</f>
        <v>0</v>
      </c>
      <c r="AG313" s="12">
        <f>IFERROR(VLOOKUP($P313,Rushing!$C:$P,9,FALSE)/VLOOKUP($P313,Rushing!$C:$P,5,FALSE),0)</f>
        <v>0</v>
      </c>
      <c r="AH313" s="12">
        <f>VLOOKUP($J313,'Vegas Odds'!$B:$S,18,FALSE)</f>
        <v>37.475043336397064</v>
      </c>
      <c r="AI313" s="12">
        <f>VLOOKUP($J313,'Vegas Odds'!$B:$S,17,FALSE)</f>
        <v>24.624956663602941</v>
      </c>
      <c r="AJ313">
        <v>1</v>
      </c>
      <c r="AK313" s="12">
        <f t="shared" si="79"/>
        <v>0</v>
      </c>
      <c r="AL313" s="12">
        <f t="shared" si="80"/>
        <v>0</v>
      </c>
      <c r="AM313" s="12">
        <f>V313/Team_Defense_Table[[#Totals],[Passing yds/att]]*'Fanduel Export'!Q313</f>
        <v>0</v>
      </c>
      <c r="AN313" s="12">
        <f t="shared" si="95"/>
        <v>0</v>
      </c>
      <c r="AO313" s="12">
        <f>IFERROR(IF(OR($B313="D",$B313="K"),0,VLOOKUP($P313,Receiving!$C:$T,7,FALSE)/VLOOKUP($P313,Receiving!$C:$T,5,FALSE)),0)*$AJ313</f>
        <v>1.6</v>
      </c>
      <c r="AP313" s="21">
        <f t="shared" si="87"/>
        <v>31.570833333333336</v>
      </c>
      <c r="AQ313" s="21">
        <f t="shared" si="88"/>
        <v>1.899223523977362</v>
      </c>
      <c r="AR313" s="22">
        <f t="shared" si="81"/>
        <v>0.9</v>
      </c>
      <c r="AS313" s="22">
        <f t="shared" si="89"/>
        <v>1.0683132322372662</v>
      </c>
      <c r="AT313" s="22">
        <f>AA313/Team_Defense_Table[[#Totals],[Yards per completion]]*'Fanduel Export'!S313</f>
        <v>8.371362109154278</v>
      </c>
      <c r="AU313" s="12">
        <f t="shared" si="96"/>
        <v>8.9432369130591844</v>
      </c>
      <c r="AV313" s="12">
        <f t="shared" si="82"/>
        <v>0</v>
      </c>
      <c r="AW313" s="21">
        <f t="shared" si="90"/>
        <v>28.63095238095238</v>
      </c>
      <c r="AX313" s="12">
        <f t="shared" si="91"/>
        <v>0</v>
      </c>
      <c r="AY313" s="12">
        <f>AF313/Team_Defense_Table[[#Totals],[Rushing Y/A]]*R313</f>
        <v>0</v>
      </c>
      <c r="AZ313" s="12">
        <f t="shared" si="97"/>
        <v>0</v>
      </c>
      <c r="BA313" s="22">
        <f t="shared" si="83"/>
        <v>1.3443236913059184</v>
      </c>
      <c r="BB313" s="22">
        <f t="shared" si="84"/>
        <v>0.29873859806798186</v>
      </c>
      <c r="BC313" s="21">
        <f t="shared" si="85"/>
        <v>0.35555555555555557</v>
      </c>
      <c r="BD313" t="str">
        <f t="shared" si="92"/>
        <v>Damion Willis</v>
      </c>
      <c r="BE313">
        <f t="shared" si="93"/>
        <v>4500</v>
      </c>
      <c r="BF313" t="str">
        <f t="shared" si="94"/>
        <v>WR</v>
      </c>
    </row>
    <row r="314" spans="1:58" x14ac:dyDescent="0.3">
      <c r="A314" t="s">
        <v>2788</v>
      </c>
      <c r="B314" t="s">
        <v>49</v>
      </c>
      <c r="C314" t="s">
        <v>2789</v>
      </c>
      <c r="D314" t="s">
        <v>616</v>
      </c>
      <c r="E314" t="s">
        <v>2790</v>
      </c>
      <c r="F314">
        <v>0.483333349227905</v>
      </c>
      <c r="G314">
        <v>6</v>
      </c>
      <c r="H314">
        <v>4500</v>
      </c>
      <c r="I314" t="s">
        <v>1941</v>
      </c>
      <c r="J314" t="s">
        <v>76</v>
      </c>
      <c r="K314" t="s">
        <v>135</v>
      </c>
      <c r="O314" t="str">
        <f t="shared" si="86"/>
        <v>River Cracraft</v>
      </c>
      <c r="P314" t="str">
        <f>IFERROR(VLOOKUP(O:O,'Name Bridge'!A:B,2,FALSE),O:O)</f>
        <v>River Cracraft</v>
      </c>
      <c r="Q314" s="12">
        <f>VLOOKUP($K314,'Defensive Stats'!$AC:$AH,2,FALSE)</f>
        <v>7.0796296296296299</v>
      </c>
      <c r="R314" s="12">
        <f>VLOOKUP($K314,'Defensive Stats'!$AC:$AH,4,FALSE)</f>
        <v>4.7444219066937121</v>
      </c>
      <c r="S314" s="12">
        <f>VLOOKUP($K314,'Defensive Stats'!$AC:$AH,6,FALSE)</f>
        <v>10.304582210242588</v>
      </c>
      <c r="T314" s="12">
        <f>IFERROR(VLOOKUP($P314,Passing!$C:$AF,9,FALSE)/VLOOKUP($P314,Passing!$C:$AF,5,FALSE),0)</f>
        <v>0</v>
      </c>
      <c r="U314" s="12">
        <f>IFERROR(VLOOKUP($P314,Passing!$C:$AF,11,FALSE)/VLOOKUP($P314,Passing!$C:$AF,5,FALSE),0)</f>
        <v>0</v>
      </c>
      <c r="V314" s="12">
        <f>IFERROR(VLOOKUP($P314,Passing!$C:$AF,18,FALSE),0)</f>
        <v>0</v>
      </c>
      <c r="W314" s="12">
        <f>IFERROR(VLOOKUP($P314,Passing!$C:$AF,12,FALSE)/VLOOKUP($P314,Passing!$C:$AF,5,FALSE),0)</f>
        <v>0</v>
      </c>
      <c r="X314" s="12">
        <f>IFERROR(IF(OR($B314="D",$B314="K"),0,VLOOKUP($P314,Receiving!$C:$T,7,FALSE)/VLOOKUP($P314,Receiving!$C:$T,5,FALSE)),0)*$AJ314</f>
        <v>0</v>
      </c>
      <c r="Y314" s="21">
        <f>IFERROR(VLOOKUP($P314,Receiving!$C:$T,8,FALSE)/VLOOKUP($P314,Receiving!$C:$T,5,FALSE),0)</f>
        <v>0</v>
      </c>
      <c r="Z314" s="21">
        <f>IFERROR(VLOOKUP($P314,Receiving!$C:$T,10,FALSE)/VLOOKUP($P314,Receiving!$C:$T,5,FALSE),0)</f>
        <v>0</v>
      </c>
      <c r="AA314" s="21">
        <f>IFERROR(VLOOKUP($P314,Receiving!$C:$T,11,FALSE),0)</f>
        <v>0</v>
      </c>
      <c r="AB314" s="21">
        <f>IFERROR(VLOOKUP($P314,Receiving!$C:$T,14,FALSE),0)</f>
        <v>0</v>
      </c>
      <c r="AC314" s="21">
        <f>IFERROR(VLOOKUP($P314,Receiving!$C:$T,11,FALSE)/VLOOKUP($P314,Receiving!$C:$T,5,FALSE),0)</f>
        <v>0</v>
      </c>
      <c r="AD314" s="12">
        <f>IFERROR(VLOOKUP($P314,Rushing!$C:$P,7,FALSE)/VLOOKUP($P314,Rushing!$C:$P,5,FALSE),0)</f>
        <v>0</v>
      </c>
      <c r="AE314" s="12">
        <f>IFERROR(VLOOKUP($P314,Rushing!$C:$P,8,FALSE)/VLOOKUP($P314,Rushing!$C:$P,5,FALSE),0)</f>
        <v>0</v>
      </c>
      <c r="AF314" s="12">
        <f>IFERROR(VLOOKUP($P314,Rushing!$C:$P,12,FALSE),0)</f>
        <v>0</v>
      </c>
      <c r="AG314" s="12">
        <f>IFERROR(VLOOKUP($P314,Rushing!$C:$P,9,FALSE)/VLOOKUP($P314,Rushing!$C:$P,5,FALSE),0)</f>
        <v>0</v>
      </c>
      <c r="AH314" s="12">
        <f>VLOOKUP($J314,'Vegas Odds'!$B:$S,18,FALSE)</f>
        <v>29.284970403171386</v>
      </c>
      <c r="AI314" s="12">
        <f>VLOOKUP($J314,'Vegas Odds'!$B:$S,17,FALSE)</f>
        <v>32.615029596828613</v>
      </c>
      <c r="AJ314">
        <v>1</v>
      </c>
      <c r="AK314" s="12">
        <f t="shared" si="79"/>
        <v>0</v>
      </c>
      <c r="AL314" s="12">
        <f t="shared" si="80"/>
        <v>0</v>
      </c>
      <c r="AM314" s="12">
        <f>V314/Team_Defense_Table[[#Totals],[Passing yds/att]]*'Fanduel Export'!Q314</f>
        <v>0</v>
      </c>
      <c r="AN314" s="12">
        <f t="shared" si="95"/>
        <v>0</v>
      </c>
      <c r="AO314" s="12">
        <f>IFERROR(IF(OR($B314="D",$B314="K"),0,VLOOKUP($P314,Receiving!$C:$T,7,FALSE)/VLOOKUP($P314,Receiving!$C:$T,5,FALSE)),0)*$AJ314</f>
        <v>0</v>
      </c>
      <c r="AP314" s="21">
        <f t="shared" si="87"/>
        <v>48.590422077922085</v>
      </c>
      <c r="AQ314" s="21">
        <f t="shared" si="88"/>
        <v>0</v>
      </c>
      <c r="AR314" s="22">
        <f t="shared" si="81"/>
        <v>0</v>
      </c>
      <c r="AS314" s="22">
        <f t="shared" si="89"/>
        <v>0</v>
      </c>
      <c r="AT314" s="22">
        <f>AA314/Team_Defense_Table[[#Totals],[Yards per completion]]*'Fanduel Export'!S314</f>
        <v>0</v>
      </c>
      <c r="AU314" s="12">
        <f t="shared" si="96"/>
        <v>0</v>
      </c>
      <c r="AV314" s="12">
        <f t="shared" si="82"/>
        <v>0</v>
      </c>
      <c r="AW314" s="21">
        <f t="shared" si="90"/>
        <v>20.961922799422798</v>
      </c>
      <c r="AX314" s="12">
        <f t="shared" si="91"/>
        <v>0</v>
      </c>
      <c r="AY314" s="12">
        <f>AF314/Team_Defense_Table[[#Totals],[Rushing Y/A]]*R314</f>
        <v>0</v>
      </c>
      <c r="AZ314" s="12">
        <f t="shared" si="97"/>
        <v>0</v>
      </c>
      <c r="BA314" s="22">
        <f t="shared" si="83"/>
        <v>0</v>
      </c>
      <c r="BB314" s="22">
        <f t="shared" si="84"/>
        <v>0</v>
      </c>
      <c r="BC314" s="21">
        <f t="shared" si="85"/>
        <v>0</v>
      </c>
      <c r="BD314" t="str">
        <f t="shared" si="92"/>
        <v>River Cracraft</v>
      </c>
      <c r="BE314">
        <f t="shared" si="93"/>
        <v>4500</v>
      </c>
      <c r="BF314" t="str">
        <f t="shared" si="94"/>
        <v>WR</v>
      </c>
    </row>
    <row r="315" spans="1:58" x14ac:dyDescent="0.3">
      <c r="A315" t="s">
        <v>2791</v>
      </c>
      <c r="B315" t="s">
        <v>34</v>
      </c>
      <c r="C315" t="s">
        <v>2792</v>
      </c>
      <c r="D315" t="s">
        <v>2793</v>
      </c>
      <c r="E315" t="s">
        <v>2794</v>
      </c>
      <c r="F315">
        <v>0</v>
      </c>
      <c r="G315">
        <v>0</v>
      </c>
      <c r="H315">
        <v>4500</v>
      </c>
      <c r="I315" t="s">
        <v>1888</v>
      </c>
      <c r="J315" t="s">
        <v>54</v>
      </c>
      <c r="K315" t="s">
        <v>37</v>
      </c>
      <c r="O315" t="str">
        <f t="shared" si="86"/>
        <v>Ben LeMay</v>
      </c>
      <c r="P315" t="str">
        <f>IFERROR(VLOOKUP(O:O,'Name Bridge'!A:B,2,FALSE),O:O)</f>
        <v>Ben LeMay</v>
      </c>
      <c r="Q315" s="12">
        <f>VLOOKUP($K315,'Defensive Stats'!$AC:$AH,2,FALSE)</f>
        <v>6.09375</v>
      </c>
      <c r="R315" s="12">
        <f>VLOOKUP($K315,'Defensive Stats'!$AC:$AH,4,FALSE)</f>
        <v>4.3941176470588239</v>
      </c>
      <c r="S315" s="12">
        <f>VLOOKUP($K315,'Defensive Stats'!$AC:$AH,6,FALSE)</f>
        <v>10.424528301886792</v>
      </c>
      <c r="T315" s="12">
        <f>IFERROR(VLOOKUP($P315,Passing!$C:$AF,9,FALSE)/VLOOKUP($P315,Passing!$C:$AF,5,FALSE),0)</f>
        <v>0</v>
      </c>
      <c r="U315" s="12">
        <f>IFERROR(VLOOKUP($P315,Passing!$C:$AF,11,FALSE)/VLOOKUP($P315,Passing!$C:$AF,5,FALSE),0)</f>
        <v>0</v>
      </c>
      <c r="V315" s="12">
        <f>IFERROR(VLOOKUP($P315,Passing!$C:$AF,18,FALSE),0)</f>
        <v>0</v>
      </c>
      <c r="W315" s="12">
        <f>IFERROR(VLOOKUP($P315,Passing!$C:$AF,12,FALSE)/VLOOKUP($P315,Passing!$C:$AF,5,FALSE),0)</f>
        <v>0</v>
      </c>
      <c r="X315" s="12">
        <f>IFERROR(IF(OR($B315="D",$B315="K"),0,VLOOKUP($P315,Receiving!$C:$T,7,FALSE)/VLOOKUP($P315,Receiving!$C:$T,5,FALSE)),0)*$AJ315</f>
        <v>0</v>
      </c>
      <c r="Y315" s="21">
        <f>IFERROR(VLOOKUP($P315,Receiving!$C:$T,8,FALSE)/VLOOKUP($P315,Receiving!$C:$T,5,FALSE),0)</f>
        <v>0</v>
      </c>
      <c r="Z315" s="21">
        <f>IFERROR(VLOOKUP($P315,Receiving!$C:$T,10,FALSE)/VLOOKUP($P315,Receiving!$C:$T,5,FALSE),0)</f>
        <v>0</v>
      </c>
      <c r="AA315" s="21">
        <f>IFERROR(VLOOKUP($P315,Receiving!$C:$T,11,FALSE),0)</f>
        <v>0</v>
      </c>
      <c r="AB315" s="21">
        <f>IFERROR(VLOOKUP($P315,Receiving!$C:$T,14,FALSE),0)</f>
        <v>0</v>
      </c>
      <c r="AC315" s="21">
        <f>IFERROR(VLOOKUP($P315,Receiving!$C:$T,11,FALSE)/VLOOKUP($P315,Receiving!$C:$T,5,FALSE),0)</f>
        <v>0</v>
      </c>
      <c r="AD315" s="12">
        <f>IFERROR(VLOOKUP($P315,Rushing!$C:$P,7,FALSE)/VLOOKUP($P315,Rushing!$C:$P,5,FALSE),0)</f>
        <v>0</v>
      </c>
      <c r="AE315" s="12">
        <f>IFERROR(VLOOKUP($P315,Rushing!$C:$P,8,FALSE)/VLOOKUP($P315,Rushing!$C:$P,5,FALSE),0)</f>
        <v>0</v>
      </c>
      <c r="AF315" s="12">
        <f>IFERROR(VLOOKUP($P315,Rushing!$C:$P,12,FALSE),0)</f>
        <v>0</v>
      </c>
      <c r="AG315" s="12">
        <f>IFERROR(VLOOKUP($P315,Rushing!$C:$P,9,FALSE)/VLOOKUP($P315,Rushing!$C:$P,5,FALSE),0)</f>
        <v>0</v>
      </c>
      <c r="AH315" s="12">
        <f>VLOOKUP($J315,'Vegas Odds'!$B:$S,18,FALSE)</f>
        <v>39.317423175965665</v>
      </c>
      <c r="AI315" s="12">
        <f>VLOOKUP($J315,'Vegas Odds'!$B:$S,17,FALSE)</f>
        <v>20.682576824034335</v>
      </c>
      <c r="AJ315">
        <v>1</v>
      </c>
      <c r="AK315" s="12">
        <f t="shared" si="79"/>
        <v>0</v>
      </c>
      <c r="AL315" s="12">
        <f t="shared" si="80"/>
        <v>0</v>
      </c>
      <c r="AM315" s="12">
        <f>V315/Team_Defense_Table[[#Totals],[Passing yds/att]]*'Fanduel Export'!Q315</f>
        <v>0</v>
      </c>
      <c r="AN315" s="12">
        <f t="shared" si="95"/>
        <v>0</v>
      </c>
      <c r="AO315" s="12">
        <f>IFERROR(IF(OR($B315="D",$B315="K"),0,VLOOKUP($P315,Receiving!$C:$T,7,FALSE)/VLOOKUP($P315,Receiving!$C:$T,5,FALSE)),0)*$AJ315</f>
        <v>0</v>
      </c>
      <c r="AP315" s="21">
        <f t="shared" si="87"/>
        <v>34.054517704517707</v>
      </c>
      <c r="AQ315" s="21">
        <f t="shared" si="88"/>
        <v>0</v>
      </c>
      <c r="AR315" s="22">
        <f t="shared" si="81"/>
        <v>0</v>
      </c>
      <c r="AS315" s="22">
        <f t="shared" si="89"/>
        <v>0</v>
      </c>
      <c r="AT315" s="22">
        <f>AA315/Team_Defense_Table[[#Totals],[Yards per completion]]*'Fanduel Export'!S315</f>
        <v>0</v>
      </c>
      <c r="AU315" s="12">
        <f t="shared" si="96"/>
        <v>0</v>
      </c>
      <c r="AV315" s="12">
        <f t="shared" si="82"/>
        <v>0</v>
      </c>
      <c r="AW315" s="21">
        <f t="shared" si="90"/>
        <v>28.633928571428569</v>
      </c>
      <c r="AX315" s="12">
        <f t="shared" si="91"/>
        <v>0</v>
      </c>
      <c r="AY315" s="12">
        <f>AF315/Team_Defense_Table[[#Totals],[Rushing Y/A]]*R315</f>
        <v>0</v>
      </c>
      <c r="AZ315" s="12">
        <f t="shared" si="97"/>
        <v>0</v>
      </c>
      <c r="BA315" s="22">
        <f t="shared" si="83"/>
        <v>0</v>
      </c>
      <c r="BB315" s="22">
        <f t="shared" si="84"/>
        <v>0</v>
      </c>
      <c r="BC315" s="21">
        <f t="shared" si="85"/>
        <v>0</v>
      </c>
      <c r="BD315" t="str">
        <f t="shared" si="92"/>
        <v>Ben LeMay</v>
      </c>
      <c r="BE315">
        <f t="shared" si="93"/>
        <v>4500</v>
      </c>
      <c r="BF315" t="str">
        <f t="shared" si="94"/>
        <v>RB</v>
      </c>
    </row>
    <row r="316" spans="1:58" x14ac:dyDescent="0.3">
      <c r="A316" t="s">
        <v>2795</v>
      </c>
      <c r="B316" t="s">
        <v>34</v>
      </c>
      <c r="C316" t="s">
        <v>2796</v>
      </c>
      <c r="D316" t="s">
        <v>2797</v>
      </c>
      <c r="E316" t="s">
        <v>2798</v>
      </c>
      <c r="F316">
        <v>0</v>
      </c>
      <c r="G316">
        <v>0</v>
      </c>
      <c r="H316">
        <v>4500</v>
      </c>
      <c r="I316" t="s">
        <v>1934</v>
      </c>
      <c r="J316" t="s">
        <v>56</v>
      </c>
      <c r="K316" t="s">
        <v>78</v>
      </c>
      <c r="O316" t="str">
        <f t="shared" si="86"/>
        <v>Bobby Holly</v>
      </c>
      <c r="P316" t="str">
        <f>IFERROR(VLOOKUP(O:O,'Name Bridge'!A:B,2,FALSE),O:O)</f>
        <v>Bobby Holly</v>
      </c>
      <c r="Q316" s="12">
        <f>VLOOKUP($K316,'Defensive Stats'!$AC:$AH,2,FALSE)</f>
        <v>7.8496993987975952</v>
      </c>
      <c r="R316" s="12">
        <f>VLOOKUP($K316,'Defensive Stats'!$AC:$AH,4,FALSE)</f>
        <v>4.7261904761904763</v>
      </c>
      <c r="S316" s="12">
        <f>VLOOKUP($K316,'Defensive Stats'!$AC:$AH,6,FALSE)</f>
        <v>12.717532467532468</v>
      </c>
      <c r="T316" s="12">
        <f>IFERROR(VLOOKUP($P316,Passing!$C:$AF,9,FALSE)/VLOOKUP($P316,Passing!$C:$AF,5,FALSE),0)</f>
        <v>0</v>
      </c>
      <c r="U316" s="12">
        <f>IFERROR(VLOOKUP($P316,Passing!$C:$AF,11,FALSE)/VLOOKUP($P316,Passing!$C:$AF,5,FALSE),0)</f>
        <v>0</v>
      </c>
      <c r="V316" s="12">
        <f>IFERROR(VLOOKUP($P316,Passing!$C:$AF,18,FALSE),0)</f>
        <v>0</v>
      </c>
      <c r="W316" s="12">
        <f>IFERROR(VLOOKUP($P316,Passing!$C:$AF,12,FALSE)/VLOOKUP($P316,Passing!$C:$AF,5,FALSE),0)</f>
        <v>0</v>
      </c>
      <c r="X316" s="12">
        <f>IFERROR(IF(OR($B316="D",$B316="K"),0,VLOOKUP($P316,Receiving!$C:$T,7,FALSE)/VLOOKUP($P316,Receiving!$C:$T,5,FALSE)),0)*$AJ316</f>
        <v>0</v>
      </c>
      <c r="Y316" s="21">
        <f>IFERROR(VLOOKUP($P316,Receiving!$C:$T,8,FALSE)/VLOOKUP($P316,Receiving!$C:$T,5,FALSE),0)</f>
        <v>0</v>
      </c>
      <c r="Z316" s="21">
        <f>IFERROR(VLOOKUP($P316,Receiving!$C:$T,10,FALSE)/VLOOKUP($P316,Receiving!$C:$T,5,FALSE),0)</f>
        <v>0</v>
      </c>
      <c r="AA316" s="21">
        <f>IFERROR(VLOOKUP($P316,Receiving!$C:$T,11,FALSE),0)</f>
        <v>0</v>
      </c>
      <c r="AB316" s="21">
        <f>IFERROR(VLOOKUP($P316,Receiving!$C:$T,14,FALSE),0)</f>
        <v>0</v>
      </c>
      <c r="AC316" s="21">
        <f>IFERROR(VLOOKUP($P316,Receiving!$C:$T,11,FALSE)/VLOOKUP($P316,Receiving!$C:$T,5,FALSE),0)</f>
        <v>0</v>
      </c>
      <c r="AD316" s="12">
        <f>IFERROR(VLOOKUP($P316,Rushing!$C:$P,7,FALSE)/VLOOKUP($P316,Rushing!$C:$P,5,FALSE),0)</f>
        <v>0</v>
      </c>
      <c r="AE316" s="12">
        <f>IFERROR(VLOOKUP($P316,Rushing!$C:$P,8,FALSE)/VLOOKUP($P316,Rushing!$C:$P,5,FALSE),0)</f>
        <v>0</v>
      </c>
      <c r="AF316" s="12">
        <f>IFERROR(VLOOKUP($P316,Rushing!$C:$P,12,FALSE),0)</f>
        <v>0</v>
      </c>
      <c r="AG316" s="12">
        <f>IFERROR(VLOOKUP($P316,Rushing!$C:$P,9,FALSE)/VLOOKUP($P316,Rushing!$C:$P,5,FALSE),0)</f>
        <v>0</v>
      </c>
      <c r="AH316" s="12">
        <f>VLOOKUP($J316,'Vegas Odds'!$B:$S,18,FALSE)</f>
        <v>34.151746652267818</v>
      </c>
      <c r="AI316" s="12">
        <f>VLOOKUP($J316,'Vegas Odds'!$B:$S,17,FALSE)</f>
        <v>26.748253347732181</v>
      </c>
      <c r="AJ316">
        <v>1</v>
      </c>
      <c r="AK316" s="12">
        <f t="shared" si="79"/>
        <v>0</v>
      </c>
      <c r="AL316" s="12">
        <f t="shared" si="80"/>
        <v>0</v>
      </c>
      <c r="AM316" s="12">
        <f>V316/Team_Defense_Table[[#Totals],[Passing yds/att]]*'Fanduel Export'!Q316</f>
        <v>0</v>
      </c>
      <c r="AN316" s="12">
        <f t="shared" si="95"/>
        <v>0</v>
      </c>
      <c r="AO316" s="12">
        <f>IFERROR(IF(OR($B316="D",$B316="K"),0,VLOOKUP($P316,Receiving!$C:$T,7,FALSE)/VLOOKUP($P316,Receiving!$C:$T,5,FALSE)),0)*$AJ316</f>
        <v>0</v>
      </c>
      <c r="AP316" s="21">
        <f t="shared" si="87"/>
        <v>32.673214285714288</v>
      </c>
      <c r="AQ316" s="21">
        <f t="shared" si="88"/>
        <v>0</v>
      </c>
      <c r="AR316" s="22">
        <f t="shared" si="81"/>
        <v>0</v>
      </c>
      <c r="AS316" s="22">
        <f t="shared" si="89"/>
        <v>0</v>
      </c>
      <c r="AT316" s="22">
        <f>AA316/Team_Defense_Table[[#Totals],[Yards per completion]]*'Fanduel Export'!S316</f>
        <v>0</v>
      </c>
      <c r="AU316" s="12">
        <f t="shared" si="96"/>
        <v>0</v>
      </c>
      <c r="AV316" s="12">
        <f t="shared" si="82"/>
        <v>0</v>
      </c>
      <c r="AW316" s="21">
        <f t="shared" si="90"/>
        <v>14.611309523809522</v>
      </c>
      <c r="AX316" s="12">
        <f t="shared" si="91"/>
        <v>0</v>
      </c>
      <c r="AY316" s="12">
        <f>AF316/Team_Defense_Table[[#Totals],[Rushing Y/A]]*R316</f>
        <v>0</v>
      </c>
      <c r="AZ316" s="12">
        <f t="shared" si="97"/>
        <v>0</v>
      </c>
      <c r="BA316" s="22">
        <f t="shared" si="83"/>
        <v>0</v>
      </c>
      <c r="BB316" s="22">
        <f t="shared" si="84"/>
        <v>0</v>
      </c>
      <c r="BC316" s="21">
        <f t="shared" si="85"/>
        <v>0</v>
      </c>
      <c r="BD316" t="str">
        <f t="shared" si="92"/>
        <v>Bobby Holly</v>
      </c>
      <c r="BE316">
        <f t="shared" si="93"/>
        <v>4500</v>
      </c>
      <c r="BF316" t="str">
        <f t="shared" si="94"/>
        <v>RB</v>
      </c>
    </row>
    <row r="317" spans="1:58" x14ac:dyDescent="0.3">
      <c r="A317" t="s">
        <v>2799</v>
      </c>
      <c r="B317" t="s">
        <v>49</v>
      </c>
      <c r="C317" t="s">
        <v>2800</v>
      </c>
      <c r="D317" t="s">
        <v>2801</v>
      </c>
      <c r="E317" t="s">
        <v>2802</v>
      </c>
      <c r="F317">
        <v>0</v>
      </c>
      <c r="G317">
        <v>0</v>
      </c>
      <c r="H317">
        <v>4500</v>
      </c>
      <c r="I317" t="s">
        <v>1900</v>
      </c>
      <c r="J317" t="s">
        <v>61</v>
      </c>
      <c r="K317" t="s">
        <v>84</v>
      </c>
      <c r="O317" t="str">
        <f t="shared" si="86"/>
        <v>Stephen Sullivan</v>
      </c>
      <c r="P317" t="str">
        <f>IFERROR(VLOOKUP(O:O,'Name Bridge'!A:B,2,FALSE),O:O)</f>
        <v>Stephen Sullivan</v>
      </c>
      <c r="Q317" s="12">
        <f>VLOOKUP($K317,'Defensive Stats'!$AC:$AH,2,FALSE)</f>
        <v>7.3097014925373136</v>
      </c>
      <c r="R317" s="12">
        <f>VLOOKUP($K317,'Defensive Stats'!$AC:$AH,4,FALSE)</f>
        <v>4.2161520190023749</v>
      </c>
      <c r="S317" s="12">
        <f>VLOOKUP($K317,'Defensive Stats'!$AC:$AH,6,FALSE)</f>
        <v>11.162393162393162</v>
      </c>
      <c r="T317" s="12">
        <f>IFERROR(VLOOKUP($P317,Passing!$C:$AF,9,FALSE)/VLOOKUP($P317,Passing!$C:$AF,5,FALSE),0)</f>
        <v>0</v>
      </c>
      <c r="U317" s="12">
        <f>IFERROR(VLOOKUP($P317,Passing!$C:$AF,11,FALSE)/VLOOKUP($P317,Passing!$C:$AF,5,FALSE),0)</f>
        <v>0</v>
      </c>
      <c r="V317" s="12">
        <f>IFERROR(VLOOKUP($P317,Passing!$C:$AF,18,FALSE),0)</f>
        <v>0</v>
      </c>
      <c r="W317" s="12">
        <f>IFERROR(VLOOKUP($P317,Passing!$C:$AF,12,FALSE)/VLOOKUP($P317,Passing!$C:$AF,5,FALSE),0)</f>
        <v>0</v>
      </c>
      <c r="X317" s="12">
        <f>IFERROR(IF(OR($B317="D",$B317="K"),0,VLOOKUP($P317,Receiving!$C:$T,7,FALSE)/VLOOKUP($P317,Receiving!$C:$T,5,FALSE)),0)*$AJ317</f>
        <v>0</v>
      </c>
      <c r="Y317" s="21">
        <f>IFERROR(VLOOKUP($P317,Receiving!$C:$T,8,FALSE)/VLOOKUP($P317,Receiving!$C:$T,5,FALSE),0)</f>
        <v>0</v>
      </c>
      <c r="Z317" s="21">
        <f>IFERROR(VLOOKUP($P317,Receiving!$C:$T,10,FALSE)/VLOOKUP($P317,Receiving!$C:$T,5,FALSE),0)</f>
        <v>0</v>
      </c>
      <c r="AA317" s="21">
        <f>IFERROR(VLOOKUP($P317,Receiving!$C:$T,11,FALSE),0)</f>
        <v>0</v>
      </c>
      <c r="AB317" s="21">
        <f>IFERROR(VLOOKUP($P317,Receiving!$C:$T,14,FALSE),0)</f>
        <v>0</v>
      </c>
      <c r="AC317" s="21">
        <f>IFERROR(VLOOKUP($P317,Receiving!$C:$T,11,FALSE)/VLOOKUP($P317,Receiving!$C:$T,5,FALSE),0)</f>
        <v>0</v>
      </c>
      <c r="AD317" s="12">
        <f>IFERROR(VLOOKUP($P317,Rushing!$C:$P,7,FALSE)/VLOOKUP($P317,Rushing!$C:$P,5,FALSE),0)</f>
        <v>0</v>
      </c>
      <c r="AE317" s="12">
        <f>IFERROR(VLOOKUP($P317,Rushing!$C:$P,8,FALSE)/VLOOKUP($P317,Rushing!$C:$P,5,FALSE),0)</f>
        <v>0</v>
      </c>
      <c r="AF317" s="12">
        <f>IFERROR(VLOOKUP($P317,Rushing!$C:$P,12,FALSE),0)</f>
        <v>0</v>
      </c>
      <c r="AG317" s="12">
        <f>IFERROR(VLOOKUP($P317,Rushing!$C:$P,9,FALSE)/VLOOKUP($P317,Rushing!$C:$P,5,FALSE),0)</f>
        <v>0</v>
      </c>
      <c r="AH317" s="12">
        <f>VLOOKUP($J317,'Vegas Odds'!$B:$S,18,FALSE)</f>
        <v>34.284943948412703</v>
      </c>
      <c r="AI317" s="12">
        <f>VLOOKUP($J317,'Vegas Odds'!$B:$S,17,FALSE)</f>
        <v>30.315056051587295</v>
      </c>
      <c r="AJ317">
        <v>1</v>
      </c>
      <c r="AK317" s="12">
        <f t="shared" si="79"/>
        <v>0</v>
      </c>
      <c r="AL317" s="12">
        <f t="shared" si="80"/>
        <v>0</v>
      </c>
      <c r="AM317" s="12">
        <f>V317/Team_Defense_Table[[#Totals],[Passing yds/att]]*'Fanduel Export'!Q317</f>
        <v>0</v>
      </c>
      <c r="AN317" s="12">
        <f t="shared" si="95"/>
        <v>0</v>
      </c>
      <c r="AO317" s="12">
        <f>IFERROR(IF(OR($B317="D",$B317="K"),0,VLOOKUP($P317,Receiving!$C:$T,7,FALSE)/VLOOKUP($P317,Receiving!$C:$T,5,FALSE)),0)*$AJ317</f>
        <v>0</v>
      </c>
      <c r="AP317" s="21">
        <f t="shared" si="87"/>
        <v>34.263041125541122</v>
      </c>
      <c r="AQ317" s="21">
        <f t="shared" si="88"/>
        <v>0</v>
      </c>
      <c r="AR317" s="22">
        <f t="shared" si="81"/>
        <v>0</v>
      </c>
      <c r="AS317" s="22">
        <f t="shared" si="89"/>
        <v>0</v>
      </c>
      <c r="AT317" s="22">
        <f>AA317/Team_Defense_Table[[#Totals],[Yards per completion]]*'Fanduel Export'!S317</f>
        <v>0</v>
      </c>
      <c r="AU317" s="12">
        <f t="shared" si="96"/>
        <v>0</v>
      </c>
      <c r="AV317" s="12">
        <f t="shared" si="82"/>
        <v>0</v>
      </c>
      <c r="AW317" s="21">
        <f t="shared" si="90"/>
        <v>46.789285714285711</v>
      </c>
      <c r="AX317" s="12">
        <f t="shared" si="91"/>
        <v>0</v>
      </c>
      <c r="AY317" s="12">
        <f>AF317/Team_Defense_Table[[#Totals],[Rushing Y/A]]*R317</f>
        <v>0</v>
      </c>
      <c r="AZ317" s="12">
        <f t="shared" si="97"/>
        <v>0</v>
      </c>
      <c r="BA317" s="22">
        <f t="shared" si="83"/>
        <v>0</v>
      </c>
      <c r="BB317" s="22">
        <f t="shared" si="84"/>
        <v>0</v>
      </c>
      <c r="BC317" s="21">
        <f t="shared" si="85"/>
        <v>0</v>
      </c>
      <c r="BD317" t="str">
        <f t="shared" si="92"/>
        <v>Stephen Sullivan</v>
      </c>
      <c r="BE317">
        <f t="shared" si="93"/>
        <v>4500</v>
      </c>
      <c r="BF317" t="str">
        <f t="shared" si="94"/>
        <v>WR</v>
      </c>
    </row>
    <row r="318" spans="1:58" x14ac:dyDescent="0.3">
      <c r="A318" t="s">
        <v>2803</v>
      </c>
      <c r="B318" t="s">
        <v>49</v>
      </c>
      <c r="C318" t="s">
        <v>2194</v>
      </c>
      <c r="D318" t="s">
        <v>355</v>
      </c>
      <c r="E318" t="s">
        <v>2804</v>
      </c>
      <c r="F318">
        <v>3.08181832053444</v>
      </c>
      <c r="G318">
        <v>11</v>
      </c>
      <c r="H318">
        <v>4500</v>
      </c>
      <c r="I318" t="s">
        <v>1896</v>
      </c>
      <c r="J318" t="s">
        <v>1094</v>
      </c>
      <c r="K318" t="s">
        <v>46</v>
      </c>
      <c r="O318" t="str">
        <f t="shared" si="86"/>
        <v>Jake Kumerow</v>
      </c>
      <c r="P318" t="str">
        <f>IFERROR(VLOOKUP(O:O,'Name Bridge'!A:B,2,FALSE),O:O)</f>
        <v>Jake Kumerow</v>
      </c>
      <c r="Q318" s="12">
        <f>VLOOKUP($K318,'Defensive Stats'!$AC:$AH,2,FALSE)</f>
        <v>6.2179700499168051</v>
      </c>
      <c r="R318" s="12">
        <f>VLOOKUP($K318,'Defensive Stats'!$AC:$AH,4,FALSE)</f>
        <v>4.2772277227722775</v>
      </c>
      <c r="S318" s="12">
        <f>VLOOKUP($K318,'Defensive Stats'!$AC:$AH,6,FALSE)</f>
        <v>9.4847715736040605</v>
      </c>
      <c r="T318" s="12">
        <f>IFERROR(VLOOKUP($P318,Passing!$C:$AF,9,FALSE)/VLOOKUP($P318,Passing!$C:$AF,5,FALSE),0)</f>
        <v>0</v>
      </c>
      <c r="U318" s="12">
        <f>IFERROR(VLOOKUP($P318,Passing!$C:$AF,11,FALSE)/VLOOKUP($P318,Passing!$C:$AF,5,FALSE),0)</f>
        <v>0</v>
      </c>
      <c r="V318" s="12">
        <f>IFERROR(VLOOKUP($P318,Passing!$C:$AF,18,FALSE),0)</f>
        <v>0</v>
      </c>
      <c r="W318" s="12">
        <f>IFERROR(VLOOKUP($P318,Passing!$C:$AF,12,FALSE)/VLOOKUP($P318,Passing!$C:$AF,5,FALSE),0)</f>
        <v>0</v>
      </c>
      <c r="X318" s="12">
        <f>IFERROR(IF(OR($B318="D",$B318="K"),0,VLOOKUP($P318,Receiving!$C:$T,7,FALSE)/VLOOKUP($P318,Receiving!$C:$T,5,FALSE)),0)*$AJ318</f>
        <v>1.5</v>
      </c>
      <c r="Y318" s="21">
        <f>IFERROR(VLOOKUP($P318,Receiving!$C:$T,8,FALSE)/VLOOKUP($P318,Receiving!$C:$T,5,FALSE),0)</f>
        <v>0.8571428571428571</v>
      </c>
      <c r="Z318" s="21">
        <f>IFERROR(VLOOKUP($P318,Receiving!$C:$T,10,FALSE)/VLOOKUP($P318,Receiving!$C:$T,5,FALSE),0)</f>
        <v>15.642857142857142</v>
      </c>
      <c r="AA318" s="21">
        <f>IFERROR(VLOOKUP($P318,Receiving!$C:$T,11,FALSE),0)</f>
        <v>18.3</v>
      </c>
      <c r="AB318" s="21">
        <f>IFERROR(VLOOKUP($P318,Receiving!$C:$T,14,FALSE),0)</f>
        <v>49</v>
      </c>
      <c r="AC318" s="21">
        <f>IFERROR(VLOOKUP($P318,Receiving!$C:$T,11,FALSE)/VLOOKUP($P318,Receiving!$C:$T,5,FALSE),0)</f>
        <v>1.3071428571428572</v>
      </c>
      <c r="AD318" s="12">
        <f>IFERROR(VLOOKUP($P318,Rushing!$C:$P,7,FALSE)/VLOOKUP($P318,Rushing!$C:$P,5,FALSE),0)</f>
        <v>0</v>
      </c>
      <c r="AE318" s="12">
        <f>IFERROR(VLOOKUP($P318,Rushing!$C:$P,8,FALSE)/VLOOKUP($P318,Rushing!$C:$P,5,FALSE),0)</f>
        <v>0</v>
      </c>
      <c r="AF318" s="12">
        <f>IFERROR(VLOOKUP($P318,Rushing!$C:$P,12,FALSE),0)</f>
        <v>0</v>
      </c>
      <c r="AG318" s="12">
        <f>IFERROR(VLOOKUP($P318,Rushing!$C:$P,9,FALSE)/VLOOKUP($P318,Rushing!$C:$P,5,FALSE),0)</f>
        <v>0</v>
      </c>
      <c r="AH318" s="12">
        <f>VLOOKUP($J318,'Vegas Odds'!$B:$S,18,FALSE)</f>
        <v>37.252589426829275</v>
      </c>
      <c r="AI318" s="12">
        <f>VLOOKUP($J318,'Vegas Odds'!$B:$S,17,FALSE)</f>
        <v>23.147410573170728</v>
      </c>
      <c r="AJ318">
        <v>1</v>
      </c>
      <c r="AK318" s="12">
        <f t="shared" si="79"/>
        <v>0</v>
      </c>
      <c r="AL318" s="12">
        <f t="shared" si="80"/>
        <v>0</v>
      </c>
      <c r="AM318" s="12">
        <f>V318/Team_Defense_Table[[#Totals],[Passing yds/att]]*'Fanduel Export'!Q318</f>
        <v>0</v>
      </c>
      <c r="AN318" s="12">
        <f t="shared" si="95"/>
        <v>0</v>
      </c>
      <c r="AO318" s="12">
        <f>IFERROR(IF(OR($B318="D",$B318="K"),0,VLOOKUP($P318,Receiving!$C:$T,7,FALSE)/VLOOKUP($P318,Receiving!$C:$T,5,FALSE)),0)*$AJ318</f>
        <v>1.5</v>
      </c>
      <c r="AP318" s="21">
        <f t="shared" si="87"/>
        <v>34.582088744588752</v>
      </c>
      <c r="AQ318" s="21">
        <f t="shared" si="88"/>
        <v>1.6158331138684499</v>
      </c>
      <c r="AR318" s="22">
        <f t="shared" si="81"/>
        <v>0.8571428571428571</v>
      </c>
      <c r="AS318" s="22">
        <f t="shared" si="89"/>
        <v>0.92333320792482843</v>
      </c>
      <c r="AT318" s="22">
        <f>AA318/Team_Defense_Table[[#Totals],[Yards per completion]]*'Fanduel Export'!S318</f>
        <v>16.346095721323362</v>
      </c>
      <c r="AU318" s="12">
        <f t="shared" si="96"/>
        <v>15.092892999415811</v>
      </c>
      <c r="AV318" s="12">
        <f t="shared" si="82"/>
        <v>0</v>
      </c>
      <c r="AW318" s="21">
        <f t="shared" si="90"/>
        <v>28.472023809523812</v>
      </c>
      <c r="AX318" s="12">
        <f t="shared" si="91"/>
        <v>0</v>
      </c>
      <c r="AY318" s="12">
        <f>AF318/Team_Defense_Table[[#Totals],[Rushing Y/A]]*R318</f>
        <v>0</v>
      </c>
      <c r="AZ318" s="12">
        <f t="shared" si="97"/>
        <v>0</v>
      </c>
      <c r="BA318" s="22">
        <f t="shared" si="83"/>
        <v>1.9378607285130098</v>
      </c>
      <c r="BB318" s="22">
        <f t="shared" si="84"/>
        <v>0.43063571744733553</v>
      </c>
      <c r="BC318" s="21">
        <f t="shared" si="85"/>
        <v>0.33333333333333331</v>
      </c>
      <c r="BD318" t="str">
        <f t="shared" si="92"/>
        <v>Jake Kumerow</v>
      </c>
      <c r="BE318">
        <f t="shared" si="93"/>
        <v>4500</v>
      </c>
      <c r="BF318" t="str">
        <f t="shared" si="94"/>
        <v>WR</v>
      </c>
    </row>
    <row r="319" spans="1:58" x14ac:dyDescent="0.3">
      <c r="A319" t="s">
        <v>2805</v>
      </c>
      <c r="B319" t="s">
        <v>49</v>
      </c>
      <c r="C319" t="s">
        <v>2724</v>
      </c>
      <c r="D319" t="s">
        <v>364</v>
      </c>
      <c r="E319" t="s">
        <v>2806</v>
      </c>
      <c r="F319">
        <v>4.625</v>
      </c>
      <c r="G319">
        <v>8</v>
      </c>
      <c r="H319">
        <v>4500</v>
      </c>
      <c r="I319" t="s">
        <v>1972</v>
      </c>
      <c r="J319" t="s">
        <v>86</v>
      </c>
      <c r="K319" t="s">
        <v>1093</v>
      </c>
      <c r="O319" t="str">
        <f t="shared" si="86"/>
        <v>Isaiah Ford</v>
      </c>
      <c r="P319" t="str">
        <f>IFERROR(VLOOKUP(O:O,'Name Bridge'!A:B,2,FALSE),O:O)</f>
        <v>Isaiah Ford</v>
      </c>
      <c r="Q319" s="12">
        <f>VLOOKUP($K319,'Defensive Stats'!$AC:$AH,2,FALSE)</f>
        <v>5.3843283582089549</v>
      </c>
      <c r="R319" s="12">
        <f>VLOOKUP($K319,'Defensive Stats'!$AC:$AH,4,FALSE)</f>
        <v>4.1863013698630134</v>
      </c>
      <c r="S319" s="12">
        <f>VLOOKUP($K319,'Defensive Stats'!$AC:$AH,6,FALSE)</f>
        <v>9.5247524752475243</v>
      </c>
      <c r="T319" s="12">
        <f>IFERROR(VLOOKUP($P319,Passing!$C:$AF,9,FALSE)/VLOOKUP($P319,Passing!$C:$AF,5,FALSE),0)</f>
        <v>0</v>
      </c>
      <c r="U319" s="12">
        <f>IFERROR(VLOOKUP($P319,Passing!$C:$AF,11,FALSE)/VLOOKUP($P319,Passing!$C:$AF,5,FALSE),0)</f>
        <v>0</v>
      </c>
      <c r="V319" s="12">
        <f>IFERROR(VLOOKUP($P319,Passing!$C:$AF,18,FALSE),0)</f>
        <v>0</v>
      </c>
      <c r="W319" s="12">
        <f>IFERROR(VLOOKUP($P319,Passing!$C:$AF,12,FALSE)/VLOOKUP($P319,Passing!$C:$AF,5,FALSE),0)</f>
        <v>0</v>
      </c>
      <c r="X319" s="12">
        <f>IFERROR(IF(OR($B319="D",$B319="K"),0,VLOOKUP($P319,Receiving!$C:$T,7,FALSE)/VLOOKUP($P319,Receiving!$C:$T,5,FALSE)),0)*$AJ319</f>
        <v>4.375</v>
      </c>
      <c r="Y319" s="21">
        <f>IFERROR(VLOOKUP($P319,Receiving!$C:$T,8,FALSE)/VLOOKUP($P319,Receiving!$C:$T,5,FALSE),0)</f>
        <v>2.875</v>
      </c>
      <c r="Z319" s="21">
        <f>IFERROR(VLOOKUP($P319,Receiving!$C:$T,10,FALSE)/VLOOKUP($P319,Receiving!$C:$T,5,FALSE),0)</f>
        <v>30.5</v>
      </c>
      <c r="AA319" s="21">
        <f>IFERROR(VLOOKUP($P319,Receiving!$C:$T,11,FALSE),0)</f>
        <v>10.6</v>
      </c>
      <c r="AB319" s="21">
        <f>IFERROR(VLOOKUP($P319,Receiving!$C:$T,14,FALSE),0)</f>
        <v>28</v>
      </c>
      <c r="AC319" s="21">
        <f>IFERROR(VLOOKUP($P319,Receiving!$C:$T,11,FALSE)/VLOOKUP($P319,Receiving!$C:$T,5,FALSE),0)</f>
        <v>1.325</v>
      </c>
      <c r="AD319" s="12">
        <f>IFERROR(VLOOKUP($P319,Rushing!$C:$P,7,FALSE)/VLOOKUP($P319,Rushing!$C:$P,5,FALSE),0)</f>
        <v>0.125</v>
      </c>
      <c r="AE319" s="12">
        <f>IFERROR(VLOOKUP($P319,Rushing!$C:$P,8,FALSE)/VLOOKUP($P319,Rushing!$C:$P,5,FALSE),0)</f>
        <v>1.375</v>
      </c>
      <c r="AF319" s="12" t="str">
        <f>IFERROR(VLOOKUP($P319,Rushing!$C:$P,12,FALSE),0)</f>
        <v>11.0</v>
      </c>
      <c r="AG319" s="12">
        <f>IFERROR(VLOOKUP($P319,Rushing!$C:$P,9,FALSE)/VLOOKUP($P319,Rushing!$C:$P,5,FALSE),0)</f>
        <v>0</v>
      </c>
      <c r="AH319" s="12">
        <f>VLOOKUP($J319,'Vegas Odds'!$B:$S,18,FALSE)</f>
        <v>42.492174647302903</v>
      </c>
      <c r="AI319" s="12">
        <f>VLOOKUP($J319,'Vegas Odds'!$B:$S,17,FALSE)</f>
        <v>20.507825352697093</v>
      </c>
      <c r="AJ319">
        <v>1</v>
      </c>
      <c r="AK319" s="12">
        <f t="shared" si="79"/>
        <v>0</v>
      </c>
      <c r="AL319" s="12">
        <f t="shared" si="80"/>
        <v>0</v>
      </c>
      <c r="AM319" s="12">
        <f>V319/Team_Defense_Table[[#Totals],[Passing yds/att]]*'Fanduel Export'!Q319</f>
        <v>0</v>
      </c>
      <c r="AN319" s="12">
        <f t="shared" si="95"/>
        <v>0</v>
      </c>
      <c r="AO319" s="12">
        <f>IFERROR(IF(OR($B319="D",$B319="K"),0,VLOOKUP($P319,Receiving!$C:$T,7,FALSE)/VLOOKUP($P319,Receiving!$C:$T,5,FALSE)),0)*$AJ319</f>
        <v>4.375</v>
      </c>
      <c r="AP319" s="21">
        <f t="shared" si="87"/>
        <v>49.607967032967032</v>
      </c>
      <c r="AQ319" s="21">
        <f t="shared" si="88"/>
        <v>3.7474477427871205</v>
      </c>
      <c r="AR319" s="22">
        <f t="shared" si="81"/>
        <v>2.875</v>
      </c>
      <c r="AS319" s="22">
        <f t="shared" si="89"/>
        <v>2.4626085166886793</v>
      </c>
      <c r="AT319" s="22">
        <f>AA319/Team_Defense_Table[[#Totals],[Yards per completion]]*'Fanduel Export'!S319</f>
        <v>9.508141484221289</v>
      </c>
      <c r="AU319" s="12">
        <f t="shared" si="96"/>
        <v>23.414830196924285</v>
      </c>
      <c r="AV319" s="12">
        <f t="shared" si="82"/>
        <v>0.125</v>
      </c>
      <c r="AW319" s="21">
        <f t="shared" si="90"/>
        <v>42.314010989010988</v>
      </c>
      <c r="AX319" s="12">
        <f t="shared" si="91"/>
        <v>6.058225417942241E-2</v>
      </c>
      <c r="AY319" s="12">
        <f>AF319/Team_Defense_Table[[#Totals],[Rushing Y/A]]*R319</f>
        <v>10.678102044867975</v>
      </c>
      <c r="AZ319" s="12">
        <f t="shared" si="97"/>
        <v>0.64690349223600185</v>
      </c>
      <c r="BA319" s="22">
        <f t="shared" si="83"/>
        <v>3.8436733689160287</v>
      </c>
      <c r="BB319" s="22">
        <f t="shared" si="84"/>
        <v>0.85414963753689532</v>
      </c>
      <c r="BC319" s="21">
        <f t="shared" si="85"/>
        <v>0.97222222222222221</v>
      </c>
      <c r="BD319" t="str">
        <f t="shared" si="92"/>
        <v>Isaiah Ford</v>
      </c>
      <c r="BE319">
        <f t="shared" si="93"/>
        <v>4500</v>
      </c>
      <c r="BF319" t="str">
        <f t="shared" si="94"/>
        <v>WR</v>
      </c>
    </row>
    <row r="320" spans="1:58" x14ac:dyDescent="0.3">
      <c r="A320" t="s">
        <v>2807</v>
      </c>
      <c r="B320" t="s">
        <v>49</v>
      </c>
      <c r="C320" t="s">
        <v>2660</v>
      </c>
      <c r="D320" t="s">
        <v>2808</v>
      </c>
      <c r="E320" t="s">
        <v>2809</v>
      </c>
      <c r="F320">
        <v>0</v>
      </c>
      <c r="G320">
        <v>0</v>
      </c>
      <c r="H320">
        <v>4500</v>
      </c>
      <c r="I320" t="s">
        <v>1900</v>
      </c>
      <c r="J320" t="s">
        <v>61</v>
      </c>
      <c r="K320" t="s">
        <v>84</v>
      </c>
      <c r="O320" t="str">
        <f t="shared" si="86"/>
        <v>Seth Dawkins</v>
      </c>
      <c r="P320" t="str">
        <f>IFERROR(VLOOKUP(O:O,'Name Bridge'!A:B,2,FALSE),O:O)</f>
        <v>Seth Dawkins</v>
      </c>
      <c r="Q320" s="12">
        <f>VLOOKUP($K320,'Defensive Stats'!$AC:$AH,2,FALSE)</f>
        <v>7.3097014925373136</v>
      </c>
      <c r="R320" s="12">
        <f>VLOOKUP($K320,'Defensive Stats'!$AC:$AH,4,FALSE)</f>
        <v>4.2161520190023749</v>
      </c>
      <c r="S320" s="12">
        <f>VLOOKUP($K320,'Defensive Stats'!$AC:$AH,6,FALSE)</f>
        <v>11.162393162393162</v>
      </c>
      <c r="T320" s="12">
        <f>IFERROR(VLOOKUP($P320,Passing!$C:$AF,9,FALSE)/VLOOKUP($P320,Passing!$C:$AF,5,FALSE),0)</f>
        <v>0</v>
      </c>
      <c r="U320" s="12">
        <f>IFERROR(VLOOKUP($P320,Passing!$C:$AF,11,FALSE)/VLOOKUP($P320,Passing!$C:$AF,5,FALSE),0)</f>
        <v>0</v>
      </c>
      <c r="V320" s="12">
        <f>IFERROR(VLOOKUP($P320,Passing!$C:$AF,18,FALSE),0)</f>
        <v>0</v>
      </c>
      <c r="W320" s="12">
        <f>IFERROR(VLOOKUP($P320,Passing!$C:$AF,12,FALSE)/VLOOKUP($P320,Passing!$C:$AF,5,FALSE),0)</f>
        <v>0</v>
      </c>
      <c r="X320" s="12">
        <f>IFERROR(IF(OR($B320="D",$B320="K"),0,VLOOKUP($P320,Receiving!$C:$T,7,FALSE)/VLOOKUP($P320,Receiving!$C:$T,5,FALSE)),0)*$AJ320</f>
        <v>0</v>
      </c>
      <c r="Y320" s="21">
        <f>IFERROR(VLOOKUP($P320,Receiving!$C:$T,8,FALSE)/VLOOKUP($P320,Receiving!$C:$T,5,FALSE),0)</f>
        <v>0</v>
      </c>
      <c r="Z320" s="21">
        <f>IFERROR(VLOOKUP($P320,Receiving!$C:$T,10,FALSE)/VLOOKUP($P320,Receiving!$C:$T,5,FALSE),0)</f>
        <v>0</v>
      </c>
      <c r="AA320" s="21">
        <f>IFERROR(VLOOKUP($P320,Receiving!$C:$T,11,FALSE),0)</f>
        <v>0</v>
      </c>
      <c r="AB320" s="21">
        <f>IFERROR(VLOOKUP($P320,Receiving!$C:$T,14,FALSE),0)</f>
        <v>0</v>
      </c>
      <c r="AC320" s="21">
        <f>IFERROR(VLOOKUP($P320,Receiving!$C:$T,11,FALSE)/VLOOKUP($P320,Receiving!$C:$T,5,FALSE),0)</f>
        <v>0</v>
      </c>
      <c r="AD320" s="12">
        <f>IFERROR(VLOOKUP($P320,Rushing!$C:$P,7,FALSE)/VLOOKUP($P320,Rushing!$C:$P,5,FALSE),0)</f>
        <v>0</v>
      </c>
      <c r="AE320" s="12">
        <f>IFERROR(VLOOKUP($P320,Rushing!$C:$P,8,FALSE)/VLOOKUP($P320,Rushing!$C:$P,5,FALSE),0)</f>
        <v>0</v>
      </c>
      <c r="AF320" s="12">
        <f>IFERROR(VLOOKUP($P320,Rushing!$C:$P,12,FALSE),0)</f>
        <v>0</v>
      </c>
      <c r="AG320" s="12">
        <f>IFERROR(VLOOKUP($P320,Rushing!$C:$P,9,FALSE)/VLOOKUP($P320,Rushing!$C:$P,5,FALSE),0)</f>
        <v>0</v>
      </c>
      <c r="AH320" s="12">
        <f>VLOOKUP($J320,'Vegas Odds'!$B:$S,18,FALSE)</f>
        <v>34.284943948412703</v>
      </c>
      <c r="AI320" s="12">
        <f>VLOOKUP($J320,'Vegas Odds'!$B:$S,17,FALSE)</f>
        <v>30.315056051587295</v>
      </c>
      <c r="AJ320">
        <v>1</v>
      </c>
      <c r="AK320" s="12">
        <f t="shared" si="79"/>
        <v>0</v>
      </c>
      <c r="AL320" s="12">
        <f t="shared" si="80"/>
        <v>0</v>
      </c>
      <c r="AM320" s="12">
        <f>V320/Team_Defense_Table[[#Totals],[Passing yds/att]]*'Fanduel Export'!Q320</f>
        <v>0</v>
      </c>
      <c r="AN320" s="12">
        <f t="shared" si="95"/>
        <v>0</v>
      </c>
      <c r="AO320" s="12">
        <f>IFERROR(IF(OR($B320="D",$B320="K"),0,VLOOKUP($P320,Receiving!$C:$T,7,FALSE)/VLOOKUP($P320,Receiving!$C:$T,5,FALSE)),0)*$AJ320</f>
        <v>0</v>
      </c>
      <c r="AP320" s="21">
        <f t="shared" si="87"/>
        <v>34.263041125541122</v>
      </c>
      <c r="AQ320" s="21">
        <f t="shared" si="88"/>
        <v>0</v>
      </c>
      <c r="AR320" s="22">
        <f t="shared" si="81"/>
        <v>0</v>
      </c>
      <c r="AS320" s="22">
        <f t="shared" si="89"/>
        <v>0</v>
      </c>
      <c r="AT320" s="22">
        <f>AA320/Team_Defense_Table[[#Totals],[Yards per completion]]*'Fanduel Export'!S320</f>
        <v>0</v>
      </c>
      <c r="AU320" s="12">
        <f t="shared" si="96"/>
        <v>0</v>
      </c>
      <c r="AV320" s="12">
        <f t="shared" si="82"/>
        <v>0</v>
      </c>
      <c r="AW320" s="21">
        <f t="shared" si="90"/>
        <v>46.789285714285711</v>
      </c>
      <c r="AX320" s="12">
        <f t="shared" si="91"/>
        <v>0</v>
      </c>
      <c r="AY320" s="12">
        <f>AF320/Team_Defense_Table[[#Totals],[Rushing Y/A]]*R320</f>
        <v>0</v>
      </c>
      <c r="AZ320" s="12">
        <f t="shared" si="97"/>
        <v>0</v>
      </c>
      <c r="BA320" s="22">
        <f t="shared" si="83"/>
        <v>0</v>
      </c>
      <c r="BB320" s="22">
        <f t="shared" si="84"/>
        <v>0</v>
      </c>
      <c r="BC320" s="21">
        <f t="shared" si="85"/>
        <v>0</v>
      </c>
      <c r="BD320" t="str">
        <f t="shared" si="92"/>
        <v>Seth Dawkins</v>
      </c>
      <c r="BE320">
        <f t="shared" si="93"/>
        <v>4500</v>
      </c>
      <c r="BF320" t="str">
        <f t="shared" si="94"/>
        <v>WR</v>
      </c>
    </row>
    <row r="321" spans="1:58" x14ac:dyDescent="0.3">
      <c r="A321" t="s">
        <v>2810</v>
      </c>
      <c r="B321" t="s">
        <v>49</v>
      </c>
      <c r="C321" t="s">
        <v>2724</v>
      </c>
      <c r="D321" t="s">
        <v>2811</v>
      </c>
      <c r="E321" t="s">
        <v>2812</v>
      </c>
      <c r="F321">
        <v>0</v>
      </c>
      <c r="G321">
        <v>0</v>
      </c>
      <c r="H321">
        <v>4500</v>
      </c>
      <c r="I321" t="s">
        <v>1972</v>
      </c>
      <c r="J321" t="s">
        <v>1093</v>
      </c>
      <c r="K321" t="s">
        <v>86</v>
      </c>
      <c r="O321" t="str">
        <f t="shared" si="86"/>
        <v>Isaiah Zuber</v>
      </c>
      <c r="P321" t="str">
        <f>IFERROR(VLOOKUP(O:O,'Name Bridge'!A:B,2,FALSE),O:O)</f>
        <v>Isaiah Zuber</v>
      </c>
      <c r="Q321" s="12">
        <f>VLOOKUP($K321,'Defensive Stats'!$AC:$AH,2,FALSE)</f>
        <v>7.7027522935779817</v>
      </c>
      <c r="R321" s="12">
        <f>VLOOKUP($K321,'Defensive Stats'!$AC:$AH,4,FALSE)</f>
        <v>4.4659793814432991</v>
      </c>
      <c r="S321" s="12">
        <f>VLOOKUP($K321,'Defensive Stats'!$AC:$AH,6,FALSE)</f>
        <v>12.203488372093023</v>
      </c>
      <c r="T321" s="12">
        <f>IFERROR(VLOOKUP($P321,Passing!$C:$AF,9,FALSE)/VLOOKUP($P321,Passing!$C:$AF,5,FALSE),0)</f>
        <v>0</v>
      </c>
      <c r="U321" s="12">
        <f>IFERROR(VLOOKUP($P321,Passing!$C:$AF,11,FALSE)/VLOOKUP($P321,Passing!$C:$AF,5,FALSE),0)</f>
        <v>0</v>
      </c>
      <c r="V321" s="12">
        <f>IFERROR(VLOOKUP($P321,Passing!$C:$AF,18,FALSE),0)</f>
        <v>0</v>
      </c>
      <c r="W321" s="12">
        <f>IFERROR(VLOOKUP($P321,Passing!$C:$AF,12,FALSE)/VLOOKUP($P321,Passing!$C:$AF,5,FALSE),0)</f>
        <v>0</v>
      </c>
      <c r="X321" s="12">
        <f>IFERROR(IF(OR($B321="D",$B321="K"),0,VLOOKUP($P321,Receiving!$C:$T,7,FALSE)/VLOOKUP($P321,Receiving!$C:$T,5,FALSE)),0)*$AJ321</f>
        <v>0</v>
      </c>
      <c r="Y321" s="21">
        <f>IFERROR(VLOOKUP($P321,Receiving!$C:$T,8,FALSE)/VLOOKUP($P321,Receiving!$C:$T,5,FALSE),0)</f>
        <v>0</v>
      </c>
      <c r="Z321" s="21">
        <f>IFERROR(VLOOKUP($P321,Receiving!$C:$T,10,FALSE)/VLOOKUP($P321,Receiving!$C:$T,5,FALSE),0)</f>
        <v>0</v>
      </c>
      <c r="AA321" s="21">
        <f>IFERROR(VLOOKUP($P321,Receiving!$C:$T,11,FALSE),0)</f>
        <v>0</v>
      </c>
      <c r="AB321" s="21">
        <f>IFERROR(VLOOKUP($P321,Receiving!$C:$T,14,FALSE),0)</f>
        <v>0</v>
      </c>
      <c r="AC321" s="21">
        <f>IFERROR(VLOOKUP($P321,Receiving!$C:$T,11,FALSE)/VLOOKUP($P321,Receiving!$C:$T,5,FALSE),0)</f>
        <v>0</v>
      </c>
      <c r="AD321" s="12">
        <f>IFERROR(VLOOKUP($P321,Rushing!$C:$P,7,FALSE)/VLOOKUP($P321,Rushing!$C:$P,5,FALSE),0)</f>
        <v>0</v>
      </c>
      <c r="AE321" s="12">
        <f>IFERROR(VLOOKUP($P321,Rushing!$C:$P,8,FALSE)/VLOOKUP($P321,Rushing!$C:$P,5,FALSE),0)</f>
        <v>0</v>
      </c>
      <c r="AF321" s="12">
        <f>IFERROR(VLOOKUP($P321,Rushing!$C:$P,12,FALSE),0)</f>
        <v>0</v>
      </c>
      <c r="AG321" s="12">
        <f>IFERROR(VLOOKUP($P321,Rushing!$C:$P,9,FALSE)/VLOOKUP($P321,Rushing!$C:$P,5,FALSE),0)</f>
        <v>0</v>
      </c>
      <c r="AH321" s="12">
        <f>VLOOKUP($J321,'Vegas Odds'!$B:$S,18,FALSE)</f>
        <v>34.723204605263149</v>
      </c>
      <c r="AI321" s="12">
        <f>VLOOKUP($J321,'Vegas Odds'!$B:$S,17,FALSE)</f>
        <v>31.576795394736852</v>
      </c>
      <c r="AJ321">
        <v>1</v>
      </c>
      <c r="AK321" s="12">
        <f t="shared" si="79"/>
        <v>0</v>
      </c>
      <c r="AL321" s="12">
        <f t="shared" si="80"/>
        <v>0</v>
      </c>
      <c r="AM321" s="12">
        <f>V321/Team_Defense_Table[[#Totals],[Passing yds/att]]*'Fanduel Export'!Q321</f>
        <v>0</v>
      </c>
      <c r="AN321" s="12">
        <f t="shared" si="95"/>
        <v>0</v>
      </c>
      <c r="AO321" s="12">
        <f>IFERROR(IF(OR($B321="D",$B321="K"),0,VLOOKUP($P321,Receiving!$C:$T,7,FALSE)/VLOOKUP($P321,Receiving!$C:$T,5,FALSE)),0)*$AJ321</f>
        <v>0</v>
      </c>
      <c r="AP321" s="21">
        <f t="shared" si="87"/>
        <v>42.773239260739253</v>
      </c>
      <c r="AQ321" s="21">
        <f t="shared" si="88"/>
        <v>0</v>
      </c>
      <c r="AR321" s="22">
        <f t="shared" si="81"/>
        <v>0</v>
      </c>
      <c r="AS321" s="22">
        <f t="shared" si="89"/>
        <v>0</v>
      </c>
      <c r="AT321" s="22">
        <f>AA321/Team_Defense_Table[[#Totals],[Yards per completion]]*'Fanduel Export'!S321</f>
        <v>0</v>
      </c>
      <c r="AU321" s="12">
        <f t="shared" si="96"/>
        <v>0</v>
      </c>
      <c r="AV321" s="12">
        <f t="shared" si="82"/>
        <v>0</v>
      </c>
      <c r="AW321" s="21">
        <f t="shared" si="90"/>
        <v>34.718452380952385</v>
      </c>
      <c r="AX321" s="12">
        <f t="shared" si="91"/>
        <v>0</v>
      </c>
      <c r="AY321" s="12">
        <f>AF321/Team_Defense_Table[[#Totals],[Rushing Y/A]]*R321</f>
        <v>0</v>
      </c>
      <c r="AZ321" s="12">
        <f t="shared" si="97"/>
        <v>0</v>
      </c>
      <c r="BA321" s="22">
        <f t="shared" si="83"/>
        <v>0</v>
      </c>
      <c r="BB321" s="22">
        <f t="shared" si="84"/>
        <v>0</v>
      </c>
      <c r="BC321" s="21">
        <f t="shared" si="85"/>
        <v>0</v>
      </c>
      <c r="BD321" t="str">
        <f t="shared" si="92"/>
        <v>Isaiah Zuber</v>
      </c>
      <c r="BE321">
        <f t="shared" si="93"/>
        <v>4500</v>
      </c>
      <c r="BF321" t="str">
        <f t="shared" si="94"/>
        <v>WR</v>
      </c>
    </row>
    <row r="322" spans="1:58" x14ac:dyDescent="0.3">
      <c r="A322" t="s">
        <v>2813</v>
      </c>
      <c r="B322" t="s">
        <v>34</v>
      </c>
      <c r="C322" t="s">
        <v>2814</v>
      </c>
      <c r="D322" t="s">
        <v>578</v>
      </c>
      <c r="E322" t="s">
        <v>2815</v>
      </c>
      <c r="F322">
        <v>1.20000004768371</v>
      </c>
      <c r="G322">
        <v>1</v>
      </c>
      <c r="H322">
        <v>4500</v>
      </c>
      <c r="I322" t="s">
        <v>1972</v>
      </c>
      <c r="J322" t="s">
        <v>1093</v>
      </c>
      <c r="K322" t="s">
        <v>86</v>
      </c>
      <c r="O322" t="str">
        <f t="shared" si="86"/>
        <v>Damien Harris</v>
      </c>
      <c r="P322" t="str">
        <f>IFERROR(VLOOKUP(O:O,'Name Bridge'!A:B,2,FALSE),O:O)</f>
        <v>Damien Harris</v>
      </c>
      <c r="Q322" s="12">
        <f>VLOOKUP($K322,'Defensive Stats'!$AC:$AH,2,FALSE)</f>
        <v>7.7027522935779817</v>
      </c>
      <c r="R322" s="12">
        <f>VLOOKUP($K322,'Defensive Stats'!$AC:$AH,4,FALSE)</f>
        <v>4.4659793814432991</v>
      </c>
      <c r="S322" s="12">
        <f>VLOOKUP($K322,'Defensive Stats'!$AC:$AH,6,FALSE)</f>
        <v>12.203488372093023</v>
      </c>
      <c r="T322" s="12">
        <f>IFERROR(VLOOKUP($P322,Passing!$C:$AF,9,FALSE)/VLOOKUP($P322,Passing!$C:$AF,5,FALSE),0)</f>
        <v>0</v>
      </c>
      <c r="U322" s="12">
        <f>IFERROR(VLOOKUP($P322,Passing!$C:$AF,11,FALSE)/VLOOKUP($P322,Passing!$C:$AF,5,FALSE),0)</f>
        <v>0</v>
      </c>
      <c r="V322" s="12">
        <f>IFERROR(VLOOKUP($P322,Passing!$C:$AF,18,FALSE),0)</f>
        <v>0</v>
      </c>
      <c r="W322" s="12">
        <f>IFERROR(VLOOKUP($P322,Passing!$C:$AF,12,FALSE)/VLOOKUP($P322,Passing!$C:$AF,5,FALSE),0)</f>
        <v>0</v>
      </c>
      <c r="X322" s="12">
        <f>IFERROR(IF(OR($B322="D",$B322="K"),0,VLOOKUP($P322,Receiving!$C:$T,7,FALSE)/VLOOKUP($P322,Receiving!$C:$T,5,FALSE)),0)*$AJ322</f>
        <v>0</v>
      </c>
      <c r="Y322" s="21">
        <f>IFERROR(VLOOKUP($P322,Receiving!$C:$T,8,FALSE)/VLOOKUP($P322,Receiving!$C:$T,5,FALSE),0)</f>
        <v>0</v>
      </c>
      <c r="Z322" s="21">
        <f>IFERROR(VLOOKUP($P322,Receiving!$C:$T,10,FALSE)/VLOOKUP($P322,Receiving!$C:$T,5,FALSE),0)</f>
        <v>0</v>
      </c>
      <c r="AA322" s="21">
        <f>IFERROR(VLOOKUP($P322,Receiving!$C:$T,11,FALSE),0)</f>
        <v>0</v>
      </c>
      <c r="AB322" s="21">
        <f>IFERROR(VLOOKUP($P322,Receiving!$C:$T,14,FALSE),0)</f>
        <v>0</v>
      </c>
      <c r="AC322" s="21">
        <f>IFERROR(VLOOKUP($P322,Receiving!$C:$T,11,FALSE)/VLOOKUP($P322,Receiving!$C:$T,5,FALSE),0)</f>
        <v>0</v>
      </c>
      <c r="AD322" s="12">
        <f>IFERROR(VLOOKUP($P322,Rushing!$C:$P,7,FALSE)/VLOOKUP($P322,Rushing!$C:$P,5,FALSE),0)</f>
        <v>2</v>
      </c>
      <c r="AE322" s="12">
        <f>IFERROR(VLOOKUP($P322,Rushing!$C:$P,8,FALSE)/VLOOKUP($P322,Rushing!$C:$P,5,FALSE),0)</f>
        <v>6</v>
      </c>
      <c r="AF322" s="12" t="str">
        <f>IFERROR(VLOOKUP($P322,Rushing!$C:$P,12,FALSE),0)</f>
        <v>3.0</v>
      </c>
      <c r="AG322" s="12">
        <f>IFERROR(VLOOKUP($P322,Rushing!$C:$P,9,FALSE)/VLOOKUP($P322,Rushing!$C:$P,5,FALSE),0)</f>
        <v>0</v>
      </c>
      <c r="AH322" s="12">
        <f>VLOOKUP($J322,'Vegas Odds'!$B:$S,18,FALSE)</f>
        <v>34.723204605263149</v>
      </c>
      <c r="AI322" s="12">
        <f>VLOOKUP($J322,'Vegas Odds'!$B:$S,17,FALSE)</f>
        <v>31.576795394736852</v>
      </c>
      <c r="AJ322">
        <v>1</v>
      </c>
      <c r="AK322" s="12">
        <f t="shared" si="79"/>
        <v>0</v>
      </c>
      <c r="AL322" s="12">
        <f t="shared" si="80"/>
        <v>0</v>
      </c>
      <c r="AM322" s="12">
        <f>V322/Team_Defense_Table[[#Totals],[Passing yds/att]]*'Fanduel Export'!Q322</f>
        <v>0</v>
      </c>
      <c r="AN322" s="12">
        <f t="shared" si="95"/>
        <v>0</v>
      </c>
      <c r="AO322" s="12">
        <f>IFERROR(IF(OR($B322="D",$B322="K"),0,VLOOKUP($P322,Receiving!$C:$T,7,FALSE)/VLOOKUP($P322,Receiving!$C:$T,5,FALSE)),0)*$AJ322</f>
        <v>0</v>
      </c>
      <c r="AP322" s="21">
        <f t="shared" si="87"/>
        <v>42.773239260739253</v>
      </c>
      <c r="AQ322" s="21">
        <f t="shared" si="88"/>
        <v>0</v>
      </c>
      <c r="AR322" s="22">
        <f t="shared" si="81"/>
        <v>0</v>
      </c>
      <c r="AS322" s="22">
        <f t="shared" si="89"/>
        <v>0</v>
      </c>
      <c r="AT322" s="22">
        <f>AA322/Team_Defense_Table[[#Totals],[Yards per completion]]*'Fanduel Export'!S322</f>
        <v>0</v>
      </c>
      <c r="AU322" s="12">
        <f t="shared" si="96"/>
        <v>0</v>
      </c>
      <c r="AV322" s="12">
        <f t="shared" si="82"/>
        <v>2</v>
      </c>
      <c r="AW322" s="21">
        <f t="shared" si="90"/>
        <v>34.718452380952385</v>
      </c>
      <c r="AX322" s="12">
        <f t="shared" si="91"/>
        <v>1.8190209084354725</v>
      </c>
      <c r="AY322" s="12">
        <f>AF322/Team_Defense_Table[[#Totals],[Rushing Y/A]]*R322</f>
        <v>3.1067682653518602</v>
      </c>
      <c r="AZ322" s="12">
        <f t="shared" si="97"/>
        <v>5.6512764323388378</v>
      </c>
      <c r="BA322" s="22">
        <f t="shared" si="83"/>
        <v>0.56512764323388376</v>
      </c>
      <c r="BB322" s="22">
        <f t="shared" si="84"/>
        <v>0.12558392071864083</v>
      </c>
      <c r="BC322" s="21">
        <f t="shared" si="85"/>
        <v>0</v>
      </c>
      <c r="BD322" t="str">
        <f t="shared" si="92"/>
        <v>Damien Harris</v>
      </c>
      <c r="BE322">
        <f t="shared" si="93"/>
        <v>4500</v>
      </c>
      <c r="BF322" t="str">
        <f t="shared" si="94"/>
        <v>RB</v>
      </c>
    </row>
    <row r="323" spans="1:58" x14ac:dyDescent="0.3">
      <c r="A323" t="s">
        <v>2816</v>
      </c>
      <c r="B323" t="s">
        <v>49</v>
      </c>
      <c r="C323" t="s">
        <v>2817</v>
      </c>
      <c r="D323" t="s">
        <v>2818</v>
      </c>
      <c r="E323" t="s">
        <v>2819</v>
      </c>
      <c r="F323">
        <v>0</v>
      </c>
      <c r="G323">
        <v>0</v>
      </c>
      <c r="H323">
        <v>4500</v>
      </c>
      <c r="I323" t="s">
        <v>1934</v>
      </c>
      <c r="J323" t="s">
        <v>56</v>
      </c>
      <c r="K323" t="s">
        <v>78</v>
      </c>
      <c r="O323" t="str">
        <f t="shared" si="86"/>
        <v>Dalton Schoen</v>
      </c>
      <c r="P323" t="str">
        <f>IFERROR(VLOOKUP(O:O,'Name Bridge'!A:B,2,FALSE),O:O)</f>
        <v>Dalton Schoen</v>
      </c>
      <c r="Q323" s="12">
        <f>VLOOKUP($K323,'Defensive Stats'!$AC:$AH,2,FALSE)</f>
        <v>7.8496993987975952</v>
      </c>
      <c r="R323" s="12">
        <f>VLOOKUP($K323,'Defensive Stats'!$AC:$AH,4,FALSE)</f>
        <v>4.7261904761904763</v>
      </c>
      <c r="S323" s="12">
        <f>VLOOKUP($K323,'Defensive Stats'!$AC:$AH,6,FALSE)</f>
        <v>12.717532467532468</v>
      </c>
      <c r="T323" s="12">
        <f>IFERROR(VLOOKUP($P323,Passing!$C:$AF,9,FALSE)/VLOOKUP($P323,Passing!$C:$AF,5,FALSE),0)</f>
        <v>0</v>
      </c>
      <c r="U323" s="12">
        <f>IFERROR(VLOOKUP($P323,Passing!$C:$AF,11,FALSE)/VLOOKUP($P323,Passing!$C:$AF,5,FALSE),0)</f>
        <v>0</v>
      </c>
      <c r="V323" s="12">
        <f>IFERROR(VLOOKUP($P323,Passing!$C:$AF,18,FALSE),0)</f>
        <v>0</v>
      </c>
      <c r="W323" s="12">
        <f>IFERROR(VLOOKUP($P323,Passing!$C:$AF,12,FALSE)/VLOOKUP($P323,Passing!$C:$AF,5,FALSE),0)</f>
        <v>0</v>
      </c>
      <c r="X323" s="12">
        <f>IFERROR(IF(OR($B323="D",$B323="K"),0,VLOOKUP($P323,Receiving!$C:$T,7,FALSE)/VLOOKUP($P323,Receiving!$C:$T,5,FALSE)),0)*$AJ323</f>
        <v>0</v>
      </c>
      <c r="Y323" s="21">
        <f>IFERROR(VLOOKUP($P323,Receiving!$C:$T,8,FALSE)/VLOOKUP($P323,Receiving!$C:$T,5,FALSE),0)</f>
        <v>0</v>
      </c>
      <c r="Z323" s="21">
        <f>IFERROR(VLOOKUP($P323,Receiving!$C:$T,10,FALSE)/VLOOKUP($P323,Receiving!$C:$T,5,FALSE),0)</f>
        <v>0</v>
      </c>
      <c r="AA323" s="21">
        <f>IFERROR(VLOOKUP($P323,Receiving!$C:$T,11,FALSE),0)</f>
        <v>0</v>
      </c>
      <c r="AB323" s="21">
        <f>IFERROR(VLOOKUP($P323,Receiving!$C:$T,14,FALSE),0)</f>
        <v>0</v>
      </c>
      <c r="AC323" s="21">
        <f>IFERROR(VLOOKUP($P323,Receiving!$C:$T,11,FALSE)/VLOOKUP($P323,Receiving!$C:$T,5,FALSE),0)</f>
        <v>0</v>
      </c>
      <c r="AD323" s="12">
        <f>IFERROR(VLOOKUP($P323,Rushing!$C:$P,7,FALSE)/VLOOKUP($P323,Rushing!$C:$P,5,FALSE),0)</f>
        <v>0</v>
      </c>
      <c r="AE323" s="12">
        <f>IFERROR(VLOOKUP($P323,Rushing!$C:$P,8,FALSE)/VLOOKUP($P323,Rushing!$C:$P,5,FALSE),0)</f>
        <v>0</v>
      </c>
      <c r="AF323" s="12">
        <f>IFERROR(VLOOKUP($P323,Rushing!$C:$P,12,FALSE),0)</f>
        <v>0</v>
      </c>
      <c r="AG323" s="12">
        <f>IFERROR(VLOOKUP($P323,Rushing!$C:$P,9,FALSE)/VLOOKUP($P323,Rushing!$C:$P,5,FALSE),0)</f>
        <v>0</v>
      </c>
      <c r="AH323" s="12">
        <f>VLOOKUP($J323,'Vegas Odds'!$B:$S,18,FALSE)</f>
        <v>34.151746652267818</v>
      </c>
      <c r="AI323" s="12">
        <f>VLOOKUP($J323,'Vegas Odds'!$B:$S,17,FALSE)</f>
        <v>26.748253347732181</v>
      </c>
      <c r="AJ323">
        <v>1</v>
      </c>
      <c r="AK323" s="12">
        <f t="shared" si="79"/>
        <v>0</v>
      </c>
      <c r="AL323" s="12">
        <f t="shared" si="80"/>
        <v>0</v>
      </c>
      <c r="AM323" s="12">
        <f>V323/Team_Defense_Table[[#Totals],[Passing yds/att]]*'Fanduel Export'!Q323</f>
        <v>0</v>
      </c>
      <c r="AN323" s="12">
        <f t="shared" si="95"/>
        <v>0</v>
      </c>
      <c r="AO323" s="12">
        <f>IFERROR(IF(OR($B323="D",$B323="K"),0,VLOOKUP($P323,Receiving!$C:$T,7,FALSE)/VLOOKUP($P323,Receiving!$C:$T,5,FALSE)),0)*$AJ323</f>
        <v>0</v>
      </c>
      <c r="AP323" s="21">
        <f t="shared" si="87"/>
        <v>32.673214285714288</v>
      </c>
      <c r="AQ323" s="21">
        <f t="shared" si="88"/>
        <v>0</v>
      </c>
      <c r="AR323" s="22">
        <f t="shared" si="81"/>
        <v>0</v>
      </c>
      <c r="AS323" s="22">
        <f t="shared" si="89"/>
        <v>0</v>
      </c>
      <c r="AT323" s="22">
        <f>AA323/Team_Defense_Table[[#Totals],[Yards per completion]]*'Fanduel Export'!S323</f>
        <v>0</v>
      </c>
      <c r="AU323" s="12">
        <f t="shared" si="96"/>
        <v>0</v>
      </c>
      <c r="AV323" s="12">
        <f t="shared" si="82"/>
        <v>0</v>
      </c>
      <c r="AW323" s="21">
        <f t="shared" si="90"/>
        <v>14.611309523809522</v>
      </c>
      <c r="AX323" s="12">
        <f t="shared" si="91"/>
        <v>0</v>
      </c>
      <c r="AY323" s="12">
        <f>AF323/Team_Defense_Table[[#Totals],[Rushing Y/A]]*R323</f>
        <v>0</v>
      </c>
      <c r="AZ323" s="12">
        <f t="shared" si="97"/>
        <v>0</v>
      </c>
      <c r="BA323" s="22">
        <f t="shared" si="83"/>
        <v>0</v>
      </c>
      <c r="BB323" s="22">
        <f t="shared" si="84"/>
        <v>0</v>
      </c>
      <c r="BC323" s="21">
        <f t="shared" si="85"/>
        <v>0</v>
      </c>
      <c r="BD323" t="str">
        <f t="shared" si="92"/>
        <v>Dalton Schoen</v>
      </c>
      <c r="BE323">
        <f t="shared" si="93"/>
        <v>4500</v>
      </c>
      <c r="BF323" t="str">
        <f t="shared" si="94"/>
        <v>WR</v>
      </c>
    </row>
    <row r="324" spans="1:58" x14ac:dyDescent="0.3">
      <c r="A324" t="s">
        <v>2820</v>
      </c>
      <c r="B324" t="s">
        <v>34</v>
      </c>
      <c r="C324" t="s">
        <v>2821</v>
      </c>
      <c r="D324" t="s">
        <v>350</v>
      </c>
      <c r="E324" t="s">
        <v>2822</v>
      </c>
      <c r="F324">
        <v>5.0333334604899003</v>
      </c>
      <c r="G324">
        <v>6</v>
      </c>
      <c r="H324">
        <v>4500</v>
      </c>
      <c r="I324" t="s">
        <v>1900</v>
      </c>
      <c r="J324" t="s">
        <v>84</v>
      </c>
      <c r="K324" t="s">
        <v>61</v>
      </c>
      <c r="O324" t="str">
        <f t="shared" si="86"/>
        <v>Qadree Ollison</v>
      </c>
      <c r="P324" t="str">
        <f>IFERROR(VLOOKUP(O:O,'Name Bridge'!A:B,2,FALSE),O:O)</f>
        <v>Qadree Ollison</v>
      </c>
      <c r="Q324" s="12">
        <f>VLOOKUP($K324,'Defensive Stats'!$AC:$AH,2,FALSE)</f>
        <v>7.0618729096989963</v>
      </c>
      <c r="R324" s="12">
        <f>VLOOKUP($K324,'Defensive Stats'!$AC:$AH,4,FALSE)</f>
        <v>4.8530927835051543</v>
      </c>
      <c r="S324" s="12">
        <f>VLOOKUP($K324,'Defensive Stats'!$AC:$AH,6,FALSE)</f>
        <v>11.026109660574413</v>
      </c>
      <c r="T324" s="12">
        <f>IFERROR(VLOOKUP($P324,Passing!$C:$AF,9,FALSE)/VLOOKUP($P324,Passing!$C:$AF,5,FALSE),0)</f>
        <v>0</v>
      </c>
      <c r="U324" s="12">
        <f>IFERROR(VLOOKUP($P324,Passing!$C:$AF,11,FALSE)/VLOOKUP($P324,Passing!$C:$AF,5,FALSE),0)</f>
        <v>0</v>
      </c>
      <c r="V324" s="12">
        <f>IFERROR(VLOOKUP($P324,Passing!$C:$AF,18,FALSE),0)</f>
        <v>0</v>
      </c>
      <c r="W324" s="12">
        <f>IFERROR(VLOOKUP($P324,Passing!$C:$AF,12,FALSE)/VLOOKUP($P324,Passing!$C:$AF,5,FALSE),0)</f>
        <v>0</v>
      </c>
      <c r="X324" s="12">
        <f>IFERROR(IF(OR($B324="D",$B324="K"),0,VLOOKUP($P324,Receiving!$C:$T,7,FALSE)/VLOOKUP($P324,Receiving!$C:$T,5,FALSE)),0)*$AJ324</f>
        <v>0.25</v>
      </c>
      <c r="Y324" s="21">
        <f>IFERROR(VLOOKUP($P324,Receiving!$C:$T,8,FALSE)/VLOOKUP($P324,Receiving!$C:$T,5,FALSE),0)</f>
        <v>0.125</v>
      </c>
      <c r="Z324" s="21">
        <f>IFERROR(VLOOKUP($P324,Receiving!$C:$T,10,FALSE)/VLOOKUP($P324,Receiving!$C:$T,5,FALSE),0)</f>
        <v>0.875</v>
      </c>
      <c r="AA324" s="21">
        <f>IFERROR(VLOOKUP($P324,Receiving!$C:$T,11,FALSE),0)</f>
        <v>7</v>
      </c>
      <c r="AB324" s="21">
        <f>IFERROR(VLOOKUP($P324,Receiving!$C:$T,14,FALSE),0)</f>
        <v>7</v>
      </c>
      <c r="AC324" s="21">
        <f>IFERROR(VLOOKUP($P324,Receiving!$C:$T,11,FALSE)/VLOOKUP($P324,Receiving!$C:$T,5,FALSE),0)</f>
        <v>0.875</v>
      </c>
      <c r="AD324" s="12">
        <f>IFERROR(VLOOKUP($P324,Rushing!$C:$P,7,FALSE)/VLOOKUP($P324,Rushing!$C:$P,5,FALSE),0)</f>
        <v>2.75</v>
      </c>
      <c r="AE324" s="12">
        <f>IFERROR(VLOOKUP($P324,Rushing!$C:$P,8,FALSE)/VLOOKUP($P324,Rushing!$C:$P,5,FALSE),0)</f>
        <v>6.25</v>
      </c>
      <c r="AF324" s="12" t="str">
        <f>IFERROR(VLOOKUP($P324,Rushing!$C:$P,12,FALSE),0)</f>
        <v>2.3</v>
      </c>
      <c r="AG324" s="12">
        <f>IFERROR(VLOOKUP($P324,Rushing!$C:$P,9,FALSE)/VLOOKUP($P324,Rushing!$C:$P,5,FALSE),0)</f>
        <v>0.5</v>
      </c>
      <c r="AH324" s="12">
        <f>VLOOKUP($J324,'Vegas Odds'!$B:$S,18,FALSE)</f>
        <v>44.774070299355685</v>
      </c>
      <c r="AI324" s="12">
        <f>VLOOKUP($J324,'Vegas Odds'!$B:$S,17,FALSE)</f>
        <v>21.325929700644309</v>
      </c>
      <c r="AJ324">
        <v>1</v>
      </c>
      <c r="AK324" s="12">
        <f t="shared" ref="AK324:AK387" si="98">T324*AJ324</f>
        <v>0</v>
      </c>
      <c r="AL324" s="12">
        <f t="shared" ref="AL324:AL387" si="99">IF(AND(AJ324=1,B324="QB"),AH324,0)</f>
        <v>0</v>
      </c>
      <c r="AM324" s="12">
        <f>V324/Team_Defense_Table[[#Totals],[Passing yds/att]]*'Fanduel Export'!Q324</f>
        <v>0</v>
      </c>
      <c r="AN324" s="12">
        <f t="shared" si="95"/>
        <v>0</v>
      </c>
      <c r="AO324" s="12">
        <f>IFERROR(IF(OR($B324="D",$B324="K"),0,VLOOKUP($P324,Receiving!$C:$T,7,FALSE)/VLOOKUP($P324,Receiving!$C:$T,5,FALSE)),0)*$AJ324</f>
        <v>0.25</v>
      </c>
      <c r="AP324" s="21">
        <f t="shared" si="87"/>
        <v>36.57628205128205</v>
      </c>
      <c r="AQ324" s="21">
        <f t="shared" si="88"/>
        <v>0.3060321319467344</v>
      </c>
      <c r="AR324" s="22">
        <f t="shared" ref="AR324:AR387" si="100">Y324*AJ324</f>
        <v>0.125</v>
      </c>
      <c r="AS324" s="22">
        <f t="shared" si="89"/>
        <v>0.1530160659733672</v>
      </c>
      <c r="AT324" s="22">
        <f>AA324/Team_Defense_Table[[#Totals],[Yards per completion]]*'Fanduel Export'!S324</f>
        <v>7.2686945579187858</v>
      </c>
      <c r="AU324" s="12">
        <f t="shared" si="96"/>
        <v>1.1122270460147561</v>
      </c>
      <c r="AV324" s="12">
        <f t="shared" ref="AV324:AV387" si="101">AD324*AJ324</f>
        <v>2.75</v>
      </c>
      <c r="AW324" s="21">
        <f t="shared" si="90"/>
        <v>30.875869963369961</v>
      </c>
      <c r="AX324" s="12">
        <f t="shared" si="91"/>
        <v>1.8994219999743409</v>
      </c>
      <c r="AY324" s="12">
        <f>AF324/Team_Defense_Table[[#Totals],[Rushing Y/A]]*R324</f>
        <v>2.5883161512027488</v>
      </c>
      <c r="AZ324" s="12">
        <f t="shared" si="97"/>
        <v>4.9163046404834141</v>
      </c>
      <c r="BA324" s="22">
        <f t="shared" ref="BA324:BA387" si="102">AN324/25+AU324/10+AZ324/10+AR324*0.5</f>
        <v>0.66535316864981708</v>
      </c>
      <c r="BB324" s="22">
        <f t="shared" ref="BB324:BB387" si="103">BA324/(H324/1000)</f>
        <v>0.14785625969995936</v>
      </c>
      <c r="BC324" s="21">
        <f t="shared" ref="BC324:BC387" si="104">AO324/(H324/1000)</f>
        <v>5.5555555555555552E-2</v>
      </c>
      <c r="BD324" t="str">
        <f t="shared" si="92"/>
        <v>Qadree Ollison</v>
      </c>
      <c r="BE324">
        <f t="shared" si="93"/>
        <v>4500</v>
      </c>
      <c r="BF324" t="str">
        <f t="shared" si="94"/>
        <v>RB</v>
      </c>
    </row>
    <row r="325" spans="1:58" x14ac:dyDescent="0.3">
      <c r="A325" t="s">
        <v>2823</v>
      </c>
      <c r="B325" t="s">
        <v>49</v>
      </c>
      <c r="C325" t="s">
        <v>2824</v>
      </c>
      <c r="D325" t="s">
        <v>2825</v>
      </c>
      <c r="E325" t="s">
        <v>2826</v>
      </c>
      <c r="F325">
        <v>0</v>
      </c>
      <c r="G325">
        <v>0</v>
      </c>
      <c r="H325">
        <v>4500</v>
      </c>
      <c r="I325" t="s">
        <v>1934</v>
      </c>
      <c r="J325" t="s">
        <v>78</v>
      </c>
      <c r="K325" t="s">
        <v>56</v>
      </c>
      <c r="O325" t="str">
        <f t="shared" ref="O325:O388" si="105">D325</f>
        <v>DaMarkus Lodge</v>
      </c>
      <c r="P325" t="str">
        <f>IFERROR(VLOOKUP(O:O,'Name Bridge'!A:B,2,FALSE),O:O)</f>
        <v>DaMarkus Lodge</v>
      </c>
      <c r="Q325" s="12">
        <f>VLOOKUP($K325,'Defensive Stats'!$AC:$AH,2,FALSE)</f>
        <v>6.9051724137931032</v>
      </c>
      <c r="R325" s="12">
        <f>VLOOKUP($K325,'Defensive Stats'!$AC:$AH,4,FALSE)</f>
        <v>4.2074592074592072</v>
      </c>
      <c r="S325" s="12">
        <f>VLOOKUP($K325,'Defensive Stats'!$AC:$AH,6,FALSE)</f>
        <v>9.7682926829268286</v>
      </c>
      <c r="T325" s="12">
        <f>IFERROR(VLOOKUP($P325,Passing!$C:$AF,9,FALSE)/VLOOKUP($P325,Passing!$C:$AF,5,FALSE),0)</f>
        <v>0</v>
      </c>
      <c r="U325" s="12">
        <f>IFERROR(VLOOKUP($P325,Passing!$C:$AF,11,FALSE)/VLOOKUP($P325,Passing!$C:$AF,5,FALSE),0)</f>
        <v>0</v>
      </c>
      <c r="V325" s="12">
        <f>IFERROR(VLOOKUP($P325,Passing!$C:$AF,18,FALSE),0)</f>
        <v>0</v>
      </c>
      <c r="W325" s="12">
        <f>IFERROR(VLOOKUP($P325,Passing!$C:$AF,12,FALSE)/VLOOKUP($P325,Passing!$C:$AF,5,FALSE),0)</f>
        <v>0</v>
      </c>
      <c r="X325" s="12">
        <f>IFERROR(IF(OR($B325="D",$B325="K"),0,VLOOKUP($P325,Receiving!$C:$T,7,FALSE)/VLOOKUP($P325,Receiving!$C:$T,5,FALSE)),0)*$AJ325</f>
        <v>0</v>
      </c>
      <c r="Y325" s="21">
        <f>IFERROR(VLOOKUP($P325,Receiving!$C:$T,8,FALSE)/VLOOKUP($P325,Receiving!$C:$T,5,FALSE),0)</f>
        <v>0</v>
      </c>
      <c r="Z325" s="21">
        <f>IFERROR(VLOOKUP($P325,Receiving!$C:$T,10,FALSE)/VLOOKUP($P325,Receiving!$C:$T,5,FALSE),0)</f>
        <v>0</v>
      </c>
      <c r="AA325" s="21">
        <f>IFERROR(VLOOKUP($P325,Receiving!$C:$T,11,FALSE),0)</f>
        <v>0</v>
      </c>
      <c r="AB325" s="21">
        <f>IFERROR(VLOOKUP($P325,Receiving!$C:$T,14,FALSE),0)</f>
        <v>0</v>
      </c>
      <c r="AC325" s="21">
        <f>IFERROR(VLOOKUP($P325,Receiving!$C:$T,11,FALSE)/VLOOKUP($P325,Receiving!$C:$T,5,FALSE),0)</f>
        <v>0</v>
      </c>
      <c r="AD325" s="12">
        <f>IFERROR(VLOOKUP($P325,Rushing!$C:$P,7,FALSE)/VLOOKUP($P325,Rushing!$C:$P,5,FALSE),0)</f>
        <v>0</v>
      </c>
      <c r="AE325" s="12">
        <f>IFERROR(VLOOKUP($P325,Rushing!$C:$P,8,FALSE)/VLOOKUP($P325,Rushing!$C:$P,5,FALSE),0)</f>
        <v>0</v>
      </c>
      <c r="AF325" s="12">
        <f>IFERROR(VLOOKUP($P325,Rushing!$C:$P,12,FALSE),0)</f>
        <v>0</v>
      </c>
      <c r="AG325" s="12">
        <f>IFERROR(VLOOKUP($P325,Rushing!$C:$P,9,FALSE)/VLOOKUP($P325,Rushing!$C:$P,5,FALSE),0)</f>
        <v>0</v>
      </c>
      <c r="AH325" s="12">
        <f>VLOOKUP($J325,'Vegas Odds'!$B:$S,18,FALSE)</f>
        <v>37.475043336397064</v>
      </c>
      <c r="AI325" s="12">
        <f>VLOOKUP($J325,'Vegas Odds'!$B:$S,17,FALSE)</f>
        <v>24.624956663602941</v>
      </c>
      <c r="AJ325">
        <v>1</v>
      </c>
      <c r="AK325" s="12">
        <f t="shared" si="98"/>
        <v>0</v>
      </c>
      <c r="AL325" s="12">
        <f t="shared" si="99"/>
        <v>0</v>
      </c>
      <c r="AM325" s="12">
        <f>V325/Team_Defense_Table[[#Totals],[Passing yds/att]]*'Fanduel Export'!Q325</f>
        <v>0</v>
      </c>
      <c r="AN325" s="12">
        <f t="shared" si="95"/>
        <v>0</v>
      </c>
      <c r="AO325" s="12">
        <f>IFERROR(IF(OR($B325="D",$B325="K"),0,VLOOKUP($P325,Receiving!$C:$T,7,FALSE)/VLOOKUP($P325,Receiving!$C:$T,5,FALSE)),0)*$AJ325</f>
        <v>0</v>
      </c>
      <c r="AP325" s="21">
        <f t="shared" ref="AP325:AP388" si="106">SUMIF($J:$J,$J325,AO:AO)</f>
        <v>31.570833333333336</v>
      </c>
      <c r="AQ325" s="21">
        <f t="shared" ref="AQ325:AQ388" si="107">AO325/AP325*AH325</f>
        <v>0</v>
      </c>
      <c r="AR325" s="22">
        <f t="shared" si="100"/>
        <v>0</v>
      </c>
      <c r="AS325" s="22">
        <f t="shared" ref="AS325:AS388" si="108">IFERROR(AR325/AO325*AQ325,0)</f>
        <v>0</v>
      </c>
      <c r="AT325" s="22">
        <f>AA325/Team_Defense_Table[[#Totals],[Yards per completion]]*'Fanduel Export'!S325</f>
        <v>0</v>
      </c>
      <c r="AU325" s="12">
        <f t="shared" si="96"/>
        <v>0</v>
      </c>
      <c r="AV325" s="12">
        <f t="shared" si="101"/>
        <v>0</v>
      </c>
      <c r="AW325" s="21">
        <f t="shared" ref="AW325:AW388" si="109">SUMIF($J:$J,$J325,AV:AV)</f>
        <v>28.63095238095238</v>
      </c>
      <c r="AX325" s="12">
        <f t="shared" ref="AX325:AX388" si="110">IFERROR(AV325/AW325*AI325,0)</f>
        <v>0</v>
      </c>
      <c r="AY325" s="12">
        <f>AF325/Team_Defense_Table[[#Totals],[Rushing Y/A]]*R325</f>
        <v>0</v>
      </c>
      <c r="AZ325" s="12">
        <f t="shared" si="97"/>
        <v>0</v>
      </c>
      <c r="BA325" s="22">
        <f t="shared" si="102"/>
        <v>0</v>
      </c>
      <c r="BB325" s="22">
        <f t="shared" si="103"/>
        <v>0</v>
      </c>
      <c r="BC325" s="21">
        <f t="shared" si="104"/>
        <v>0</v>
      </c>
      <c r="BD325" t="str">
        <f t="shared" ref="BD325:BD388" si="111">D325</f>
        <v>DaMarkus Lodge</v>
      </c>
      <c r="BE325">
        <f t="shared" ref="BE325:BE388" si="112">H325</f>
        <v>4500</v>
      </c>
      <c r="BF325" t="str">
        <f t="shared" ref="BF325:BF388" si="113">B325</f>
        <v>WR</v>
      </c>
    </row>
    <row r="326" spans="1:58" x14ac:dyDescent="0.3">
      <c r="A326" t="s">
        <v>2827</v>
      </c>
      <c r="B326" t="s">
        <v>49</v>
      </c>
      <c r="C326" t="s">
        <v>1930</v>
      </c>
      <c r="D326" t="s">
        <v>2828</v>
      </c>
      <c r="E326" t="s">
        <v>2829</v>
      </c>
      <c r="F326">
        <v>0</v>
      </c>
      <c r="G326">
        <v>0</v>
      </c>
      <c r="H326">
        <v>4500</v>
      </c>
      <c r="I326" t="s">
        <v>1900</v>
      </c>
      <c r="J326" t="s">
        <v>61</v>
      </c>
      <c r="K326" t="s">
        <v>84</v>
      </c>
      <c r="O326" t="str">
        <f t="shared" si="105"/>
        <v>Aaron Fuller</v>
      </c>
      <c r="P326" t="str">
        <f>IFERROR(VLOOKUP(O:O,'Name Bridge'!A:B,2,FALSE),O:O)</f>
        <v>Aaron Fuller</v>
      </c>
      <c r="Q326" s="12">
        <f>VLOOKUP($K326,'Defensive Stats'!$AC:$AH,2,FALSE)</f>
        <v>7.3097014925373136</v>
      </c>
      <c r="R326" s="12">
        <f>VLOOKUP($K326,'Defensive Stats'!$AC:$AH,4,FALSE)</f>
        <v>4.2161520190023749</v>
      </c>
      <c r="S326" s="12">
        <f>VLOOKUP($K326,'Defensive Stats'!$AC:$AH,6,FALSE)</f>
        <v>11.162393162393162</v>
      </c>
      <c r="T326" s="12">
        <f>IFERROR(VLOOKUP($P326,Passing!$C:$AF,9,FALSE)/VLOOKUP($P326,Passing!$C:$AF,5,FALSE),0)</f>
        <v>0</v>
      </c>
      <c r="U326" s="12">
        <f>IFERROR(VLOOKUP($P326,Passing!$C:$AF,11,FALSE)/VLOOKUP($P326,Passing!$C:$AF,5,FALSE),0)</f>
        <v>0</v>
      </c>
      <c r="V326" s="12">
        <f>IFERROR(VLOOKUP($P326,Passing!$C:$AF,18,FALSE),0)</f>
        <v>0</v>
      </c>
      <c r="W326" s="12">
        <f>IFERROR(VLOOKUP($P326,Passing!$C:$AF,12,FALSE)/VLOOKUP($P326,Passing!$C:$AF,5,FALSE),0)</f>
        <v>0</v>
      </c>
      <c r="X326" s="12">
        <f>IFERROR(IF(OR($B326="D",$B326="K"),0,VLOOKUP($P326,Receiving!$C:$T,7,FALSE)/VLOOKUP($P326,Receiving!$C:$T,5,FALSE)),0)*$AJ326</f>
        <v>0</v>
      </c>
      <c r="Y326" s="21">
        <f>IFERROR(VLOOKUP($P326,Receiving!$C:$T,8,FALSE)/VLOOKUP($P326,Receiving!$C:$T,5,FALSE),0)</f>
        <v>0</v>
      </c>
      <c r="Z326" s="21">
        <f>IFERROR(VLOOKUP($P326,Receiving!$C:$T,10,FALSE)/VLOOKUP($P326,Receiving!$C:$T,5,FALSE),0)</f>
        <v>0</v>
      </c>
      <c r="AA326" s="21">
        <f>IFERROR(VLOOKUP($P326,Receiving!$C:$T,11,FALSE),0)</f>
        <v>0</v>
      </c>
      <c r="AB326" s="21">
        <f>IFERROR(VLOOKUP($P326,Receiving!$C:$T,14,FALSE),0)</f>
        <v>0</v>
      </c>
      <c r="AC326" s="21">
        <f>IFERROR(VLOOKUP($P326,Receiving!$C:$T,11,FALSE)/VLOOKUP($P326,Receiving!$C:$T,5,FALSE),0)</f>
        <v>0</v>
      </c>
      <c r="AD326" s="12">
        <f>IFERROR(VLOOKUP($P326,Rushing!$C:$P,7,FALSE)/VLOOKUP($P326,Rushing!$C:$P,5,FALSE),0)</f>
        <v>0</v>
      </c>
      <c r="AE326" s="12">
        <f>IFERROR(VLOOKUP($P326,Rushing!$C:$P,8,FALSE)/VLOOKUP($P326,Rushing!$C:$P,5,FALSE),0)</f>
        <v>0</v>
      </c>
      <c r="AF326" s="12">
        <f>IFERROR(VLOOKUP($P326,Rushing!$C:$P,12,FALSE),0)</f>
        <v>0</v>
      </c>
      <c r="AG326" s="12">
        <f>IFERROR(VLOOKUP($P326,Rushing!$C:$P,9,FALSE)/VLOOKUP($P326,Rushing!$C:$P,5,FALSE),0)</f>
        <v>0</v>
      </c>
      <c r="AH326" s="12">
        <f>VLOOKUP($J326,'Vegas Odds'!$B:$S,18,FALSE)</f>
        <v>34.284943948412703</v>
      </c>
      <c r="AI326" s="12">
        <f>VLOOKUP($J326,'Vegas Odds'!$B:$S,17,FALSE)</f>
        <v>30.315056051587295</v>
      </c>
      <c r="AJ326">
        <v>1</v>
      </c>
      <c r="AK326" s="12">
        <f t="shared" si="98"/>
        <v>0</v>
      </c>
      <c r="AL326" s="12">
        <f t="shared" si="99"/>
        <v>0</v>
      </c>
      <c r="AM326" s="12">
        <f>V326/Team_Defense_Table[[#Totals],[Passing yds/att]]*'Fanduel Export'!Q326</f>
        <v>0</v>
      </c>
      <c r="AN326" s="12">
        <f t="shared" si="95"/>
        <v>0</v>
      </c>
      <c r="AO326" s="12">
        <f>IFERROR(IF(OR($B326="D",$B326="K"),0,VLOOKUP($P326,Receiving!$C:$T,7,FALSE)/VLOOKUP($P326,Receiving!$C:$T,5,FALSE)),0)*$AJ326</f>
        <v>0</v>
      </c>
      <c r="AP326" s="21">
        <f t="shared" si="106"/>
        <v>34.263041125541122</v>
      </c>
      <c r="AQ326" s="21">
        <f t="shared" si="107"/>
        <v>0</v>
      </c>
      <c r="AR326" s="22">
        <f t="shared" si="100"/>
        <v>0</v>
      </c>
      <c r="AS326" s="22">
        <f t="shared" si="108"/>
        <v>0</v>
      </c>
      <c r="AT326" s="22">
        <f>AA326/Team_Defense_Table[[#Totals],[Yards per completion]]*'Fanduel Export'!S326</f>
        <v>0</v>
      </c>
      <c r="AU326" s="12">
        <f t="shared" si="96"/>
        <v>0</v>
      </c>
      <c r="AV326" s="12">
        <f t="shared" si="101"/>
        <v>0</v>
      </c>
      <c r="AW326" s="21">
        <f t="shared" si="109"/>
        <v>46.789285714285711</v>
      </c>
      <c r="AX326" s="12">
        <f t="shared" si="110"/>
        <v>0</v>
      </c>
      <c r="AY326" s="12">
        <f>AF326/Team_Defense_Table[[#Totals],[Rushing Y/A]]*R326</f>
        <v>0</v>
      </c>
      <c r="AZ326" s="12">
        <f t="shared" si="97"/>
        <v>0</v>
      </c>
      <c r="BA326" s="22">
        <f t="shared" si="102"/>
        <v>0</v>
      </c>
      <c r="BB326" s="22">
        <f t="shared" si="103"/>
        <v>0</v>
      </c>
      <c r="BC326" s="21">
        <f t="shared" si="104"/>
        <v>0</v>
      </c>
      <c r="BD326" t="str">
        <f t="shared" si="111"/>
        <v>Aaron Fuller</v>
      </c>
      <c r="BE326">
        <f t="shared" si="112"/>
        <v>4500</v>
      </c>
      <c r="BF326" t="str">
        <f t="shared" si="113"/>
        <v>WR</v>
      </c>
    </row>
    <row r="327" spans="1:58" x14ac:dyDescent="0.3">
      <c r="A327" t="s">
        <v>2830</v>
      </c>
      <c r="B327" t="s">
        <v>49</v>
      </c>
      <c r="C327" t="s">
        <v>2831</v>
      </c>
      <c r="D327" t="s">
        <v>455</v>
      </c>
      <c r="E327" t="s">
        <v>2832</v>
      </c>
      <c r="F327">
        <v>3.0250000953674299</v>
      </c>
      <c r="G327">
        <v>4</v>
      </c>
      <c r="H327">
        <v>4500</v>
      </c>
      <c r="I327" t="s">
        <v>1884</v>
      </c>
      <c r="J327" t="s">
        <v>1138</v>
      </c>
      <c r="K327" t="s">
        <v>33</v>
      </c>
      <c r="O327" t="str">
        <f t="shared" si="105"/>
        <v>Marcell Ateman</v>
      </c>
      <c r="P327" t="str">
        <f>IFERROR(VLOOKUP(O:O,'Name Bridge'!A:B,2,FALSE),O:O)</f>
        <v>Marcell Ateman</v>
      </c>
      <c r="Q327" s="12">
        <f>VLOOKUP($K327,'Defensive Stats'!$AC:$AH,2,FALSE)</f>
        <v>6.7941176470588234</v>
      </c>
      <c r="R327" s="12">
        <f>VLOOKUP($K327,'Defensive Stats'!$AC:$AH,4,FALSE)</f>
        <v>5.1595505617977526</v>
      </c>
      <c r="S327" s="12">
        <f>VLOOKUP($K327,'Defensive Stats'!$AC:$AH,6,FALSE)</f>
        <v>10.651296829971182</v>
      </c>
      <c r="T327" s="12">
        <f>IFERROR(VLOOKUP($P327,Passing!$C:$AF,9,FALSE)/VLOOKUP($P327,Passing!$C:$AF,5,FALSE),0)</f>
        <v>0</v>
      </c>
      <c r="U327" s="12">
        <f>IFERROR(VLOOKUP($P327,Passing!$C:$AF,11,FALSE)/VLOOKUP($P327,Passing!$C:$AF,5,FALSE),0)</f>
        <v>0</v>
      </c>
      <c r="V327" s="12">
        <f>IFERROR(VLOOKUP($P327,Passing!$C:$AF,18,FALSE),0)</f>
        <v>0</v>
      </c>
      <c r="W327" s="12">
        <f>IFERROR(VLOOKUP($P327,Passing!$C:$AF,12,FALSE)/VLOOKUP($P327,Passing!$C:$AF,5,FALSE),0)</f>
        <v>0</v>
      </c>
      <c r="X327" s="12">
        <f>IFERROR(IF(OR($B327="D",$B327="K"),0,VLOOKUP($P327,Receiving!$C:$T,7,FALSE)/VLOOKUP($P327,Receiving!$C:$T,5,FALSE)),0)*$AJ327</f>
        <v>0.90909090909090906</v>
      </c>
      <c r="Y327" s="21">
        <f>IFERROR(VLOOKUP($P327,Receiving!$C:$T,8,FALSE)/VLOOKUP($P327,Receiving!$C:$T,5,FALSE),0)</f>
        <v>0.45454545454545453</v>
      </c>
      <c r="Z327" s="21">
        <f>IFERROR(VLOOKUP($P327,Receiving!$C:$T,10,FALSE)/VLOOKUP($P327,Receiving!$C:$T,5,FALSE),0)</f>
        <v>10.545454545454545</v>
      </c>
      <c r="AA327" s="21">
        <f>IFERROR(VLOOKUP($P327,Receiving!$C:$T,11,FALSE),0)</f>
        <v>23.2</v>
      </c>
      <c r="AB327" s="21">
        <f>IFERROR(VLOOKUP($P327,Receiving!$C:$T,14,FALSE),0)</f>
        <v>36</v>
      </c>
      <c r="AC327" s="21">
        <f>IFERROR(VLOOKUP($P327,Receiving!$C:$T,11,FALSE)/VLOOKUP($P327,Receiving!$C:$T,5,FALSE),0)</f>
        <v>2.1090909090909089</v>
      </c>
      <c r="AD327" s="12">
        <f>IFERROR(VLOOKUP($P327,Rushing!$C:$P,7,FALSE)/VLOOKUP($P327,Rushing!$C:$P,5,FALSE),0)</f>
        <v>0</v>
      </c>
      <c r="AE327" s="12">
        <f>IFERROR(VLOOKUP($P327,Rushing!$C:$P,8,FALSE)/VLOOKUP($P327,Rushing!$C:$P,5,FALSE),0)</f>
        <v>0</v>
      </c>
      <c r="AF327" s="12">
        <f>IFERROR(VLOOKUP($P327,Rushing!$C:$P,12,FALSE),0)</f>
        <v>0</v>
      </c>
      <c r="AG327" s="12">
        <f>IFERROR(VLOOKUP($P327,Rushing!$C:$P,9,FALSE)/VLOOKUP($P327,Rushing!$C:$P,5,FALSE),0)</f>
        <v>0</v>
      </c>
      <c r="AH327" s="12">
        <f>VLOOKUP($J327,'Vegas Odds'!$B:$S,18,FALSE)</f>
        <v>29.094443537499998</v>
      </c>
      <c r="AI327" s="12">
        <f>VLOOKUP($J327,'Vegas Odds'!$B:$S,17,FALSE)</f>
        <v>32.205556462499999</v>
      </c>
      <c r="AJ327">
        <v>1</v>
      </c>
      <c r="AK327" s="12">
        <f t="shared" si="98"/>
        <v>0</v>
      </c>
      <c r="AL327" s="12">
        <f t="shared" si="99"/>
        <v>0</v>
      </c>
      <c r="AM327" s="12">
        <f>V327/Team_Defense_Table[[#Totals],[Passing yds/att]]*'Fanduel Export'!Q327</f>
        <v>0</v>
      </c>
      <c r="AN327" s="12">
        <f t="shared" si="95"/>
        <v>0</v>
      </c>
      <c r="AO327" s="12">
        <f>IFERROR(IF(OR($B327="D",$B327="K"),0,VLOOKUP($P327,Receiving!$C:$T,7,FALSE)/VLOOKUP($P327,Receiving!$C:$T,5,FALSE)),0)*$AJ327</f>
        <v>0.90909090909090906</v>
      </c>
      <c r="AP327" s="21">
        <f t="shared" si="106"/>
        <v>44.777285214785209</v>
      </c>
      <c r="AQ327" s="21">
        <f t="shared" si="107"/>
        <v>0.59068998931329852</v>
      </c>
      <c r="AR327" s="22">
        <f t="shared" si="100"/>
        <v>0.45454545454545453</v>
      </c>
      <c r="AS327" s="22">
        <f t="shared" si="108"/>
        <v>0.29534499465664926</v>
      </c>
      <c r="AT327" s="22">
        <f>AA327/Team_Defense_Table[[#Totals],[Yards per completion]]*'Fanduel Export'!S327</f>
        <v>23.271616138130078</v>
      </c>
      <c r="AU327" s="12">
        <f t="shared" si="96"/>
        <v>6.8731553439676203</v>
      </c>
      <c r="AV327" s="12">
        <f t="shared" si="101"/>
        <v>0</v>
      </c>
      <c r="AW327" s="21">
        <f t="shared" si="109"/>
        <v>27.354940892440894</v>
      </c>
      <c r="AX327" s="12">
        <f t="shared" si="110"/>
        <v>0</v>
      </c>
      <c r="AY327" s="12">
        <f>AF327/Team_Defense_Table[[#Totals],[Rushing Y/A]]*R327</f>
        <v>0</v>
      </c>
      <c r="AZ327" s="12">
        <f t="shared" si="97"/>
        <v>0</v>
      </c>
      <c r="BA327" s="22">
        <f t="shared" si="102"/>
        <v>0.91458826166948937</v>
      </c>
      <c r="BB327" s="22">
        <f t="shared" si="103"/>
        <v>0.2032418359265532</v>
      </c>
      <c r="BC327" s="21">
        <f t="shared" si="104"/>
        <v>0.20202020202020202</v>
      </c>
      <c r="BD327" t="str">
        <f t="shared" si="111"/>
        <v>Marcell Ateman</v>
      </c>
      <c r="BE327">
        <f t="shared" si="112"/>
        <v>4500</v>
      </c>
      <c r="BF327" t="str">
        <f t="shared" si="113"/>
        <v>WR</v>
      </c>
    </row>
    <row r="328" spans="1:58" x14ac:dyDescent="0.3">
      <c r="A328" t="s">
        <v>2833</v>
      </c>
      <c r="B328" t="s">
        <v>34</v>
      </c>
      <c r="C328" t="s">
        <v>2499</v>
      </c>
      <c r="D328" t="s">
        <v>2834</v>
      </c>
      <c r="E328" t="s">
        <v>2350</v>
      </c>
      <c r="F328">
        <v>0</v>
      </c>
      <c r="G328">
        <v>0</v>
      </c>
      <c r="H328">
        <v>4500</v>
      </c>
      <c r="I328" t="s">
        <v>1922</v>
      </c>
      <c r="J328" t="s">
        <v>107</v>
      </c>
      <c r="K328" t="s">
        <v>130</v>
      </c>
      <c r="O328" t="str">
        <f t="shared" si="105"/>
        <v>Antonio Williams</v>
      </c>
      <c r="P328" t="str">
        <f>IFERROR(VLOOKUP(O:O,'Name Bridge'!A:B,2,FALSE),O:O)</f>
        <v>Antonio Williams</v>
      </c>
      <c r="Q328" s="12">
        <f>VLOOKUP($K328,'Defensive Stats'!$AC:$AH,2,FALSE)</f>
        <v>6.45982905982906</v>
      </c>
      <c r="R328" s="12">
        <f>VLOOKUP($K328,'Defensive Stats'!$AC:$AH,4,FALSE)</f>
        <v>3.3357314148681056</v>
      </c>
      <c r="S328" s="12">
        <f>VLOOKUP($K328,'Defensive Stats'!$AC:$AH,6,FALSE)</f>
        <v>10.410468319559229</v>
      </c>
      <c r="T328" s="12">
        <f>IFERROR(VLOOKUP($P328,Passing!$C:$AF,9,FALSE)/VLOOKUP($P328,Passing!$C:$AF,5,FALSE),0)</f>
        <v>0</v>
      </c>
      <c r="U328" s="12">
        <f>IFERROR(VLOOKUP($P328,Passing!$C:$AF,11,FALSE)/VLOOKUP($P328,Passing!$C:$AF,5,FALSE),0)</f>
        <v>0</v>
      </c>
      <c r="V328" s="12">
        <f>IFERROR(VLOOKUP($P328,Passing!$C:$AF,18,FALSE),0)</f>
        <v>0</v>
      </c>
      <c r="W328" s="12">
        <f>IFERROR(VLOOKUP($P328,Passing!$C:$AF,12,FALSE)/VLOOKUP($P328,Passing!$C:$AF,5,FALSE),0)</f>
        <v>0</v>
      </c>
      <c r="X328" s="12">
        <f>IFERROR(IF(OR($B328="D",$B328="K"),0,VLOOKUP($P328,Receiving!$C:$T,7,FALSE)/VLOOKUP($P328,Receiving!$C:$T,5,FALSE)),0)*$AJ328</f>
        <v>0</v>
      </c>
      <c r="Y328" s="21">
        <f>IFERROR(VLOOKUP($P328,Receiving!$C:$T,8,FALSE)/VLOOKUP($P328,Receiving!$C:$T,5,FALSE),0)</f>
        <v>0</v>
      </c>
      <c r="Z328" s="21">
        <f>IFERROR(VLOOKUP($P328,Receiving!$C:$T,10,FALSE)/VLOOKUP($P328,Receiving!$C:$T,5,FALSE),0)</f>
        <v>0</v>
      </c>
      <c r="AA328" s="21">
        <f>IFERROR(VLOOKUP($P328,Receiving!$C:$T,11,FALSE),0)</f>
        <v>0</v>
      </c>
      <c r="AB328" s="21">
        <f>IFERROR(VLOOKUP($P328,Receiving!$C:$T,14,FALSE),0)</f>
        <v>0</v>
      </c>
      <c r="AC328" s="21">
        <f>IFERROR(VLOOKUP($P328,Receiving!$C:$T,11,FALSE)/VLOOKUP($P328,Receiving!$C:$T,5,FALSE),0)</f>
        <v>0</v>
      </c>
      <c r="AD328" s="12">
        <f>IFERROR(VLOOKUP($P328,Rushing!$C:$P,7,FALSE)/VLOOKUP($P328,Rushing!$C:$P,5,FALSE),0)</f>
        <v>0</v>
      </c>
      <c r="AE328" s="12">
        <f>IFERROR(VLOOKUP($P328,Rushing!$C:$P,8,FALSE)/VLOOKUP($P328,Rushing!$C:$P,5,FALSE),0)</f>
        <v>0</v>
      </c>
      <c r="AF328" s="12">
        <f>IFERROR(VLOOKUP($P328,Rushing!$C:$P,12,FALSE),0)</f>
        <v>0</v>
      </c>
      <c r="AG328" s="12">
        <f>IFERROR(VLOOKUP($P328,Rushing!$C:$P,9,FALSE)/VLOOKUP($P328,Rushing!$C:$P,5,FALSE),0)</f>
        <v>0</v>
      </c>
      <c r="AH328" s="12">
        <f>VLOOKUP($J328,'Vegas Odds'!$B:$S,18,FALSE)</f>
        <v>31.210567449280106</v>
      </c>
      <c r="AI328" s="12">
        <f>VLOOKUP($J328,'Vegas Odds'!$B:$S,17,FALSE)</f>
        <v>27.689432550719893</v>
      </c>
      <c r="AJ328">
        <v>1</v>
      </c>
      <c r="AK328" s="12">
        <f t="shared" si="98"/>
        <v>0</v>
      </c>
      <c r="AL328" s="12">
        <f t="shared" si="99"/>
        <v>0</v>
      </c>
      <c r="AM328" s="12">
        <f>V328/Team_Defense_Table[[#Totals],[Passing yds/att]]*'Fanduel Export'!Q328</f>
        <v>0</v>
      </c>
      <c r="AN328" s="12">
        <f t="shared" si="95"/>
        <v>0</v>
      </c>
      <c r="AO328" s="12">
        <f>IFERROR(IF(OR($B328="D",$B328="K"),0,VLOOKUP($P328,Receiving!$C:$T,7,FALSE)/VLOOKUP($P328,Receiving!$C:$T,5,FALSE)),0)*$AJ328</f>
        <v>0</v>
      </c>
      <c r="AP328" s="21">
        <f t="shared" si="106"/>
        <v>43.803379953379959</v>
      </c>
      <c r="AQ328" s="21">
        <f t="shared" si="107"/>
        <v>0</v>
      </c>
      <c r="AR328" s="22">
        <f t="shared" si="100"/>
        <v>0</v>
      </c>
      <c r="AS328" s="22">
        <f t="shared" si="108"/>
        <v>0</v>
      </c>
      <c r="AT328" s="22">
        <f>AA328/Team_Defense_Table[[#Totals],[Yards per completion]]*'Fanduel Export'!S328</f>
        <v>0</v>
      </c>
      <c r="AU328" s="12">
        <f t="shared" si="96"/>
        <v>0</v>
      </c>
      <c r="AV328" s="12">
        <f t="shared" si="101"/>
        <v>0</v>
      </c>
      <c r="AW328" s="21">
        <f t="shared" si="109"/>
        <v>25.532284382284381</v>
      </c>
      <c r="AX328" s="12">
        <f t="shared" si="110"/>
        <v>0</v>
      </c>
      <c r="AY328" s="12">
        <f>AF328/Team_Defense_Table[[#Totals],[Rushing Y/A]]*R328</f>
        <v>0</v>
      </c>
      <c r="AZ328" s="12">
        <f t="shared" si="97"/>
        <v>0</v>
      </c>
      <c r="BA328" s="22">
        <f t="shared" si="102"/>
        <v>0</v>
      </c>
      <c r="BB328" s="22">
        <f t="shared" si="103"/>
        <v>0</v>
      </c>
      <c r="BC328" s="21">
        <f t="shared" si="104"/>
        <v>0</v>
      </c>
      <c r="BD328" t="str">
        <f t="shared" si="111"/>
        <v>Antonio Williams</v>
      </c>
      <c r="BE328">
        <f t="shared" si="112"/>
        <v>4500</v>
      </c>
      <c r="BF328" t="str">
        <f t="shared" si="113"/>
        <v>RB</v>
      </c>
    </row>
    <row r="329" spans="1:58" x14ac:dyDescent="0.3">
      <c r="A329" t="s">
        <v>2835</v>
      </c>
      <c r="B329" t="s">
        <v>49</v>
      </c>
      <c r="C329" t="s">
        <v>1977</v>
      </c>
      <c r="D329" t="s">
        <v>2836</v>
      </c>
      <c r="E329" t="s">
        <v>2837</v>
      </c>
      <c r="F329">
        <v>0</v>
      </c>
      <c r="G329">
        <v>0</v>
      </c>
      <c r="H329">
        <v>4500</v>
      </c>
      <c r="I329" t="s">
        <v>1972</v>
      </c>
      <c r="J329" t="s">
        <v>86</v>
      </c>
      <c r="K329" t="s">
        <v>1093</v>
      </c>
      <c r="O329" t="str">
        <f t="shared" si="105"/>
        <v>Kirk Merritt</v>
      </c>
      <c r="P329" t="str">
        <f>IFERROR(VLOOKUP(O:O,'Name Bridge'!A:B,2,FALSE),O:O)</f>
        <v>Kirk Merritt</v>
      </c>
      <c r="Q329" s="12">
        <f>VLOOKUP($K329,'Defensive Stats'!$AC:$AH,2,FALSE)</f>
        <v>5.3843283582089549</v>
      </c>
      <c r="R329" s="12">
        <f>VLOOKUP($K329,'Defensive Stats'!$AC:$AH,4,FALSE)</f>
        <v>4.1863013698630134</v>
      </c>
      <c r="S329" s="12">
        <f>VLOOKUP($K329,'Defensive Stats'!$AC:$AH,6,FALSE)</f>
        <v>9.5247524752475243</v>
      </c>
      <c r="T329" s="12">
        <f>IFERROR(VLOOKUP($P329,Passing!$C:$AF,9,FALSE)/VLOOKUP($P329,Passing!$C:$AF,5,FALSE),0)</f>
        <v>0</v>
      </c>
      <c r="U329" s="12">
        <f>IFERROR(VLOOKUP($P329,Passing!$C:$AF,11,FALSE)/VLOOKUP($P329,Passing!$C:$AF,5,FALSE),0)</f>
        <v>0</v>
      </c>
      <c r="V329" s="12">
        <f>IFERROR(VLOOKUP($P329,Passing!$C:$AF,18,FALSE),0)</f>
        <v>0</v>
      </c>
      <c r="W329" s="12">
        <f>IFERROR(VLOOKUP($P329,Passing!$C:$AF,12,FALSE)/VLOOKUP($P329,Passing!$C:$AF,5,FALSE),0)</f>
        <v>0</v>
      </c>
      <c r="X329" s="12">
        <f>IFERROR(IF(OR($B329="D",$B329="K"),0,VLOOKUP($P329,Receiving!$C:$T,7,FALSE)/VLOOKUP($P329,Receiving!$C:$T,5,FALSE)),0)*$AJ329</f>
        <v>0</v>
      </c>
      <c r="Y329" s="21">
        <f>IFERROR(VLOOKUP($P329,Receiving!$C:$T,8,FALSE)/VLOOKUP($P329,Receiving!$C:$T,5,FALSE),0)</f>
        <v>0</v>
      </c>
      <c r="Z329" s="21">
        <f>IFERROR(VLOOKUP($P329,Receiving!$C:$T,10,FALSE)/VLOOKUP($P329,Receiving!$C:$T,5,FALSE),0)</f>
        <v>0</v>
      </c>
      <c r="AA329" s="21">
        <f>IFERROR(VLOOKUP($P329,Receiving!$C:$T,11,FALSE),0)</f>
        <v>0</v>
      </c>
      <c r="AB329" s="21">
        <f>IFERROR(VLOOKUP($P329,Receiving!$C:$T,14,FALSE),0)</f>
        <v>0</v>
      </c>
      <c r="AC329" s="21">
        <f>IFERROR(VLOOKUP($P329,Receiving!$C:$T,11,FALSE)/VLOOKUP($P329,Receiving!$C:$T,5,FALSE),0)</f>
        <v>0</v>
      </c>
      <c r="AD329" s="12">
        <f>IFERROR(VLOOKUP($P329,Rushing!$C:$P,7,FALSE)/VLOOKUP($P329,Rushing!$C:$P,5,FALSE),0)</f>
        <v>0</v>
      </c>
      <c r="AE329" s="12">
        <f>IFERROR(VLOOKUP($P329,Rushing!$C:$P,8,FALSE)/VLOOKUP($P329,Rushing!$C:$P,5,FALSE),0)</f>
        <v>0</v>
      </c>
      <c r="AF329" s="12">
        <f>IFERROR(VLOOKUP($P329,Rushing!$C:$P,12,FALSE),0)</f>
        <v>0</v>
      </c>
      <c r="AG329" s="12">
        <f>IFERROR(VLOOKUP($P329,Rushing!$C:$P,9,FALSE)/VLOOKUP($P329,Rushing!$C:$P,5,FALSE),0)</f>
        <v>0</v>
      </c>
      <c r="AH329" s="12">
        <f>VLOOKUP($J329,'Vegas Odds'!$B:$S,18,FALSE)</f>
        <v>42.492174647302903</v>
      </c>
      <c r="AI329" s="12">
        <f>VLOOKUP($J329,'Vegas Odds'!$B:$S,17,FALSE)</f>
        <v>20.507825352697093</v>
      </c>
      <c r="AJ329">
        <v>1</v>
      </c>
      <c r="AK329" s="12">
        <f t="shared" si="98"/>
        <v>0</v>
      </c>
      <c r="AL329" s="12">
        <f t="shared" si="99"/>
        <v>0</v>
      </c>
      <c r="AM329" s="12">
        <f>V329/Team_Defense_Table[[#Totals],[Passing yds/att]]*'Fanduel Export'!Q329</f>
        <v>0</v>
      </c>
      <c r="AN329" s="12">
        <f t="shared" si="95"/>
        <v>0</v>
      </c>
      <c r="AO329" s="12">
        <f>IFERROR(IF(OR($B329="D",$B329="K"),0,VLOOKUP($P329,Receiving!$C:$T,7,FALSE)/VLOOKUP($P329,Receiving!$C:$T,5,FALSE)),0)*$AJ329</f>
        <v>0</v>
      </c>
      <c r="AP329" s="21">
        <f t="shared" si="106"/>
        <v>49.607967032967032</v>
      </c>
      <c r="AQ329" s="21">
        <f t="shared" si="107"/>
        <v>0</v>
      </c>
      <c r="AR329" s="22">
        <f t="shared" si="100"/>
        <v>0</v>
      </c>
      <c r="AS329" s="22">
        <f t="shared" si="108"/>
        <v>0</v>
      </c>
      <c r="AT329" s="22">
        <f>AA329/Team_Defense_Table[[#Totals],[Yards per completion]]*'Fanduel Export'!S329</f>
        <v>0</v>
      </c>
      <c r="AU329" s="12">
        <f t="shared" si="96"/>
        <v>0</v>
      </c>
      <c r="AV329" s="12">
        <f t="shared" si="101"/>
        <v>0</v>
      </c>
      <c r="AW329" s="21">
        <f t="shared" si="109"/>
        <v>42.314010989010988</v>
      </c>
      <c r="AX329" s="12">
        <f t="shared" si="110"/>
        <v>0</v>
      </c>
      <c r="AY329" s="12">
        <f>AF329/Team_Defense_Table[[#Totals],[Rushing Y/A]]*R329</f>
        <v>0</v>
      </c>
      <c r="AZ329" s="12">
        <f t="shared" si="97"/>
        <v>0</v>
      </c>
      <c r="BA329" s="22">
        <f t="shared" si="102"/>
        <v>0</v>
      </c>
      <c r="BB329" s="22">
        <f t="shared" si="103"/>
        <v>0</v>
      </c>
      <c r="BC329" s="21">
        <f t="shared" si="104"/>
        <v>0</v>
      </c>
      <c r="BD329" t="str">
        <f t="shared" si="111"/>
        <v>Kirk Merritt</v>
      </c>
      <c r="BE329">
        <f t="shared" si="112"/>
        <v>4500</v>
      </c>
      <c r="BF329" t="str">
        <f t="shared" si="113"/>
        <v>WR</v>
      </c>
    </row>
    <row r="330" spans="1:58" x14ac:dyDescent="0.3">
      <c r="A330" t="s">
        <v>2838</v>
      </c>
      <c r="B330" t="s">
        <v>49</v>
      </c>
      <c r="C330" t="s">
        <v>1928</v>
      </c>
      <c r="D330" t="s">
        <v>2839</v>
      </c>
      <c r="E330" t="s">
        <v>2840</v>
      </c>
      <c r="F330">
        <v>0</v>
      </c>
      <c r="G330">
        <v>0</v>
      </c>
      <c r="H330">
        <v>4500</v>
      </c>
      <c r="I330" t="s">
        <v>1919</v>
      </c>
      <c r="J330" t="s">
        <v>116</v>
      </c>
      <c r="K330" t="s">
        <v>1090</v>
      </c>
      <c r="O330" t="str">
        <f t="shared" si="105"/>
        <v>Ryan Becker</v>
      </c>
      <c r="P330" t="str">
        <f>IFERROR(VLOOKUP(O:O,'Name Bridge'!A:B,2,FALSE),O:O)</f>
        <v>Ryan Becker</v>
      </c>
      <c r="Q330" s="12">
        <f>VLOOKUP($K330,'Defensive Stats'!$AC:$AH,2,FALSE)</f>
        <v>5.2157996146435455</v>
      </c>
      <c r="R330" s="12">
        <f>VLOOKUP($K330,'Defensive Stats'!$AC:$AH,4,FALSE)</f>
        <v>4.4937655860349128</v>
      </c>
      <c r="S330" s="12">
        <f>VLOOKUP($K330,'Defensive Stats'!$AC:$AH,6,FALSE)</f>
        <v>8.5125786163522008</v>
      </c>
      <c r="T330" s="12">
        <f>IFERROR(VLOOKUP($P330,Passing!$C:$AF,9,FALSE)/VLOOKUP($P330,Passing!$C:$AF,5,FALSE),0)</f>
        <v>0</v>
      </c>
      <c r="U330" s="12">
        <f>IFERROR(VLOOKUP($P330,Passing!$C:$AF,11,FALSE)/VLOOKUP($P330,Passing!$C:$AF,5,FALSE),0)</f>
        <v>0</v>
      </c>
      <c r="V330" s="12">
        <f>IFERROR(VLOOKUP($P330,Passing!$C:$AF,18,FALSE),0)</f>
        <v>0</v>
      </c>
      <c r="W330" s="12">
        <f>IFERROR(VLOOKUP($P330,Passing!$C:$AF,12,FALSE)/VLOOKUP($P330,Passing!$C:$AF,5,FALSE),0)</f>
        <v>0</v>
      </c>
      <c r="X330" s="12">
        <f>IFERROR(IF(OR($B330="D",$B330="K"),0,VLOOKUP($P330,Receiving!$C:$T,7,FALSE)/VLOOKUP($P330,Receiving!$C:$T,5,FALSE)),0)*$AJ330</f>
        <v>0</v>
      </c>
      <c r="Y330" s="21">
        <f>IFERROR(VLOOKUP($P330,Receiving!$C:$T,8,FALSE)/VLOOKUP($P330,Receiving!$C:$T,5,FALSE),0)</f>
        <v>0</v>
      </c>
      <c r="Z330" s="21">
        <f>IFERROR(VLOOKUP($P330,Receiving!$C:$T,10,FALSE)/VLOOKUP($P330,Receiving!$C:$T,5,FALSE),0)</f>
        <v>0</v>
      </c>
      <c r="AA330" s="21">
        <f>IFERROR(VLOOKUP($P330,Receiving!$C:$T,11,FALSE),0)</f>
        <v>0</v>
      </c>
      <c r="AB330" s="21">
        <f>IFERROR(VLOOKUP($P330,Receiving!$C:$T,14,FALSE),0)</f>
        <v>0</v>
      </c>
      <c r="AC330" s="21">
        <f>IFERROR(VLOOKUP($P330,Receiving!$C:$T,11,FALSE)/VLOOKUP($P330,Receiving!$C:$T,5,FALSE),0)</f>
        <v>0</v>
      </c>
      <c r="AD330" s="12">
        <f>IFERROR(VLOOKUP($P330,Rushing!$C:$P,7,FALSE)/VLOOKUP($P330,Rushing!$C:$P,5,FALSE),0)</f>
        <v>0</v>
      </c>
      <c r="AE330" s="12">
        <f>IFERROR(VLOOKUP($P330,Rushing!$C:$P,8,FALSE)/VLOOKUP($P330,Rushing!$C:$P,5,FALSE),0)</f>
        <v>0</v>
      </c>
      <c r="AF330" s="12">
        <f>IFERROR(VLOOKUP($P330,Rushing!$C:$P,12,FALSE),0)</f>
        <v>0</v>
      </c>
      <c r="AG330" s="12">
        <f>IFERROR(VLOOKUP($P330,Rushing!$C:$P,9,FALSE)/VLOOKUP($P330,Rushing!$C:$P,5,FALSE),0)</f>
        <v>0</v>
      </c>
      <c r="AH330" s="12">
        <f>VLOOKUP($J330,'Vegas Odds'!$B:$S,18,FALSE)</f>
        <v>35.724841066015493</v>
      </c>
      <c r="AI330" s="12">
        <f>VLOOKUP($J330,'Vegas Odds'!$B:$S,17,FALSE)</f>
        <v>23.675158933984505</v>
      </c>
      <c r="AJ330">
        <v>1</v>
      </c>
      <c r="AK330" s="12">
        <f t="shared" si="98"/>
        <v>0</v>
      </c>
      <c r="AL330" s="12">
        <f t="shared" si="99"/>
        <v>0</v>
      </c>
      <c r="AM330" s="12">
        <f>V330/Team_Defense_Table[[#Totals],[Passing yds/att]]*'Fanduel Export'!Q330</f>
        <v>0</v>
      </c>
      <c r="AN330" s="12">
        <f t="shared" si="95"/>
        <v>0</v>
      </c>
      <c r="AO330" s="12">
        <f>IFERROR(IF(OR($B330="D",$B330="K"),0,VLOOKUP($P330,Receiving!$C:$T,7,FALSE)/VLOOKUP($P330,Receiving!$C:$T,5,FALSE)),0)*$AJ330</f>
        <v>0</v>
      </c>
      <c r="AP330" s="21">
        <f t="shared" si="106"/>
        <v>43.039806027306028</v>
      </c>
      <c r="AQ330" s="21">
        <f t="shared" si="107"/>
        <v>0</v>
      </c>
      <c r="AR330" s="22">
        <f t="shared" si="100"/>
        <v>0</v>
      </c>
      <c r="AS330" s="22">
        <f t="shared" si="108"/>
        <v>0</v>
      </c>
      <c r="AT330" s="22">
        <f>AA330/Team_Defense_Table[[#Totals],[Yards per completion]]*'Fanduel Export'!S330</f>
        <v>0</v>
      </c>
      <c r="AU330" s="12">
        <f t="shared" si="96"/>
        <v>0</v>
      </c>
      <c r="AV330" s="12">
        <f t="shared" si="101"/>
        <v>0</v>
      </c>
      <c r="AW330" s="21">
        <f t="shared" si="109"/>
        <v>26.173305860805861</v>
      </c>
      <c r="AX330" s="12">
        <f t="shared" si="110"/>
        <v>0</v>
      </c>
      <c r="AY330" s="12">
        <f>AF330/Team_Defense_Table[[#Totals],[Rushing Y/A]]*R330</f>
        <v>0</v>
      </c>
      <c r="AZ330" s="12">
        <f t="shared" si="97"/>
        <v>0</v>
      </c>
      <c r="BA330" s="22">
        <f t="shared" si="102"/>
        <v>0</v>
      </c>
      <c r="BB330" s="22">
        <f t="shared" si="103"/>
        <v>0</v>
      </c>
      <c r="BC330" s="21">
        <f t="shared" si="104"/>
        <v>0</v>
      </c>
      <c r="BD330" t="str">
        <f t="shared" si="111"/>
        <v>Ryan Becker</v>
      </c>
      <c r="BE330">
        <f t="shared" si="112"/>
        <v>4500</v>
      </c>
      <c r="BF330" t="str">
        <f t="shared" si="113"/>
        <v>WR</v>
      </c>
    </row>
    <row r="331" spans="1:58" x14ac:dyDescent="0.3">
      <c r="A331" t="s">
        <v>2841</v>
      </c>
      <c r="B331" t="s">
        <v>34</v>
      </c>
      <c r="C331" t="s">
        <v>2842</v>
      </c>
      <c r="D331" t="s">
        <v>2843</v>
      </c>
      <c r="E331" t="s">
        <v>2844</v>
      </c>
      <c r="F331">
        <v>0</v>
      </c>
      <c r="G331">
        <v>0</v>
      </c>
      <c r="H331">
        <v>4500</v>
      </c>
      <c r="I331" t="s">
        <v>1892</v>
      </c>
      <c r="J331" t="s">
        <v>1096</v>
      </c>
      <c r="K331" t="s">
        <v>1095</v>
      </c>
      <c r="O331" t="str">
        <f t="shared" si="105"/>
        <v>Aca'Cedric Ware</v>
      </c>
      <c r="P331" t="str">
        <f>IFERROR(VLOOKUP(O:O,'Name Bridge'!A:B,2,FALSE),O:O)</f>
        <v>Aca'Cedric Ware</v>
      </c>
      <c r="Q331" s="12">
        <f>VLOOKUP($K331,'Defensive Stats'!$AC:$AH,2,FALSE)</f>
        <v>6.4145936981757874</v>
      </c>
      <c r="R331" s="12">
        <f>VLOOKUP($K331,'Defensive Stats'!$AC:$AH,4,FALSE)</f>
        <v>4.2347826086956522</v>
      </c>
      <c r="S331" s="12">
        <f>VLOOKUP($K331,'Defensive Stats'!$AC:$AH,6,FALSE)</f>
        <v>10.425876010781671</v>
      </c>
      <c r="T331" s="12">
        <f>IFERROR(VLOOKUP($P331,Passing!$C:$AF,9,FALSE)/VLOOKUP($P331,Passing!$C:$AF,5,FALSE),0)</f>
        <v>0</v>
      </c>
      <c r="U331" s="12">
        <f>IFERROR(VLOOKUP($P331,Passing!$C:$AF,11,FALSE)/VLOOKUP($P331,Passing!$C:$AF,5,FALSE),0)</f>
        <v>0</v>
      </c>
      <c r="V331" s="12">
        <f>IFERROR(VLOOKUP($P331,Passing!$C:$AF,18,FALSE),0)</f>
        <v>0</v>
      </c>
      <c r="W331" s="12">
        <f>IFERROR(VLOOKUP($P331,Passing!$C:$AF,12,FALSE)/VLOOKUP($P331,Passing!$C:$AF,5,FALSE),0)</f>
        <v>0</v>
      </c>
      <c r="X331" s="12">
        <f>IFERROR(IF(OR($B331="D",$B331="K"),0,VLOOKUP($P331,Receiving!$C:$T,7,FALSE)/VLOOKUP($P331,Receiving!$C:$T,5,FALSE)),0)*$AJ331</f>
        <v>0</v>
      </c>
      <c r="Y331" s="21">
        <f>IFERROR(VLOOKUP($P331,Receiving!$C:$T,8,FALSE)/VLOOKUP($P331,Receiving!$C:$T,5,FALSE),0)</f>
        <v>0</v>
      </c>
      <c r="Z331" s="21">
        <f>IFERROR(VLOOKUP($P331,Receiving!$C:$T,10,FALSE)/VLOOKUP($P331,Receiving!$C:$T,5,FALSE),0)</f>
        <v>0</v>
      </c>
      <c r="AA331" s="21">
        <f>IFERROR(VLOOKUP($P331,Receiving!$C:$T,11,FALSE),0)</f>
        <v>0</v>
      </c>
      <c r="AB331" s="21">
        <f>IFERROR(VLOOKUP($P331,Receiving!$C:$T,14,FALSE),0)</f>
        <v>0</v>
      </c>
      <c r="AC331" s="21">
        <f>IFERROR(VLOOKUP($P331,Receiving!$C:$T,11,FALSE)/VLOOKUP($P331,Receiving!$C:$T,5,FALSE),0)</f>
        <v>0</v>
      </c>
      <c r="AD331" s="12">
        <f>IFERROR(VLOOKUP($P331,Rushing!$C:$P,7,FALSE)/VLOOKUP($P331,Rushing!$C:$P,5,FALSE),0)</f>
        <v>0</v>
      </c>
      <c r="AE331" s="12">
        <f>IFERROR(VLOOKUP($P331,Rushing!$C:$P,8,FALSE)/VLOOKUP($P331,Rushing!$C:$P,5,FALSE),0)</f>
        <v>0</v>
      </c>
      <c r="AF331" s="12">
        <f>IFERROR(VLOOKUP($P331,Rushing!$C:$P,12,FALSE),0)</f>
        <v>0</v>
      </c>
      <c r="AG331" s="12">
        <f>IFERROR(VLOOKUP($P331,Rushing!$C:$P,9,FALSE)/VLOOKUP($P331,Rushing!$C:$P,5,FALSE),0)</f>
        <v>0</v>
      </c>
      <c r="AH331" s="12">
        <f>VLOOKUP($J331,'Vegas Odds'!$B:$S,18,FALSE)</f>
        <v>44.70009236218047</v>
      </c>
      <c r="AI331" s="12">
        <f>VLOOKUP($J331,'Vegas Odds'!$B:$S,17,FALSE)</f>
        <v>20.599907637819527</v>
      </c>
      <c r="AJ331">
        <v>1</v>
      </c>
      <c r="AK331" s="12">
        <f t="shared" si="98"/>
        <v>0</v>
      </c>
      <c r="AL331" s="12">
        <f t="shared" si="99"/>
        <v>0</v>
      </c>
      <c r="AM331" s="12">
        <f>V331/Team_Defense_Table[[#Totals],[Passing yds/att]]*'Fanduel Export'!Q331</f>
        <v>0</v>
      </c>
      <c r="AN331" s="12">
        <f t="shared" si="95"/>
        <v>0</v>
      </c>
      <c r="AO331" s="12">
        <f>IFERROR(IF(OR($B331="D",$B331="K"),0,VLOOKUP($P331,Receiving!$C:$T,7,FALSE)/VLOOKUP($P331,Receiving!$C:$T,5,FALSE)),0)*$AJ331</f>
        <v>0</v>
      </c>
      <c r="AP331" s="21">
        <f t="shared" si="106"/>
        <v>39.892780830280827</v>
      </c>
      <c r="AQ331" s="21">
        <f t="shared" si="107"/>
        <v>0</v>
      </c>
      <c r="AR331" s="22">
        <f t="shared" si="100"/>
        <v>0</v>
      </c>
      <c r="AS331" s="22">
        <f t="shared" si="108"/>
        <v>0</v>
      </c>
      <c r="AT331" s="22">
        <f>AA331/Team_Defense_Table[[#Totals],[Yards per completion]]*'Fanduel Export'!S331</f>
        <v>0</v>
      </c>
      <c r="AU331" s="12">
        <f t="shared" si="96"/>
        <v>0</v>
      </c>
      <c r="AV331" s="12">
        <f t="shared" si="101"/>
        <v>0</v>
      </c>
      <c r="AW331" s="21">
        <f t="shared" si="109"/>
        <v>23.153159340659339</v>
      </c>
      <c r="AX331" s="12">
        <f t="shared" si="110"/>
        <v>0</v>
      </c>
      <c r="AY331" s="12">
        <f>AF331/Team_Defense_Table[[#Totals],[Rushing Y/A]]*R331</f>
        <v>0</v>
      </c>
      <c r="AZ331" s="12">
        <f t="shared" si="97"/>
        <v>0</v>
      </c>
      <c r="BA331" s="22">
        <f t="shared" si="102"/>
        <v>0</v>
      </c>
      <c r="BB331" s="22">
        <f t="shared" si="103"/>
        <v>0</v>
      </c>
      <c r="BC331" s="21">
        <f t="shared" si="104"/>
        <v>0</v>
      </c>
      <c r="BD331" t="str">
        <f t="shared" si="111"/>
        <v>Aca'Cedric Ware</v>
      </c>
      <c r="BE331">
        <f t="shared" si="112"/>
        <v>4500</v>
      </c>
      <c r="BF331" t="str">
        <f t="shared" si="113"/>
        <v>RB</v>
      </c>
    </row>
    <row r="332" spans="1:58" x14ac:dyDescent="0.3">
      <c r="A332" t="s">
        <v>2845</v>
      </c>
      <c r="B332" t="s">
        <v>49</v>
      </c>
      <c r="C332" t="s">
        <v>2120</v>
      </c>
      <c r="D332" t="s">
        <v>678</v>
      </c>
      <c r="E332" t="s">
        <v>2350</v>
      </c>
      <c r="F332">
        <v>0</v>
      </c>
      <c r="G332">
        <v>1</v>
      </c>
      <c r="H332">
        <v>4500</v>
      </c>
      <c r="I332" t="s">
        <v>1996</v>
      </c>
      <c r="J332" t="s">
        <v>104</v>
      </c>
      <c r="K332" t="s">
        <v>1092</v>
      </c>
      <c r="O332" t="str">
        <f t="shared" si="105"/>
        <v>Chad Williams</v>
      </c>
      <c r="P332" t="str">
        <f>IFERROR(VLOOKUP(O:O,'Name Bridge'!A:B,2,FALSE),O:O)</f>
        <v>Chad Williams</v>
      </c>
      <c r="Q332" s="12">
        <f>VLOOKUP($K332,'Defensive Stats'!$AC:$AH,2,FALSE)</f>
        <v>7.3075435203094781</v>
      </c>
      <c r="R332" s="12">
        <f>VLOOKUP($K332,'Defensive Stats'!$AC:$AH,4,FALSE)</f>
        <v>5.1241379310344826</v>
      </c>
      <c r="S332" s="12">
        <f>VLOOKUP($K332,'Defensive Stats'!$AC:$AH,6,FALSE)</f>
        <v>11.553516819571865</v>
      </c>
      <c r="T332" s="12">
        <f>IFERROR(VLOOKUP($P332,Passing!$C:$AF,9,FALSE)/VLOOKUP($P332,Passing!$C:$AF,5,FALSE),0)</f>
        <v>0</v>
      </c>
      <c r="U332" s="12">
        <f>IFERROR(VLOOKUP($P332,Passing!$C:$AF,11,FALSE)/VLOOKUP($P332,Passing!$C:$AF,5,FALSE),0)</f>
        <v>0</v>
      </c>
      <c r="V332" s="12">
        <f>IFERROR(VLOOKUP($P332,Passing!$C:$AF,18,FALSE),0)</f>
        <v>0</v>
      </c>
      <c r="W332" s="12">
        <f>IFERROR(VLOOKUP($P332,Passing!$C:$AF,12,FALSE)/VLOOKUP($P332,Passing!$C:$AF,5,FALSE),0)</f>
        <v>0</v>
      </c>
      <c r="X332" s="12">
        <f>IFERROR(IF(OR($B332="D",$B332="K"),0,VLOOKUP($P332,Receiving!$C:$T,7,FALSE)/VLOOKUP($P332,Receiving!$C:$T,5,FALSE)),0)*$AJ332</f>
        <v>0</v>
      </c>
      <c r="Y332" s="21">
        <f>IFERROR(VLOOKUP($P332,Receiving!$C:$T,8,FALSE)/VLOOKUP($P332,Receiving!$C:$T,5,FALSE),0)</f>
        <v>0</v>
      </c>
      <c r="Z332" s="21">
        <f>IFERROR(VLOOKUP($P332,Receiving!$C:$T,10,FALSE)/VLOOKUP($P332,Receiving!$C:$T,5,FALSE),0)</f>
        <v>0</v>
      </c>
      <c r="AA332" s="21">
        <f>IFERROR(VLOOKUP($P332,Receiving!$C:$T,11,FALSE),0)</f>
        <v>0</v>
      </c>
      <c r="AB332" s="21">
        <f>IFERROR(VLOOKUP($P332,Receiving!$C:$T,14,FALSE),0)</f>
        <v>0</v>
      </c>
      <c r="AC332" s="21">
        <f>IFERROR(VLOOKUP($P332,Receiving!$C:$T,11,FALSE)/VLOOKUP($P332,Receiving!$C:$T,5,FALSE),0)</f>
        <v>0</v>
      </c>
      <c r="AD332" s="12">
        <f>IFERROR(VLOOKUP($P332,Rushing!$C:$P,7,FALSE)/VLOOKUP($P332,Rushing!$C:$P,5,FALSE),0)</f>
        <v>0</v>
      </c>
      <c r="AE332" s="12">
        <f>IFERROR(VLOOKUP($P332,Rushing!$C:$P,8,FALSE)/VLOOKUP($P332,Rushing!$C:$P,5,FALSE),0)</f>
        <v>0</v>
      </c>
      <c r="AF332" s="12">
        <f>IFERROR(VLOOKUP($P332,Rushing!$C:$P,12,FALSE),0)</f>
        <v>0</v>
      </c>
      <c r="AG332" s="12">
        <f>IFERROR(VLOOKUP($P332,Rushing!$C:$P,9,FALSE)/VLOOKUP($P332,Rushing!$C:$P,5,FALSE),0)</f>
        <v>0</v>
      </c>
      <c r="AH332" s="12">
        <f>VLOOKUP($J332,'Vegas Odds'!$B:$S,18,FALSE)</f>
        <v>24.832312195121943</v>
      </c>
      <c r="AI332" s="12">
        <f>VLOOKUP($J332,'Vegas Odds'!$B:$S,17,FALSE)</f>
        <v>36.767687804878058</v>
      </c>
      <c r="AJ332">
        <v>1</v>
      </c>
      <c r="AK332" s="12">
        <f t="shared" si="98"/>
        <v>0</v>
      </c>
      <c r="AL332" s="12">
        <f t="shared" si="99"/>
        <v>0</v>
      </c>
      <c r="AM332" s="12">
        <f>V332/Team_Defense_Table[[#Totals],[Passing yds/att]]*'Fanduel Export'!Q332</f>
        <v>0</v>
      </c>
      <c r="AN332" s="12">
        <f t="shared" ref="AN332:AN395" si="114">AM332*AL332</f>
        <v>0</v>
      </c>
      <c r="AO332" s="12">
        <f>IFERROR(IF(OR($B332="D",$B332="K"),0,VLOOKUP($P332,Receiving!$C:$T,7,FALSE)/VLOOKUP($P332,Receiving!$C:$T,5,FALSE)),0)*$AJ332</f>
        <v>0</v>
      </c>
      <c r="AP332" s="21">
        <f t="shared" si="106"/>
        <v>34.886584249084251</v>
      </c>
      <c r="AQ332" s="21">
        <f t="shared" si="107"/>
        <v>0</v>
      </c>
      <c r="AR332" s="22">
        <f t="shared" si="100"/>
        <v>0</v>
      </c>
      <c r="AS332" s="22">
        <f t="shared" si="108"/>
        <v>0</v>
      </c>
      <c r="AT332" s="22">
        <f>AA332/Team_Defense_Table[[#Totals],[Yards per completion]]*'Fanduel Export'!S332</f>
        <v>0</v>
      </c>
      <c r="AU332" s="12">
        <f t="shared" ref="AU332:AU395" si="115">AS332*AT332</f>
        <v>0</v>
      </c>
      <c r="AV332" s="12">
        <f t="shared" si="101"/>
        <v>0</v>
      </c>
      <c r="AW332" s="21">
        <f t="shared" si="109"/>
        <v>29.715476190476192</v>
      </c>
      <c r="AX332" s="12">
        <f t="shared" si="110"/>
        <v>0</v>
      </c>
      <c r="AY332" s="12">
        <f>AF332/Team_Defense_Table[[#Totals],[Rushing Y/A]]*R332</f>
        <v>0</v>
      </c>
      <c r="AZ332" s="12">
        <f t="shared" ref="AZ332:AZ395" si="116">AY332*AX332</f>
        <v>0</v>
      </c>
      <c r="BA332" s="22">
        <f t="shared" si="102"/>
        <v>0</v>
      </c>
      <c r="BB332" s="22">
        <f t="shared" si="103"/>
        <v>0</v>
      </c>
      <c r="BC332" s="21">
        <f t="shared" si="104"/>
        <v>0</v>
      </c>
      <c r="BD332" t="str">
        <f t="shared" si="111"/>
        <v>Chad Williams</v>
      </c>
      <c r="BE332">
        <f t="shared" si="112"/>
        <v>4500</v>
      </c>
      <c r="BF332" t="str">
        <f t="shared" si="113"/>
        <v>WR</v>
      </c>
    </row>
    <row r="333" spans="1:58" x14ac:dyDescent="0.3">
      <c r="A333" t="s">
        <v>2846</v>
      </c>
      <c r="B333" t="s">
        <v>49</v>
      </c>
      <c r="C333" t="s">
        <v>2285</v>
      </c>
      <c r="D333" t="s">
        <v>2847</v>
      </c>
      <c r="E333" t="s">
        <v>2848</v>
      </c>
      <c r="F333">
        <v>0</v>
      </c>
      <c r="G333">
        <v>0</v>
      </c>
      <c r="H333">
        <v>4500</v>
      </c>
      <c r="I333" t="s">
        <v>1972</v>
      </c>
      <c r="J333" t="s">
        <v>1093</v>
      </c>
      <c r="K333" t="s">
        <v>86</v>
      </c>
      <c r="O333" t="str">
        <f t="shared" si="105"/>
        <v>Sean Riley</v>
      </c>
      <c r="P333" t="str">
        <f>IFERROR(VLOOKUP(O:O,'Name Bridge'!A:B,2,FALSE),O:O)</f>
        <v>Sean Riley</v>
      </c>
      <c r="Q333" s="12">
        <f>VLOOKUP($K333,'Defensive Stats'!$AC:$AH,2,FALSE)</f>
        <v>7.7027522935779817</v>
      </c>
      <c r="R333" s="12">
        <f>VLOOKUP($K333,'Defensive Stats'!$AC:$AH,4,FALSE)</f>
        <v>4.4659793814432991</v>
      </c>
      <c r="S333" s="12">
        <f>VLOOKUP($K333,'Defensive Stats'!$AC:$AH,6,FALSE)</f>
        <v>12.203488372093023</v>
      </c>
      <c r="T333" s="12">
        <f>IFERROR(VLOOKUP($P333,Passing!$C:$AF,9,FALSE)/VLOOKUP($P333,Passing!$C:$AF,5,FALSE),0)</f>
        <v>0</v>
      </c>
      <c r="U333" s="12">
        <f>IFERROR(VLOOKUP($P333,Passing!$C:$AF,11,FALSE)/VLOOKUP($P333,Passing!$C:$AF,5,FALSE),0)</f>
        <v>0</v>
      </c>
      <c r="V333" s="12">
        <f>IFERROR(VLOOKUP($P333,Passing!$C:$AF,18,FALSE),0)</f>
        <v>0</v>
      </c>
      <c r="W333" s="12">
        <f>IFERROR(VLOOKUP($P333,Passing!$C:$AF,12,FALSE)/VLOOKUP($P333,Passing!$C:$AF,5,FALSE),0)</f>
        <v>0</v>
      </c>
      <c r="X333" s="12">
        <f>IFERROR(IF(OR($B333="D",$B333="K"),0,VLOOKUP($P333,Receiving!$C:$T,7,FALSE)/VLOOKUP($P333,Receiving!$C:$T,5,FALSE)),0)*$AJ333</f>
        <v>0</v>
      </c>
      <c r="Y333" s="21">
        <f>IFERROR(VLOOKUP($P333,Receiving!$C:$T,8,FALSE)/VLOOKUP($P333,Receiving!$C:$T,5,FALSE),0)</f>
        <v>0</v>
      </c>
      <c r="Z333" s="21">
        <f>IFERROR(VLOOKUP($P333,Receiving!$C:$T,10,FALSE)/VLOOKUP($P333,Receiving!$C:$T,5,FALSE),0)</f>
        <v>0</v>
      </c>
      <c r="AA333" s="21">
        <f>IFERROR(VLOOKUP($P333,Receiving!$C:$T,11,FALSE),0)</f>
        <v>0</v>
      </c>
      <c r="AB333" s="21">
        <f>IFERROR(VLOOKUP($P333,Receiving!$C:$T,14,FALSE),0)</f>
        <v>0</v>
      </c>
      <c r="AC333" s="21">
        <f>IFERROR(VLOOKUP($P333,Receiving!$C:$T,11,FALSE)/VLOOKUP($P333,Receiving!$C:$T,5,FALSE),0)</f>
        <v>0</v>
      </c>
      <c r="AD333" s="12">
        <f>IFERROR(VLOOKUP($P333,Rushing!$C:$P,7,FALSE)/VLOOKUP($P333,Rushing!$C:$P,5,FALSE),0)</f>
        <v>0</v>
      </c>
      <c r="AE333" s="12">
        <f>IFERROR(VLOOKUP($P333,Rushing!$C:$P,8,FALSE)/VLOOKUP($P333,Rushing!$C:$P,5,FALSE),0)</f>
        <v>0</v>
      </c>
      <c r="AF333" s="12">
        <f>IFERROR(VLOOKUP($P333,Rushing!$C:$P,12,FALSE),0)</f>
        <v>0</v>
      </c>
      <c r="AG333" s="12">
        <f>IFERROR(VLOOKUP($P333,Rushing!$C:$P,9,FALSE)/VLOOKUP($P333,Rushing!$C:$P,5,FALSE),0)</f>
        <v>0</v>
      </c>
      <c r="AH333" s="12">
        <f>VLOOKUP($J333,'Vegas Odds'!$B:$S,18,FALSE)</f>
        <v>34.723204605263149</v>
      </c>
      <c r="AI333" s="12">
        <f>VLOOKUP($J333,'Vegas Odds'!$B:$S,17,FALSE)</f>
        <v>31.576795394736852</v>
      </c>
      <c r="AJ333">
        <v>1</v>
      </c>
      <c r="AK333" s="12">
        <f t="shared" si="98"/>
        <v>0</v>
      </c>
      <c r="AL333" s="12">
        <f t="shared" si="99"/>
        <v>0</v>
      </c>
      <c r="AM333" s="12">
        <f>V333/Team_Defense_Table[[#Totals],[Passing yds/att]]*'Fanduel Export'!Q333</f>
        <v>0</v>
      </c>
      <c r="AN333" s="12">
        <f t="shared" si="114"/>
        <v>0</v>
      </c>
      <c r="AO333" s="12">
        <f>IFERROR(IF(OR($B333="D",$B333="K"),0,VLOOKUP($P333,Receiving!$C:$T,7,FALSE)/VLOOKUP($P333,Receiving!$C:$T,5,FALSE)),0)*$AJ333</f>
        <v>0</v>
      </c>
      <c r="AP333" s="21">
        <f t="shared" si="106"/>
        <v>42.773239260739253</v>
      </c>
      <c r="AQ333" s="21">
        <f t="shared" si="107"/>
        <v>0</v>
      </c>
      <c r="AR333" s="22">
        <f t="shared" si="100"/>
        <v>0</v>
      </c>
      <c r="AS333" s="22">
        <f t="shared" si="108"/>
        <v>0</v>
      </c>
      <c r="AT333" s="22">
        <f>AA333/Team_Defense_Table[[#Totals],[Yards per completion]]*'Fanduel Export'!S333</f>
        <v>0</v>
      </c>
      <c r="AU333" s="12">
        <f t="shared" si="115"/>
        <v>0</v>
      </c>
      <c r="AV333" s="12">
        <f t="shared" si="101"/>
        <v>0</v>
      </c>
      <c r="AW333" s="21">
        <f t="shared" si="109"/>
        <v>34.718452380952385</v>
      </c>
      <c r="AX333" s="12">
        <f t="shared" si="110"/>
        <v>0</v>
      </c>
      <c r="AY333" s="12">
        <f>AF333/Team_Defense_Table[[#Totals],[Rushing Y/A]]*R333</f>
        <v>0</v>
      </c>
      <c r="AZ333" s="12">
        <f t="shared" si="116"/>
        <v>0</v>
      </c>
      <c r="BA333" s="22">
        <f t="shared" si="102"/>
        <v>0</v>
      </c>
      <c r="BB333" s="22">
        <f t="shared" si="103"/>
        <v>0</v>
      </c>
      <c r="BC333" s="21">
        <f t="shared" si="104"/>
        <v>0</v>
      </c>
      <c r="BD333" t="str">
        <f t="shared" si="111"/>
        <v>Sean Riley</v>
      </c>
      <c r="BE333">
        <f t="shared" si="112"/>
        <v>4500</v>
      </c>
      <c r="BF333" t="str">
        <f t="shared" si="113"/>
        <v>WR</v>
      </c>
    </row>
    <row r="334" spans="1:58" x14ac:dyDescent="0.3">
      <c r="A334" t="s">
        <v>2849</v>
      </c>
      <c r="B334" t="s">
        <v>34</v>
      </c>
      <c r="C334" t="s">
        <v>2292</v>
      </c>
      <c r="D334" t="s">
        <v>475</v>
      </c>
      <c r="E334" t="s">
        <v>2850</v>
      </c>
      <c r="F334">
        <v>1.44999996821085</v>
      </c>
      <c r="G334">
        <v>6</v>
      </c>
      <c r="H334">
        <v>4500</v>
      </c>
      <c r="I334" t="s">
        <v>1884</v>
      </c>
      <c r="J334" t="s">
        <v>33</v>
      </c>
      <c r="K334" t="s">
        <v>1138</v>
      </c>
      <c r="O334" t="str">
        <f t="shared" si="105"/>
        <v>Alex Armah</v>
      </c>
      <c r="P334" t="str">
        <f>IFERROR(VLOOKUP(O:O,'Name Bridge'!A:B,2,FALSE),O:O)</f>
        <v>Alex Armah</v>
      </c>
      <c r="Q334" s="12">
        <f>VLOOKUP($K334,'Defensive Stats'!$AC:$AH,2,FALSE)</f>
        <v>7.8079847908745244</v>
      </c>
      <c r="R334" s="12">
        <f>VLOOKUP($K334,'Defensive Stats'!$AC:$AH,4,FALSE)</f>
        <v>3.8765432098765431</v>
      </c>
      <c r="S334" s="12">
        <f>VLOOKUP($K334,'Defensive Stats'!$AC:$AH,6,FALSE)</f>
        <v>12.186943620178042</v>
      </c>
      <c r="T334" s="12">
        <f>IFERROR(VLOOKUP($P334,Passing!$C:$AF,9,FALSE)/VLOOKUP($P334,Passing!$C:$AF,5,FALSE),0)</f>
        <v>0</v>
      </c>
      <c r="U334" s="12">
        <f>IFERROR(VLOOKUP($P334,Passing!$C:$AF,11,FALSE)/VLOOKUP($P334,Passing!$C:$AF,5,FALSE),0)</f>
        <v>0</v>
      </c>
      <c r="V334" s="12">
        <f>IFERROR(VLOOKUP($P334,Passing!$C:$AF,18,FALSE),0)</f>
        <v>0</v>
      </c>
      <c r="W334" s="12">
        <f>IFERROR(VLOOKUP($P334,Passing!$C:$AF,12,FALSE)/VLOOKUP($P334,Passing!$C:$AF,5,FALSE),0)</f>
        <v>0</v>
      </c>
      <c r="X334" s="12">
        <f>IFERROR(IF(OR($B334="D",$B334="K"),0,VLOOKUP($P334,Receiving!$C:$T,7,FALSE)/VLOOKUP($P334,Receiving!$C:$T,5,FALSE)),0)*$AJ334</f>
        <v>0.125</v>
      </c>
      <c r="Y334" s="21">
        <f>IFERROR(VLOOKUP($P334,Receiving!$C:$T,8,FALSE)/VLOOKUP($P334,Receiving!$C:$T,5,FALSE),0)</f>
        <v>0.125</v>
      </c>
      <c r="Z334" s="21">
        <f>IFERROR(VLOOKUP($P334,Receiving!$C:$T,10,FALSE)/VLOOKUP($P334,Receiving!$C:$T,5,FALSE),0)</f>
        <v>0.375</v>
      </c>
      <c r="AA334" s="21">
        <f>IFERROR(VLOOKUP($P334,Receiving!$C:$T,11,FALSE),0)</f>
        <v>3</v>
      </c>
      <c r="AB334" s="21">
        <f>IFERROR(VLOOKUP($P334,Receiving!$C:$T,14,FALSE),0)</f>
        <v>4</v>
      </c>
      <c r="AC334" s="21">
        <f>IFERROR(VLOOKUP($P334,Receiving!$C:$T,11,FALSE)/VLOOKUP($P334,Receiving!$C:$T,5,FALSE),0)</f>
        <v>0.1875</v>
      </c>
      <c r="AD334" s="12">
        <f>IFERROR(VLOOKUP($P334,Rushing!$C:$P,7,FALSE)/VLOOKUP($P334,Rushing!$C:$P,5,FALSE),0)</f>
        <v>0.375</v>
      </c>
      <c r="AE334" s="12">
        <f>IFERROR(VLOOKUP($P334,Rushing!$C:$P,8,FALSE)/VLOOKUP($P334,Rushing!$C:$P,5,FALSE),0)</f>
        <v>0.6875</v>
      </c>
      <c r="AF334" s="12" t="str">
        <f>IFERROR(VLOOKUP($P334,Rushing!$C:$P,12,FALSE),0)</f>
        <v>1.8</v>
      </c>
      <c r="AG334" s="12">
        <f>IFERROR(VLOOKUP($P334,Rushing!$C:$P,9,FALSE)/VLOOKUP($P334,Rushing!$C:$P,5,FALSE),0)</f>
        <v>6.25E-2</v>
      </c>
      <c r="AH334" s="12">
        <f>VLOOKUP($J334,'Vegas Odds'!$B:$S,18,FALSE)</f>
        <v>42.975624629062651</v>
      </c>
      <c r="AI334" s="12">
        <f>VLOOKUP($J334,'Vegas Odds'!$B:$S,17,FALSE)</f>
        <v>20.224375370937352</v>
      </c>
      <c r="AJ334">
        <v>1</v>
      </c>
      <c r="AK334" s="12">
        <f t="shared" si="98"/>
        <v>0</v>
      </c>
      <c r="AL334" s="12">
        <f t="shared" si="99"/>
        <v>0</v>
      </c>
      <c r="AM334" s="12">
        <f>V334/Team_Defense_Table[[#Totals],[Passing yds/att]]*'Fanduel Export'!Q334</f>
        <v>0</v>
      </c>
      <c r="AN334" s="12">
        <f t="shared" si="114"/>
        <v>0</v>
      </c>
      <c r="AO334" s="12">
        <f>IFERROR(IF(OR($B334="D",$B334="K"),0,VLOOKUP($P334,Receiving!$C:$T,7,FALSE)/VLOOKUP($P334,Receiving!$C:$T,5,FALSE)),0)*$AJ334</f>
        <v>0.125</v>
      </c>
      <c r="AP334" s="21">
        <f t="shared" si="106"/>
        <v>35.359294871794873</v>
      </c>
      <c r="AQ334" s="21">
        <f t="shared" si="107"/>
        <v>0.15192477955542855</v>
      </c>
      <c r="AR334" s="22">
        <f t="shared" si="100"/>
        <v>0.125</v>
      </c>
      <c r="AS334" s="22">
        <f t="shared" si="108"/>
        <v>0.15192477955542855</v>
      </c>
      <c r="AT334" s="22">
        <f>AA334/Team_Defense_Table[[#Totals],[Yards per completion]]*'Fanduel Export'!S334</f>
        <v>3.4431197596268475</v>
      </c>
      <c r="AU334" s="12">
        <f t="shared" si="115"/>
        <v>0.52309521046424889</v>
      </c>
      <c r="AV334" s="12">
        <f t="shared" si="101"/>
        <v>0.375</v>
      </c>
      <c r="AW334" s="21">
        <f t="shared" si="109"/>
        <v>28.778311965811962</v>
      </c>
      <c r="AX334" s="12">
        <f t="shared" si="110"/>
        <v>0.26353667904883754</v>
      </c>
      <c r="AY334" s="12">
        <f>AF334/Team_Defense_Table[[#Totals],[Rushing Y/A]]*R334</f>
        <v>1.618035426731079</v>
      </c>
      <c r="AZ334" s="12">
        <f t="shared" si="116"/>
        <v>0.42641168294407727</v>
      </c>
      <c r="BA334" s="22">
        <f t="shared" si="102"/>
        <v>0.15745068934083262</v>
      </c>
      <c r="BB334" s="22">
        <f t="shared" si="103"/>
        <v>3.4989042075740578E-2</v>
      </c>
      <c r="BC334" s="21">
        <f t="shared" si="104"/>
        <v>2.7777777777777776E-2</v>
      </c>
      <c r="BD334" t="str">
        <f t="shared" si="111"/>
        <v>Alex Armah</v>
      </c>
      <c r="BE334">
        <f t="shared" si="112"/>
        <v>4500</v>
      </c>
      <c r="BF334" t="str">
        <f t="shared" si="113"/>
        <v>RB</v>
      </c>
    </row>
    <row r="335" spans="1:58" x14ac:dyDescent="0.3">
      <c r="A335" t="s">
        <v>2851</v>
      </c>
      <c r="B335" t="s">
        <v>49</v>
      </c>
      <c r="C335" t="s">
        <v>2346</v>
      </c>
      <c r="D335" t="s">
        <v>2852</v>
      </c>
      <c r="E335" t="s">
        <v>2853</v>
      </c>
      <c r="F335">
        <v>0</v>
      </c>
      <c r="G335">
        <v>0</v>
      </c>
      <c r="H335">
        <v>4500</v>
      </c>
      <c r="I335" t="s">
        <v>1900</v>
      </c>
      <c r="J335" t="s">
        <v>84</v>
      </c>
      <c r="K335" t="s">
        <v>61</v>
      </c>
      <c r="O335" t="str">
        <f t="shared" si="105"/>
        <v>Jared Pinkney</v>
      </c>
      <c r="P335" t="str">
        <f>IFERROR(VLOOKUP(O:O,'Name Bridge'!A:B,2,FALSE),O:O)</f>
        <v>Jared Pinkney</v>
      </c>
      <c r="Q335" s="12">
        <f>VLOOKUP($K335,'Defensive Stats'!$AC:$AH,2,FALSE)</f>
        <v>7.0618729096989963</v>
      </c>
      <c r="R335" s="12">
        <f>VLOOKUP($K335,'Defensive Stats'!$AC:$AH,4,FALSE)</f>
        <v>4.8530927835051543</v>
      </c>
      <c r="S335" s="12">
        <f>VLOOKUP($K335,'Defensive Stats'!$AC:$AH,6,FALSE)</f>
        <v>11.026109660574413</v>
      </c>
      <c r="T335" s="12">
        <f>IFERROR(VLOOKUP($P335,Passing!$C:$AF,9,FALSE)/VLOOKUP($P335,Passing!$C:$AF,5,FALSE),0)</f>
        <v>0</v>
      </c>
      <c r="U335" s="12">
        <f>IFERROR(VLOOKUP($P335,Passing!$C:$AF,11,FALSE)/VLOOKUP($P335,Passing!$C:$AF,5,FALSE),0)</f>
        <v>0</v>
      </c>
      <c r="V335" s="12">
        <f>IFERROR(VLOOKUP($P335,Passing!$C:$AF,18,FALSE),0)</f>
        <v>0</v>
      </c>
      <c r="W335" s="12">
        <f>IFERROR(VLOOKUP($P335,Passing!$C:$AF,12,FALSE)/VLOOKUP($P335,Passing!$C:$AF,5,FALSE),0)</f>
        <v>0</v>
      </c>
      <c r="X335" s="12">
        <f>IFERROR(IF(OR($B335="D",$B335="K"),0,VLOOKUP($P335,Receiving!$C:$T,7,FALSE)/VLOOKUP($P335,Receiving!$C:$T,5,FALSE)),0)*$AJ335</f>
        <v>0</v>
      </c>
      <c r="Y335" s="21">
        <f>IFERROR(VLOOKUP($P335,Receiving!$C:$T,8,FALSE)/VLOOKUP($P335,Receiving!$C:$T,5,FALSE),0)</f>
        <v>0</v>
      </c>
      <c r="Z335" s="21">
        <f>IFERROR(VLOOKUP($P335,Receiving!$C:$T,10,FALSE)/VLOOKUP($P335,Receiving!$C:$T,5,FALSE),0)</f>
        <v>0</v>
      </c>
      <c r="AA335" s="21">
        <f>IFERROR(VLOOKUP($P335,Receiving!$C:$T,11,FALSE),0)</f>
        <v>0</v>
      </c>
      <c r="AB335" s="21">
        <f>IFERROR(VLOOKUP($P335,Receiving!$C:$T,14,FALSE),0)</f>
        <v>0</v>
      </c>
      <c r="AC335" s="21">
        <f>IFERROR(VLOOKUP($P335,Receiving!$C:$T,11,FALSE)/VLOOKUP($P335,Receiving!$C:$T,5,FALSE),0)</f>
        <v>0</v>
      </c>
      <c r="AD335" s="12">
        <f>IFERROR(VLOOKUP($P335,Rushing!$C:$P,7,FALSE)/VLOOKUP($P335,Rushing!$C:$P,5,FALSE),0)</f>
        <v>0</v>
      </c>
      <c r="AE335" s="12">
        <f>IFERROR(VLOOKUP($P335,Rushing!$C:$P,8,FALSE)/VLOOKUP($P335,Rushing!$C:$P,5,FALSE),0)</f>
        <v>0</v>
      </c>
      <c r="AF335" s="12">
        <f>IFERROR(VLOOKUP($P335,Rushing!$C:$P,12,FALSE),0)</f>
        <v>0</v>
      </c>
      <c r="AG335" s="12">
        <f>IFERROR(VLOOKUP($P335,Rushing!$C:$P,9,FALSE)/VLOOKUP($P335,Rushing!$C:$P,5,FALSE),0)</f>
        <v>0</v>
      </c>
      <c r="AH335" s="12">
        <f>VLOOKUP($J335,'Vegas Odds'!$B:$S,18,FALSE)</f>
        <v>44.774070299355685</v>
      </c>
      <c r="AI335" s="12">
        <f>VLOOKUP($J335,'Vegas Odds'!$B:$S,17,FALSE)</f>
        <v>21.325929700644309</v>
      </c>
      <c r="AJ335">
        <v>1</v>
      </c>
      <c r="AK335" s="12">
        <f t="shared" si="98"/>
        <v>0</v>
      </c>
      <c r="AL335" s="12">
        <f t="shared" si="99"/>
        <v>0</v>
      </c>
      <c r="AM335" s="12">
        <f>V335/Team_Defense_Table[[#Totals],[Passing yds/att]]*'Fanduel Export'!Q335</f>
        <v>0</v>
      </c>
      <c r="AN335" s="12">
        <f t="shared" si="114"/>
        <v>0</v>
      </c>
      <c r="AO335" s="12">
        <f>IFERROR(IF(OR($B335="D",$B335="K"),0,VLOOKUP($P335,Receiving!$C:$T,7,FALSE)/VLOOKUP($P335,Receiving!$C:$T,5,FALSE)),0)*$AJ335</f>
        <v>0</v>
      </c>
      <c r="AP335" s="21">
        <f t="shared" si="106"/>
        <v>36.57628205128205</v>
      </c>
      <c r="AQ335" s="21">
        <f t="shared" si="107"/>
        <v>0</v>
      </c>
      <c r="AR335" s="22">
        <f t="shared" si="100"/>
        <v>0</v>
      </c>
      <c r="AS335" s="22">
        <f t="shared" si="108"/>
        <v>0</v>
      </c>
      <c r="AT335" s="22">
        <f>AA335/Team_Defense_Table[[#Totals],[Yards per completion]]*'Fanduel Export'!S335</f>
        <v>0</v>
      </c>
      <c r="AU335" s="12">
        <f t="shared" si="115"/>
        <v>0</v>
      </c>
      <c r="AV335" s="12">
        <f t="shared" si="101"/>
        <v>0</v>
      </c>
      <c r="AW335" s="21">
        <f t="shared" si="109"/>
        <v>30.875869963369961</v>
      </c>
      <c r="AX335" s="12">
        <f t="shared" si="110"/>
        <v>0</v>
      </c>
      <c r="AY335" s="12">
        <f>AF335/Team_Defense_Table[[#Totals],[Rushing Y/A]]*R335</f>
        <v>0</v>
      </c>
      <c r="AZ335" s="12">
        <f t="shared" si="116"/>
        <v>0</v>
      </c>
      <c r="BA335" s="22">
        <f t="shared" si="102"/>
        <v>0</v>
      </c>
      <c r="BB335" s="22">
        <f t="shared" si="103"/>
        <v>0</v>
      </c>
      <c r="BC335" s="21">
        <f t="shared" si="104"/>
        <v>0</v>
      </c>
      <c r="BD335" t="str">
        <f t="shared" si="111"/>
        <v>Jared Pinkney</v>
      </c>
      <c r="BE335">
        <f t="shared" si="112"/>
        <v>4500</v>
      </c>
      <c r="BF335" t="str">
        <f t="shared" si="113"/>
        <v>WR</v>
      </c>
    </row>
    <row r="336" spans="1:58" x14ac:dyDescent="0.3">
      <c r="A336" t="s">
        <v>2854</v>
      </c>
      <c r="B336" t="s">
        <v>49</v>
      </c>
      <c r="C336" t="s">
        <v>2855</v>
      </c>
      <c r="D336" t="s">
        <v>2856</v>
      </c>
      <c r="E336" t="s">
        <v>2857</v>
      </c>
      <c r="F336">
        <v>0</v>
      </c>
      <c r="G336">
        <v>0</v>
      </c>
      <c r="H336">
        <v>4500</v>
      </c>
      <c r="I336" t="s">
        <v>1934</v>
      </c>
      <c r="J336" t="s">
        <v>78</v>
      </c>
      <c r="K336" t="s">
        <v>56</v>
      </c>
      <c r="O336" t="str">
        <f t="shared" si="105"/>
        <v>Scotty Washington</v>
      </c>
      <c r="P336" t="str">
        <f>IFERROR(VLOOKUP(O:O,'Name Bridge'!A:B,2,FALSE),O:O)</f>
        <v>Scotty Washington</v>
      </c>
      <c r="Q336" s="12">
        <f>VLOOKUP($K336,'Defensive Stats'!$AC:$AH,2,FALSE)</f>
        <v>6.9051724137931032</v>
      </c>
      <c r="R336" s="12">
        <f>VLOOKUP($K336,'Defensive Stats'!$AC:$AH,4,FALSE)</f>
        <v>4.2074592074592072</v>
      </c>
      <c r="S336" s="12">
        <f>VLOOKUP($K336,'Defensive Stats'!$AC:$AH,6,FALSE)</f>
        <v>9.7682926829268286</v>
      </c>
      <c r="T336" s="12">
        <f>IFERROR(VLOOKUP($P336,Passing!$C:$AF,9,FALSE)/VLOOKUP($P336,Passing!$C:$AF,5,FALSE),0)</f>
        <v>0</v>
      </c>
      <c r="U336" s="12">
        <f>IFERROR(VLOOKUP($P336,Passing!$C:$AF,11,FALSE)/VLOOKUP($P336,Passing!$C:$AF,5,FALSE),0)</f>
        <v>0</v>
      </c>
      <c r="V336" s="12">
        <f>IFERROR(VLOOKUP($P336,Passing!$C:$AF,18,FALSE),0)</f>
        <v>0</v>
      </c>
      <c r="W336" s="12">
        <f>IFERROR(VLOOKUP($P336,Passing!$C:$AF,12,FALSE)/VLOOKUP($P336,Passing!$C:$AF,5,FALSE),0)</f>
        <v>0</v>
      </c>
      <c r="X336" s="12">
        <f>IFERROR(IF(OR($B336="D",$B336="K"),0,VLOOKUP($P336,Receiving!$C:$T,7,FALSE)/VLOOKUP($P336,Receiving!$C:$T,5,FALSE)),0)*$AJ336</f>
        <v>0</v>
      </c>
      <c r="Y336" s="21">
        <f>IFERROR(VLOOKUP($P336,Receiving!$C:$T,8,FALSE)/VLOOKUP($P336,Receiving!$C:$T,5,FALSE),0)</f>
        <v>0</v>
      </c>
      <c r="Z336" s="21">
        <f>IFERROR(VLOOKUP($P336,Receiving!$C:$T,10,FALSE)/VLOOKUP($P336,Receiving!$C:$T,5,FALSE),0)</f>
        <v>0</v>
      </c>
      <c r="AA336" s="21">
        <f>IFERROR(VLOOKUP($P336,Receiving!$C:$T,11,FALSE),0)</f>
        <v>0</v>
      </c>
      <c r="AB336" s="21">
        <f>IFERROR(VLOOKUP($P336,Receiving!$C:$T,14,FALSE),0)</f>
        <v>0</v>
      </c>
      <c r="AC336" s="21">
        <f>IFERROR(VLOOKUP($P336,Receiving!$C:$T,11,FALSE)/VLOOKUP($P336,Receiving!$C:$T,5,FALSE),0)</f>
        <v>0</v>
      </c>
      <c r="AD336" s="12">
        <f>IFERROR(VLOOKUP($P336,Rushing!$C:$P,7,FALSE)/VLOOKUP($P336,Rushing!$C:$P,5,FALSE),0)</f>
        <v>0</v>
      </c>
      <c r="AE336" s="12">
        <f>IFERROR(VLOOKUP($P336,Rushing!$C:$P,8,FALSE)/VLOOKUP($P336,Rushing!$C:$P,5,FALSE),0)</f>
        <v>0</v>
      </c>
      <c r="AF336" s="12">
        <f>IFERROR(VLOOKUP($P336,Rushing!$C:$P,12,FALSE),0)</f>
        <v>0</v>
      </c>
      <c r="AG336" s="12">
        <f>IFERROR(VLOOKUP($P336,Rushing!$C:$P,9,FALSE)/VLOOKUP($P336,Rushing!$C:$P,5,FALSE),0)</f>
        <v>0</v>
      </c>
      <c r="AH336" s="12">
        <f>VLOOKUP($J336,'Vegas Odds'!$B:$S,18,FALSE)</f>
        <v>37.475043336397064</v>
      </c>
      <c r="AI336" s="12">
        <f>VLOOKUP($J336,'Vegas Odds'!$B:$S,17,FALSE)</f>
        <v>24.624956663602941</v>
      </c>
      <c r="AJ336">
        <v>1</v>
      </c>
      <c r="AK336" s="12">
        <f t="shared" si="98"/>
        <v>0</v>
      </c>
      <c r="AL336" s="12">
        <f t="shared" si="99"/>
        <v>0</v>
      </c>
      <c r="AM336" s="12">
        <f>V336/Team_Defense_Table[[#Totals],[Passing yds/att]]*'Fanduel Export'!Q336</f>
        <v>0</v>
      </c>
      <c r="AN336" s="12">
        <f t="shared" si="114"/>
        <v>0</v>
      </c>
      <c r="AO336" s="12">
        <f>IFERROR(IF(OR($B336="D",$B336="K"),0,VLOOKUP($P336,Receiving!$C:$T,7,FALSE)/VLOOKUP($P336,Receiving!$C:$T,5,FALSE)),0)*$AJ336</f>
        <v>0</v>
      </c>
      <c r="AP336" s="21">
        <f t="shared" si="106"/>
        <v>31.570833333333336</v>
      </c>
      <c r="AQ336" s="21">
        <f t="shared" si="107"/>
        <v>0</v>
      </c>
      <c r="AR336" s="22">
        <f t="shared" si="100"/>
        <v>0</v>
      </c>
      <c r="AS336" s="22">
        <f t="shared" si="108"/>
        <v>0</v>
      </c>
      <c r="AT336" s="22">
        <f>AA336/Team_Defense_Table[[#Totals],[Yards per completion]]*'Fanduel Export'!S336</f>
        <v>0</v>
      </c>
      <c r="AU336" s="12">
        <f t="shared" si="115"/>
        <v>0</v>
      </c>
      <c r="AV336" s="12">
        <f t="shared" si="101"/>
        <v>0</v>
      </c>
      <c r="AW336" s="21">
        <f t="shared" si="109"/>
        <v>28.63095238095238</v>
      </c>
      <c r="AX336" s="12">
        <f t="shared" si="110"/>
        <v>0</v>
      </c>
      <c r="AY336" s="12">
        <f>AF336/Team_Defense_Table[[#Totals],[Rushing Y/A]]*R336</f>
        <v>0</v>
      </c>
      <c r="AZ336" s="12">
        <f t="shared" si="116"/>
        <v>0</v>
      </c>
      <c r="BA336" s="22">
        <f t="shared" si="102"/>
        <v>0</v>
      </c>
      <c r="BB336" s="22">
        <f t="shared" si="103"/>
        <v>0</v>
      </c>
      <c r="BC336" s="21">
        <f t="shared" si="104"/>
        <v>0</v>
      </c>
      <c r="BD336" t="str">
        <f t="shared" si="111"/>
        <v>Scotty Washington</v>
      </c>
      <c r="BE336">
        <f t="shared" si="112"/>
        <v>4500</v>
      </c>
      <c r="BF336" t="str">
        <f t="shared" si="113"/>
        <v>WR</v>
      </c>
    </row>
    <row r="337" spans="1:58" x14ac:dyDescent="0.3">
      <c r="A337" t="s">
        <v>2858</v>
      </c>
      <c r="B337" t="s">
        <v>49</v>
      </c>
      <c r="C337" t="s">
        <v>2629</v>
      </c>
      <c r="D337" t="s">
        <v>2859</v>
      </c>
      <c r="E337" t="s">
        <v>2602</v>
      </c>
      <c r="F337">
        <v>0</v>
      </c>
      <c r="G337">
        <v>0</v>
      </c>
      <c r="H337">
        <v>4500</v>
      </c>
      <c r="I337" t="s">
        <v>1900</v>
      </c>
      <c r="J337" t="s">
        <v>61</v>
      </c>
      <c r="K337" t="s">
        <v>84</v>
      </c>
      <c r="O337" t="str">
        <f t="shared" si="105"/>
        <v>Cody Thompson</v>
      </c>
      <c r="P337" t="str">
        <f>IFERROR(VLOOKUP(O:O,'Name Bridge'!A:B,2,FALSE),O:O)</f>
        <v>Cody Thompson</v>
      </c>
      <c r="Q337" s="12">
        <f>VLOOKUP($K337,'Defensive Stats'!$AC:$AH,2,FALSE)</f>
        <v>7.3097014925373136</v>
      </c>
      <c r="R337" s="12">
        <f>VLOOKUP($K337,'Defensive Stats'!$AC:$AH,4,FALSE)</f>
        <v>4.2161520190023749</v>
      </c>
      <c r="S337" s="12">
        <f>VLOOKUP($K337,'Defensive Stats'!$AC:$AH,6,FALSE)</f>
        <v>11.162393162393162</v>
      </c>
      <c r="T337" s="12">
        <f>IFERROR(VLOOKUP($P337,Passing!$C:$AF,9,FALSE)/VLOOKUP($P337,Passing!$C:$AF,5,FALSE),0)</f>
        <v>0</v>
      </c>
      <c r="U337" s="12">
        <f>IFERROR(VLOOKUP($P337,Passing!$C:$AF,11,FALSE)/VLOOKUP($P337,Passing!$C:$AF,5,FALSE),0)</f>
        <v>0</v>
      </c>
      <c r="V337" s="12">
        <f>IFERROR(VLOOKUP($P337,Passing!$C:$AF,18,FALSE),0)</f>
        <v>0</v>
      </c>
      <c r="W337" s="12">
        <f>IFERROR(VLOOKUP($P337,Passing!$C:$AF,12,FALSE)/VLOOKUP($P337,Passing!$C:$AF,5,FALSE),0)</f>
        <v>0</v>
      </c>
      <c r="X337" s="12">
        <f>IFERROR(IF(OR($B337="D",$B337="K"),0,VLOOKUP($P337,Receiving!$C:$T,7,FALSE)/VLOOKUP($P337,Receiving!$C:$T,5,FALSE)),0)*$AJ337</f>
        <v>0</v>
      </c>
      <c r="Y337" s="21">
        <f>IFERROR(VLOOKUP($P337,Receiving!$C:$T,8,FALSE)/VLOOKUP($P337,Receiving!$C:$T,5,FALSE),0)</f>
        <v>0</v>
      </c>
      <c r="Z337" s="21">
        <f>IFERROR(VLOOKUP($P337,Receiving!$C:$T,10,FALSE)/VLOOKUP($P337,Receiving!$C:$T,5,FALSE),0)</f>
        <v>0</v>
      </c>
      <c r="AA337" s="21">
        <f>IFERROR(VLOOKUP($P337,Receiving!$C:$T,11,FALSE),0)</f>
        <v>0</v>
      </c>
      <c r="AB337" s="21">
        <f>IFERROR(VLOOKUP($P337,Receiving!$C:$T,14,FALSE),0)</f>
        <v>0</v>
      </c>
      <c r="AC337" s="21">
        <f>IFERROR(VLOOKUP($P337,Receiving!$C:$T,11,FALSE)/VLOOKUP($P337,Receiving!$C:$T,5,FALSE),0)</f>
        <v>0</v>
      </c>
      <c r="AD337" s="12">
        <f>IFERROR(VLOOKUP($P337,Rushing!$C:$P,7,FALSE)/VLOOKUP($P337,Rushing!$C:$P,5,FALSE),0)</f>
        <v>0</v>
      </c>
      <c r="AE337" s="12">
        <f>IFERROR(VLOOKUP($P337,Rushing!$C:$P,8,FALSE)/VLOOKUP($P337,Rushing!$C:$P,5,FALSE),0)</f>
        <v>0</v>
      </c>
      <c r="AF337" s="12">
        <f>IFERROR(VLOOKUP($P337,Rushing!$C:$P,12,FALSE),0)</f>
        <v>0</v>
      </c>
      <c r="AG337" s="12">
        <f>IFERROR(VLOOKUP($P337,Rushing!$C:$P,9,FALSE)/VLOOKUP($P337,Rushing!$C:$P,5,FALSE),0)</f>
        <v>0</v>
      </c>
      <c r="AH337" s="12">
        <f>VLOOKUP($J337,'Vegas Odds'!$B:$S,18,FALSE)</f>
        <v>34.284943948412703</v>
      </c>
      <c r="AI337" s="12">
        <f>VLOOKUP($J337,'Vegas Odds'!$B:$S,17,FALSE)</f>
        <v>30.315056051587295</v>
      </c>
      <c r="AJ337">
        <v>1</v>
      </c>
      <c r="AK337" s="12">
        <f t="shared" si="98"/>
        <v>0</v>
      </c>
      <c r="AL337" s="12">
        <f t="shared" si="99"/>
        <v>0</v>
      </c>
      <c r="AM337" s="12">
        <f>V337/Team_Defense_Table[[#Totals],[Passing yds/att]]*'Fanduel Export'!Q337</f>
        <v>0</v>
      </c>
      <c r="AN337" s="12">
        <f t="shared" si="114"/>
        <v>0</v>
      </c>
      <c r="AO337" s="12">
        <f>IFERROR(IF(OR($B337="D",$B337="K"),0,VLOOKUP($P337,Receiving!$C:$T,7,FALSE)/VLOOKUP($P337,Receiving!$C:$T,5,FALSE)),0)*$AJ337</f>
        <v>0</v>
      </c>
      <c r="AP337" s="21">
        <f t="shared" si="106"/>
        <v>34.263041125541122</v>
      </c>
      <c r="AQ337" s="21">
        <f t="shared" si="107"/>
        <v>0</v>
      </c>
      <c r="AR337" s="22">
        <f t="shared" si="100"/>
        <v>0</v>
      </c>
      <c r="AS337" s="22">
        <f t="shared" si="108"/>
        <v>0</v>
      </c>
      <c r="AT337" s="22">
        <f>AA337/Team_Defense_Table[[#Totals],[Yards per completion]]*'Fanduel Export'!S337</f>
        <v>0</v>
      </c>
      <c r="AU337" s="12">
        <f t="shared" si="115"/>
        <v>0</v>
      </c>
      <c r="AV337" s="12">
        <f t="shared" si="101"/>
        <v>0</v>
      </c>
      <c r="AW337" s="21">
        <f t="shared" si="109"/>
        <v>46.789285714285711</v>
      </c>
      <c r="AX337" s="12">
        <f t="shared" si="110"/>
        <v>0</v>
      </c>
      <c r="AY337" s="12">
        <f>AF337/Team_Defense_Table[[#Totals],[Rushing Y/A]]*R337</f>
        <v>0</v>
      </c>
      <c r="AZ337" s="12">
        <f t="shared" si="116"/>
        <v>0</v>
      </c>
      <c r="BA337" s="22">
        <f t="shared" si="102"/>
        <v>0</v>
      </c>
      <c r="BB337" s="22">
        <f t="shared" si="103"/>
        <v>0</v>
      </c>
      <c r="BC337" s="21">
        <f t="shared" si="104"/>
        <v>0</v>
      </c>
      <c r="BD337" t="str">
        <f t="shared" si="111"/>
        <v>Cody Thompson</v>
      </c>
      <c r="BE337">
        <f t="shared" si="112"/>
        <v>4500</v>
      </c>
      <c r="BF337" t="str">
        <f t="shared" si="113"/>
        <v>WR</v>
      </c>
    </row>
    <row r="338" spans="1:58" x14ac:dyDescent="0.3">
      <c r="A338" t="s">
        <v>2860</v>
      </c>
      <c r="B338" t="s">
        <v>49</v>
      </c>
      <c r="C338" t="s">
        <v>2228</v>
      </c>
      <c r="D338" t="s">
        <v>748</v>
      </c>
      <c r="E338" t="s">
        <v>2861</v>
      </c>
      <c r="F338">
        <v>3.1333332061767498</v>
      </c>
      <c r="G338">
        <v>6</v>
      </c>
      <c r="H338">
        <v>4500</v>
      </c>
      <c r="I338" t="s">
        <v>1900</v>
      </c>
      <c r="J338" t="s">
        <v>84</v>
      </c>
      <c r="K338" t="s">
        <v>61</v>
      </c>
      <c r="O338" t="str">
        <f t="shared" si="105"/>
        <v>Brandon Powell</v>
      </c>
      <c r="P338" t="str">
        <f>IFERROR(VLOOKUP(O:O,'Name Bridge'!A:B,2,FALSE),O:O)</f>
        <v>Brandon Powell</v>
      </c>
      <c r="Q338" s="12">
        <f>VLOOKUP($K338,'Defensive Stats'!$AC:$AH,2,FALSE)</f>
        <v>7.0618729096989963</v>
      </c>
      <c r="R338" s="12">
        <f>VLOOKUP($K338,'Defensive Stats'!$AC:$AH,4,FALSE)</f>
        <v>4.8530927835051543</v>
      </c>
      <c r="S338" s="12">
        <f>VLOOKUP($K338,'Defensive Stats'!$AC:$AH,6,FALSE)</f>
        <v>11.026109660574413</v>
      </c>
      <c r="T338" s="12">
        <f>IFERROR(VLOOKUP($P338,Passing!$C:$AF,9,FALSE)/VLOOKUP($P338,Passing!$C:$AF,5,FALSE),0)</f>
        <v>0</v>
      </c>
      <c r="U338" s="12">
        <f>IFERROR(VLOOKUP($P338,Passing!$C:$AF,11,FALSE)/VLOOKUP($P338,Passing!$C:$AF,5,FALSE),0)</f>
        <v>0</v>
      </c>
      <c r="V338" s="12">
        <f>IFERROR(VLOOKUP($P338,Passing!$C:$AF,18,FALSE),0)</f>
        <v>0</v>
      </c>
      <c r="W338" s="12">
        <f>IFERROR(VLOOKUP($P338,Passing!$C:$AF,12,FALSE)/VLOOKUP($P338,Passing!$C:$AF,5,FALSE),0)</f>
        <v>0</v>
      </c>
      <c r="X338" s="12">
        <f>IFERROR(IF(OR($B338="D",$B338="K"),0,VLOOKUP($P338,Receiving!$C:$T,7,FALSE)/VLOOKUP($P338,Receiving!$C:$T,5,FALSE)),0)*$AJ338</f>
        <v>0</v>
      </c>
      <c r="Y338" s="21">
        <f>IFERROR(VLOOKUP($P338,Receiving!$C:$T,8,FALSE)/VLOOKUP($P338,Receiving!$C:$T,5,FALSE),0)</f>
        <v>0</v>
      </c>
      <c r="Z338" s="21">
        <f>IFERROR(VLOOKUP($P338,Receiving!$C:$T,10,FALSE)/VLOOKUP($P338,Receiving!$C:$T,5,FALSE),0)</f>
        <v>0</v>
      </c>
      <c r="AA338" s="21">
        <f>IFERROR(VLOOKUP($P338,Receiving!$C:$T,11,FALSE),0)</f>
        <v>0</v>
      </c>
      <c r="AB338" s="21">
        <f>IFERROR(VLOOKUP($P338,Receiving!$C:$T,14,FALSE),0)</f>
        <v>0</v>
      </c>
      <c r="AC338" s="21">
        <f>IFERROR(VLOOKUP($P338,Receiving!$C:$T,11,FALSE)/VLOOKUP($P338,Receiving!$C:$T,5,FALSE),0)</f>
        <v>0</v>
      </c>
      <c r="AD338" s="12">
        <f>IFERROR(VLOOKUP($P338,Rushing!$C:$P,7,FALSE)/VLOOKUP($P338,Rushing!$C:$P,5,FALSE),0)</f>
        <v>0</v>
      </c>
      <c r="AE338" s="12">
        <f>IFERROR(VLOOKUP($P338,Rushing!$C:$P,8,FALSE)/VLOOKUP($P338,Rushing!$C:$P,5,FALSE),0)</f>
        <v>0</v>
      </c>
      <c r="AF338" s="12">
        <f>IFERROR(VLOOKUP($P338,Rushing!$C:$P,12,FALSE),0)</f>
        <v>0</v>
      </c>
      <c r="AG338" s="12">
        <f>IFERROR(VLOOKUP($P338,Rushing!$C:$P,9,FALSE)/VLOOKUP($P338,Rushing!$C:$P,5,FALSE),0)</f>
        <v>0</v>
      </c>
      <c r="AH338" s="12">
        <f>VLOOKUP($J338,'Vegas Odds'!$B:$S,18,FALSE)</f>
        <v>44.774070299355685</v>
      </c>
      <c r="AI338" s="12">
        <f>VLOOKUP($J338,'Vegas Odds'!$B:$S,17,FALSE)</f>
        <v>21.325929700644309</v>
      </c>
      <c r="AJ338">
        <v>1</v>
      </c>
      <c r="AK338" s="12">
        <f t="shared" si="98"/>
        <v>0</v>
      </c>
      <c r="AL338" s="12">
        <f t="shared" si="99"/>
        <v>0</v>
      </c>
      <c r="AM338" s="12">
        <f>V338/Team_Defense_Table[[#Totals],[Passing yds/att]]*'Fanduel Export'!Q338</f>
        <v>0</v>
      </c>
      <c r="AN338" s="12">
        <f t="shared" si="114"/>
        <v>0</v>
      </c>
      <c r="AO338" s="12">
        <f>IFERROR(IF(OR($B338="D",$B338="K"),0,VLOOKUP($P338,Receiving!$C:$T,7,FALSE)/VLOOKUP($P338,Receiving!$C:$T,5,FALSE)),0)*$AJ338</f>
        <v>0</v>
      </c>
      <c r="AP338" s="21">
        <f t="shared" si="106"/>
        <v>36.57628205128205</v>
      </c>
      <c r="AQ338" s="21">
        <f t="shared" si="107"/>
        <v>0</v>
      </c>
      <c r="AR338" s="22">
        <f t="shared" si="100"/>
        <v>0</v>
      </c>
      <c r="AS338" s="22">
        <f t="shared" si="108"/>
        <v>0</v>
      </c>
      <c r="AT338" s="22">
        <f>AA338/Team_Defense_Table[[#Totals],[Yards per completion]]*'Fanduel Export'!S338</f>
        <v>0</v>
      </c>
      <c r="AU338" s="12">
        <f t="shared" si="115"/>
        <v>0</v>
      </c>
      <c r="AV338" s="12">
        <f t="shared" si="101"/>
        <v>0</v>
      </c>
      <c r="AW338" s="21">
        <f t="shared" si="109"/>
        <v>30.875869963369961</v>
      </c>
      <c r="AX338" s="12">
        <f t="shared" si="110"/>
        <v>0</v>
      </c>
      <c r="AY338" s="12">
        <f>AF338/Team_Defense_Table[[#Totals],[Rushing Y/A]]*R338</f>
        <v>0</v>
      </c>
      <c r="AZ338" s="12">
        <f t="shared" si="116"/>
        <v>0</v>
      </c>
      <c r="BA338" s="22">
        <f t="shared" si="102"/>
        <v>0</v>
      </c>
      <c r="BB338" s="22">
        <f t="shared" si="103"/>
        <v>0</v>
      </c>
      <c r="BC338" s="21">
        <f t="shared" si="104"/>
        <v>0</v>
      </c>
      <c r="BD338" t="str">
        <f t="shared" si="111"/>
        <v>Brandon Powell</v>
      </c>
      <c r="BE338">
        <f t="shared" si="112"/>
        <v>4500</v>
      </c>
      <c r="BF338" t="str">
        <f t="shared" si="113"/>
        <v>WR</v>
      </c>
    </row>
    <row r="339" spans="1:58" x14ac:dyDescent="0.3">
      <c r="A339" t="s">
        <v>2862</v>
      </c>
      <c r="B339" t="s">
        <v>49</v>
      </c>
      <c r="C339" t="s">
        <v>2225</v>
      </c>
      <c r="D339" t="s">
        <v>470</v>
      </c>
      <c r="E339" t="s">
        <v>2863</v>
      </c>
      <c r="F339">
        <v>1.08000001907348</v>
      </c>
      <c r="G339">
        <v>10</v>
      </c>
      <c r="H339">
        <v>4500</v>
      </c>
      <c r="I339" t="s">
        <v>1922</v>
      </c>
      <c r="J339" t="s">
        <v>107</v>
      </c>
      <c r="K339" t="s">
        <v>130</v>
      </c>
      <c r="O339" t="str">
        <f t="shared" si="105"/>
        <v>Robert Foster</v>
      </c>
      <c r="P339" t="str">
        <f>IFERROR(VLOOKUP(O:O,'Name Bridge'!A:B,2,FALSE),O:O)</f>
        <v>Robert Foster</v>
      </c>
      <c r="Q339" s="12">
        <f>VLOOKUP($K339,'Defensive Stats'!$AC:$AH,2,FALSE)</f>
        <v>6.45982905982906</v>
      </c>
      <c r="R339" s="12">
        <f>VLOOKUP($K339,'Defensive Stats'!$AC:$AH,4,FALSE)</f>
        <v>3.3357314148681056</v>
      </c>
      <c r="S339" s="12">
        <f>VLOOKUP($K339,'Defensive Stats'!$AC:$AH,6,FALSE)</f>
        <v>10.410468319559229</v>
      </c>
      <c r="T339" s="12">
        <f>IFERROR(VLOOKUP($P339,Passing!$C:$AF,9,FALSE)/VLOOKUP($P339,Passing!$C:$AF,5,FALSE),0)</f>
        <v>0</v>
      </c>
      <c r="U339" s="12">
        <f>IFERROR(VLOOKUP($P339,Passing!$C:$AF,11,FALSE)/VLOOKUP($P339,Passing!$C:$AF,5,FALSE),0)</f>
        <v>0</v>
      </c>
      <c r="V339" s="12">
        <f>IFERROR(VLOOKUP($P339,Passing!$C:$AF,18,FALSE),0)</f>
        <v>0</v>
      </c>
      <c r="W339" s="12">
        <f>IFERROR(VLOOKUP($P339,Passing!$C:$AF,12,FALSE)/VLOOKUP($P339,Passing!$C:$AF,5,FALSE),0)</f>
        <v>0</v>
      </c>
      <c r="X339" s="12">
        <f>IFERROR(IF(OR($B339="D",$B339="K"),0,VLOOKUP($P339,Receiving!$C:$T,7,FALSE)/VLOOKUP($P339,Receiving!$C:$T,5,FALSE)),0)*$AJ339</f>
        <v>1.3846153846153846</v>
      </c>
      <c r="Y339" s="21">
        <f>IFERROR(VLOOKUP($P339,Receiving!$C:$T,8,FALSE)/VLOOKUP($P339,Receiving!$C:$T,5,FALSE),0)</f>
        <v>0.23076923076923078</v>
      </c>
      <c r="Z339" s="21">
        <f>IFERROR(VLOOKUP($P339,Receiving!$C:$T,10,FALSE)/VLOOKUP($P339,Receiving!$C:$T,5,FALSE),0)</f>
        <v>4.9230769230769234</v>
      </c>
      <c r="AA339" s="21">
        <f>IFERROR(VLOOKUP($P339,Receiving!$C:$T,11,FALSE),0)</f>
        <v>21.3</v>
      </c>
      <c r="AB339" s="21">
        <f>IFERROR(VLOOKUP($P339,Receiving!$C:$T,14,FALSE),0)</f>
        <v>24</v>
      </c>
      <c r="AC339" s="21">
        <f>IFERROR(VLOOKUP($P339,Receiving!$C:$T,11,FALSE)/VLOOKUP($P339,Receiving!$C:$T,5,FALSE),0)</f>
        <v>1.6384615384615384</v>
      </c>
      <c r="AD339" s="12">
        <f>IFERROR(VLOOKUP($P339,Rushing!$C:$P,7,FALSE)/VLOOKUP($P339,Rushing!$C:$P,5,FALSE),0)</f>
        <v>0.15384615384615385</v>
      </c>
      <c r="AE339" s="12">
        <f>IFERROR(VLOOKUP($P339,Rushing!$C:$P,8,FALSE)/VLOOKUP($P339,Rushing!$C:$P,5,FALSE),0)</f>
        <v>2.2307692307692308</v>
      </c>
      <c r="AF339" s="12" t="str">
        <f>IFERROR(VLOOKUP($P339,Rushing!$C:$P,12,FALSE),0)</f>
        <v>14.5</v>
      </c>
      <c r="AG339" s="12">
        <f>IFERROR(VLOOKUP($P339,Rushing!$C:$P,9,FALSE)/VLOOKUP($P339,Rushing!$C:$P,5,FALSE),0)</f>
        <v>0</v>
      </c>
      <c r="AH339" s="12">
        <f>VLOOKUP($J339,'Vegas Odds'!$B:$S,18,FALSE)</f>
        <v>31.210567449280106</v>
      </c>
      <c r="AI339" s="12">
        <f>VLOOKUP($J339,'Vegas Odds'!$B:$S,17,FALSE)</f>
        <v>27.689432550719893</v>
      </c>
      <c r="AJ339">
        <v>1</v>
      </c>
      <c r="AK339" s="12">
        <f t="shared" si="98"/>
        <v>0</v>
      </c>
      <c r="AL339" s="12">
        <f t="shared" si="99"/>
        <v>0</v>
      </c>
      <c r="AM339" s="12">
        <f>V339/Team_Defense_Table[[#Totals],[Passing yds/att]]*'Fanduel Export'!Q339</f>
        <v>0</v>
      </c>
      <c r="AN339" s="12">
        <f t="shared" si="114"/>
        <v>0</v>
      </c>
      <c r="AO339" s="12">
        <f>IFERROR(IF(OR($B339="D",$B339="K"),0,VLOOKUP($P339,Receiving!$C:$T,7,FALSE)/VLOOKUP($P339,Receiving!$C:$T,5,FALSE)),0)*$AJ339</f>
        <v>1.3846153846153846</v>
      </c>
      <c r="AP339" s="21">
        <f t="shared" si="106"/>
        <v>43.803379953379959</v>
      </c>
      <c r="AQ339" s="21">
        <f t="shared" si="107"/>
        <v>0.98655929973538126</v>
      </c>
      <c r="AR339" s="22">
        <f t="shared" si="100"/>
        <v>0.23076923076923078</v>
      </c>
      <c r="AS339" s="22">
        <f t="shared" si="108"/>
        <v>0.16442654995589689</v>
      </c>
      <c r="AT339" s="22">
        <f>AA339/Team_Defense_Table[[#Totals],[Yards per completion]]*'Fanduel Export'!S339</f>
        <v>20.882665998613373</v>
      </c>
      <c r="AU339" s="12">
        <f t="shared" si="115"/>
        <v>3.4336647240333114</v>
      </c>
      <c r="AV339" s="12">
        <f t="shared" si="101"/>
        <v>0.15384615384615385</v>
      </c>
      <c r="AW339" s="21">
        <f t="shared" si="109"/>
        <v>25.532284382284381</v>
      </c>
      <c r="AX339" s="12">
        <f t="shared" si="110"/>
        <v>0.16684416624571596</v>
      </c>
      <c r="AY339" s="12">
        <f>AF339/Team_Defense_Table[[#Totals],[Rushing Y/A]]*R339</f>
        <v>11.215792583324644</v>
      </c>
      <c r="AZ339" s="12">
        <f t="shared" si="116"/>
        <v>1.871289562349685</v>
      </c>
      <c r="BA339" s="22">
        <f t="shared" si="102"/>
        <v>0.6458800440229151</v>
      </c>
      <c r="BB339" s="22">
        <f t="shared" si="103"/>
        <v>0.14352889867175891</v>
      </c>
      <c r="BC339" s="21">
        <f t="shared" si="104"/>
        <v>0.30769230769230771</v>
      </c>
      <c r="BD339" t="str">
        <f t="shared" si="111"/>
        <v>Robert Foster</v>
      </c>
      <c r="BE339">
        <f t="shared" si="112"/>
        <v>4500</v>
      </c>
      <c r="BF339" t="str">
        <f t="shared" si="113"/>
        <v>WR</v>
      </c>
    </row>
    <row r="340" spans="1:58" x14ac:dyDescent="0.3">
      <c r="A340" t="s">
        <v>2864</v>
      </c>
      <c r="B340" t="s">
        <v>49</v>
      </c>
      <c r="C340" t="s">
        <v>2865</v>
      </c>
      <c r="D340" t="s">
        <v>2866</v>
      </c>
      <c r="E340" t="s">
        <v>2612</v>
      </c>
      <c r="F340">
        <v>0</v>
      </c>
      <c r="G340">
        <v>0</v>
      </c>
      <c r="H340">
        <v>4500</v>
      </c>
      <c r="I340" t="s">
        <v>1919</v>
      </c>
      <c r="J340" t="s">
        <v>116</v>
      </c>
      <c r="K340" t="s">
        <v>1090</v>
      </c>
      <c r="O340" t="str">
        <f t="shared" si="105"/>
        <v>JoJo Ward</v>
      </c>
      <c r="P340" t="str">
        <f>IFERROR(VLOOKUP(O:O,'Name Bridge'!A:B,2,FALSE),O:O)</f>
        <v>JoJo Ward</v>
      </c>
      <c r="Q340" s="12">
        <f>VLOOKUP($K340,'Defensive Stats'!$AC:$AH,2,FALSE)</f>
        <v>5.2157996146435455</v>
      </c>
      <c r="R340" s="12">
        <f>VLOOKUP($K340,'Defensive Stats'!$AC:$AH,4,FALSE)</f>
        <v>4.4937655860349128</v>
      </c>
      <c r="S340" s="12">
        <f>VLOOKUP($K340,'Defensive Stats'!$AC:$AH,6,FALSE)</f>
        <v>8.5125786163522008</v>
      </c>
      <c r="T340" s="12">
        <f>IFERROR(VLOOKUP($P340,Passing!$C:$AF,9,FALSE)/VLOOKUP($P340,Passing!$C:$AF,5,FALSE),0)</f>
        <v>0</v>
      </c>
      <c r="U340" s="12">
        <f>IFERROR(VLOOKUP($P340,Passing!$C:$AF,11,FALSE)/VLOOKUP($P340,Passing!$C:$AF,5,FALSE),0)</f>
        <v>0</v>
      </c>
      <c r="V340" s="12">
        <f>IFERROR(VLOOKUP($P340,Passing!$C:$AF,18,FALSE),0)</f>
        <v>0</v>
      </c>
      <c r="W340" s="12">
        <f>IFERROR(VLOOKUP($P340,Passing!$C:$AF,12,FALSE)/VLOOKUP($P340,Passing!$C:$AF,5,FALSE),0)</f>
        <v>0</v>
      </c>
      <c r="X340" s="12">
        <f>IFERROR(IF(OR($B340="D",$B340="K"),0,VLOOKUP($P340,Receiving!$C:$T,7,FALSE)/VLOOKUP($P340,Receiving!$C:$T,5,FALSE)),0)*$AJ340</f>
        <v>0</v>
      </c>
      <c r="Y340" s="21">
        <f>IFERROR(VLOOKUP($P340,Receiving!$C:$T,8,FALSE)/VLOOKUP($P340,Receiving!$C:$T,5,FALSE),0)</f>
        <v>0</v>
      </c>
      <c r="Z340" s="21">
        <f>IFERROR(VLOOKUP($P340,Receiving!$C:$T,10,FALSE)/VLOOKUP($P340,Receiving!$C:$T,5,FALSE),0)</f>
        <v>0</v>
      </c>
      <c r="AA340" s="21">
        <f>IFERROR(VLOOKUP($P340,Receiving!$C:$T,11,FALSE),0)</f>
        <v>0</v>
      </c>
      <c r="AB340" s="21">
        <f>IFERROR(VLOOKUP($P340,Receiving!$C:$T,14,FALSE),0)</f>
        <v>0</v>
      </c>
      <c r="AC340" s="21">
        <f>IFERROR(VLOOKUP($P340,Receiving!$C:$T,11,FALSE)/VLOOKUP($P340,Receiving!$C:$T,5,FALSE),0)</f>
        <v>0</v>
      </c>
      <c r="AD340" s="12">
        <f>IFERROR(VLOOKUP($P340,Rushing!$C:$P,7,FALSE)/VLOOKUP($P340,Rushing!$C:$P,5,FALSE),0)</f>
        <v>0</v>
      </c>
      <c r="AE340" s="12">
        <f>IFERROR(VLOOKUP($P340,Rushing!$C:$P,8,FALSE)/VLOOKUP($P340,Rushing!$C:$P,5,FALSE),0)</f>
        <v>0</v>
      </c>
      <c r="AF340" s="12">
        <f>IFERROR(VLOOKUP($P340,Rushing!$C:$P,12,FALSE),0)</f>
        <v>0</v>
      </c>
      <c r="AG340" s="12">
        <f>IFERROR(VLOOKUP($P340,Rushing!$C:$P,9,FALSE)/VLOOKUP($P340,Rushing!$C:$P,5,FALSE),0)</f>
        <v>0</v>
      </c>
      <c r="AH340" s="12">
        <f>VLOOKUP($J340,'Vegas Odds'!$B:$S,18,FALSE)</f>
        <v>35.724841066015493</v>
      </c>
      <c r="AI340" s="12">
        <f>VLOOKUP($J340,'Vegas Odds'!$B:$S,17,FALSE)</f>
        <v>23.675158933984505</v>
      </c>
      <c r="AJ340">
        <v>1</v>
      </c>
      <c r="AK340" s="12">
        <f t="shared" si="98"/>
        <v>0</v>
      </c>
      <c r="AL340" s="12">
        <f t="shared" si="99"/>
        <v>0</v>
      </c>
      <c r="AM340" s="12">
        <f>V340/Team_Defense_Table[[#Totals],[Passing yds/att]]*'Fanduel Export'!Q340</f>
        <v>0</v>
      </c>
      <c r="AN340" s="12">
        <f t="shared" si="114"/>
        <v>0</v>
      </c>
      <c r="AO340" s="12">
        <f>IFERROR(IF(OR($B340="D",$B340="K"),0,VLOOKUP($P340,Receiving!$C:$T,7,FALSE)/VLOOKUP($P340,Receiving!$C:$T,5,FALSE)),0)*$AJ340</f>
        <v>0</v>
      </c>
      <c r="AP340" s="21">
        <f t="shared" si="106"/>
        <v>43.039806027306028</v>
      </c>
      <c r="AQ340" s="21">
        <f t="shared" si="107"/>
        <v>0</v>
      </c>
      <c r="AR340" s="22">
        <f t="shared" si="100"/>
        <v>0</v>
      </c>
      <c r="AS340" s="22">
        <f t="shared" si="108"/>
        <v>0</v>
      </c>
      <c r="AT340" s="22">
        <f>AA340/Team_Defense_Table[[#Totals],[Yards per completion]]*'Fanduel Export'!S340</f>
        <v>0</v>
      </c>
      <c r="AU340" s="12">
        <f t="shared" si="115"/>
        <v>0</v>
      </c>
      <c r="AV340" s="12">
        <f t="shared" si="101"/>
        <v>0</v>
      </c>
      <c r="AW340" s="21">
        <f t="shared" si="109"/>
        <v>26.173305860805861</v>
      </c>
      <c r="AX340" s="12">
        <f t="shared" si="110"/>
        <v>0</v>
      </c>
      <c r="AY340" s="12">
        <f>AF340/Team_Defense_Table[[#Totals],[Rushing Y/A]]*R340</f>
        <v>0</v>
      </c>
      <c r="AZ340" s="12">
        <f t="shared" si="116"/>
        <v>0</v>
      </c>
      <c r="BA340" s="22">
        <f t="shared" si="102"/>
        <v>0</v>
      </c>
      <c r="BB340" s="22">
        <f t="shared" si="103"/>
        <v>0</v>
      </c>
      <c r="BC340" s="21">
        <f t="shared" si="104"/>
        <v>0</v>
      </c>
      <c r="BD340" t="str">
        <f t="shared" si="111"/>
        <v>JoJo Ward</v>
      </c>
      <c r="BE340">
        <f t="shared" si="112"/>
        <v>4500</v>
      </c>
      <c r="BF340" t="str">
        <f t="shared" si="113"/>
        <v>WR</v>
      </c>
    </row>
    <row r="341" spans="1:58" x14ac:dyDescent="0.3">
      <c r="A341" t="s">
        <v>2867</v>
      </c>
      <c r="B341" t="s">
        <v>49</v>
      </c>
      <c r="C341" t="s">
        <v>2868</v>
      </c>
      <c r="D341" t="s">
        <v>2869</v>
      </c>
      <c r="E341" t="s">
        <v>2870</v>
      </c>
      <c r="F341">
        <v>0</v>
      </c>
      <c r="G341">
        <v>0</v>
      </c>
      <c r="H341">
        <v>4500</v>
      </c>
      <c r="I341" t="s">
        <v>1968</v>
      </c>
      <c r="J341" t="s">
        <v>99</v>
      </c>
      <c r="K341" t="s">
        <v>72</v>
      </c>
      <c r="O341" t="str">
        <f t="shared" si="105"/>
        <v>Ahmad Wagner</v>
      </c>
      <c r="P341" t="str">
        <f>IFERROR(VLOOKUP(O:O,'Name Bridge'!A:B,2,FALSE),O:O)</f>
        <v>Ahmad Wagner</v>
      </c>
      <c r="Q341" s="12">
        <f>VLOOKUP($K341,'Defensive Stats'!$AC:$AH,2,FALSE)</f>
        <v>7.4484451718494276</v>
      </c>
      <c r="R341" s="12">
        <f>VLOOKUP($K341,'Defensive Stats'!$AC:$AH,4,FALSE)</f>
        <v>4.0769230769230766</v>
      </c>
      <c r="S341" s="12">
        <f>VLOOKUP($K341,'Defensive Stats'!$AC:$AH,6,FALSE)</f>
        <v>11.94488188976378</v>
      </c>
      <c r="T341" s="12">
        <f>IFERROR(VLOOKUP($P341,Passing!$C:$AF,9,FALSE)/VLOOKUP($P341,Passing!$C:$AF,5,FALSE),0)</f>
        <v>0</v>
      </c>
      <c r="U341" s="12">
        <f>IFERROR(VLOOKUP($P341,Passing!$C:$AF,11,FALSE)/VLOOKUP($P341,Passing!$C:$AF,5,FALSE),0)</f>
        <v>0</v>
      </c>
      <c r="V341" s="12">
        <f>IFERROR(VLOOKUP($P341,Passing!$C:$AF,18,FALSE),0)</f>
        <v>0</v>
      </c>
      <c r="W341" s="12">
        <f>IFERROR(VLOOKUP($P341,Passing!$C:$AF,12,FALSE)/VLOOKUP($P341,Passing!$C:$AF,5,FALSE),0)</f>
        <v>0</v>
      </c>
      <c r="X341" s="12">
        <f>IFERROR(IF(OR($B341="D",$B341="K"),0,VLOOKUP($P341,Receiving!$C:$T,7,FALSE)/VLOOKUP($P341,Receiving!$C:$T,5,FALSE)),0)*$AJ341</f>
        <v>0</v>
      </c>
      <c r="Y341" s="21">
        <f>IFERROR(VLOOKUP($P341,Receiving!$C:$T,8,FALSE)/VLOOKUP($P341,Receiving!$C:$T,5,FALSE),0)</f>
        <v>0</v>
      </c>
      <c r="Z341" s="21">
        <f>IFERROR(VLOOKUP($P341,Receiving!$C:$T,10,FALSE)/VLOOKUP($P341,Receiving!$C:$T,5,FALSE),0)</f>
        <v>0</v>
      </c>
      <c r="AA341" s="21">
        <f>IFERROR(VLOOKUP($P341,Receiving!$C:$T,11,FALSE),0)</f>
        <v>0</v>
      </c>
      <c r="AB341" s="21">
        <f>IFERROR(VLOOKUP($P341,Receiving!$C:$T,14,FALSE),0)</f>
        <v>0</v>
      </c>
      <c r="AC341" s="21">
        <f>IFERROR(VLOOKUP($P341,Receiving!$C:$T,11,FALSE)/VLOOKUP($P341,Receiving!$C:$T,5,FALSE),0)</f>
        <v>0</v>
      </c>
      <c r="AD341" s="12">
        <f>IFERROR(VLOOKUP($P341,Rushing!$C:$P,7,FALSE)/VLOOKUP($P341,Rushing!$C:$P,5,FALSE),0)</f>
        <v>0</v>
      </c>
      <c r="AE341" s="12">
        <f>IFERROR(VLOOKUP($P341,Rushing!$C:$P,8,FALSE)/VLOOKUP($P341,Rushing!$C:$P,5,FALSE),0)</f>
        <v>0</v>
      </c>
      <c r="AF341" s="12">
        <f>IFERROR(VLOOKUP($P341,Rushing!$C:$P,12,FALSE),0)</f>
        <v>0</v>
      </c>
      <c r="AG341" s="12">
        <f>IFERROR(VLOOKUP($P341,Rushing!$C:$P,9,FALSE)/VLOOKUP($P341,Rushing!$C:$P,5,FALSE),0)</f>
        <v>0</v>
      </c>
      <c r="AH341" s="12">
        <f>VLOOKUP($J341,'Vegas Odds'!$B:$S,18,FALSE)</f>
        <v>39.087289482995565</v>
      </c>
      <c r="AI341" s="12">
        <f>VLOOKUP($J341,'Vegas Odds'!$B:$S,17,FALSE)</f>
        <v>21.912710517004435</v>
      </c>
      <c r="AJ341">
        <v>1</v>
      </c>
      <c r="AK341" s="12">
        <f t="shared" si="98"/>
        <v>0</v>
      </c>
      <c r="AL341" s="12">
        <f t="shared" si="99"/>
        <v>0</v>
      </c>
      <c r="AM341" s="12">
        <f>V341/Team_Defense_Table[[#Totals],[Passing yds/att]]*'Fanduel Export'!Q341</f>
        <v>0</v>
      </c>
      <c r="AN341" s="12">
        <f t="shared" si="114"/>
        <v>0</v>
      </c>
      <c r="AO341" s="12">
        <f>IFERROR(IF(OR($B341="D",$B341="K"),0,VLOOKUP($P341,Receiving!$C:$T,7,FALSE)/VLOOKUP($P341,Receiving!$C:$T,5,FALSE)),0)*$AJ341</f>
        <v>0</v>
      </c>
      <c r="AP341" s="21">
        <f t="shared" si="106"/>
        <v>29.935714285714287</v>
      </c>
      <c r="AQ341" s="21">
        <f t="shared" si="107"/>
        <v>0</v>
      </c>
      <c r="AR341" s="22">
        <f t="shared" si="100"/>
        <v>0</v>
      </c>
      <c r="AS341" s="22">
        <f t="shared" si="108"/>
        <v>0</v>
      </c>
      <c r="AT341" s="22">
        <f>AA341/Team_Defense_Table[[#Totals],[Yards per completion]]*'Fanduel Export'!S341</f>
        <v>0</v>
      </c>
      <c r="AU341" s="12">
        <f t="shared" si="115"/>
        <v>0</v>
      </c>
      <c r="AV341" s="12">
        <f t="shared" si="101"/>
        <v>0</v>
      </c>
      <c r="AW341" s="21">
        <f t="shared" si="109"/>
        <v>24.985714285714284</v>
      </c>
      <c r="AX341" s="12">
        <f t="shared" si="110"/>
        <v>0</v>
      </c>
      <c r="AY341" s="12">
        <f>AF341/Team_Defense_Table[[#Totals],[Rushing Y/A]]*R341</f>
        <v>0</v>
      </c>
      <c r="AZ341" s="12">
        <f t="shared" si="116"/>
        <v>0</v>
      </c>
      <c r="BA341" s="22">
        <f t="shared" si="102"/>
        <v>0</v>
      </c>
      <c r="BB341" s="22">
        <f t="shared" si="103"/>
        <v>0</v>
      </c>
      <c r="BC341" s="21">
        <f t="shared" si="104"/>
        <v>0</v>
      </c>
      <c r="BD341" t="str">
        <f t="shared" si="111"/>
        <v>Ahmad Wagner</v>
      </c>
      <c r="BE341">
        <f t="shared" si="112"/>
        <v>4500</v>
      </c>
      <c r="BF341" t="str">
        <f t="shared" si="113"/>
        <v>WR</v>
      </c>
    </row>
    <row r="342" spans="1:58" x14ac:dyDescent="0.3">
      <c r="A342" t="s">
        <v>2871</v>
      </c>
      <c r="B342" t="s">
        <v>49</v>
      </c>
      <c r="C342" t="s">
        <v>2872</v>
      </c>
      <c r="D342" t="s">
        <v>591</v>
      </c>
      <c r="E342" t="s">
        <v>2873</v>
      </c>
      <c r="F342">
        <v>0.34285715648106102</v>
      </c>
      <c r="G342">
        <v>7</v>
      </c>
      <c r="H342">
        <v>4500</v>
      </c>
      <c r="I342" t="s">
        <v>1972</v>
      </c>
      <c r="J342" t="s">
        <v>1093</v>
      </c>
      <c r="K342" t="s">
        <v>86</v>
      </c>
      <c r="O342" t="str">
        <f t="shared" si="105"/>
        <v>Gunner Olszewski</v>
      </c>
      <c r="P342" t="str">
        <f>IFERROR(VLOOKUP(O:O,'Name Bridge'!A:B,2,FALSE),O:O)</f>
        <v>Gunner Olszewski</v>
      </c>
      <c r="Q342" s="12">
        <f>VLOOKUP($K342,'Defensive Stats'!$AC:$AH,2,FALSE)</f>
        <v>7.7027522935779817</v>
      </c>
      <c r="R342" s="12">
        <f>VLOOKUP($K342,'Defensive Stats'!$AC:$AH,4,FALSE)</f>
        <v>4.4659793814432991</v>
      </c>
      <c r="S342" s="12">
        <f>VLOOKUP($K342,'Defensive Stats'!$AC:$AH,6,FALSE)</f>
        <v>12.203488372093023</v>
      </c>
      <c r="T342" s="12">
        <f>IFERROR(VLOOKUP($P342,Passing!$C:$AF,9,FALSE)/VLOOKUP($P342,Passing!$C:$AF,5,FALSE),0)</f>
        <v>0</v>
      </c>
      <c r="U342" s="12">
        <f>IFERROR(VLOOKUP($P342,Passing!$C:$AF,11,FALSE)/VLOOKUP($P342,Passing!$C:$AF,5,FALSE),0)</f>
        <v>0</v>
      </c>
      <c r="V342" s="12">
        <f>IFERROR(VLOOKUP($P342,Passing!$C:$AF,18,FALSE),0)</f>
        <v>0</v>
      </c>
      <c r="W342" s="12">
        <f>IFERROR(VLOOKUP($P342,Passing!$C:$AF,12,FALSE)/VLOOKUP($P342,Passing!$C:$AF,5,FALSE),0)</f>
        <v>0</v>
      </c>
      <c r="X342" s="12">
        <f>IFERROR(IF(OR($B342="D",$B342="K"),0,VLOOKUP($P342,Receiving!$C:$T,7,FALSE)/VLOOKUP($P342,Receiving!$C:$T,5,FALSE)),0)*$AJ342</f>
        <v>0.5</v>
      </c>
      <c r="Y342" s="21">
        <f>IFERROR(VLOOKUP($P342,Receiving!$C:$T,8,FALSE)/VLOOKUP($P342,Receiving!$C:$T,5,FALSE),0)</f>
        <v>0.25</v>
      </c>
      <c r="Z342" s="21">
        <f>IFERROR(VLOOKUP($P342,Receiving!$C:$T,10,FALSE)/VLOOKUP($P342,Receiving!$C:$T,5,FALSE),0)</f>
        <v>4.25</v>
      </c>
      <c r="AA342" s="21">
        <f>IFERROR(VLOOKUP($P342,Receiving!$C:$T,11,FALSE),0)</f>
        <v>17</v>
      </c>
      <c r="AB342" s="21">
        <f>IFERROR(VLOOKUP($P342,Receiving!$C:$T,14,FALSE),0)</f>
        <v>29</v>
      </c>
      <c r="AC342" s="21">
        <f>IFERROR(VLOOKUP($P342,Receiving!$C:$T,11,FALSE)/VLOOKUP($P342,Receiving!$C:$T,5,FALSE),0)</f>
        <v>2.125</v>
      </c>
      <c r="AD342" s="12">
        <f>IFERROR(VLOOKUP($P342,Rushing!$C:$P,7,FALSE)/VLOOKUP($P342,Rushing!$C:$P,5,FALSE),0)</f>
        <v>0</v>
      </c>
      <c r="AE342" s="12">
        <f>IFERROR(VLOOKUP($P342,Rushing!$C:$P,8,FALSE)/VLOOKUP($P342,Rushing!$C:$P,5,FALSE),0)</f>
        <v>0</v>
      </c>
      <c r="AF342" s="12">
        <f>IFERROR(VLOOKUP($P342,Rushing!$C:$P,12,FALSE),0)</f>
        <v>0</v>
      </c>
      <c r="AG342" s="12">
        <f>IFERROR(VLOOKUP($P342,Rushing!$C:$P,9,FALSE)/VLOOKUP($P342,Rushing!$C:$P,5,FALSE),0)</f>
        <v>0</v>
      </c>
      <c r="AH342" s="12">
        <f>VLOOKUP($J342,'Vegas Odds'!$B:$S,18,FALSE)</f>
        <v>34.723204605263149</v>
      </c>
      <c r="AI342" s="12">
        <f>VLOOKUP($J342,'Vegas Odds'!$B:$S,17,FALSE)</f>
        <v>31.576795394736852</v>
      </c>
      <c r="AJ342">
        <v>1</v>
      </c>
      <c r="AK342" s="12">
        <f t="shared" si="98"/>
        <v>0</v>
      </c>
      <c r="AL342" s="12">
        <f t="shared" si="99"/>
        <v>0</v>
      </c>
      <c r="AM342" s="12">
        <f>V342/Team_Defense_Table[[#Totals],[Passing yds/att]]*'Fanduel Export'!Q342</f>
        <v>0</v>
      </c>
      <c r="AN342" s="12">
        <f t="shared" si="114"/>
        <v>0</v>
      </c>
      <c r="AO342" s="12">
        <f>IFERROR(IF(OR($B342="D",$B342="K"),0,VLOOKUP($P342,Receiving!$C:$T,7,FALSE)/VLOOKUP($P342,Receiving!$C:$T,5,FALSE)),0)*$AJ342</f>
        <v>0.5</v>
      </c>
      <c r="AP342" s="21">
        <f t="shared" si="106"/>
        <v>42.773239260739253</v>
      </c>
      <c r="AQ342" s="21">
        <f t="shared" si="107"/>
        <v>0.40589870214873958</v>
      </c>
      <c r="AR342" s="22">
        <f t="shared" si="100"/>
        <v>0.25</v>
      </c>
      <c r="AS342" s="22">
        <f t="shared" si="108"/>
        <v>0.20294935107436979</v>
      </c>
      <c r="AT342" s="22">
        <f>AA342/Team_Defense_Table[[#Totals],[Yards per completion]]*'Fanduel Export'!S342</f>
        <v>19.53749973244382</v>
      </c>
      <c r="AU342" s="12">
        <f t="shared" si="115"/>
        <v>3.9651228923151467</v>
      </c>
      <c r="AV342" s="12">
        <f t="shared" si="101"/>
        <v>0</v>
      </c>
      <c r="AW342" s="21">
        <f t="shared" si="109"/>
        <v>34.718452380952385</v>
      </c>
      <c r="AX342" s="12">
        <f t="shared" si="110"/>
        <v>0</v>
      </c>
      <c r="AY342" s="12">
        <f>AF342/Team_Defense_Table[[#Totals],[Rushing Y/A]]*R342</f>
        <v>0</v>
      </c>
      <c r="AZ342" s="12">
        <f t="shared" si="116"/>
        <v>0</v>
      </c>
      <c r="BA342" s="22">
        <f t="shared" si="102"/>
        <v>0.52151228923151471</v>
      </c>
      <c r="BB342" s="22">
        <f t="shared" si="103"/>
        <v>0.1158916198292255</v>
      </c>
      <c r="BC342" s="21">
        <f t="shared" si="104"/>
        <v>0.1111111111111111</v>
      </c>
      <c r="BD342" t="str">
        <f t="shared" si="111"/>
        <v>Gunner Olszewski</v>
      </c>
      <c r="BE342">
        <f t="shared" si="112"/>
        <v>4500</v>
      </c>
      <c r="BF342" t="str">
        <f t="shared" si="113"/>
        <v>WR</v>
      </c>
    </row>
    <row r="343" spans="1:58" x14ac:dyDescent="0.3">
      <c r="A343" t="s">
        <v>2874</v>
      </c>
      <c r="B343" t="s">
        <v>49</v>
      </c>
      <c r="C343" t="s">
        <v>2875</v>
      </c>
      <c r="D343" t="s">
        <v>2876</v>
      </c>
      <c r="E343" t="s">
        <v>2877</v>
      </c>
      <c r="F343">
        <v>0</v>
      </c>
      <c r="G343">
        <v>0</v>
      </c>
      <c r="H343">
        <v>4500</v>
      </c>
      <c r="I343" t="s">
        <v>1896</v>
      </c>
      <c r="J343" t="s">
        <v>1094</v>
      </c>
      <c r="K343" t="s">
        <v>46</v>
      </c>
      <c r="O343" t="str">
        <f t="shared" si="105"/>
        <v>Darrell Stewart Jr.</v>
      </c>
      <c r="P343" t="str">
        <f>IFERROR(VLOOKUP(O:O,'Name Bridge'!A:B,2,FALSE),O:O)</f>
        <v>Darrell Stewart Jr.</v>
      </c>
      <c r="Q343" s="12">
        <f>VLOOKUP($K343,'Defensive Stats'!$AC:$AH,2,FALSE)</f>
        <v>6.2179700499168051</v>
      </c>
      <c r="R343" s="12">
        <f>VLOOKUP($K343,'Defensive Stats'!$AC:$AH,4,FALSE)</f>
        <v>4.2772277227722775</v>
      </c>
      <c r="S343" s="12">
        <f>VLOOKUP($K343,'Defensive Stats'!$AC:$AH,6,FALSE)</f>
        <v>9.4847715736040605</v>
      </c>
      <c r="T343" s="12">
        <f>IFERROR(VLOOKUP($P343,Passing!$C:$AF,9,FALSE)/VLOOKUP($P343,Passing!$C:$AF,5,FALSE),0)</f>
        <v>0</v>
      </c>
      <c r="U343" s="12">
        <f>IFERROR(VLOOKUP($P343,Passing!$C:$AF,11,FALSE)/VLOOKUP($P343,Passing!$C:$AF,5,FALSE),0)</f>
        <v>0</v>
      </c>
      <c r="V343" s="12">
        <f>IFERROR(VLOOKUP($P343,Passing!$C:$AF,18,FALSE),0)</f>
        <v>0</v>
      </c>
      <c r="W343" s="12">
        <f>IFERROR(VLOOKUP($P343,Passing!$C:$AF,12,FALSE)/VLOOKUP($P343,Passing!$C:$AF,5,FALSE),0)</f>
        <v>0</v>
      </c>
      <c r="X343" s="12">
        <f>IFERROR(IF(OR($B343="D",$B343="K"),0,VLOOKUP($P343,Receiving!$C:$T,7,FALSE)/VLOOKUP($P343,Receiving!$C:$T,5,FALSE)),0)*$AJ343</f>
        <v>0</v>
      </c>
      <c r="Y343" s="21">
        <f>IFERROR(VLOOKUP($P343,Receiving!$C:$T,8,FALSE)/VLOOKUP($P343,Receiving!$C:$T,5,FALSE),0)</f>
        <v>0</v>
      </c>
      <c r="Z343" s="21">
        <f>IFERROR(VLOOKUP($P343,Receiving!$C:$T,10,FALSE)/VLOOKUP($P343,Receiving!$C:$T,5,FALSE),0)</f>
        <v>0</v>
      </c>
      <c r="AA343" s="21">
        <f>IFERROR(VLOOKUP($P343,Receiving!$C:$T,11,FALSE),0)</f>
        <v>0</v>
      </c>
      <c r="AB343" s="21">
        <f>IFERROR(VLOOKUP($P343,Receiving!$C:$T,14,FALSE),0)</f>
        <v>0</v>
      </c>
      <c r="AC343" s="21">
        <f>IFERROR(VLOOKUP($P343,Receiving!$C:$T,11,FALSE)/VLOOKUP($P343,Receiving!$C:$T,5,FALSE),0)</f>
        <v>0</v>
      </c>
      <c r="AD343" s="12">
        <f>IFERROR(VLOOKUP($P343,Rushing!$C:$P,7,FALSE)/VLOOKUP($P343,Rushing!$C:$P,5,FALSE),0)</f>
        <v>0</v>
      </c>
      <c r="AE343" s="12">
        <f>IFERROR(VLOOKUP($P343,Rushing!$C:$P,8,FALSE)/VLOOKUP($P343,Rushing!$C:$P,5,FALSE),0)</f>
        <v>0</v>
      </c>
      <c r="AF343" s="12">
        <f>IFERROR(VLOOKUP($P343,Rushing!$C:$P,12,FALSE),0)</f>
        <v>0</v>
      </c>
      <c r="AG343" s="12">
        <f>IFERROR(VLOOKUP($P343,Rushing!$C:$P,9,FALSE)/VLOOKUP($P343,Rushing!$C:$P,5,FALSE),0)</f>
        <v>0</v>
      </c>
      <c r="AH343" s="12">
        <f>VLOOKUP($J343,'Vegas Odds'!$B:$S,18,FALSE)</f>
        <v>37.252589426829275</v>
      </c>
      <c r="AI343" s="12">
        <f>VLOOKUP($J343,'Vegas Odds'!$B:$S,17,FALSE)</f>
        <v>23.147410573170728</v>
      </c>
      <c r="AJ343">
        <v>1</v>
      </c>
      <c r="AK343" s="12">
        <f t="shared" si="98"/>
        <v>0</v>
      </c>
      <c r="AL343" s="12">
        <f t="shared" si="99"/>
        <v>0</v>
      </c>
      <c r="AM343" s="12">
        <f>V343/Team_Defense_Table[[#Totals],[Passing yds/att]]*'Fanduel Export'!Q343</f>
        <v>0</v>
      </c>
      <c r="AN343" s="12">
        <f t="shared" si="114"/>
        <v>0</v>
      </c>
      <c r="AO343" s="12">
        <f>IFERROR(IF(OR($B343="D",$B343="K"),0,VLOOKUP($P343,Receiving!$C:$T,7,FALSE)/VLOOKUP($P343,Receiving!$C:$T,5,FALSE)),0)*$AJ343</f>
        <v>0</v>
      </c>
      <c r="AP343" s="21">
        <f t="shared" si="106"/>
        <v>34.582088744588752</v>
      </c>
      <c r="AQ343" s="21">
        <f t="shared" si="107"/>
        <v>0</v>
      </c>
      <c r="AR343" s="22">
        <f t="shared" si="100"/>
        <v>0</v>
      </c>
      <c r="AS343" s="22">
        <f t="shared" si="108"/>
        <v>0</v>
      </c>
      <c r="AT343" s="22">
        <f>AA343/Team_Defense_Table[[#Totals],[Yards per completion]]*'Fanduel Export'!S343</f>
        <v>0</v>
      </c>
      <c r="AU343" s="12">
        <f t="shared" si="115"/>
        <v>0</v>
      </c>
      <c r="AV343" s="12">
        <f t="shared" si="101"/>
        <v>0</v>
      </c>
      <c r="AW343" s="21">
        <f t="shared" si="109"/>
        <v>28.472023809523812</v>
      </c>
      <c r="AX343" s="12">
        <f t="shared" si="110"/>
        <v>0</v>
      </c>
      <c r="AY343" s="12">
        <f>AF343/Team_Defense_Table[[#Totals],[Rushing Y/A]]*R343</f>
        <v>0</v>
      </c>
      <c r="AZ343" s="12">
        <f t="shared" si="116"/>
        <v>0</v>
      </c>
      <c r="BA343" s="22">
        <f t="shared" si="102"/>
        <v>0</v>
      </c>
      <c r="BB343" s="22">
        <f t="shared" si="103"/>
        <v>0</v>
      </c>
      <c r="BC343" s="21">
        <f t="shared" si="104"/>
        <v>0</v>
      </c>
      <c r="BD343" t="str">
        <f t="shared" si="111"/>
        <v>Darrell Stewart Jr.</v>
      </c>
      <c r="BE343">
        <f t="shared" si="112"/>
        <v>4500</v>
      </c>
      <c r="BF343" t="str">
        <f t="shared" si="113"/>
        <v>WR</v>
      </c>
    </row>
    <row r="344" spans="1:58" x14ac:dyDescent="0.3">
      <c r="A344" t="s">
        <v>2878</v>
      </c>
      <c r="B344" t="s">
        <v>34</v>
      </c>
      <c r="C344" t="s">
        <v>2879</v>
      </c>
      <c r="D344" t="s">
        <v>615</v>
      </c>
      <c r="E344" t="s">
        <v>2880</v>
      </c>
      <c r="F344">
        <v>0</v>
      </c>
      <c r="G344">
        <v>0</v>
      </c>
      <c r="H344">
        <v>4500</v>
      </c>
      <c r="I344" t="s">
        <v>1972</v>
      </c>
      <c r="J344" t="s">
        <v>86</v>
      </c>
      <c r="K344" t="s">
        <v>1093</v>
      </c>
      <c r="O344" t="str">
        <f t="shared" si="105"/>
        <v>Chandler Cox</v>
      </c>
      <c r="P344" t="str">
        <f>IFERROR(VLOOKUP(O:O,'Name Bridge'!A:B,2,FALSE),O:O)</f>
        <v>Chandler Cox</v>
      </c>
      <c r="Q344" s="12">
        <f>VLOOKUP($K344,'Defensive Stats'!$AC:$AH,2,FALSE)</f>
        <v>5.3843283582089549</v>
      </c>
      <c r="R344" s="12">
        <f>VLOOKUP($K344,'Defensive Stats'!$AC:$AH,4,FALSE)</f>
        <v>4.1863013698630134</v>
      </c>
      <c r="S344" s="12">
        <f>VLOOKUP($K344,'Defensive Stats'!$AC:$AH,6,FALSE)</f>
        <v>9.5247524752475243</v>
      </c>
      <c r="T344" s="12">
        <f>IFERROR(VLOOKUP($P344,Passing!$C:$AF,9,FALSE)/VLOOKUP($P344,Passing!$C:$AF,5,FALSE),0)</f>
        <v>0</v>
      </c>
      <c r="U344" s="12">
        <f>IFERROR(VLOOKUP($P344,Passing!$C:$AF,11,FALSE)/VLOOKUP($P344,Passing!$C:$AF,5,FALSE),0)</f>
        <v>0</v>
      </c>
      <c r="V344" s="12">
        <f>IFERROR(VLOOKUP($P344,Passing!$C:$AF,18,FALSE),0)</f>
        <v>0</v>
      </c>
      <c r="W344" s="12">
        <f>IFERROR(VLOOKUP($P344,Passing!$C:$AF,12,FALSE)/VLOOKUP($P344,Passing!$C:$AF,5,FALSE),0)</f>
        <v>0</v>
      </c>
      <c r="X344" s="12">
        <f>IFERROR(IF(OR($B344="D",$B344="K"),0,VLOOKUP($P344,Receiving!$C:$T,7,FALSE)/VLOOKUP($P344,Receiving!$C:$T,5,FALSE)),0)*$AJ344</f>
        <v>0</v>
      </c>
      <c r="Y344" s="21">
        <f>IFERROR(VLOOKUP($P344,Receiving!$C:$T,8,FALSE)/VLOOKUP($P344,Receiving!$C:$T,5,FALSE),0)</f>
        <v>0</v>
      </c>
      <c r="Z344" s="21">
        <f>IFERROR(VLOOKUP($P344,Receiving!$C:$T,10,FALSE)/VLOOKUP($P344,Receiving!$C:$T,5,FALSE),0)</f>
        <v>0</v>
      </c>
      <c r="AA344" s="21">
        <f>IFERROR(VLOOKUP($P344,Receiving!$C:$T,11,FALSE),0)</f>
        <v>0</v>
      </c>
      <c r="AB344" s="21">
        <f>IFERROR(VLOOKUP($P344,Receiving!$C:$T,14,FALSE),0)</f>
        <v>0</v>
      </c>
      <c r="AC344" s="21">
        <f>IFERROR(VLOOKUP($P344,Receiving!$C:$T,11,FALSE)/VLOOKUP($P344,Receiving!$C:$T,5,FALSE),0)</f>
        <v>0</v>
      </c>
      <c r="AD344" s="12">
        <f>IFERROR(VLOOKUP($P344,Rushing!$C:$P,7,FALSE)/VLOOKUP($P344,Rushing!$C:$P,5,FALSE),0)</f>
        <v>0</v>
      </c>
      <c r="AE344" s="12">
        <f>IFERROR(VLOOKUP($P344,Rushing!$C:$P,8,FALSE)/VLOOKUP($P344,Rushing!$C:$P,5,FALSE),0)</f>
        <v>0</v>
      </c>
      <c r="AF344" s="12">
        <f>IFERROR(VLOOKUP($P344,Rushing!$C:$P,12,FALSE),0)</f>
        <v>0</v>
      </c>
      <c r="AG344" s="12">
        <f>IFERROR(VLOOKUP($P344,Rushing!$C:$P,9,FALSE)/VLOOKUP($P344,Rushing!$C:$P,5,FALSE),0)</f>
        <v>0</v>
      </c>
      <c r="AH344" s="12">
        <f>VLOOKUP($J344,'Vegas Odds'!$B:$S,18,FALSE)</f>
        <v>42.492174647302903</v>
      </c>
      <c r="AI344" s="12">
        <f>VLOOKUP($J344,'Vegas Odds'!$B:$S,17,FALSE)</f>
        <v>20.507825352697093</v>
      </c>
      <c r="AJ344">
        <v>1</v>
      </c>
      <c r="AK344" s="12">
        <f t="shared" si="98"/>
        <v>0</v>
      </c>
      <c r="AL344" s="12">
        <f t="shared" si="99"/>
        <v>0</v>
      </c>
      <c r="AM344" s="12">
        <f>V344/Team_Defense_Table[[#Totals],[Passing yds/att]]*'Fanduel Export'!Q344</f>
        <v>0</v>
      </c>
      <c r="AN344" s="12">
        <f t="shared" si="114"/>
        <v>0</v>
      </c>
      <c r="AO344" s="12">
        <f>IFERROR(IF(OR($B344="D",$B344="K"),0,VLOOKUP($P344,Receiving!$C:$T,7,FALSE)/VLOOKUP($P344,Receiving!$C:$T,5,FALSE)),0)*$AJ344</f>
        <v>0</v>
      </c>
      <c r="AP344" s="21">
        <f t="shared" si="106"/>
        <v>49.607967032967032</v>
      </c>
      <c r="AQ344" s="21">
        <f t="shared" si="107"/>
        <v>0</v>
      </c>
      <c r="AR344" s="22">
        <f t="shared" si="100"/>
        <v>0</v>
      </c>
      <c r="AS344" s="22">
        <f t="shared" si="108"/>
        <v>0</v>
      </c>
      <c r="AT344" s="22">
        <f>AA344/Team_Defense_Table[[#Totals],[Yards per completion]]*'Fanduel Export'!S344</f>
        <v>0</v>
      </c>
      <c r="AU344" s="12">
        <f t="shared" si="115"/>
        <v>0</v>
      </c>
      <c r="AV344" s="12">
        <f t="shared" si="101"/>
        <v>0</v>
      </c>
      <c r="AW344" s="21">
        <f t="shared" si="109"/>
        <v>42.314010989010988</v>
      </c>
      <c r="AX344" s="12">
        <f t="shared" si="110"/>
        <v>0</v>
      </c>
      <c r="AY344" s="12">
        <f>AF344/Team_Defense_Table[[#Totals],[Rushing Y/A]]*R344</f>
        <v>0</v>
      </c>
      <c r="AZ344" s="12">
        <f t="shared" si="116"/>
        <v>0</v>
      </c>
      <c r="BA344" s="22">
        <f t="shared" si="102"/>
        <v>0</v>
      </c>
      <c r="BB344" s="22">
        <f t="shared" si="103"/>
        <v>0</v>
      </c>
      <c r="BC344" s="21">
        <f t="shared" si="104"/>
        <v>0</v>
      </c>
      <c r="BD344" t="str">
        <f t="shared" si="111"/>
        <v>Chandler Cox</v>
      </c>
      <c r="BE344">
        <f t="shared" si="112"/>
        <v>4500</v>
      </c>
      <c r="BF344" t="str">
        <f t="shared" si="113"/>
        <v>RB</v>
      </c>
    </row>
    <row r="345" spans="1:58" x14ac:dyDescent="0.3">
      <c r="A345" t="s">
        <v>2881</v>
      </c>
      <c r="B345" t="s">
        <v>49</v>
      </c>
      <c r="C345" t="s">
        <v>2882</v>
      </c>
      <c r="D345" t="s">
        <v>343</v>
      </c>
      <c r="E345" t="s">
        <v>2293</v>
      </c>
      <c r="F345">
        <v>3.0923077509953401</v>
      </c>
      <c r="G345">
        <v>13</v>
      </c>
      <c r="H345">
        <v>4500</v>
      </c>
      <c r="I345" t="s">
        <v>1922</v>
      </c>
      <c r="J345" t="s">
        <v>130</v>
      </c>
      <c r="K345" t="s">
        <v>107</v>
      </c>
      <c r="O345" t="str">
        <f t="shared" si="105"/>
        <v>Vyncint Smith</v>
      </c>
      <c r="P345" t="str">
        <f>IFERROR(VLOOKUP(O:O,'Name Bridge'!A:B,2,FALSE),O:O)</f>
        <v>Vyncint Smith</v>
      </c>
      <c r="Q345" s="12">
        <f>VLOOKUP($K345,'Defensive Stats'!$AC:$AH,2,FALSE)</f>
        <v>5.6473779385171792</v>
      </c>
      <c r="R345" s="12">
        <f>VLOOKUP($K345,'Defensive Stats'!$AC:$AH,4,FALSE)</f>
        <v>4.25</v>
      </c>
      <c r="S345" s="12">
        <f>VLOOKUP($K345,'Defensive Stats'!$AC:$AH,6,FALSE)</f>
        <v>8.9741379310344822</v>
      </c>
      <c r="T345" s="12">
        <f>IFERROR(VLOOKUP($P345,Passing!$C:$AF,9,FALSE)/VLOOKUP($P345,Passing!$C:$AF,5,FALSE),0)</f>
        <v>0</v>
      </c>
      <c r="U345" s="12">
        <f>IFERROR(VLOOKUP($P345,Passing!$C:$AF,11,FALSE)/VLOOKUP($P345,Passing!$C:$AF,5,FALSE),0)</f>
        <v>0</v>
      </c>
      <c r="V345" s="12">
        <f>IFERROR(VLOOKUP($P345,Passing!$C:$AF,18,FALSE),0)</f>
        <v>0</v>
      </c>
      <c r="W345" s="12">
        <f>IFERROR(VLOOKUP($P345,Passing!$C:$AF,12,FALSE)/VLOOKUP($P345,Passing!$C:$AF,5,FALSE),0)</f>
        <v>0</v>
      </c>
      <c r="X345" s="12">
        <f>IFERROR(IF(OR($B345="D",$B345="K"),0,VLOOKUP($P345,Receiving!$C:$T,7,FALSE)/VLOOKUP($P345,Receiving!$C:$T,5,FALSE)),0)*$AJ345</f>
        <v>2.3846153846153846</v>
      </c>
      <c r="Y345" s="21">
        <f>IFERROR(VLOOKUP($P345,Receiving!$C:$T,8,FALSE)/VLOOKUP($P345,Receiving!$C:$T,5,FALSE),0)</f>
        <v>1.3076923076923077</v>
      </c>
      <c r="Z345" s="21">
        <f>IFERROR(VLOOKUP($P345,Receiving!$C:$T,10,FALSE)/VLOOKUP($P345,Receiving!$C:$T,5,FALSE),0)</f>
        <v>17.307692307692307</v>
      </c>
      <c r="AA345" s="21">
        <f>IFERROR(VLOOKUP($P345,Receiving!$C:$T,11,FALSE),0)</f>
        <v>13.2</v>
      </c>
      <c r="AB345" s="21">
        <f>IFERROR(VLOOKUP($P345,Receiving!$C:$T,14,FALSE),0)</f>
        <v>37</v>
      </c>
      <c r="AC345" s="21">
        <f>IFERROR(VLOOKUP($P345,Receiving!$C:$T,11,FALSE)/VLOOKUP($P345,Receiving!$C:$T,5,FALSE),0)</f>
        <v>1.0153846153846153</v>
      </c>
      <c r="AD345" s="12">
        <f>IFERROR(VLOOKUP($P345,Rushing!$C:$P,7,FALSE)/VLOOKUP($P345,Rushing!$C:$P,5,FALSE),0)</f>
        <v>0.23076923076923078</v>
      </c>
      <c r="AE345" s="12">
        <f>IFERROR(VLOOKUP($P345,Rushing!$C:$P,8,FALSE)/VLOOKUP($P345,Rushing!$C:$P,5,FALSE),0)</f>
        <v>4</v>
      </c>
      <c r="AF345" s="12" t="str">
        <f>IFERROR(VLOOKUP($P345,Rushing!$C:$P,12,FALSE),0)</f>
        <v>17.3</v>
      </c>
      <c r="AG345" s="12">
        <f>IFERROR(VLOOKUP($P345,Rushing!$C:$P,9,FALSE)/VLOOKUP($P345,Rushing!$C:$P,5,FALSE),0)</f>
        <v>7.6923076923076927E-2</v>
      </c>
      <c r="AH345" s="12">
        <f>VLOOKUP($J345,'Vegas Odds'!$B:$S,18,FALSE)</f>
        <v>34.445274999999995</v>
      </c>
      <c r="AI345" s="12">
        <f>VLOOKUP($J345,'Vegas Odds'!$B:$S,17,FALSE)</f>
        <v>22.054725000000001</v>
      </c>
      <c r="AJ345">
        <v>1</v>
      </c>
      <c r="AK345" s="12">
        <f t="shared" si="98"/>
        <v>0</v>
      </c>
      <c r="AL345" s="12">
        <f t="shared" si="99"/>
        <v>0</v>
      </c>
      <c r="AM345" s="12">
        <f>V345/Team_Defense_Table[[#Totals],[Passing yds/att]]*'Fanduel Export'!Q345</f>
        <v>0</v>
      </c>
      <c r="AN345" s="12">
        <f t="shared" si="114"/>
        <v>0</v>
      </c>
      <c r="AO345" s="12">
        <f>IFERROR(IF(OR($B345="D",$B345="K"),0,VLOOKUP($P345,Receiving!$C:$T,7,FALSE)/VLOOKUP($P345,Receiving!$C:$T,5,FALSE)),0)*$AJ345</f>
        <v>2.3846153846153846</v>
      </c>
      <c r="AP345" s="21">
        <f t="shared" si="106"/>
        <v>29.979532967032963</v>
      </c>
      <c r="AQ345" s="21">
        <f t="shared" si="107"/>
        <v>2.7398269607012109</v>
      </c>
      <c r="AR345" s="22">
        <f t="shared" si="100"/>
        <v>1.3076923076923077</v>
      </c>
      <c r="AS345" s="22">
        <f t="shared" si="108"/>
        <v>1.5024857526425996</v>
      </c>
      <c r="AT345" s="22">
        <f>AA345/Team_Defense_Table[[#Totals],[Yards per completion]]*'Fanduel Export'!S345</f>
        <v>11.155851986803965</v>
      </c>
      <c r="AU345" s="12">
        <f t="shared" si="115"/>
        <v>16.761508668762595</v>
      </c>
      <c r="AV345" s="12">
        <f t="shared" si="101"/>
        <v>0.23076923076923078</v>
      </c>
      <c r="AW345" s="21">
        <f t="shared" si="109"/>
        <v>35.912087912087905</v>
      </c>
      <c r="AX345" s="12">
        <f t="shared" si="110"/>
        <v>0.14172252906976748</v>
      </c>
      <c r="AY345" s="12">
        <f>AF345/Team_Defense_Table[[#Totals],[Rushing Y/A]]*R345</f>
        <v>17.049275362318841</v>
      </c>
      <c r="AZ345" s="12">
        <f t="shared" si="116"/>
        <v>2.4162664231547026</v>
      </c>
      <c r="BA345" s="22">
        <f t="shared" si="102"/>
        <v>2.5716236630378835</v>
      </c>
      <c r="BB345" s="22">
        <f t="shared" si="103"/>
        <v>0.57147192511952971</v>
      </c>
      <c r="BC345" s="21">
        <f t="shared" si="104"/>
        <v>0.52991452991452992</v>
      </c>
      <c r="BD345" t="str">
        <f t="shared" si="111"/>
        <v>Vyncint Smith</v>
      </c>
      <c r="BE345">
        <f t="shared" si="112"/>
        <v>4500</v>
      </c>
      <c r="BF345" t="str">
        <f t="shared" si="113"/>
        <v>WR</v>
      </c>
    </row>
    <row r="346" spans="1:58" x14ac:dyDescent="0.3">
      <c r="A346" t="s">
        <v>2883</v>
      </c>
      <c r="B346" t="s">
        <v>49</v>
      </c>
      <c r="C346" t="s">
        <v>1963</v>
      </c>
      <c r="D346" t="s">
        <v>2884</v>
      </c>
      <c r="E346" t="s">
        <v>2885</v>
      </c>
      <c r="F346">
        <v>0</v>
      </c>
      <c r="G346">
        <v>0</v>
      </c>
      <c r="H346">
        <v>4500</v>
      </c>
      <c r="I346" t="s">
        <v>1934</v>
      </c>
      <c r="J346" t="s">
        <v>56</v>
      </c>
      <c r="K346" t="s">
        <v>78</v>
      </c>
      <c r="O346" t="str">
        <f t="shared" si="105"/>
        <v>Joe Reed</v>
      </c>
      <c r="P346" t="str">
        <f>IFERROR(VLOOKUP(O:O,'Name Bridge'!A:B,2,FALSE),O:O)</f>
        <v>Joe Reed</v>
      </c>
      <c r="Q346" s="12">
        <f>VLOOKUP($K346,'Defensive Stats'!$AC:$AH,2,FALSE)</f>
        <v>7.8496993987975952</v>
      </c>
      <c r="R346" s="12">
        <f>VLOOKUP($K346,'Defensive Stats'!$AC:$AH,4,FALSE)</f>
        <v>4.7261904761904763</v>
      </c>
      <c r="S346" s="12">
        <f>VLOOKUP($K346,'Defensive Stats'!$AC:$AH,6,FALSE)</f>
        <v>12.717532467532468</v>
      </c>
      <c r="T346" s="12">
        <f>IFERROR(VLOOKUP($P346,Passing!$C:$AF,9,FALSE)/VLOOKUP($P346,Passing!$C:$AF,5,FALSE),0)</f>
        <v>0</v>
      </c>
      <c r="U346" s="12">
        <f>IFERROR(VLOOKUP($P346,Passing!$C:$AF,11,FALSE)/VLOOKUP($P346,Passing!$C:$AF,5,FALSE),0)</f>
        <v>0</v>
      </c>
      <c r="V346" s="12">
        <f>IFERROR(VLOOKUP($P346,Passing!$C:$AF,18,FALSE),0)</f>
        <v>0</v>
      </c>
      <c r="W346" s="12">
        <f>IFERROR(VLOOKUP($P346,Passing!$C:$AF,12,FALSE)/VLOOKUP($P346,Passing!$C:$AF,5,FALSE),0)</f>
        <v>0</v>
      </c>
      <c r="X346" s="12">
        <f>IFERROR(IF(OR($B346="D",$B346="K"),0,VLOOKUP($P346,Receiving!$C:$T,7,FALSE)/VLOOKUP($P346,Receiving!$C:$T,5,FALSE)),0)*$AJ346</f>
        <v>0</v>
      </c>
      <c r="Y346" s="21">
        <f>IFERROR(VLOOKUP($P346,Receiving!$C:$T,8,FALSE)/VLOOKUP($P346,Receiving!$C:$T,5,FALSE),0)</f>
        <v>0</v>
      </c>
      <c r="Z346" s="21">
        <f>IFERROR(VLOOKUP($P346,Receiving!$C:$T,10,FALSE)/VLOOKUP($P346,Receiving!$C:$T,5,FALSE),0)</f>
        <v>0</v>
      </c>
      <c r="AA346" s="21">
        <f>IFERROR(VLOOKUP($P346,Receiving!$C:$T,11,FALSE),0)</f>
        <v>0</v>
      </c>
      <c r="AB346" s="21">
        <f>IFERROR(VLOOKUP($P346,Receiving!$C:$T,14,FALSE),0)</f>
        <v>0</v>
      </c>
      <c r="AC346" s="21">
        <f>IFERROR(VLOOKUP($P346,Receiving!$C:$T,11,FALSE)/VLOOKUP($P346,Receiving!$C:$T,5,FALSE),0)</f>
        <v>0</v>
      </c>
      <c r="AD346" s="12">
        <f>IFERROR(VLOOKUP($P346,Rushing!$C:$P,7,FALSE)/VLOOKUP($P346,Rushing!$C:$P,5,FALSE),0)</f>
        <v>0</v>
      </c>
      <c r="AE346" s="12">
        <f>IFERROR(VLOOKUP($P346,Rushing!$C:$P,8,FALSE)/VLOOKUP($P346,Rushing!$C:$P,5,FALSE),0)</f>
        <v>0</v>
      </c>
      <c r="AF346" s="12">
        <f>IFERROR(VLOOKUP($P346,Rushing!$C:$P,12,FALSE),0)</f>
        <v>0</v>
      </c>
      <c r="AG346" s="12">
        <f>IFERROR(VLOOKUP($P346,Rushing!$C:$P,9,FALSE)/VLOOKUP($P346,Rushing!$C:$P,5,FALSE),0)</f>
        <v>0</v>
      </c>
      <c r="AH346" s="12">
        <f>VLOOKUP($J346,'Vegas Odds'!$B:$S,18,FALSE)</f>
        <v>34.151746652267818</v>
      </c>
      <c r="AI346" s="12">
        <f>VLOOKUP($J346,'Vegas Odds'!$B:$S,17,FALSE)</f>
        <v>26.748253347732181</v>
      </c>
      <c r="AJ346">
        <v>1</v>
      </c>
      <c r="AK346" s="12">
        <f t="shared" si="98"/>
        <v>0</v>
      </c>
      <c r="AL346" s="12">
        <f t="shared" si="99"/>
        <v>0</v>
      </c>
      <c r="AM346" s="12">
        <f>V346/Team_Defense_Table[[#Totals],[Passing yds/att]]*'Fanduel Export'!Q346</f>
        <v>0</v>
      </c>
      <c r="AN346" s="12">
        <f t="shared" si="114"/>
        <v>0</v>
      </c>
      <c r="AO346" s="12">
        <f>IFERROR(IF(OR($B346="D",$B346="K"),0,VLOOKUP($P346,Receiving!$C:$T,7,FALSE)/VLOOKUP($P346,Receiving!$C:$T,5,FALSE)),0)*$AJ346</f>
        <v>0</v>
      </c>
      <c r="AP346" s="21">
        <f t="shared" si="106"/>
        <v>32.673214285714288</v>
      </c>
      <c r="AQ346" s="21">
        <f t="shared" si="107"/>
        <v>0</v>
      </c>
      <c r="AR346" s="22">
        <f t="shared" si="100"/>
        <v>0</v>
      </c>
      <c r="AS346" s="22">
        <f t="shared" si="108"/>
        <v>0</v>
      </c>
      <c r="AT346" s="22">
        <f>AA346/Team_Defense_Table[[#Totals],[Yards per completion]]*'Fanduel Export'!S346</f>
        <v>0</v>
      </c>
      <c r="AU346" s="12">
        <f t="shared" si="115"/>
        <v>0</v>
      </c>
      <c r="AV346" s="12">
        <f t="shared" si="101"/>
        <v>0</v>
      </c>
      <c r="AW346" s="21">
        <f t="shared" si="109"/>
        <v>14.611309523809522</v>
      </c>
      <c r="AX346" s="12">
        <f t="shared" si="110"/>
        <v>0</v>
      </c>
      <c r="AY346" s="12">
        <f>AF346/Team_Defense_Table[[#Totals],[Rushing Y/A]]*R346</f>
        <v>0</v>
      </c>
      <c r="AZ346" s="12">
        <f t="shared" si="116"/>
        <v>0</v>
      </c>
      <c r="BA346" s="22">
        <f t="shared" si="102"/>
        <v>0</v>
      </c>
      <c r="BB346" s="22">
        <f t="shared" si="103"/>
        <v>0</v>
      </c>
      <c r="BC346" s="21">
        <f t="shared" si="104"/>
        <v>0</v>
      </c>
      <c r="BD346" t="str">
        <f t="shared" si="111"/>
        <v>Joe Reed</v>
      </c>
      <c r="BE346">
        <f t="shared" si="112"/>
        <v>4500</v>
      </c>
      <c r="BF346" t="str">
        <f t="shared" si="113"/>
        <v>WR</v>
      </c>
    </row>
    <row r="347" spans="1:58" x14ac:dyDescent="0.3">
      <c r="A347" t="s">
        <v>2886</v>
      </c>
      <c r="B347" t="s">
        <v>49</v>
      </c>
      <c r="C347" t="s">
        <v>2887</v>
      </c>
      <c r="D347" t="s">
        <v>2888</v>
      </c>
      <c r="E347" t="s">
        <v>2889</v>
      </c>
      <c r="F347">
        <v>0</v>
      </c>
      <c r="G347">
        <v>0</v>
      </c>
      <c r="H347">
        <v>4500</v>
      </c>
      <c r="I347" t="s">
        <v>1968</v>
      </c>
      <c r="J347" t="s">
        <v>99</v>
      </c>
      <c r="K347" t="s">
        <v>72</v>
      </c>
      <c r="O347" t="str">
        <f t="shared" si="105"/>
        <v>Darnell Mooney</v>
      </c>
      <c r="P347" t="str">
        <f>IFERROR(VLOOKUP(O:O,'Name Bridge'!A:B,2,FALSE),O:O)</f>
        <v>Darnell Mooney</v>
      </c>
      <c r="Q347" s="12">
        <f>VLOOKUP($K347,'Defensive Stats'!$AC:$AH,2,FALSE)</f>
        <v>7.4484451718494276</v>
      </c>
      <c r="R347" s="12">
        <f>VLOOKUP($K347,'Defensive Stats'!$AC:$AH,4,FALSE)</f>
        <v>4.0769230769230766</v>
      </c>
      <c r="S347" s="12">
        <f>VLOOKUP($K347,'Defensive Stats'!$AC:$AH,6,FALSE)</f>
        <v>11.94488188976378</v>
      </c>
      <c r="T347" s="12">
        <f>IFERROR(VLOOKUP($P347,Passing!$C:$AF,9,FALSE)/VLOOKUP($P347,Passing!$C:$AF,5,FALSE),0)</f>
        <v>0</v>
      </c>
      <c r="U347" s="12">
        <f>IFERROR(VLOOKUP($P347,Passing!$C:$AF,11,FALSE)/VLOOKUP($P347,Passing!$C:$AF,5,FALSE),0)</f>
        <v>0</v>
      </c>
      <c r="V347" s="12">
        <f>IFERROR(VLOOKUP($P347,Passing!$C:$AF,18,FALSE),0)</f>
        <v>0</v>
      </c>
      <c r="W347" s="12">
        <f>IFERROR(VLOOKUP($P347,Passing!$C:$AF,12,FALSE)/VLOOKUP($P347,Passing!$C:$AF,5,FALSE),0)</f>
        <v>0</v>
      </c>
      <c r="X347" s="12">
        <f>IFERROR(IF(OR($B347="D",$B347="K"),0,VLOOKUP($P347,Receiving!$C:$T,7,FALSE)/VLOOKUP($P347,Receiving!$C:$T,5,FALSE)),0)*$AJ347</f>
        <v>0</v>
      </c>
      <c r="Y347" s="21">
        <f>IFERROR(VLOOKUP($P347,Receiving!$C:$T,8,FALSE)/VLOOKUP($P347,Receiving!$C:$T,5,FALSE),0)</f>
        <v>0</v>
      </c>
      <c r="Z347" s="21">
        <f>IFERROR(VLOOKUP($P347,Receiving!$C:$T,10,FALSE)/VLOOKUP($P347,Receiving!$C:$T,5,FALSE),0)</f>
        <v>0</v>
      </c>
      <c r="AA347" s="21">
        <f>IFERROR(VLOOKUP($P347,Receiving!$C:$T,11,FALSE),0)</f>
        <v>0</v>
      </c>
      <c r="AB347" s="21">
        <f>IFERROR(VLOOKUP($P347,Receiving!$C:$T,14,FALSE),0)</f>
        <v>0</v>
      </c>
      <c r="AC347" s="21">
        <f>IFERROR(VLOOKUP($P347,Receiving!$C:$T,11,FALSE)/VLOOKUP($P347,Receiving!$C:$T,5,FALSE),0)</f>
        <v>0</v>
      </c>
      <c r="AD347" s="12">
        <f>IFERROR(VLOOKUP($P347,Rushing!$C:$P,7,FALSE)/VLOOKUP($P347,Rushing!$C:$P,5,FALSE),0)</f>
        <v>0</v>
      </c>
      <c r="AE347" s="12">
        <f>IFERROR(VLOOKUP($P347,Rushing!$C:$P,8,FALSE)/VLOOKUP($P347,Rushing!$C:$P,5,FALSE),0)</f>
        <v>0</v>
      </c>
      <c r="AF347" s="12">
        <f>IFERROR(VLOOKUP($P347,Rushing!$C:$P,12,FALSE),0)</f>
        <v>0</v>
      </c>
      <c r="AG347" s="12">
        <f>IFERROR(VLOOKUP($P347,Rushing!$C:$P,9,FALSE)/VLOOKUP($P347,Rushing!$C:$P,5,FALSE),0)</f>
        <v>0</v>
      </c>
      <c r="AH347" s="12">
        <f>VLOOKUP($J347,'Vegas Odds'!$B:$S,18,FALSE)</f>
        <v>39.087289482995565</v>
      </c>
      <c r="AI347" s="12">
        <f>VLOOKUP($J347,'Vegas Odds'!$B:$S,17,FALSE)</f>
        <v>21.912710517004435</v>
      </c>
      <c r="AJ347">
        <v>1</v>
      </c>
      <c r="AK347" s="12">
        <f t="shared" si="98"/>
        <v>0</v>
      </c>
      <c r="AL347" s="12">
        <f t="shared" si="99"/>
        <v>0</v>
      </c>
      <c r="AM347" s="12">
        <f>V347/Team_Defense_Table[[#Totals],[Passing yds/att]]*'Fanduel Export'!Q347</f>
        <v>0</v>
      </c>
      <c r="AN347" s="12">
        <f t="shared" si="114"/>
        <v>0</v>
      </c>
      <c r="AO347" s="12">
        <f>IFERROR(IF(OR($B347="D",$B347="K"),0,VLOOKUP($P347,Receiving!$C:$T,7,FALSE)/VLOOKUP($P347,Receiving!$C:$T,5,FALSE)),0)*$AJ347</f>
        <v>0</v>
      </c>
      <c r="AP347" s="21">
        <f t="shared" si="106"/>
        <v>29.935714285714287</v>
      </c>
      <c r="AQ347" s="21">
        <f t="shared" si="107"/>
        <v>0</v>
      </c>
      <c r="AR347" s="22">
        <f t="shared" si="100"/>
        <v>0</v>
      </c>
      <c r="AS347" s="22">
        <f t="shared" si="108"/>
        <v>0</v>
      </c>
      <c r="AT347" s="22">
        <f>AA347/Team_Defense_Table[[#Totals],[Yards per completion]]*'Fanduel Export'!S347</f>
        <v>0</v>
      </c>
      <c r="AU347" s="12">
        <f t="shared" si="115"/>
        <v>0</v>
      </c>
      <c r="AV347" s="12">
        <f t="shared" si="101"/>
        <v>0</v>
      </c>
      <c r="AW347" s="21">
        <f t="shared" si="109"/>
        <v>24.985714285714284</v>
      </c>
      <c r="AX347" s="12">
        <f t="shared" si="110"/>
        <v>0</v>
      </c>
      <c r="AY347" s="12">
        <f>AF347/Team_Defense_Table[[#Totals],[Rushing Y/A]]*R347</f>
        <v>0</v>
      </c>
      <c r="AZ347" s="12">
        <f t="shared" si="116"/>
        <v>0</v>
      </c>
      <c r="BA347" s="22">
        <f t="shared" si="102"/>
        <v>0</v>
      </c>
      <c r="BB347" s="22">
        <f t="shared" si="103"/>
        <v>0</v>
      </c>
      <c r="BC347" s="21">
        <f t="shared" si="104"/>
        <v>0</v>
      </c>
      <c r="BD347" t="str">
        <f t="shared" si="111"/>
        <v>Darnell Mooney</v>
      </c>
      <c r="BE347">
        <f t="shared" si="112"/>
        <v>4500</v>
      </c>
      <c r="BF347" t="str">
        <f t="shared" si="113"/>
        <v>WR</v>
      </c>
    </row>
    <row r="348" spans="1:58" x14ac:dyDescent="0.3">
      <c r="A348" t="s">
        <v>2890</v>
      </c>
      <c r="B348" t="s">
        <v>49</v>
      </c>
      <c r="C348" t="s">
        <v>2891</v>
      </c>
      <c r="D348" t="s">
        <v>645</v>
      </c>
      <c r="E348" t="s">
        <v>2892</v>
      </c>
      <c r="F348">
        <v>1.29999995231628</v>
      </c>
      <c r="G348">
        <v>1</v>
      </c>
      <c r="H348">
        <v>4500</v>
      </c>
      <c r="I348" t="s">
        <v>1941</v>
      </c>
      <c r="J348" t="s">
        <v>135</v>
      </c>
      <c r="K348" t="s">
        <v>76</v>
      </c>
      <c r="O348" t="str">
        <f t="shared" si="105"/>
        <v>Darvin Kidsy</v>
      </c>
      <c r="P348" t="str">
        <f>IFERROR(VLOOKUP(O:O,'Name Bridge'!A:B,2,FALSE),O:O)</f>
        <v>Darvin Kidsy</v>
      </c>
      <c r="Q348" s="12">
        <f>VLOOKUP($K348,'Defensive Stats'!$AC:$AH,2,FALSE)</f>
        <v>6.7688266199649734</v>
      </c>
      <c r="R348" s="12">
        <f>VLOOKUP($K348,'Defensive Stats'!$AC:$AH,4,FALSE)</f>
        <v>4.0849858356940514</v>
      </c>
      <c r="S348" s="12">
        <f>VLOOKUP($K348,'Defensive Stats'!$AC:$AH,6,FALSE)</f>
        <v>11.10632183908046</v>
      </c>
      <c r="T348" s="12">
        <f>IFERROR(VLOOKUP($P348,Passing!$C:$AF,9,FALSE)/VLOOKUP($P348,Passing!$C:$AF,5,FALSE),0)</f>
        <v>0</v>
      </c>
      <c r="U348" s="12">
        <f>IFERROR(VLOOKUP($P348,Passing!$C:$AF,11,FALSE)/VLOOKUP($P348,Passing!$C:$AF,5,FALSE),0)</f>
        <v>0</v>
      </c>
      <c r="V348" s="12">
        <f>IFERROR(VLOOKUP($P348,Passing!$C:$AF,18,FALSE),0)</f>
        <v>0</v>
      </c>
      <c r="W348" s="12">
        <f>IFERROR(VLOOKUP($P348,Passing!$C:$AF,12,FALSE)/VLOOKUP($P348,Passing!$C:$AF,5,FALSE),0)</f>
        <v>0</v>
      </c>
      <c r="X348" s="12">
        <f>IFERROR(IF(OR($B348="D",$B348="K"),0,VLOOKUP($P348,Receiving!$C:$T,7,FALSE)/VLOOKUP($P348,Receiving!$C:$T,5,FALSE)),0)*$AJ348</f>
        <v>0</v>
      </c>
      <c r="Y348" s="21">
        <f>IFERROR(VLOOKUP($P348,Receiving!$C:$T,8,FALSE)/VLOOKUP($P348,Receiving!$C:$T,5,FALSE),0)</f>
        <v>0</v>
      </c>
      <c r="Z348" s="21">
        <f>IFERROR(VLOOKUP($P348,Receiving!$C:$T,10,FALSE)/VLOOKUP($P348,Receiving!$C:$T,5,FALSE),0)</f>
        <v>0</v>
      </c>
      <c r="AA348" s="21">
        <f>IFERROR(VLOOKUP($P348,Receiving!$C:$T,11,FALSE),0)</f>
        <v>0</v>
      </c>
      <c r="AB348" s="21">
        <f>IFERROR(VLOOKUP($P348,Receiving!$C:$T,14,FALSE),0)</f>
        <v>0</v>
      </c>
      <c r="AC348" s="21">
        <f>IFERROR(VLOOKUP($P348,Receiving!$C:$T,11,FALSE)/VLOOKUP($P348,Receiving!$C:$T,5,FALSE),0)</f>
        <v>0</v>
      </c>
      <c r="AD348" s="12">
        <f>IFERROR(VLOOKUP($P348,Rushing!$C:$P,7,FALSE)/VLOOKUP($P348,Rushing!$C:$P,5,FALSE),0)</f>
        <v>0</v>
      </c>
      <c r="AE348" s="12">
        <f>IFERROR(VLOOKUP($P348,Rushing!$C:$P,8,FALSE)/VLOOKUP($P348,Rushing!$C:$P,5,FALSE),0)</f>
        <v>0</v>
      </c>
      <c r="AF348" s="12">
        <f>IFERROR(VLOOKUP($P348,Rushing!$C:$P,12,FALSE),0)</f>
        <v>0</v>
      </c>
      <c r="AG348" s="12">
        <f>IFERROR(VLOOKUP($P348,Rushing!$C:$P,9,FALSE)/VLOOKUP($P348,Rushing!$C:$P,5,FALSE),0)</f>
        <v>0</v>
      </c>
      <c r="AH348" s="12">
        <f>VLOOKUP($J348,'Vegas Odds'!$B:$S,18,FALSE)</f>
        <v>36.75783627131635</v>
      </c>
      <c r="AI348" s="12">
        <f>VLOOKUP($J348,'Vegas Odds'!$B:$S,17,FALSE)</f>
        <v>17.842163728683655</v>
      </c>
      <c r="AJ348">
        <v>1</v>
      </c>
      <c r="AK348" s="12">
        <f t="shared" si="98"/>
        <v>0</v>
      </c>
      <c r="AL348" s="12">
        <f t="shared" si="99"/>
        <v>0</v>
      </c>
      <c r="AM348" s="12">
        <f>V348/Team_Defense_Table[[#Totals],[Passing yds/att]]*'Fanduel Export'!Q348</f>
        <v>0</v>
      </c>
      <c r="AN348" s="12">
        <f t="shared" si="114"/>
        <v>0</v>
      </c>
      <c r="AO348" s="12">
        <f>IFERROR(IF(OR($B348="D",$B348="K"),0,VLOOKUP($P348,Receiving!$C:$T,7,FALSE)/VLOOKUP($P348,Receiving!$C:$T,5,FALSE)),0)*$AJ348</f>
        <v>0</v>
      </c>
      <c r="AP348" s="21">
        <f t="shared" si="106"/>
        <v>32.519155844155847</v>
      </c>
      <c r="AQ348" s="21">
        <f t="shared" si="107"/>
        <v>0</v>
      </c>
      <c r="AR348" s="22">
        <f t="shared" si="100"/>
        <v>0</v>
      </c>
      <c r="AS348" s="22">
        <f t="shared" si="108"/>
        <v>0</v>
      </c>
      <c r="AT348" s="22">
        <f>AA348/Team_Defense_Table[[#Totals],[Yards per completion]]*'Fanduel Export'!S348</f>
        <v>0</v>
      </c>
      <c r="AU348" s="12">
        <f t="shared" si="115"/>
        <v>0</v>
      </c>
      <c r="AV348" s="12">
        <f t="shared" si="101"/>
        <v>0</v>
      </c>
      <c r="AW348" s="21">
        <f t="shared" si="109"/>
        <v>36.928205128205128</v>
      </c>
      <c r="AX348" s="12">
        <f t="shared" si="110"/>
        <v>0</v>
      </c>
      <c r="AY348" s="12">
        <f>AF348/Team_Defense_Table[[#Totals],[Rushing Y/A]]*R348</f>
        <v>0</v>
      </c>
      <c r="AZ348" s="12">
        <f t="shared" si="116"/>
        <v>0</v>
      </c>
      <c r="BA348" s="22">
        <f t="shared" si="102"/>
        <v>0</v>
      </c>
      <c r="BB348" s="22">
        <f t="shared" si="103"/>
        <v>0</v>
      </c>
      <c r="BC348" s="21">
        <f t="shared" si="104"/>
        <v>0</v>
      </c>
      <c r="BD348" t="str">
        <f t="shared" si="111"/>
        <v>Darvin Kidsy</v>
      </c>
      <c r="BE348">
        <f t="shared" si="112"/>
        <v>4500</v>
      </c>
      <c r="BF348" t="str">
        <f t="shared" si="113"/>
        <v>WR</v>
      </c>
    </row>
    <row r="349" spans="1:58" x14ac:dyDescent="0.3">
      <c r="A349" t="s">
        <v>2893</v>
      </c>
      <c r="B349" t="s">
        <v>34</v>
      </c>
      <c r="C349" t="s">
        <v>2894</v>
      </c>
      <c r="D349" t="s">
        <v>612</v>
      </c>
      <c r="E349" t="s">
        <v>2895</v>
      </c>
      <c r="F349">
        <v>0</v>
      </c>
      <c r="G349">
        <v>2</v>
      </c>
      <c r="H349">
        <v>4500</v>
      </c>
      <c r="I349" t="s">
        <v>1884</v>
      </c>
      <c r="J349" t="s">
        <v>33</v>
      </c>
      <c r="K349" t="s">
        <v>1138</v>
      </c>
      <c r="O349" t="str">
        <f t="shared" si="105"/>
        <v>Trenton Cannon</v>
      </c>
      <c r="P349" t="str">
        <f>IFERROR(VLOOKUP(O:O,'Name Bridge'!A:B,2,FALSE),O:O)</f>
        <v>Trenton Cannon</v>
      </c>
      <c r="Q349" s="12">
        <f>VLOOKUP($K349,'Defensive Stats'!$AC:$AH,2,FALSE)</f>
        <v>7.8079847908745244</v>
      </c>
      <c r="R349" s="12">
        <f>VLOOKUP($K349,'Defensive Stats'!$AC:$AH,4,FALSE)</f>
        <v>3.8765432098765431</v>
      </c>
      <c r="S349" s="12">
        <f>VLOOKUP($K349,'Defensive Stats'!$AC:$AH,6,FALSE)</f>
        <v>12.186943620178042</v>
      </c>
      <c r="T349" s="12">
        <f>IFERROR(VLOOKUP($P349,Passing!$C:$AF,9,FALSE)/VLOOKUP($P349,Passing!$C:$AF,5,FALSE),0)</f>
        <v>0</v>
      </c>
      <c r="U349" s="12">
        <f>IFERROR(VLOOKUP($P349,Passing!$C:$AF,11,FALSE)/VLOOKUP($P349,Passing!$C:$AF,5,FALSE),0)</f>
        <v>0</v>
      </c>
      <c r="V349" s="12">
        <f>IFERROR(VLOOKUP($P349,Passing!$C:$AF,18,FALSE),0)</f>
        <v>0</v>
      </c>
      <c r="W349" s="12">
        <f>IFERROR(VLOOKUP($P349,Passing!$C:$AF,12,FALSE)/VLOOKUP($P349,Passing!$C:$AF,5,FALSE),0)</f>
        <v>0</v>
      </c>
      <c r="X349" s="12">
        <f>IFERROR(IF(OR($B349="D",$B349="K"),0,VLOOKUP($P349,Receiving!$C:$T,7,FALSE)/VLOOKUP($P349,Receiving!$C:$T,5,FALSE)),0)*$AJ349</f>
        <v>0</v>
      </c>
      <c r="Y349" s="21">
        <f>IFERROR(VLOOKUP($P349,Receiving!$C:$T,8,FALSE)/VLOOKUP($P349,Receiving!$C:$T,5,FALSE),0)</f>
        <v>0</v>
      </c>
      <c r="Z349" s="21">
        <f>IFERROR(VLOOKUP($P349,Receiving!$C:$T,10,FALSE)/VLOOKUP($P349,Receiving!$C:$T,5,FALSE),0)</f>
        <v>0</v>
      </c>
      <c r="AA349" s="21">
        <f>IFERROR(VLOOKUP($P349,Receiving!$C:$T,11,FALSE),0)</f>
        <v>0</v>
      </c>
      <c r="AB349" s="21">
        <f>IFERROR(VLOOKUP($P349,Receiving!$C:$T,14,FALSE),0)</f>
        <v>0</v>
      </c>
      <c r="AC349" s="21">
        <f>IFERROR(VLOOKUP($P349,Receiving!$C:$T,11,FALSE)/VLOOKUP($P349,Receiving!$C:$T,5,FALSE),0)</f>
        <v>0</v>
      </c>
      <c r="AD349" s="12">
        <f>IFERROR(VLOOKUP($P349,Rushing!$C:$P,7,FALSE)/VLOOKUP($P349,Rushing!$C:$P,5,FALSE),0)</f>
        <v>0</v>
      </c>
      <c r="AE349" s="12">
        <f>IFERROR(VLOOKUP($P349,Rushing!$C:$P,8,FALSE)/VLOOKUP($P349,Rushing!$C:$P,5,FALSE),0)</f>
        <v>0</v>
      </c>
      <c r="AF349" s="12">
        <f>IFERROR(VLOOKUP($P349,Rushing!$C:$P,12,FALSE),0)</f>
        <v>0</v>
      </c>
      <c r="AG349" s="12">
        <f>IFERROR(VLOOKUP($P349,Rushing!$C:$P,9,FALSE)/VLOOKUP($P349,Rushing!$C:$P,5,FALSE),0)</f>
        <v>0</v>
      </c>
      <c r="AH349" s="12">
        <f>VLOOKUP($J349,'Vegas Odds'!$B:$S,18,FALSE)</f>
        <v>42.975624629062651</v>
      </c>
      <c r="AI349" s="12">
        <f>VLOOKUP($J349,'Vegas Odds'!$B:$S,17,FALSE)</f>
        <v>20.224375370937352</v>
      </c>
      <c r="AJ349">
        <v>1</v>
      </c>
      <c r="AK349" s="12">
        <f t="shared" si="98"/>
        <v>0</v>
      </c>
      <c r="AL349" s="12">
        <f t="shared" si="99"/>
        <v>0</v>
      </c>
      <c r="AM349" s="12">
        <f>V349/Team_Defense_Table[[#Totals],[Passing yds/att]]*'Fanduel Export'!Q349</f>
        <v>0</v>
      </c>
      <c r="AN349" s="12">
        <f t="shared" si="114"/>
        <v>0</v>
      </c>
      <c r="AO349" s="12">
        <f>IFERROR(IF(OR($B349="D",$B349="K"),0,VLOOKUP($P349,Receiving!$C:$T,7,FALSE)/VLOOKUP($P349,Receiving!$C:$T,5,FALSE)),0)*$AJ349</f>
        <v>0</v>
      </c>
      <c r="AP349" s="21">
        <f t="shared" si="106"/>
        <v>35.359294871794873</v>
      </c>
      <c r="AQ349" s="21">
        <f t="shared" si="107"/>
        <v>0</v>
      </c>
      <c r="AR349" s="22">
        <f t="shared" si="100"/>
        <v>0</v>
      </c>
      <c r="AS349" s="22">
        <f t="shared" si="108"/>
        <v>0</v>
      </c>
      <c r="AT349" s="22">
        <f>AA349/Team_Defense_Table[[#Totals],[Yards per completion]]*'Fanduel Export'!S349</f>
        <v>0</v>
      </c>
      <c r="AU349" s="12">
        <f t="shared" si="115"/>
        <v>0</v>
      </c>
      <c r="AV349" s="12">
        <f t="shared" si="101"/>
        <v>0</v>
      </c>
      <c r="AW349" s="21">
        <f t="shared" si="109"/>
        <v>28.778311965811962</v>
      </c>
      <c r="AX349" s="12">
        <f t="shared" si="110"/>
        <v>0</v>
      </c>
      <c r="AY349" s="12">
        <f>AF349/Team_Defense_Table[[#Totals],[Rushing Y/A]]*R349</f>
        <v>0</v>
      </c>
      <c r="AZ349" s="12">
        <f t="shared" si="116"/>
        <v>0</v>
      </c>
      <c r="BA349" s="22">
        <f t="shared" si="102"/>
        <v>0</v>
      </c>
      <c r="BB349" s="22">
        <f t="shared" si="103"/>
        <v>0</v>
      </c>
      <c r="BC349" s="21">
        <f t="shared" si="104"/>
        <v>0</v>
      </c>
      <c r="BD349" t="str">
        <f t="shared" si="111"/>
        <v>Trenton Cannon</v>
      </c>
      <c r="BE349">
        <f t="shared" si="112"/>
        <v>4500</v>
      </c>
      <c r="BF349" t="str">
        <f t="shared" si="113"/>
        <v>RB</v>
      </c>
    </row>
    <row r="350" spans="1:58" x14ac:dyDescent="0.3">
      <c r="A350" t="s">
        <v>2896</v>
      </c>
      <c r="B350" t="s">
        <v>49</v>
      </c>
      <c r="C350" t="s">
        <v>2897</v>
      </c>
      <c r="D350" t="s">
        <v>2898</v>
      </c>
      <c r="E350" t="s">
        <v>2899</v>
      </c>
      <c r="F350">
        <v>0</v>
      </c>
      <c r="G350">
        <v>0</v>
      </c>
      <c r="H350">
        <v>4500</v>
      </c>
      <c r="I350" t="s">
        <v>1919</v>
      </c>
      <c r="J350" t="s">
        <v>1090</v>
      </c>
      <c r="K350" t="s">
        <v>116</v>
      </c>
      <c r="O350" t="str">
        <f t="shared" si="105"/>
        <v>Jauan Jennings</v>
      </c>
      <c r="P350" t="str">
        <f>IFERROR(VLOOKUP(O:O,'Name Bridge'!A:B,2,FALSE),O:O)</f>
        <v>Jauan Jennings</v>
      </c>
      <c r="Q350" s="12">
        <f>VLOOKUP($K350,'Defensive Stats'!$AC:$AH,2,FALSE)</f>
        <v>7.5041597337770387</v>
      </c>
      <c r="R350" s="12">
        <f>VLOOKUP($K350,'Defensive Stats'!$AC:$AH,4,FALSE)</f>
        <v>4.3781321184510249</v>
      </c>
      <c r="S350" s="12">
        <f>VLOOKUP($K350,'Defensive Stats'!$AC:$AH,6,FALSE)</f>
        <v>10.712589073634204</v>
      </c>
      <c r="T350" s="12">
        <f>IFERROR(VLOOKUP($P350,Passing!$C:$AF,9,FALSE)/VLOOKUP($P350,Passing!$C:$AF,5,FALSE),0)</f>
        <v>0</v>
      </c>
      <c r="U350" s="12">
        <f>IFERROR(VLOOKUP($P350,Passing!$C:$AF,11,FALSE)/VLOOKUP($P350,Passing!$C:$AF,5,FALSE),0)</f>
        <v>0</v>
      </c>
      <c r="V350" s="12">
        <f>IFERROR(VLOOKUP($P350,Passing!$C:$AF,18,FALSE),0)</f>
        <v>0</v>
      </c>
      <c r="W350" s="12">
        <f>IFERROR(VLOOKUP($P350,Passing!$C:$AF,12,FALSE)/VLOOKUP($P350,Passing!$C:$AF,5,FALSE),0)</f>
        <v>0</v>
      </c>
      <c r="X350" s="12">
        <f>IFERROR(IF(OR($B350="D",$B350="K"),0,VLOOKUP($P350,Receiving!$C:$T,7,FALSE)/VLOOKUP($P350,Receiving!$C:$T,5,FALSE)),0)*$AJ350</f>
        <v>0</v>
      </c>
      <c r="Y350" s="21">
        <f>IFERROR(VLOOKUP($P350,Receiving!$C:$T,8,FALSE)/VLOOKUP($P350,Receiving!$C:$T,5,FALSE),0)</f>
        <v>0</v>
      </c>
      <c r="Z350" s="21">
        <f>IFERROR(VLOOKUP($P350,Receiving!$C:$T,10,FALSE)/VLOOKUP($P350,Receiving!$C:$T,5,FALSE),0)</f>
        <v>0</v>
      </c>
      <c r="AA350" s="21">
        <f>IFERROR(VLOOKUP($P350,Receiving!$C:$T,11,FALSE),0)</f>
        <v>0</v>
      </c>
      <c r="AB350" s="21">
        <f>IFERROR(VLOOKUP($P350,Receiving!$C:$T,14,FALSE),0)</f>
        <v>0</v>
      </c>
      <c r="AC350" s="21">
        <f>IFERROR(VLOOKUP($P350,Receiving!$C:$T,11,FALSE)/VLOOKUP($P350,Receiving!$C:$T,5,FALSE),0)</f>
        <v>0</v>
      </c>
      <c r="AD350" s="12">
        <f>IFERROR(VLOOKUP($P350,Rushing!$C:$P,7,FALSE)/VLOOKUP($P350,Rushing!$C:$P,5,FALSE),0)</f>
        <v>0</v>
      </c>
      <c r="AE350" s="12">
        <f>IFERROR(VLOOKUP($P350,Rushing!$C:$P,8,FALSE)/VLOOKUP($P350,Rushing!$C:$P,5,FALSE),0)</f>
        <v>0</v>
      </c>
      <c r="AF350" s="12">
        <f>IFERROR(VLOOKUP($P350,Rushing!$C:$P,12,FALSE),0)</f>
        <v>0</v>
      </c>
      <c r="AG350" s="12">
        <f>IFERROR(VLOOKUP($P350,Rushing!$C:$P,9,FALSE)/VLOOKUP($P350,Rushing!$C:$P,5,FALSE),0)</f>
        <v>0</v>
      </c>
      <c r="AH350" s="12">
        <f>VLOOKUP($J350,'Vegas Odds'!$B:$S,18,FALSE)</f>
        <v>26.807585091071147</v>
      </c>
      <c r="AI350" s="12">
        <f>VLOOKUP($J350,'Vegas Odds'!$B:$S,17,FALSE)</f>
        <v>33.392414908928856</v>
      </c>
      <c r="AJ350">
        <v>1</v>
      </c>
      <c r="AK350" s="12">
        <f t="shared" si="98"/>
        <v>0</v>
      </c>
      <c r="AL350" s="12">
        <f t="shared" si="99"/>
        <v>0</v>
      </c>
      <c r="AM350" s="12">
        <f>V350/Team_Defense_Table[[#Totals],[Passing yds/att]]*'Fanduel Export'!Q350</f>
        <v>0</v>
      </c>
      <c r="AN350" s="12">
        <f t="shared" si="114"/>
        <v>0</v>
      </c>
      <c r="AO350" s="12">
        <f>IFERROR(IF(OR($B350="D",$B350="K"),0,VLOOKUP($P350,Receiving!$C:$T,7,FALSE)/VLOOKUP($P350,Receiving!$C:$T,5,FALSE)),0)*$AJ350</f>
        <v>0</v>
      </c>
      <c r="AP350" s="21">
        <f t="shared" si="106"/>
        <v>33.340259740259739</v>
      </c>
      <c r="AQ350" s="21">
        <f t="shared" si="107"/>
        <v>0</v>
      </c>
      <c r="AR350" s="22">
        <f t="shared" si="100"/>
        <v>0</v>
      </c>
      <c r="AS350" s="22">
        <f t="shared" si="108"/>
        <v>0</v>
      </c>
      <c r="AT350" s="22">
        <f>AA350/Team_Defense_Table[[#Totals],[Yards per completion]]*'Fanduel Export'!S350</f>
        <v>0</v>
      </c>
      <c r="AU350" s="12">
        <f t="shared" si="115"/>
        <v>0</v>
      </c>
      <c r="AV350" s="12">
        <f t="shared" si="101"/>
        <v>0</v>
      </c>
      <c r="AW350" s="21">
        <f t="shared" si="109"/>
        <v>29.127326839826839</v>
      </c>
      <c r="AX350" s="12">
        <f t="shared" si="110"/>
        <v>0</v>
      </c>
      <c r="AY350" s="12">
        <f>AF350/Team_Defense_Table[[#Totals],[Rushing Y/A]]*R350</f>
        <v>0</v>
      </c>
      <c r="AZ350" s="12">
        <f t="shared" si="116"/>
        <v>0</v>
      </c>
      <c r="BA350" s="22">
        <f t="shared" si="102"/>
        <v>0</v>
      </c>
      <c r="BB350" s="22">
        <f t="shared" si="103"/>
        <v>0</v>
      </c>
      <c r="BC350" s="21">
        <f t="shared" si="104"/>
        <v>0</v>
      </c>
      <c r="BD350" t="str">
        <f t="shared" si="111"/>
        <v>Jauan Jennings</v>
      </c>
      <c r="BE350">
        <f t="shared" si="112"/>
        <v>4500</v>
      </c>
      <c r="BF350" t="str">
        <f t="shared" si="113"/>
        <v>WR</v>
      </c>
    </row>
    <row r="351" spans="1:58" x14ac:dyDescent="0.3">
      <c r="A351" t="s">
        <v>2900</v>
      </c>
      <c r="B351" t="s">
        <v>49</v>
      </c>
      <c r="C351" t="s">
        <v>1949</v>
      </c>
      <c r="D351" t="s">
        <v>2901</v>
      </c>
      <c r="E351" t="s">
        <v>2902</v>
      </c>
      <c r="F351">
        <v>0</v>
      </c>
      <c r="G351">
        <v>0</v>
      </c>
      <c r="H351">
        <v>4500</v>
      </c>
      <c r="I351" t="s">
        <v>1922</v>
      </c>
      <c r="J351" t="s">
        <v>107</v>
      </c>
      <c r="K351" t="s">
        <v>130</v>
      </c>
      <c r="O351" t="str">
        <f t="shared" si="105"/>
        <v>Nick Easley</v>
      </c>
      <c r="P351" t="str">
        <f>IFERROR(VLOOKUP(O:O,'Name Bridge'!A:B,2,FALSE),O:O)</f>
        <v>Nick Easley</v>
      </c>
      <c r="Q351" s="12">
        <f>VLOOKUP($K351,'Defensive Stats'!$AC:$AH,2,FALSE)</f>
        <v>6.45982905982906</v>
      </c>
      <c r="R351" s="12">
        <f>VLOOKUP($K351,'Defensive Stats'!$AC:$AH,4,FALSE)</f>
        <v>3.3357314148681056</v>
      </c>
      <c r="S351" s="12">
        <f>VLOOKUP($K351,'Defensive Stats'!$AC:$AH,6,FALSE)</f>
        <v>10.410468319559229</v>
      </c>
      <c r="T351" s="12">
        <f>IFERROR(VLOOKUP($P351,Passing!$C:$AF,9,FALSE)/VLOOKUP($P351,Passing!$C:$AF,5,FALSE),0)</f>
        <v>0</v>
      </c>
      <c r="U351" s="12">
        <f>IFERROR(VLOOKUP($P351,Passing!$C:$AF,11,FALSE)/VLOOKUP($P351,Passing!$C:$AF,5,FALSE),0)</f>
        <v>0</v>
      </c>
      <c r="V351" s="12">
        <f>IFERROR(VLOOKUP($P351,Passing!$C:$AF,18,FALSE),0)</f>
        <v>0</v>
      </c>
      <c r="W351" s="12">
        <f>IFERROR(VLOOKUP($P351,Passing!$C:$AF,12,FALSE)/VLOOKUP($P351,Passing!$C:$AF,5,FALSE),0)</f>
        <v>0</v>
      </c>
      <c r="X351" s="12">
        <f>IFERROR(IF(OR($B351="D",$B351="K"),0,VLOOKUP($P351,Receiving!$C:$T,7,FALSE)/VLOOKUP($P351,Receiving!$C:$T,5,FALSE)),0)*$AJ351</f>
        <v>0</v>
      </c>
      <c r="Y351" s="21">
        <f>IFERROR(VLOOKUP($P351,Receiving!$C:$T,8,FALSE)/VLOOKUP($P351,Receiving!$C:$T,5,FALSE),0)</f>
        <v>0</v>
      </c>
      <c r="Z351" s="21">
        <f>IFERROR(VLOOKUP($P351,Receiving!$C:$T,10,FALSE)/VLOOKUP($P351,Receiving!$C:$T,5,FALSE),0)</f>
        <v>0</v>
      </c>
      <c r="AA351" s="21">
        <f>IFERROR(VLOOKUP($P351,Receiving!$C:$T,11,FALSE),0)</f>
        <v>0</v>
      </c>
      <c r="AB351" s="21">
        <f>IFERROR(VLOOKUP($P351,Receiving!$C:$T,14,FALSE),0)</f>
        <v>0</v>
      </c>
      <c r="AC351" s="21">
        <f>IFERROR(VLOOKUP($P351,Receiving!$C:$T,11,FALSE)/VLOOKUP($P351,Receiving!$C:$T,5,FALSE),0)</f>
        <v>0</v>
      </c>
      <c r="AD351" s="12">
        <f>IFERROR(VLOOKUP($P351,Rushing!$C:$P,7,FALSE)/VLOOKUP($P351,Rushing!$C:$P,5,FALSE),0)</f>
        <v>0</v>
      </c>
      <c r="AE351" s="12">
        <f>IFERROR(VLOOKUP($P351,Rushing!$C:$P,8,FALSE)/VLOOKUP($P351,Rushing!$C:$P,5,FALSE),0)</f>
        <v>0</v>
      </c>
      <c r="AF351" s="12">
        <f>IFERROR(VLOOKUP($P351,Rushing!$C:$P,12,FALSE),0)</f>
        <v>0</v>
      </c>
      <c r="AG351" s="12">
        <f>IFERROR(VLOOKUP($P351,Rushing!$C:$P,9,FALSE)/VLOOKUP($P351,Rushing!$C:$P,5,FALSE),0)</f>
        <v>0</v>
      </c>
      <c r="AH351" s="12">
        <f>VLOOKUP($J351,'Vegas Odds'!$B:$S,18,FALSE)</f>
        <v>31.210567449280106</v>
      </c>
      <c r="AI351" s="12">
        <f>VLOOKUP($J351,'Vegas Odds'!$B:$S,17,FALSE)</f>
        <v>27.689432550719893</v>
      </c>
      <c r="AJ351">
        <v>1</v>
      </c>
      <c r="AK351" s="12">
        <f t="shared" si="98"/>
        <v>0</v>
      </c>
      <c r="AL351" s="12">
        <f t="shared" si="99"/>
        <v>0</v>
      </c>
      <c r="AM351" s="12">
        <f>V351/Team_Defense_Table[[#Totals],[Passing yds/att]]*'Fanduel Export'!Q351</f>
        <v>0</v>
      </c>
      <c r="AN351" s="12">
        <f t="shared" si="114"/>
        <v>0</v>
      </c>
      <c r="AO351" s="12">
        <f>IFERROR(IF(OR($B351="D",$B351="K"),0,VLOOKUP($P351,Receiving!$C:$T,7,FALSE)/VLOOKUP($P351,Receiving!$C:$T,5,FALSE)),0)*$AJ351</f>
        <v>0</v>
      </c>
      <c r="AP351" s="21">
        <f t="shared" si="106"/>
        <v>43.803379953379959</v>
      </c>
      <c r="AQ351" s="21">
        <f t="shared" si="107"/>
        <v>0</v>
      </c>
      <c r="AR351" s="22">
        <f t="shared" si="100"/>
        <v>0</v>
      </c>
      <c r="AS351" s="22">
        <f t="shared" si="108"/>
        <v>0</v>
      </c>
      <c r="AT351" s="22">
        <f>AA351/Team_Defense_Table[[#Totals],[Yards per completion]]*'Fanduel Export'!S351</f>
        <v>0</v>
      </c>
      <c r="AU351" s="12">
        <f t="shared" si="115"/>
        <v>0</v>
      </c>
      <c r="AV351" s="12">
        <f t="shared" si="101"/>
        <v>0</v>
      </c>
      <c r="AW351" s="21">
        <f t="shared" si="109"/>
        <v>25.532284382284381</v>
      </c>
      <c r="AX351" s="12">
        <f t="shared" si="110"/>
        <v>0</v>
      </c>
      <c r="AY351" s="12">
        <f>AF351/Team_Defense_Table[[#Totals],[Rushing Y/A]]*R351</f>
        <v>0</v>
      </c>
      <c r="AZ351" s="12">
        <f t="shared" si="116"/>
        <v>0</v>
      </c>
      <c r="BA351" s="22">
        <f t="shared" si="102"/>
        <v>0</v>
      </c>
      <c r="BB351" s="22">
        <f t="shared" si="103"/>
        <v>0</v>
      </c>
      <c r="BC351" s="21">
        <f t="shared" si="104"/>
        <v>0</v>
      </c>
      <c r="BD351" t="str">
        <f t="shared" si="111"/>
        <v>Nick Easley</v>
      </c>
      <c r="BE351">
        <f t="shared" si="112"/>
        <v>4500</v>
      </c>
      <c r="BF351" t="str">
        <f t="shared" si="113"/>
        <v>WR</v>
      </c>
    </row>
    <row r="352" spans="1:58" x14ac:dyDescent="0.3">
      <c r="A352" t="s">
        <v>2903</v>
      </c>
      <c r="B352" t="s">
        <v>49</v>
      </c>
      <c r="C352" t="s">
        <v>2904</v>
      </c>
      <c r="D352" t="s">
        <v>2905</v>
      </c>
      <c r="E352" t="s">
        <v>2906</v>
      </c>
      <c r="F352">
        <v>0</v>
      </c>
      <c r="G352">
        <v>0</v>
      </c>
      <c r="H352">
        <v>4500</v>
      </c>
      <c r="I352" t="s">
        <v>1922</v>
      </c>
      <c r="J352" t="s">
        <v>130</v>
      </c>
      <c r="K352" t="s">
        <v>107</v>
      </c>
      <c r="O352" t="str">
        <f t="shared" si="105"/>
        <v>Lawrence Cager</v>
      </c>
      <c r="P352" t="str">
        <f>IFERROR(VLOOKUP(O:O,'Name Bridge'!A:B,2,FALSE),O:O)</f>
        <v>Lawrence Cager</v>
      </c>
      <c r="Q352" s="12">
        <f>VLOOKUP($K352,'Defensive Stats'!$AC:$AH,2,FALSE)</f>
        <v>5.6473779385171792</v>
      </c>
      <c r="R352" s="12">
        <f>VLOOKUP($K352,'Defensive Stats'!$AC:$AH,4,FALSE)</f>
        <v>4.25</v>
      </c>
      <c r="S352" s="12">
        <f>VLOOKUP($K352,'Defensive Stats'!$AC:$AH,6,FALSE)</f>
        <v>8.9741379310344822</v>
      </c>
      <c r="T352" s="12">
        <f>IFERROR(VLOOKUP($P352,Passing!$C:$AF,9,FALSE)/VLOOKUP($P352,Passing!$C:$AF,5,FALSE),0)</f>
        <v>0</v>
      </c>
      <c r="U352" s="12">
        <f>IFERROR(VLOOKUP($P352,Passing!$C:$AF,11,FALSE)/VLOOKUP($P352,Passing!$C:$AF,5,FALSE),0)</f>
        <v>0</v>
      </c>
      <c r="V352" s="12">
        <f>IFERROR(VLOOKUP($P352,Passing!$C:$AF,18,FALSE),0)</f>
        <v>0</v>
      </c>
      <c r="W352" s="12">
        <f>IFERROR(VLOOKUP($P352,Passing!$C:$AF,12,FALSE)/VLOOKUP($P352,Passing!$C:$AF,5,FALSE),0)</f>
        <v>0</v>
      </c>
      <c r="X352" s="12">
        <f>IFERROR(IF(OR($B352="D",$B352="K"),0,VLOOKUP($P352,Receiving!$C:$T,7,FALSE)/VLOOKUP($P352,Receiving!$C:$T,5,FALSE)),0)*$AJ352</f>
        <v>0</v>
      </c>
      <c r="Y352" s="21">
        <f>IFERROR(VLOOKUP($P352,Receiving!$C:$T,8,FALSE)/VLOOKUP($P352,Receiving!$C:$T,5,FALSE),0)</f>
        <v>0</v>
      </c>
      <c r="Z352" s="21">
        <f>IFERROR(VLOOKUP($P352,Receiving!$C:$T,10,FALSE)/VLOOKUP($P352,Receiving!$C:$T,5,FALSE),0)</f>
        <v>0</v>
      </c>
      <c r="AA352" s="21">
        <f>IFERROR(VLOOKUP($P352,Receiving!$C:$T,11,FALSE),0)</f>
        <v>0</v>
      </c>
      <c r="AB352" s="21">
        <f>IFERROR(VLOOKUP($P352,Receiving!$C:$T,14,FALSE),0)</f>
        <v>0</v>
      </c>
      <c r="AC352" s="21">
        <f>IFERROR(VLOOKUP($P352,Receiving!$C:$T,11,FALSE)/VLOOKUP($P352,Receiving!$C:$T,5,FALSE),0)</f>
        <v>0</v>
      </c>
      <c r="AD352" s="12">
        <f>IFERROR(VLOOKUP($P352,Rushing!$C:$P,7,FALSE)/VLOOKUP($P352,Rushing!$C:$P,5,FALSE),0)</f>
        <v>0</v>
      </c>
      <c r="AE352" s="12">
        <f>IFERROR(VLOOKUP($P352,Rushing!$C:$P,8,FALSE)/VLOOKUP($P352,Rushing!$C:$P,5,FALSE),0)</f>
        <v>0</v>
      </c>
      <c r="AF352" s="12">
        <f>IFERROR(VLOOKUP($P352,Rushing!$C:$P,12,FALSE),0)</f>
        <v>0</v>
      </c>
      <c r="AG352" s="12">
        <f>IFERROR(VLOOKUP($P352,Rushing!$C:$P,9,FALSE)/VLOOKUP($P352,Rushing!$C:$P,5,FALSE),0)</f>
        <v>0</v>
      </c>
      <c r="AH352" s="12">
        <f>VLOOKUP($J352,'Vegas Odds'!$B:$S,18,FALSE)</f>
        <v>34.445274999999995</v>
      </c>
      <c r="AI352" s="12">
        <f>VLOOKUP($J352,'Vegas Odds'!$B:$S,17,FALSE)</f>
        <v>22.054725000000001</v>
      </c>
      <c r="AJ352">
        <v>1</v>
      </c>
      <c r="AK352" s="12">
        <f t="shared" si="98"/>
        <v>0</v>
      </c>
      <c r="AL352" s="12">
        <f t="shared" si="99"/>
        <v>0</v>
      </c>
      <c r="AM352" s="12">
        <f>V352/Team_Defense_Table[[#Totals],[Passing yds/att]]*'Fanduel Export'!Q352</f>
        <v>0</v>
      </c>
      <c r="AN352" s="12">
        <f t="shared" si="114"/>
        <v>0</v>
      </c>
      <c r="AO352" s="12">
        <f>IFERROR(IF(OR($B352="D",$B352="K"),0,VLOOKUP($P352,Receiving!$C:$T,7,FALSE)/VLOOKUP($P352,Receiving!$C:$T,5,FALSE)),0)*$AJ352</f>
        <v>0</v>
      </c>
      <c r="AP352" s="21">
        <f t="shared" si="106"/>
        <v>29.979532967032963</v>
      </c>
      <c r="AQ352" s="21">
        <f t="shared" si="107"/>
        <v>0</v>
      </c>
      <c r="AR352" s="22">
        <f t="shared" si="100"/>
        <v>0</v>
      </c>
      <c r="AS352" s="22">
        <f t="shared" si="108"/>
        <v>0</v>
      </c>
      <c r="AT352" s="22">
        <f>AA352/Team_Defense_Table[[#Totals],[Yards per completion]]*'Fanduel Export'!S352</f>
        <v>0</v>
      </c>
      <c r="AU352" s="12">
        <f t="shared" si="115"/>
        <v>0</v>
      </c>
      <c r="AV352" s="12">
        <f t="shared" si="101"/>
        <v>0</v>
      </c>
      <c r="AW352" s="21">
        <f t="shared" si="109"/>
        <v>35.912087912087905</v>
      </c>
      <c r="AX352" s="12">
        <f t="shared" si="110"/>
        <v>0</v>
      </c>
      <c r="AY352" s="12">
        <f>AF352/Team_Defense_Table[[#Totals],[Rushing Y/A]]*R352</f>
        <v>0</v>
      </c>
      <c r="AZ352" s="12">
        <f t="shared" si="116"/>
        <v>0</v>
      </c>
      <c r="BA352" s="22">
        <f t="shared" si="102"/>
        <v>0</v>
      </c>
      <c r="BB352" s="22">
        <f t="shared" si="103"/>
        <v>0</v>
      </c>
      <c r="BC352" s="21">
        <f t="shared" si="104"/>
        <v>0</v>
      </c>
      <c r="BD352" t="str">
        <f t="shared" si="111"/>
        <v>Lawrence Cager</v>
      </c>
      <c r="BE352">
        <f t="shared" si="112"/>
        <v>4500</v>
      </c>
      <c r="BF352" t="str">
        <f t="shared" si="113"/>
        <v>WR</v>
      </c>
    </row>
    <row r="353" spans="1:58" x14ac:dyDescent="0.3">
      <c r="A353" t="s">
        <v>2907</v>
      </c>
      <c r="B353" t="s">
        <v>49</v>
      </c>
      <c r="C353" t="s">
        <v>1917</v>
      </c>
      <c r="D353" t="s">
        <v>2908</v>
      </c>
      <c r="E353" t="s">
        <v>2494</v>
      </c>
      <c r="F353">
        <v>0</v>
      </c>
      <c r="G353">
        <v>0</v>
      </c>
      <c r="H353">
        <v>4500</v>
      </c>
      <c r="I353" t="s">
        <v>1922</v>
      </c>
      <c r="J353" t="s">
        <v>130</v>
      </c>
      <c r="K353" t="s">
        <v>107</v>
      </c>
      <c r="O353" t="str">
        <f t="shared" si="105"/>
        <v>George Campbell</v>
      </c>
      <c r="P353" t="str">
        <f>IFERROR(VLOOKUP(O:O,'Name Bridge'!A:B,2,FALSE),O:O)</f>
        <v>George Campbell</v>
      </c>
      <c r="Q353" s="12">
        <f>VLOOKUP($K353,'Defensive Stats'!$AC:$AH,2,FALSE)</f>
        <v>5.6473779385171792</v>
      </c>
      <c r="R353" s="12">
        <f>VLOOKUP($K353,'Defensive Stats'!$AC:$AH,4,FALSE)</f>
        <v>4.25</v>
      </c>
      <c r="S353" s="12">
        <f>VLOOKUP($K353,'Defensive Stats'!$AC:$AH,6,FALSE)</f>
        <v>8.9741379310344822</v>
      </c>
      <c r="T353" s="12">
        <f>IFERROR(VLOOKUP($P353,Passing!$C:$AF,9,FALSE)/VLOOKUP($P353,Passing!$C:$AF,5,FALSE),0)</f>
        <v>0</v>
      </c>
      <c r="U353" s="12">
        <f>IFERROR(VLOOKUP($P353,Passing!$C:$AF,11,FALSE)/VLOOKUP($P353,Passing!$C:$AF,5,FALSE),0)</f>
        <v>0</v>
      </c>
      <c r="V353" s="12">
        <f>IFERROR(VLOOKUP($P353,Passing!$C:$AF,18,FALSE),0)</f>
        <v>0</v>
      </c>
      <c r="W353" s="12">
        <f>IFERROR(VLOOKUP($P353,Passing!$C:$AF,12,FALSE)/VLOOKUP($P353,Passing!$C:$AF,5,FALSE),0)</f>
        <v>0</v>
      </c>
      <c r="X353" s="12">
        <f>IFERROR(IF(OR($B353="D",$B353="K"),0,VLOOKUP($P353,Receiving!$C:$T,7,FALSE)/VLOOKUP($P353,Receiving!$C:$T,5,FALSE)),0)*$AJ353</f>
        <v>0</v>
      </c>
      <c r="Y353" s="21">
        <f>IFERROR(VLOOKUP($P353,Receiving!$C:$T,8,FALSE)/VLOOKUP($P353,Receiving!$C:$T,5,FALSE),0)</f>
        <v>0</v>
      </c>
      <c r="Z353" s="21">
        <f>IFERROR(VLOOKUP($P353,Receiving!$C:$T,10,FALSE)/VLOOKUP($P353,Receiving!$C:$T,5,FALSE),0)</f>
        <v>0</v>
      </c>
      <c r="AA353" s="21">
        <f>IFERROR(VLOOKUP($P353,Receiving!$C:$T,11,FALSE),0)</f>
        <v>0</v>
      </c>
      <c r="AB353" s="21">
        <f>IFERROR(VLOOKUP($P353,Receiving!$C:$T,14,FALSE),0)</f>
        <v>0</v>
      </c>
      <c r="AC353" s="21">
        <f>IFERROR(VLOOKUP($P353,Receiving!$C:$T,11,FALSE)/VLOOKUP($P353,Receiving!$C:$T,5,FALSE),0)</f>
        <v>0</v>
      </c>
      <c r="AD353" s="12">
        <f>IFERROR(VLOOKUP($P353,Rushing!$C:$P,7,FALSE)/VLOOKUP($P353,Rushing!$C:$P,5,FALSE),0)</f>
        <v>0</v>
      </c>
      <c r="AE353" s="12">
        <f>IFERROR(VLOOKUP($P353,Rushing!$C:$P,8,FALSE)/VLOOKUP($P353,Rushing!$C:$P,5,FALSE),0)</f>
        <v>0</v>
      </c>
      <c r="AF353" s="12">
        <f>IFERROR(VLOOKUP($P353,Rushing!$C:$P,12,FALSE),0)</f>
        <v>0</v>
      </c>
      <c r="AG353" s="12">
        <f>IFERROR(VLOOKUP($P353,Rushing!$C:$P,9,FALSE)/VLOOKUP($P353,Rushing!$C:$P,5,FALSE),0)</f>
        <v>0</v>
      </c>
      <c r="AH353" s="12">
        <f>VLOOKUP($J353,'Vegas Odds'!$B:$S,18,FALSE)</f>
        <v>34.445274999999995</v>
      </c>
      <c r="AI353" s="12">
        <f>VLOOKUP($J353,'Vegas Odds'!$B:$S,17,FALSE)</f>
        <v>22.054725000000001</v>
      </c>
      <c r="AJ353">
        <v>1</v>
      </c>
      <c r="AK353" s="12">
        <f t="shared" si="98"/>
        <v>0</v>
      </c>
      <c r="AL353" s="12">
        <f t="shared" si="99"/>
        <v>0</v>
      </c>
      <c r="AM353" s="12">
        <f>V353/Team_Defense_Table[[#Totals],[Passing yds/att]]*'Fanduel Export'!Q353</f>
        <v>0</v>
      </c>
      <c r="AN353" s="12">
        <f t="shared" si="114"/>
        <v>0</v>
      </c>
      <c r="AO353" s="12">
        <f>IFERROR(IF(OR($B353="D",$B353="K"),0,VLOOKUP($P353,Receiving!$C:$T,7,FALSE)/VLOOKUP($P353,Receiving!$C:$T,5,FALSE)),0)*$AJ353</f>
        <v>0</v>
      </c>
      <c r="AP353" s="21">
        <f t="shared" si="106"/>
        <v>29.979532967032963</v>
      </c>
      <c r="AQ353" s="21">
        <f t="shared" si="107"/>
        <v>0</v>
      </c>
      <c r="AR353" s="22">
        <f t="shared" si="100"/>
        <v>0</v>
      </c>
      <c r="AS353" s="22">
        <f t="shared" si="108"/>
        <v>0</v>
      </c>
      <c r="AT353" s="22">
        <f>AA353/Team_Defense_Table[[#Totals],[Yards per completion]]*'Fanduel Export'!S353</f>
        <v>0</v>
      </c>
      <c r="AU353" s="12">
        <f t="shared" si="115"/>
        <v>0</v>
      </c>
      <c r="AV353" s="12">
        <f t="shared" si="101"/>
        <v>0</v>
      </c>
      <c r="AW353" s="21">
        <f t="shared" si="109"/>
        <v>35.912087912087905</v>
      </c>
      <c r="AX353" s="12">
        <f t="shared" si="110"/>
        <v>0</v>
      </c>
      <c r="AY353" s="12">
        <f>AF353/Team_Defense_Table[[#Totals],[Rushing Y/A]]*R353</f>
        <v>0</v>
      </c>
      <c r="AZ353" s="12">
        <f t="shared" si="116"/>
        <v>0</v>
      </c>
      <c r="BA353" s="22">
        <f t="shared" si="102"/>
        <v>0</v>
      </c>
      <c r="BB353" s="22">
        <f t="shared" si="103"/>
        <v>0</v>
      </c>
      <c r="BC353" s="21">
        <f t="shared" si="104"/>
        <v>0</v>
      </c>
      <c r="BD353" t="str">
        <f t="shared" si="111"/>
        <v>George Campbell</v>
      </c>
      <c r="BE353">
        <f t="shared" si="112"/>
        <v>4500</v>
      </c>
      <c r="BF353" t="str">
        <f t="shared" si="113"/>
        <v>WR</v>
      </c>
    </row>
    <row r="354" spans="1:58" x14ac:dyDescent="0.3">
      <c r="A354" t="s">
        <v>2909</v>
      </c>
      <c r="B354" t="s">
        <v>34</v>
      </c>
      <c r="C354" t="s">
        <v>2910</v>
      </c>
      <c r="D354" t="s">
        <v>2911</v>
      </c>
      <c r="E354" t="s">
        <v>2736</v>
      </c>
      <c r="F354">
        <v>0</v>
      </c>
      <c r="G354">
        <v>0</v>
      </c>
      <c r="H354">
        <v>4500</v>
      </c>
      <c r="I354" t="s">
        <v>1934</v>
      </c>
      <c r="J354" t="s">
        <v>78</v>
      </c>
      <c r="K354" t="s">
        <v>56</v>
      </c>
      <c r="O354" t="str">
        <f t="shared" si="105"/>
        <v>Jacques Patrick</v>
      </c>
      <c r="P354" t="str">
        <f>IFERROR(VLOOKUP(O:O,'Name Bridge'!A:B,2,FALSE),O:O)</f>
        <v>Jacques Patrick</v>
      </c>
      <c r="Q354" s="12">
        <f>VLOOKUP($K354,'Defensive Stats'!$AC:$AH,2,FALSE)</f>
        <v>6.9051724137931032</v>
      </c>
      <c r="R354" s="12">
        <f>VLOOKUP($K354,'Defensive Stats'!$AC:$AH,4,FALSE)</f>
        <v>4.2074592074592072</v>
      </c>
      <c r="S354" s="12">
        <f>VLOOKUP($K354,'Defensive Stats'!$AC:$AH,6,FALSE)</f>
        <v>9.7682926829268286</v>
      </c>
      <c r="T354" s="12">
        <f>IFERROR(VLOOKUP($P354,Passing!$C:$AF,9,FALSE)/VLOOKUP($P354,Passing!$C:$AF,5,FALSE),0)</f>
        <v>0</v>
      </c>
      <c r="U354" s="12">
        <f>IFERROR(VLOOKUP($P354,Passing!$C:$AF,11,FALSE)/VLOOKUP($P354,Passing!$C:$AF,5,FALSE),0)</f>
        <v>0</v>
      </c>
      <c r="V354" s="12">
        <f>IFERROR(VLOOKUP($P354,Passing!$C:$AF,18,FALSE),0)</f>
        <v>0</v>
      </c>
      <c r="W354" s="12">
        <f>IFERROR(VLOOKUP($P354,Passing!$C:$AF,12,FALSE)/VLOOKUP($P354,Passing!$C:$AF,5,FALSE),0)</f>
        <v>0</v>
      </c>
      <c r="X354" s="12">
        <f>IFERROR(IF(OR($B354="D",$B354="K"),0,VLOOKUP($P354,Receiving!$C:$T,7,FALSE)/VLOOKUP($P354,Receiving!$C:$T,5,FALSE)),0)*$AJ354</f>
        <v>0</v>
      </c>
      <c r="Y354" s="21">
        <f>IFERROR(VLOOKUP($P354,Receiving!$C:$T,8,FALSE)/VLOOKUP($P354,Receiving!$C:$T,5,FALSE),0)</f>
        <v>0</v>
      </c>
      <c r="Z354" s="21">
        <f>IFERROR(VLOOKUP($P354,Receiving!$C:$T,10,FALSE)/VLOOKUP($P354,Receiving!$C:$T,5,FALSE),0)</f>
        <v>0</v>
      </c>
      <c r="AA354" s="21">
        <f>IFERROR(VLOOKUP($P354,Receiving!$C:$T,11,FALSE),0)</f>
        <v>0</v>
      </c>
      <c r="AB354" s="21">
        <f>IFERROR(VLOOKUP($P354,Receiving!$C:$T,14,FALSE),0)</f>
        <v>0</v>
      </c>
      <c r="AC354" s="21">
        <f>IFERROR(VLOOKUP($P354,Receiving!$C:$T,11,FALSE)/VLOOKUP($P354,Receiving!$C:$T,5,FALSE),0)</f>
        <v>0</v>
      </c>
      <c r="AD354" s="12">
        <f>IFERROR(VLOOKUP($P354,Rushing!$C:$P,7,FALSE)/VLOOKUP($P354,Rushing!$C:$P,5,FALSE),0)</f>
        <v>0</v>
      </c>
      <c r="AE354" s="12">
        <f>IFERROR(VLOOKUP($P354,Rushing!$C:$P,8,FALSE)/VLOOKUP($P354,Rushing!$C:$P,5,FALSE),0)</f>
        <v>0</v>
      </c>
      <c r="AF354" s="12">
        <f>IFERROR(VLOOKUP($P354,Rushing!$C:$P,12,FALSE),0)</f>
        <v>0</v>
      </c>
      <c r="AG354" s="12">
        <f>IFERROR(VLOOKUP($P354,Rushing!$C:$P,9,FALSE)/VLOOKUP($P354,Rushing!$C:$P,5,FALSE),0)</f>
        <v>0</v>
      </c>
      <c r="AH354" s="12">
        <f>VLOOKUP($J354,'Vegas Odds'!$B:$S,18,FALSE)</f>
        <v>37.475043336397064</v>
      </c>
      <c r="AI354" s="12">
        <f>VLOOKUP($J354,'Vegas Odds'!$B:$S,17,FALSE)</f>
        <v>24.624956663602941</v>
      </c>
      <c r="AJ354">
        <v>1</v>
      </c>
      <c r="AK354" s="12">
        <f t="shared" si="98"/>
        <v>0</v>
      </c>
      <c r="AL354" s="12">
        <f t="shared" si="99"/>
        <v>0</v>
      </c>
      <c r="AM354" s="12">
        <f>V354/Team_Defense_Table[[#Totals],[Passing yds/att]]*'Fanduel Export'!Q354</f>
        <v>0</v>
      </c>
      <c r="AN354" s="12">
        <f t="shared" si="114"/>
        <v>0</v>
      </c>
      <c r="AO354" s="12">
        <f>IFERROR(IF(OR($B354="D",$B354="K"),0,VLOOKUP($P354,Receiving!$C:$T,7,FALSE)/VLOOKUP($P354,Receiving!$C:$T,5,FALSE)),0)*$AJ354</f>
        <v>0</v>
      </c>
      <c r="AP354" s="21">
        <f t="shared" si="106"/>
        <v>31.570833333333336</v>
      </c>
      <c r="AQ354" s="21">
        <f t="shared" si="107"/>
        <v>0</v>
      </c>
      <c r="AR354" s="22">
        <f t="shared" si="100"/>
        <v>0</v>
      </c>
      <c r="AS354" s="22">
        <f t="shared" si="108"/>
        <v>0</v>
      </c>
      <c r="AT354" s="22">
        <f>AA354/Team_Defense_Table[[#Totals],[Yards per completion]]*'Fanduel Export'!S354</f>
        <v>0</v>
      </c>
      <c r="AU354" s="12">
        <f t="shared" si="115"/>
        <v>0</v>
      </c>
      <c r="AV354" s="12">
        <f t="shared" si="101"/>
        <v>0</v>
      </c>
      <c r="AW354" s="21">
        <f t="shared" si="109"/>
        <v>28.63095238095238</v>
      </c>
      <c r="AX354" s="12">
        <f t="shared" si="110"/>
        <v>0</v>
      </c>
      <c r="AY354" s="12">
        <f>AF354/Team_Defense_Table[[#Totals],[Rushing Y/A]]*R354</f>
        <v>0</v>
      </c>
      <c r="AZ354" s="12">
        <f t="shared" si="116"/>
        <v>0</v>
      </c>
      <c r="BA354" s="22">
        <f t="shared" si="102"/>
        <v>0</v>
      </c>
      <c r="BB354" s="22">
        <f t="shared" si="103"/>
        <v>0</v>
      </c>
      <c r="BC354" s="21">
        <f t="shared" si="104"/>
        <v>0</v>
      </c>
      <c r="BD354" t="str">
        <f t="shared" si="111"/>
        <v>Jacques Patrick</v>
      </c>
      <c r="BE354">
        <f t="shared" si="112"/>
        <v>4500</v>
      </c>
      <c r="BF354" t="str">
        <f t="shared" si="113"/>
        <v>RB</v>
      </c>
    </row>
    <row r="355" spans="1:58" x14ac:dyDescent="0.3">
      <c r="A355" t="s">
        <v>2912</v>
      </c>
      <c r="B355" t="s">
        <v>49</v>
      </c>
      <c r="C355" t="s">
        <v>2913</v>
      </c>
      <c r="D355" t="s">
        <v>506</v>
      </c>
      <c r="E355" t="s">
        <v>2914</v>
      </c>
      <c r="F355">
        <v>5.8000001907348597</v>
      </c>
      <c r="G355">
        <v>1</v>
      </c>
      <c r="H355">
        <v>4500</v>
      </c>
      <c r="I355" t="s">
        <v>1941</v>
      </c>
      <c r="J355" t="s">
        <v>76</v>
      </c>
      <c r="K355" t="s">
        <v>135</v>
      </c>
      <c r="O355" t="str">
        <f t="shared" si="105"/>
        <v>Deontay Burnett</v>
      </c>
      <c r="P355" t="str">
        <f>IFERROR(VLOOKUP(O:O,'Name Bridge'!A:B,2,FALSE),O:O)</f>
        <v>Deontay Burnett</v>
      </c>
      <c r="Q355" s="12">
        <f>VLOOKUP($K355,'Defensive Stats'!$AC:$AH,2,FALSE)</f>
        <v>7.0796296296296299</v>
      </c>
      <c r="R355" s="12">
        <f>VLOOKUP($K355,'Defensive Stats'!$AC:$AH,4,FALSE)</f>
        <v>4.7444219066937121</v>
      </c>
      <c r="S355" s="12">
        <f>VLOOKUP($K355,'Defensive Stats'!$AC:$AH,6,FALSE)</f>
        <v>10.304582210242588</v>
      </c>
      <c r="T355" s="12">
        <f>IFERROR(VLOOKUP($P355,Passing!$C:$AF,9,FALSE)/VLOOKUP($P355,Passing!$C:$AF,5,FALSE),0)</f>
        <v>0</v>
      </c>
      <c r="U355" s="12">
        <f>IFERROR(VLOOKUP($P355,Passing!$C:$AF,11,FALSE)/VLOOKUP($P355,Passing!$C:$AF,5,FALSE),0)</f>
        <v>0</v>
      </c>
      <c r="V355" s="12">
        <f>IFERROR(VLOOKUP($P355,Passing!$C:$AF,18,FALSE),0)</f>
        <v>0</v>
      </c>
      <c r="W355" s="12">
        <f>IFERROR(VLOOKUP($P355,Passing!$C:$AF,12,FALSE)/VLOOKUP($P355,Passing!$C:$AF,5,FALSE),0)</f>
        <v>0</v>
      </c>
      <c r="X355" s="12">
        <f>IFERROR(IF(OR($B355="D",$B355="K"),0,VLOOKUP($P355,Receiving!$C:$T,7,FALSE)/VLOOKUP($P355,Receiving!$C:$T,5,FALSE)),0)*$AJ355</f>
        <v>4</v>
      </c>
      <c r="Y355" s="21">
        <f>IFERROR(VLOOKUP($P355,Receiving!$C:$T,8,FALSE)/VLOOKUP($P355,Receiving!$C:$T,5,FALSE),0)</f>
        <v>2</v>
      </c>
      <c r="Z355" s="21">
        <f>IFERROR(VLOOKUP($P355,Receiving!$C:$T,10,FALSE)/VLOOKUP($P355,Receiving!$C:$T,5,FALSE),0)</f>
        <v>48</v>
      </c>
      <c r="AA355" s="21">
        <f>IFERROR(VLOOKUP($P355,Receiving!$C:$T,11,FALSE),0)</f>
        <v>24</v>
      </c>
      <c r="AB355" s="21">
        <f>IFERROR(VLOOKUP($P355,Receiving!$C:$T,14,FALSE),0)</f>
        <v>41</v>
      </c>
      <c r="AC355" s="21">
        <f>IFERROR(VLOOKUP($P355,Receiving!$C:$T,11,FALSE)/VLOOKUP($P355,Receiving!$C:$T,5,FALSE),0)</f>
        <v>24</v>
      </c>
      <c r="AD355" s="12">
        <f>IFERROR(VLOOKUP($P355,Rushing!$C:$P,7,FALSE)/VLOOKUP($P355,Rushing!$C:$P,5,FALSE),0)</f>
        <v>0</v>
      </c>
      <c r="AE355" s="12">
        <f>IFERROR(VLOOKUP($P355,Rushing!$C:$P,8,FALSE)/VLOOKUP($P355,Rushing!$C:$P,5,FALSE),0)</f>
        <v>0</v>
      </c>
      <c r="AF355" s="12">
        <f>IFERROR(VLOOKUP($P355,Rushing!$C:$P,12,FALSE),0)</f>
        <v>0</v>
      </c>
      <c r="AG355" s="12">
        <f>IFERROR(VLOOKUP($P355,Rushing!$C:$P,9,FALSE)/VLOOKUP($P355,Rushing!$C:$P,5,FALSE),0)</f>
        <v>0</v>
      </c>
      <c r="AH355" s="12">
        <f>VLOOKUP($J355,'Vegas Odds'!$B:$S,18,FALSE)</f>
        <v>29.284970403171386</v>
      </c>
      <c r="AI355" s="12">
        <f>VLOOKUP($J355,'Vegas Odds'!$B:$S,17,FALSE)</f>
        <v>32.615029596828613</v>
      </c>
      <c r="AJ355">
        <v>1</v>
      </c>
      <c r="AK355" s="12">
        <f t="shared" si="98"/>
        <v>0</v>
      </c>
      <c r="AL355" s="12">
        <f t="shared" si="99"/>
        <v>0</v>
      </c>
      <c r="AM355" s="12">
        <f>V355/Team_Defense_Table[[#Totals],[Passing yds/att]]*'Fanduel Export'!Q355</f>
        <v>0</v>
      </c>
      <c r="AN355" s="12">
        <f t="shared" si="114"/>
        <v>0</v>
      </c>
      <c r="AO355" s="12">
        <f>IFERROR(IF(OR($B355="D",$B355="K"),0,VLOOKUP($P355,Receiving!$C:$T,7,FALSE)/VLOOKUP($P355,Receiving!$C:$T,5,FALSE)),0)*$AJ355</f>
        <v>4</v>
      </c>
      <c r="AP355" s="21">
        <f t="shared" si="106"/>
        <v>48.590422077922085</v>
      </c>
      <c r="AQ355" s="21">
        <f t="shared" si="107"/>
        <v>2.4107607343857609</v>
      </c>
      <c r="AR355" s="22">
        <f t="shared" si="100"/>
        <v>2</v>
      </c>
      <c r="AS355" s="22">
        <f t="shared" si="108"/>
        <v>1.2053803671928804</v>
      </c>
      <c r="AT355" s="22">
        <f>AA355/Team_Defense_Table[[#Totals],[Yards per completion]]*'Fanduel Export'!S355</f>
        <v>23.29044047699777</v>
      </c>
      <c r="AU355" s="12">
        <f t="shared" si="115"/>
        <v>28.073839694247496</v>
      </c>
      <c r="AV355" s="12">
        <f t="shared" si="101"/>
        <v>0</v>
      </c>
      <c r="AW355" s="21">
        <f t="shared" si="109"/>
        <v>20.961922799422798</v>
      </c>
      <c r="AX355" s="12">
        <f t="shared" si="110"/>
        <v>0</v>
      </c>
      <c r="AY355" s="12">
        <f>AF355/Team_Defense_Table[[#Totals],[Rushing Y/A]]*R355</f>
        <v>0</v>
      </c>
      <c r="AZ355" s="12">
        <f t="shared" si="116"/>
        <v>0</v>
      </c>
      <c r="BA355" s="22">
        <f t="shared" si="102"/>
        <v>3.8073839694247495</v>
      </c>
      <c r="BB355" s="22">
        <f t="shared" si="103"/>
        <v>0.84608532653883328</v>
      </c>
      <c r="BC355" s="21">
        <f t="shared" si="104"/>
        <v>0.88888888888888884</v>
      </c>
      <c r="BD355" t="str">
        <f t="shared" si="111"/>
        <v>Deontay Burnett</v>
      </c>
      <c r="BE355">
        <f t="shared" si="112"/>
        <v>4500</v>
      </c>
      <c r="BF355" t="str">
        <f t="shared" si="113"/>
        <v>WR</v>
      </c>
    </row>
    <row r="356" spans="1:58" x14ac:dyDescent="0.3">
      <c r="A356" t="s">
        <v>2915</v>
      </c>
      <c r="B356" t="s">
        <v>49</v>
      </c>
      <c r="C356" t="s">
        <v>2916</v>
      </c>
      <c r="D356" t="s">
        <v>2917</v>
      </c>
      <c r="E356" t="s">
        <v>2918</v>
      </c>
      <c r="F356">
        <v>0</v>
      </c>
      <c r="G356">
        <v>0</v>
      </c>
      <c r="H356">
        <v>4500</v>
      </c>
      <c r="I356" t="s">
        <v>1919</v>
      </c>
      <c r="J356" t="s">
        <v>116</v>
      </c>
      <c r="K356" t="s">
        <v>1090</v>
      </c>
      <c r="O356" t="str">
        <f t="shared" si="105"/>
        <v>Jermiah Braswell</v>
      </c>
      <c r="P356" t="str">
        <f>IFERROR(VLOOKUP(O:O,'Name Bridge'!A:B,2,FALSE),O:O)</f>
        <v>Jermiah Braswell</v>
      </c>
      <c r="Q356" s="12">
        <f>VLOOKUP($K356,'Defensive Stats'!$AC:$AH,2,FALSE)</f>
        <v>5.2157996146435455</v>
      </c>
      <c r="R356" s="12">
        <f>VLOOKUP($K356,'Defensive Stats'!$AC:$AH,4,FALSE)</f>
        <v>4.4937655860349128</v>
      </c>
      <c r="S356" s="12">
        <f>VLOOKUP($K356,'Defensive Stats'!$AC:$AH,6,FALSE)</f>
        <v>8.5125786163522008</v>
      </c>
      <c r="T356" s="12">
        <f>IFERROR(VLOOKUP($P356,Passing!$C:$AF,9,FALSE)/VLOOKUP($P356,Passing!$C:$AF,5,FALSE),0)</f>
        <v>0</v>
      </c>
      <c r="U356" s="12">
        <f>IFERROR(VLOOKUP($P356,Passing!$C:$AF,11,FALSE)/VLOOKUP($P356,Passing!$C:$AF,5,FALSE),0)</f>
        <v>0</v>
      </c>
      <c r="V356" s="12">
        <f>IFERROR(VLOOKUP($P356,Passing!$C:$AF,18,FALSE),0)</f>
        <v>0</v>
      </c>
      <c r="W356" s="12">
        <f>IFERROR(VLOOKUP($P356,Passing!$C:$AF,12,FALSE)/VLOOKUP($P356,Passing!$C:$AF,5,FALSE),0)</f>
        <v>0</v>
      </c>
      <c r="X356" s="12">
        <f>IFERROR(IF(OR($B356="D",$B356="K"),0,VLOOKUP($P356,Receiving!$C:$T,7,FALSE)/VLOOKUP($P356,Receiving!$C:$T,5,FALSE)),0)*$AJ356</f>
        <v>0</v>
      </c>
      <c r="Y356" s="21">
        <f>IFERROR(VLOOKUP($P356,Receiving!$C:$T,8,FALSE)/VLOOKUP($P356,Receiving!$C:$T,5,FALSE),0)</f>
        <v>0</v>
      </c>
      <c r="Z356" s="21">
        <f>IFERROR(VLOOKUP($P356,Receiving!$C:$T,10,FALSE)/VLOOKUP($P356,Receiving!$C:$T,5,FALSE),0)</f>
        <v>0</v>
      </c>
      <c r="AA356" s="21">
        <f>IFERROR(VLOOKUP($P356,Receiving!$C:$T,11,FALSE),0)</f>
        <v>0</v>
      </c>
      <c r="AB356" s="21">
        <f>IFERROR(VLOOKUP($P356,Receiving!$C:$T,14,FALSE),0)</f>
        <v>0</v>
      </c>
      <c r="AC356" s="21">
        <f>IFERROR(VLOOKUP($P356,Receiving!$C:$T,11,FALSE)/VLOOKUP($P356,Receiving!$C:$T,5,FALSE),0)</f>
        <v>0</v>
      </c>
      <c r="AD356" s="12">
        <f>IFERROR(VLOOKUP($P356,Rushing!$C:$P,7,FALSE)/VLOOKUP($P356,Rushing!$C:$P,5,FALSE),0)</f>
        <v>0</v>
      </c>
      <c r="AE356" s="12">
        <f>IFERROR(VLOOKUP($P356,Rushing!$C:$P,8,FALSE)/VLOOKUP($P356,Rushing!$C:$P,5,FALSE),0)</f>
        <v>0</v>
      </c>
      <c r="AF356" s="12">
        <f>IFERROR(VLOOKUP($P356,Rushing!$C:$P,12,FALSE),0)</f>
        <v>0</v>
      </c>
      <c r="AG356" s="12">
        <f>IFERROR(VLOOKUP($P356,Rushing!$C:$P,9,FALSE)/VLOOKUP($P356,Rushing!$C:$P,5,FALSE),0)</f>
        <v>0</v>
      </c>
      <c r="AH356" s="12">
        <f>VLOOKUP($J356,'Vegas Odds'!$B:$S,18,FALSE)</f>
        <v>35.724841066015493</v>
      </c>
      <c r="AI356" s="12">
        <f>VLOOKUP($J356,'Vegas Odds'!$B:$S,17,FALSE)</f>
        <v>23.675158933984505</v>
      </c>
      <c r="AJ356">
        <v>1</v>
      </c>
      <c r="AK356" s="12">
        <f t="shared" si="98"/>
        <v>0</v>
      </c>
      <c r="AL356" s="12">
        <f t="shared" si="99"/>
        <v>0</v>
      </c>
      <c r="AM356" s="12">
        <f>V356/Team_Defense_Table[[#Totals],[Passing yds/att]]*'Fanduel Export'!Q356</f>
        <v>0</v>
      </c>
      <c r="AN356" s="12">
        <f t="shared" si="114"/>
        <v>0</v>
      </c>
      <c r="AO356" s="12">
        <f>IFERROR(IF(OR($B356="D",$B356="K"),0,VLOOKUP($P356,Receiving!$C:$T,7,FALSE)/VLOOKUP($P356,Receiving!$C:$T,5,FALSE)),0)*$AJ356</f>
        <v>0</v>
      </c>
      <c r="AP356" s="21">
        <f t="shared" si="106"/>
        <v>43.039806027306028</v>
      </c>
      <c r="AQ356" s="21">
        <f t="shared" si="107"/>
        <v>0</v>
      </c>
      <c r="AR356" s="22">
        <f t="shared" si="100"/>
        <v>0</v>
      </c>
      <c r="AS356" s="22">
        <f t="shared" si="108"/>
        <v>0</v>
      </c>
      <c r="AT356" s="22">
        <f>AA356/Team_Defense_Table[[#Totals],[Yards per completion]]*'Fanduel Export'!S356</f>
        <v>0</v>
      </c>
      <c r="AU356" s="12">
        <f t="shared" si="115"/>
        <v>0</v>
      </c>
      <c r="AV356" s="12">
        <f t="shared" si="101"/>
        <v>0</v>
      </c>
      <c r="AW356" s="21">
        <f t="shared" si="109"/>
        <v>26.173305860805861</v>
      </c>
      <c r="AX356" s="12">
        <f t="shared" si="110"/>
        <v>0</v>
      </c>
      <c r="AY356" s="12">
        <f>AF356/Team_Defense_Table[[#Totals],[Rushing Y/A]]*R356</f>
        <v>0</v>
      </c>
      <c r="AZ356" s="12">
        <f t="shared" si="116"/>
        <v>0</v>
      </c>
      <c r="BA356" s="22">
        <f t="shared" si="102"/>
        <v>0</v>
      </c>
      <c r="BB356" s="22">
        <f t="shared" si="103"/>
        <v>0</v>
      </c>
      <c r="BC356" s="21">
        <f t="shared" si="104"/>
        <v>0</v>
      </c>
      <c r="BD356" t="str">
        <f t="shared" si="111"/>
        <v>Jermiah Braswell</v>
      </c>
      <c r="BE356">
        <f t="shared" si="112"/>
        <v>4500</v>
      </c>
      <c r="BF356" t="str">
        <f t="shared" si="113"/>
        <v>WR</v>
      </c>
    </row>
    <row r="357" spans="1:58" x14ac:dyDescent="0.3">
      <c r="A357" t="s">
        <v>2919</v>
      </c>
      <c r="B357" t="s">
        <v>34</v>
      </c>
      <c r="C357" t="s">
        <v>2920</v>
      </c>
      <c r="D357" t="s">
        <v>583</v>
      </c>
      <c r="E357" t="s">
        <v>2374</v>
      </c>
      <c r="F357">
        <v>1</v>
      </c>
      <c r="G357">
        <v>1</v>
      </c>
      <c r="H357">
        <v>4500</v>
      </c>
      <c r="I357" t="s">
        <v>1972</v>
      </c>
      <c r="J357" t="s">
        <v>1093</v>
      </c>
      <c r="K357" t="s">
        <v>86</v>
      </c>
      <c r="O357" t="str">
        <f t="shared" si="105"/>
        <v>Jakob Johnson</v>
      </c>
      <c r="P357" t="str">
        <f>IFERROR(VLOOKUP(O:O,'Name Bridge'!A:B,2,FALSE),O:O)</f>
        <v>Jakob Johnson</v>
      </c>
      <c r="Q357" s="12">
        <f>VLOOKUP($K357,'Defensive Stats'!$AC:$AH,2,FALSE)</f>
        <v>7.7027522935779817</v>
      </c>
      <c r="R357" s="12">
        <f>VLOOKUP($K357,'Defensive Stats'!$AC:$AH,4,FALSE)</f>
        <v>4.4659793814432991</v>
      </c>
      <c r="S357" s="12">
        <f>VLOOKUP($K357,'Defensive Stats'!$AC:$AH,6,FALSE)</f>
        <v>12.203488372093023</v>
      </c>
      <c r="T357" s="12">
        <f>IFERROR(VLOOKUP($P357,Passing!$C:$AF,9,FALSE)/VLOOKUP($P357,Passing!$C:$AF,5,FALSE),0)</f>
        <v>0</v>
      </c>
      <c r="U357" s="12">
        <f>IFERROR(VLOOKUP($P357,Passing!$C:$AF,11,FALSE)/VLOOKUP($P357,Passing!$C:$AF,5,FALSE),0)</f>
        <v>0</v>
      </c>
      <c r="V357" s="12">
        <f>IFERROR(VLOOKUP($P357,Passing!$C:$AF,18,FALSE),0)</f>
        <v>0</v>
      </c>
      <c r="W357" s="12">
        <f>IFERROR(VLOOKUP($P357,Passing!$C:$AF,12,FALSE)/VLOOKUP($P357,Passing!$C:$AF,5,FALSE),0)</f>
        <v>0</v>
      </c>
      <c r="X357" s="12">
        <f>IFERROR(IF(OR($B357="D",$B357="K"),0,VLOOKUP($P357,Receiving!$C:$T,7,FALSE)/VLOOKUP($P357,Receiving!$C:$T,5,FALSE)),0)*$AJ357</f>
        <v>0.5</v>
      </c>
      <c r="Y357" s="21">
        <f>IFERROR(VLOOKUP($P357,Receiving!$C:$T,8,FALSE)/VLOOKUP($P357,Receiving!$C:$T,5,FALSE),0)</f>
        <v>0.25</v>
      </c>
      <c r="Z357" s="21">
        <f>IFERROR(VLOOKUP($P357,Receiving!$C:$T,10,FALSE)/VLOOKUP($P357,Receiving!$C:$T,5,FALSE),0)</f>
        <v>1.25</v>
      </c>
      <c r="AA357" s="21">
        <f>IFERROR(VLOOKUP($P357,Receiving!$C:$T,11,FALSE),0)</f>
        <v>5</v>
      </c>
      <c r="AB357" s="21">
        <f>IFERROR(VLOOKUP($P357,Receiving!$C:$T,14,FALSE),0)</f>
        <v>5</v>
      </c>
      <c r="AC357" s="21">
        <f>IFERROR(VLOOKUP($P357,Receiving!$C:$T,11,FALSE)/VLOOKUP($P357,Receiving!$C:$T,5,FALSE),0)</f>
        <v>1.25</v>
      </c>
      <c r="AD357" s="12">
        <f>IFERROR(VLOOKUP($P357,Rushing!$C:$P,7,FALSE)/VLOOKUP($P357,Rushing!$C:$P,5,FALSE),0)</f>
        <v>0</v>
      </c>
      <c r="AE357" s="12">
        <f>IFERROR(VLOOKUP($P357,Rushing!$C:$P,8,FALSE)/VLOOKUP($P357,Rushing!$C:$P,5,FALSE),0)</f>
        <v>0</v>
      </c>
      <c r="AF357" s="12">
        <f>IFERROR(VLOOKUP($P357,Rushing!$C:$P,12,FALSE),0)</f>
        <v>0</v>
      </c>
      <c r="AG357" s="12">
        <f>IFERROR(VLOOKUP($P357,Rushing!$C:$P,9,FALSE)/VLOOKUP($P357,Rushing!$C:$P,5,FALSE),0)</f>
        <v>0</v>
      </c>
      <c r="AH357" s="12">
        <f>VLOOKUP($J357,'Vegas Odds'!$B:$S,18,FALSE)</f>
        <v>34.723204605263149</v>
      </c>
      <c r="AI357" s="12">
        <f>VLOOKUP($J357,'Vegas Odds'!$B:$S,17,FALSE)</f>
        <v>31.576795394736852</v>
      </c>
      <c r="AJ357">
        <v>1</v>
      </c>
      <c r="AK357" s="12">
        <f t="shared" si="98"/>
        <v>0</v>
      </c>
      <c r="AL357" s="12">
        <f t="shared" si="99"/>
        <v>0</v>
      </c>
      <c r="AM357" s="12">
        <f>V357/Team_Defense_Table[[#Totals],[Passing yds/att]]*'Fanduel Export'!Q357</f>
        <v>0</v>
      </c>
      <c r="AN357" s="12">
        <f t="shared" si="114"/>
        <v>0</v>
      </c>
      <c r="AO357" s="12">
        <f>IFERROR(IF(OR($B357="D",$B357="K"),0,VLOOKUP($P357,Receiving!$C:$T,7,FALSE)/VLOOKUP($P357,Receiving!$C:$T,5,FALSE)),0)*$AJ357</f>
        <v>0.5</v>
      </c>
      <c r="AP357" s="21">
        <f t="shared" si="106"/>
        <v>42.773239260739253</v>
      </c>
      <c r="AQ357" s="21">
        <f t="shared" si="107"/>
        <v>0.40589870214873958</v>
      </c>
      <c r="AR357" s="22">
        <f t="shared" si="100"/>
        <v>0.25</v>
      </c>
      <c r="AS357" s="22">
        <f t="shared" si="108"/>
        <v>0.20294935107436979</v>
      </c>
      <c r="AT357" s="22">
        <f>AA357/Team_Defense_Table[[#Totals],[Yards per completion]]*'Fanduel Export'!S357</f>
        <v>5.746323450718771</v>
      </c>
      <c r="AU357" s="12">
        <f t="shared" si="115"/>
        <v>1.166212615386808</v>
      </c>
      <c r="AV357" s="12">
        <f t="shared" si="101"/>
        <v>0</v>
      </c>
      <c r="AW357" s="21">
        <f t="shared" si="109"/>
        <v>34.718452380952385</v>
      </c>
      <c r="AX357" s="12">
        <f t="shared" si="110"/>
        <v>0</v>
      </c>
      <c r="AY357" s="12">
        <f>AF357/Team_Defense_Table[[#Totals],[Rushing Y/A]]*R357</f>
        <v>0</v>
      </c>
      <c r="AZ357" s="12">
        <f t="shared" si="116"/>
        <v>0</v>
      </c>
      <c r="BA357" s="22">
        <f t="shared" si="102"/>
        <v>0.2416212615386808</v>
      </c>
      <c r="BB357" s="22">
        <f t="shared" si="103"/>
        <v>5.3693613675262403E-2</v>
      </c>
      <c r="BC357" s="21">
        <f t="shared" si="104"/>
        <v>0.1111111111111111</v>
      </c>
      <c r="BD357" t="str">
        <f t="shared" si="111"/>
        <v>Jakob Johnson</v>
      </c>
      <c r="BE357">
        <f t="shared" si="112"/>
        <v>4500</v>
      </c>
      <c r="BF357" t="str">
        <f t="shared" si="113"/>
        <v>RB</v>
      </c>
    </row>
    <row r="358" spans="1:58" x14ac:dyDescent="0.3">
      <c r="A358" t="s">
        <v>2921</v>
      </c>
      <c r="B358" t="s">
        <v>49</v>
      </c>
      <c r="C358" t="s">
        <v>1905</v>
      </c>
      <c r="D358" t="s">
        <v>648</v>
      </c>
      <c r="E358" t="s">
        <v>2922</v>
      </c>
      <c r="F358">
        <v>0.56666668256123798</v>
      </c>
      <c r="G358">
        <v>3</v>
      </c>
      <c r="H358">
        <v>4500</v>
      </c>
      <c r="I358" t="s">
        <v>1922</v>
      </c>
      <c r="J358" t="s">
        <v>130</v>
      </c>
      <c r="K358" t="s">
        <v>107</v>
      </c>
      <c r="O358" t="str">
        <f t="shared" si="105"/>
        <v>Josh Malone</v>
      </c>
      <c r="P358" t="str">
        <f>IFERROR(VLOOKUP(O:O,'Name Bridge'!A:B,2,FALSE),O:O)</f>
        <v>Josh Malone</v>
      </c>
      <c r="Q358" s="12">
        <f>VLOOKUP($K358,'Defensive Stats'!$AC:$AH,2,FALSE)</f>
        <v>5.6473779385171792</v>
      </c>
      <c r="R358" s="12">
        <f>VLOOKUP($K358,'Defensive Stats'!$AC:$AH,4,FALSE)</f>
        <v>4.25</v>
      </c>
      <c r="S358" s="12">
        <f>VLOOKUP($K358,'Defensive Stats'!$AC:$AH,6,FALSE)</f>
        <v>8.9741379310344822</v>
      </c>
      <c r="T358" s="12">
        <f>IFERROR(VLOOKUP($P358,Passing!$C:$AF,9,FALSE)/VLOOKUP($P358,Passing!$C:$AF,5,FALSE),0)</f>
        <v>0</v>
      </c>
      <c r="U358" s="12">
        <f>IFERROR(VLOOKUP($P358,Passing!$C:$AF,11,FALSE)/VLOOKUP($P358,Passing!$C:$AF,5,FALSE),0)</f>
        <v>0</v>
      </c>
      <c r="V358" s="12">
        <f>IFERROR(VLOOKUP($P358,Passing!$C:$AF,18,FALSE),0)</f>
        <v>0</v>
      </c>
      <c r="W358" s="12">
        <f>IFERROR(VLOOKUP($P358,Passing!$C:$AF,12,FALSE)/VLOOKUP($P358,Passing!$C:$AF,5,FALSE),0)</f>
        <v>0</v>
      </c>
      <c r="X358" s="12">
        <f>IFERROR(IF(OR($B358="D",$B358="K"),0,VLOOKUP($P358,Receiving!$C:$T,7,FALSE)/VLOOKUP($P358,Receiving!$C:$T,5,FALSE)),0)*$AJ358</f>
        <v>0</v>
      </c>
      <c r="Y358" s="21">
        <f>IFERROR(VLOOKUP($P358,Receiving!$C:$T,8,FALSE)/VLOOKUP($P358,Receiving!$C:$T,5,FALSE),0)</f>
        <v>0</v>
      </c>
      <c r="Z358" s="21">
        <f>IFERROR(VLOOKUP($P358,Receiving!$C:$T,10,FALSE)/VLOOKUP($P358,Receiving!$C:$T,5,FALSE),0)</f>
        <v>0</v>
      </c>
      <c r="AA358" s="21">
        <f>IFERROR(VLOOKUP($P358,Receiving!$C:$T,11,FALSE),0)</f>
        <v>0</v>
      </c>
      <c r="AB358" s="21">
        <f>IFERROR(VLOOKUP($P358,Receiving!$C:$T,14,FALSE),0)</f>
        <v>0</v>
      </c>
      <c r="AC358" s="21">
        <f>IFERROR(VLOOKUP($P358,Receiving!$C:$T,11,FALSE)/VLOOKUP($P358,Receiving!$C:$T,5,FALSE),0)</f>
        <v>0</v>
      </c>
      <c r="AD358" s="12">
        <f>IFERROR(VLOOKUP($P358,Rushing!$C:$P,7,FALSE)/VLOOKUP($P358,Rushing!$C:$P,5,FALSE),0)</f>
        <v>0</v>
      </c>
      <c r="AE358" s="12">
        <f>IFERROR(VLOOKUP($P358,Rushing!$C:$P,8,FALSE)/VLOOKUP($P358,Rushing!$C:$P,5,FALSE),0)</f>
        <v>0</v>
      </c>
      <c r="AF358" s="12">
        <f>IFERROR(VLOOKUP($P358,Rushing!$C:$P,12,FALSE),0)</f>
        <v>0</v>
      </c>
      <c r="AG358" s="12">
        <f>IFERROR(VLOOKUP($P358,Rushing!$C:$P,9,FALSE)/VLOOKUP($P358,Rushing!$C:$P,5,FALSE),0)</f>
        <v>0</v>
      </c>
      <c r="AH358" s="12">
        <f>VLOOKUP($J358,'Vegas Odds'!$B:$S,18,FALSE)</f>
        <v>34.445274999999995</v>
      </c>
      <c r="AI358" s="12">
        <f>VLOOKUP($J358,'Vegas Odds'!$B:$S,17,FALSE)</f>
        <v>22.054725000000001</v>
      </c>
      <c r="AJ358">
        <v>1</v>
      </c>
      <c r="AK358" s="12">
        <f t="shared" si="98"/>
        <v>0</v>
      </c>
      <c r="AL358" s="12">
        <f t="shared" si="99"/>
        <v>0</v>
      </c>
      <c r="AM358" s="12">
        <f>V358/Team_Defense_Table[[#Totals],[Passing yds/att]]*'Fanduel Export'!Q358</f>
        <v>0</v>
      </c>
      <c r="AN358" s="12">
        <f t="shared" si="114"/>
        <v>0</v>
      </c>
      <c r="AO358" s="12">
        <f>IFERROR(IF(OR($B358="D",$B358="K"),0,VLOOKUP($P358,Receiving!$C:$T,7,FALSE)/VLOOKUP($P358,Receiving!$C:$T,5,FALSE)),0)*$AJ358</f>
        <v>0</v>
      </c>
      <c r="AP358" s="21">
        <f t="shared" si="106"/>
        <v>29.979532967032963</v>
      </c>
      <c r="AQ358" s="21">
        <f t="shared" si="107"/>
        <v>0</v>
      </c>
      <c r="AR358" s="22">
        <f t="shared" si="100"/>
        <v>0</v>
      </c>
      <c r="AS358" s="22">
        <f t="shared" si="108"/>
        <v>0</v>
      </c>
      <c r="AT358" s="22">
        <f>AA358/Team_Defense_Table[[#Totals],[Yards per completion]]*'Fanduel Export'!S358</f>
        <v>0</v>
      </c>
      <c r="AU358" s="12">
        <f t="shared" si="115"/>
        <v>0</v>
      </c>
      <c r="AV358" s="12">
        <f t="shared" si="101"/>
        <v>0</v>
      </c>
      <c r="AW358" s="21">
        <f t="shared" si="109"/>
        <v>35.912087912087905</v>
      </c>
      <c r="AX358" s="12">
        <f t="shared" si="110"/>
        <v>0</v>
      </c>
      <c r="AY358" s="12">
        <f>AF358/Team_Defense_Table[[#Totals],[Rushing Y/A]]*R358</f>
        <v>0</v>
      </c>
      <c r="AZ358" s="12">
        <f t="shared" si="116"/>
        <v>0</v>
      </c>
      <c r="BA358" s="22">
        <f t="shared" si="102"/>
        <v>0</v>
      </c>
      <c r="BB358" s="22">
        <f t="shared" si="103"/>
        <v>0</v>
      </c>
      <c r="BC358" s="21">
        <f t="shared" si="104"/>
        <v>0</v>
      </c>
      <c r="BD358" t="str">
        <f t="shared" si="111"/>
        <v>Josh Malone</v>
      </c>
      <c r="BE358">
        <f t="shared" si="112"/>
        <v>4500</v>
      </c>
      <c r="BF358" t="str">
        <f t="shared" si="113"/>
        <v>WR</v>
      </c>
    </row>
    <row r="359" spans="1:58" x14ac:dyDescent="0.3">
      <c r="A359" t="s">
        <v>2923</v>
      </c>
      <c r="B359" t="s">
        <v>34</v>
      </c>
      <c r="C359" t="s">
        <v>2924</v>
      </c>
      <c r="D359" t="s">
        <v>2925</v>
      </c>
      <c r="E359" t="s">
        <v>2926</v>
      </c>
      <c r="F359">
        <v>0</v>
      </c>
      <c r="G359">
        <v>0</v>
      </c>
      <c r="H359">
        <v>4500</v>
      </c>
      <c r="I359" t="s">
        <v>1919</v>
      </c>
      <c r="J359" t="s">
        <v>1090</v>
      </c>
      <c r="K359" t="s">
        <v>116</v>
      </c>
      <c r="O359" t="str">
        <f t="shared" si="105"/>
        <v>JaMycal Hasty</v>
      </c>
      <c r="P359" t="str">
        <f>IFERROR(VLOOKUP(O:O,'Name Bridge'!A:B,2,FALSE),O:O)</f>
        <v>JaMycal Hasty</v>
      </c>
      <c r="Q359" s="12">
        <f>VLOOKUP($K359,'Defensive Stats'!$AC:$AH,2,FALSE)</f>
        <v>7.5041597337770387</v>
      </c>
      <c r="R359" s="12">
        <f>VLOOKUP($K359,'Defensive Stats'!$AC:$AH,4,FALSE)</f>
        <v>4.3781321184510249</v>
      </c>
      <c r="S359" s="12">
        <f>VLOOKUP($K359,'Defensive Stats'!$AC:$AH,6,FALSE)</f>
        <v>10.712589073634204</v>
      </c>
      <c r="T359" s="12">
        <f>IFERROR(VLOOKUP($P359,Passing!$C:$AF,9,FALSE)/VLOOKUP($P359,Passing!$C:$AF,5,FALSE),0)</f>
        <v>0</v>
      </c>
      <c r="U359" s="12">
        <f>IFERROR(VLOOKUP($P359,Passing!$C:$AF,11,FALSE)/VLOOKUP($P359,Passing!$C:$AF,5,FALSE),0)</f>
        <v>0</v>
      </c>
      <c r="V359" s="12">
        <f>IFERROR(VLOOKUP($P359,Passing!$C:$AF,18,FALSE),0)</f>
        <v>0</v>
      </c>
      <c r="W359" s="12">
        <f>IFERROR(VLOOKUP($P359,Passing!$C:$AF,12,FALSE)/VLOOKUP($P359,Passing!$C:$AF,5,FALSE),0)</f>
        <v>0</v>
      </c>
      <c r="X359" s="12">
        <f>IFERROR(IF(OR($B359="D",$B359="K"),0,VLOOKUP($P359,Receiving!$C:$T,7,FALSE)/VLOOKUP($P359,Receiving!$C:$T,5,FALSE)),0)*$AJ359</f>
        <v>0</v>
      </c>
      <c r="Y359" s="21">
        <f>IFERROR(VLOOKUP($P359,Receiving!$C:$T,8,FALSE)/VLOOKUP($P359,Receiving!$C:$T,5,FALSE),0)</f>
        <v>0</v>
      </c>
      <c r="Z359" s="21">
        <f>IFERROR(VLOOKUP($P359,Receiving!$C:$T,10,FALSE)/VLOOKUP($P359,Receiving!$C:$T,5,FALSE),0)</f>
        <v>0</v>
      </c>
      <c r="AA359" s="21">
        <f>IFERROR(VLOOKUP($P359,Receiving!$C:$T,11,FALSE),0)</f>
        <v>0</v>
      </c>
      <c r="AB359" s="21">
        <f>IFERROR(VLOOKUP($P359,Receiving!$C:$T,14,FALSE),0)</f>
        <v>0</v>
      </c>
      <c r="AC359" s="21">
        <f>IFERROR(VLOOKUP($P359,Receiving!$C:$T,11,FALSE)/VLOOKUP($P359,Receiving!$C:$T,5,FALSE),0)</f>
        <v>0</v>
      </c>
      <c r="AD359" s="12">
        <f>IFERROR(VLOOKUP($P359,Rushing!$C:$P,7,FALSE)/VLOOKUP($P359,Rushing!$C:$P,5,FALSE),0)</f>
        <v>0</v>
      </c>
      <c r="AE359" s="12">
        <f>IFERROR(VLOOKUP($P359,Rushing!$C:$P,8,FALSE)/VLOOKUP($P359,Rushing!$C:$P,5,FALSE),0)</f>
        <v>0</v>
      </c>
      <c r="AF359" s="12">
        <f>IFERROR(VLOOKUP($P359,Rushing!$C:$P,12,FALSE),0)</f>
        <v>0</v>
      </c>
      <c r="AG359" s="12">
        <f>IFERROR(VLOOKUP($P359,Rushing!$C:$P,9,FALSE)/VLOOKUP($P359,Rushing!$C:$P,5,FALSE),0)</f>
        <v>0</v>
      </c>
      <c r="AH359" s="12">
        <f>VLOOKUP($J359,'Vegas Odds'!$B:$S,18,FALSE)</f>
        <v>26.807585091071147</v>
      </c>
      <c r="AI359" s="12">
        <f>VLOOKUP($J359,'Vegas Odds'!$B:$S,17,FALSE)</f>
        <v>33.392414908928856</v>
      </c>
      <c r="AJ359">
        <v>1</v>
      </c>
      <c r="AK359" s="12">
        <f t="shared" si="98"/>
        <v>0</v>
      </c>
      <c r="AL359" s="12">
        <f t="shared" si="99"/>
        <v>0</v>
      </c>
      <c r="AM359" s="12">
        <f>V359/Team_Defense_Table[[#Totals],[Passing yds/att]]*'Fanduel Export'!Q359</f>
        <v>0</v>
      </c>
      <c r="AN359" s="12">
        <f t="shared" si="114"/>
        <v>0</v>
      </c>
      <c r="AO359" s="12">
        <f>IFERROR(IF(OR($B359="D",$B359="K"),0,VLOOKUP($P359,Receiving!$C:$T,7,FALSE)/VLOOKUP($P359,Receiving!$C:$T,5,FALSE)),0)*$AJ359</f>
        <v>0</v>
      </c>
      <c r="AP359" s="21">
        <f t="shared" si="106"/>
        <v>33.340259740259739</v>
      </c>
      <c r="AQ359" s="21">
        <f t="shared" si="107"/>
        <v>0</v>
      </c>
      <c r="AR359" s="22">
        <f t="shared" si="100"/>
        <v>0</v>
      </c>
      <c r="AS359" s="22">
        <f t="shared" si="108"/>
        <v>0</v>
      </c>
      <c r="AT359" s="22">
        <f>AA359/Team_Defense_Table[[#Totals],[Yards per completion]]*'Fanduel Export'!S359</f>
        <v>0</v>
      </c>
      <c r="AU359" s="12">
        <f t="shared" si="115"/>
        <v>0</v>
      </c>
      <c r="AV359" s="12">
        <f t="shared" si="101"/>
        <v>0</v>
      </c>
      <c r="AW359" s="21">
        <f t="shared" si="109"/>
        <v>29.127326839826839</v>
      </c>
      <c r="AX359" s="12">
        <f t="shared" si="110"/>
        <v>0</v>
      </c>
      <c r="AY359" s="12">
        <f>AF359/Team_Defense_Table[[#Totals],[Rushing Y/A]]*R359</f>
        <v>0</v>
      </c>
      <c r="AZ359" s="12">
        <f t="shared" si="116"/>
        <v>0</v>
      </c>
      <c r="BA359" s="22">
        <f t="shared" si="102"/>
        <v>0</v>
      </c>
      <c r="BB359" s="22">
        <f t="shared" si="103"/>
        <v>0</v>
      </c>
      <c r="BC359" s="21">
        <f t="shared" si="104"/>
        <v>0</v>
      </c>
      <c r="BD359" t="str">
        <f t="shared" si="111"/>
        <v>JaMycal Hasty</v>
      </c>
      <c r="BE359">
        <f t="shared" si="112"/>
        <v>4500</v>
      </c>
      <c r="BF359" t="str">
        <f t="shared" si="113"/>
        <v>RB</v>
      </c>
    </row>
    <row r="360" spans="1:58" x14ac:dyDescent="0.3">
      <c r="A360" t="s">
        <v>2927</v>
      </c>
      <c r="B360" t="s">
        <v>49</v>
      </c>
      <c r="C360" t="s">
        <v>2928</v>
      </c>
      <c r="D360" t="s">
        <v>595</v>
      </c>
      <c r="E360" t="s">
        <v>2658</v>
      </c>
      <c r="F360">
        <v>1.1000000238418499</v>
      </c>
      <c r="G360">
        <v>1</v>
      </c>
      <c r="H360">
        <v>4500</v>
      </c>
      <c r="I360" t="s">
        <v>1888</v>
      </c>
      <c r="J360" t="s">
        <v>37</v>
      </c>
      <c r="K360" t="s">
        <v>54</v>
      </c>
      <c r="O360" t="str">
        <f t="shared" si="105"/>
        <v>Jaleel Scott</v>
      </c>
      <c r="P360" t="str">
        <f>IFERROR(VLOOKUP(O:O,'Name Bridge'!A:B,2,FALSE),O:O)</f>
        <v>Jaleel Scott</v>
      </c>
      <c r="Q360" s="12">
        <f>VLOOKUP($K360,'Defensive Stats'!$AC:$AH,2,FALSE)</f>
        <v>6.7641325536062382</v>
      </c>
      <c r="R360" s="12">
        <f>VLOOKUP($K360,'Defensive Stats'!$AC:$AH,4,FALSE)</f>
        <v>5</v>
      </c>
      <c r="S360" s="12">
        <f>VLOOKUP($K360,'Defensive Stats'!$AC:$AH,6,FALSE)</f>
        <v>10.911949685534591</v>
      </c>
      <c r="T360" s="12">
        <f>IFERROR(VLOOKUP($P360,Passing!$C:$AF,9,FALSE)/VLOOKUP($P360,Passing!$C:$AF,5,FALSE),0)</f>
        <v>0</v>
      </c>
      <c r="U360" s="12">
        <f>IFERROR(VLOOKUP($P360,Passing!$C:$AF,11,FALSE)/VLOOKUP($P360,Passing!$C:$AF,5,FALSE),0)</f>
        <v>0</v>
      </c>
      <c r="V360" s="12">
        <f>IFERROR(VLOOKUP($P360,Passing!$C:$AF,18,FALSE),0)</f>
        <v>0</v>
      </c>
      <c r="W360" s="12">
        <f>IFERROR(VLOOKUP($P360,Passing!$C:$AF,12,FALSE)/VLOOKUP($P360,Passing!$C:$AF,5,FALSE),0)</f>
        <v>0</v>
      </c>
      <c r="X360" s="12">
        <f>IFERROR(IF(OR($B360="D",$B360="K"),0,VLOOKUP($P360,Receiving!$C:$T,7,FALSE)/VLOOKUP($P360,Receiving!$C:$T,5,FALSE)),0)*$AJ360</f>
        <v>1</v>
      </c>
      <c r="Y360" s="21">
        <f>IFERROR(VLOOKUP($P360,Receiving!$C:$T,8,FALSE)/VLOOKUP($P360,Receiving!$C:$T,5,FALSE),0)</f>
        <v>0.33333333333333331</v>
      </c>
      <c r="Z360" s="21">
        <f>IFERROR(VLOOKUP($P360,Receiving!$C:$T,10,FALSE)/VLOOKUP($P360,Receiving!$C:$T,5,FALSE),0)</f>
        <v>2</v>
      </c>
      <c r="AA360" s="21">
        <f>IFERROR(VLOOKUP($P360,Receiving!$C:$T,11,FALSE),0)</f>
        <v>6</v>
      </c>
      <c r="AB360" s="21">
        <f>IFERROR(VLOOKUP($P360,Receiving!$C:$T,14,FALSE),0)</f>
        <v>6</v>
      </c>
      <c r="AC360" s="21">
        <f>IFERROR(VLOOKUP($P360,Receiving!$C:$T,11,FALSE)/VLOOKUP($P360,Receiving!$C:$T,5,FALSE),0)</f>
        <v>2</v>
      </c>
      <c r="AD360" s="12">
        <f>IFERROR(VLOOKUP($P360,Rushing!$C:$P,7,FALSE)/VLOOKUP($P360,Rushing!$C:$P,5,FALSE),0)</f>
        <v>0</v>
      </c>
      <c r="AE360" s="12">
        <f>IFERROR(VLOOKUP($P360,Rushing!$C:$P,8,FALSE)/VLOOKUP($P360,Rushing!$C:$P,5,FALSE),0)</f>
        <v>0</v>
      </c>
      <c r="AF360" s="12">
        <f>IFERROR(VLOOKUP($P360,Rushing!$C:$P,12,FALSE),0)</f>
        <v>0</v>
      </c>
      <c r="AG360" s="12">
        <f>IFERROR(VLOOKUP($P360,Rushing!$C:$P,9,FALSE)/VLOOKUP($P360,Rushing!$C:$P,5,FALSE),0)</f>
        <v>0</v>
      </c>
      <c r="AH360" s="12">
        <f>VLOOKUP($J360,'Vegas Odds'!$B:$S,18,FALSE)</f>
        <v>12.779863682432442</v>
      </c>
      <c r="AI360" s="12">
        <f>VLOOKUP($J360,'Vegas Odds'!$B:$S,17,FALSE)</f>
        <v>50.520136317567555</v>
      </c>
      <c r="AJ360">
        <v>1</v>
      </c>
      <c r="AK360" s="12">
        <f t="shared" si="98"/>
        <v>0</v>
      </c>
      <c r="AL360" s="12">
        <f t="shared" si="99"/>
        <v>0</v>
      </c>
      <c r="AM360" s="12">
        <f>V360/Team_Defense_Table[[#Totals],[Passing yds/att]]*'Fanduel Export'!Q360</f>
        <v>0</v>
      </c>
      <c r="AN360" s="12">
        <f t="shared" si="114"/>
        <v>0</v>
      </c>
      <c r="AO360" s="12">
        <f>IFERROR(IF(OR($B360="D",$B360="K"),0,VLOOKUP($P360,Receiving!$C:$T,7,FALSE)/VLOOKUP($P360,Receiving!$C:$T,5,FALSE)),0)*$AJ360</f>
        <v>1</v>
      </c>
      <c r="AP360" s="21">
        <f t="shared" si="106"/>
        <v>19.229761904761904</v>
      </c>
      <c r="AQ360" s="21">
        <f t="shared" si="107"/>
        <v>0.66458772322437021</v>
      </c>
      <c r="AR360" s="22">
        <f t="shared" si="100"/>
        <v>0.33333333333333331</v>
      </c>
      <c r="AS360" s="22">
        <f t="shared" si="108"/>
        <v>0.22152924107479005</v>
      </c>
      <c r="AT360" s="22">
        <f>AA360/Team_Defense_Table[[#Totals],[Yards per completion]]*'Fanduel Export'!S360</f>
        <v>6.1658034613553472</v>
      </c>
      <c r="AU360" s="12">
        <f t="shared" si="115"/>
        <v>1.3659057614103636</v>
      </c>
      <c r="AV360" s="12">
        <f t="shared" si="101"/>
        <v>0</v>
      </c>
      <c r="AW360" s="21">
        <f t="shared" si="109"/>
        <v>27.742261904761904</v>
      </c>
      <c r="AX360" s="12">
        <f t="shared" si="110"/>
        <v>0</v>
      </c>
      <c r="AY360" s="12">
        <f>AF360/Team_Defense_Table[[#Totals],[Rushing Y/A]]*R360</f>
        <v>0</v>
      </c>
      <c r="AZ360" s="12">
        <f t="shared" si="116"/>
        <v>0</v>
      </c>
      <c r="BA360" s="22">
        <f t="shared" si="102"/>
        <v>0.30325724280770305</v>
      </c>
      <c r="BB360" s="22">
        <f t="shared" si="103"/>
        <v>6.7390498401711796E-2</v>
      </c>
      <c r="BC360" s="21">
        <f t="shared" si="104"/>
        <v>0.22222222222222221</v>
      </c>
      <c r="BD360" t="str">
        <f t="shared" si="111"/>
        <v>Jaleel Scott</v>
      </c>
      <c r="BE360">
        <f t="shared" si="112"/>
        <v>4500</v>
      </c>
      <c r="BF360" t="str">
        <f t="shared" si="113"/>
        <v>WR</v>
      </c>
    </row>
    <row r="361" spans="1:58" x14ac:dyDescent="0.3">
      <c r="A361" t="s">
        <v>2929</v>
      </c>
      <c r="B361" t="s">
        <v>49</v>
      </c>
      <c r="C361" t="s">
        <v>2930</v>
      </c>
      <c r="D361" t="s">
        <v>2931</v>
      </c>
      <c r="E361" t="s">
        <v>2932</v>
      </c>
      <c r="F361">
        <v>2.4249999523162802</v>
      </c>
      <c r="G361">
        <v>8</v>
      </c>
      <c r="H361">
        <v>4500</v>
      </c>
      <c r="I361" t="s">
        <v>1892</v>
      </c>
      <c r="J361" t="s">
        <v>1095</v>
      </c>
      <c r="K361" t="s">
        <v>1096</v>
      </c>
      <c r="O361" t="str">
        <f t="shared" si="105"/>
        <v>Taquan Mizzell Sr.</v>
      </c>
      <c r="P361" t="str">
        <f>IFERROR(VLOOKUP(O:O,'Name Bridge'!A:B,2,FALSE),O:O)</f>
        <v>Taquan Mizzell Sr.</v>
      </c>
      <c r="Q361" s="12">
        <f>VLOOKUP($K361,'Defensive Stats'!$AC:$AH,2,FALSE)</f>
        <v>6.5090361445783129</v>
      </c>
      <c r="R361" s="12">
        <f>VLOOKUP($K361,'Defensive Stats'!$AC:$AH,4,FALSE)</f>
        <v>3.2624309392265194</v>
      </c>
      <c r="S361" s="12">
        <f>VLOOKUP($K361,'Defensive Stats'!$AC:$AH,6,FALSE)</f>
        <v>10.593137254901961</v>
      </c>
      <c r="T361" s="12">
        <f>IFERROR(VLOOKUP($P361,Passing!$C:$AF,9,FALSE)/VLOOKUP($P361,Passing!$C:$AF,5,FALSE),0)</f>
        <v>0</v>
      </c>
      <c r="U361" s="12">
        <f>IFERROR(VLOOKUP($P361,Passing!$C:$AF,11,FALSE)/VLOOKUP($P361,Passing!$C:$AF,5,FALSE),0)</f>
        <v>0</v>
      </c>
      <c r="V361" s="12">
        <f>IFERROR(VLOOKUP($P361,Passing!$C:$AF,18,FALSE),0)</f>
        <v>0</v>
      </c>
      <c r="W361" s="12">
        <f>IFERROR(VLOOKUP($P361,Passing!$C:$AF,12,FALSE)/VLOOKUP($P361,Passing!$C:$AF,5,FALSE),0)</f>
        <v>0</v>
      </c>
      <c r="X361" s="12">
        <f>IFERROR(IF(OR($B361="D",$B361="K"),0,VLOOKUP($P361,Receiving!$C:$T,7,FALSE)/VLOOKUP($P361,Receiving!$C:$T,5,FALSE)),0)*$AJ361</f>
        <v>0</v>
      </c>
      <c r="Y361" s="21">
        <f>IFERROR(VLOOKUP($P361,Receiving!$C:$T,8,FALSE)/VLOOKUP($P361,Receiving!$C:$T,5,FALSE),0)</f>
        <v>0</v>
      </c>
      <c r="Z361" s="21">
        <f>IFERROR(VLOOKUP($P361,Receiving!$C:$T,10,FALSE)/VLOOKUP($P361,Receiving!$C:$T,5,FALSE),0)</f>
        <v>0</v>
      </c>
      <c r="AA361" s="21">
        <f>IFERROR(VLOOKUP($P361,Receiving!$C:$T,11,FALSE),0)</f>
        <v>0</v>
      </c>
      <c r="AB361" s="21">
        <f>IFERROR(VLOOKUP($P361,Receiving!$C:$T,14,FALSE),0)</f>
        <v>0</v>
      </c>
      <c r="AC361" s="21">
        <f>IFERROR(VLOOKUP($P361,Receiving!$C:$T,11,FALSE)/VLOOKUP($P361,Receiving!$C:$T,5,FALSE),0)</f>
        <v>0</v>
      </c>
      <c r="AD361" s="12">
        <f>IFERROR(VLOOKUP($P361,Rushing!$C:$P,7,FALSE)/VLOOKUP($P361,Rushing!$C:$P,5,FALSE),0)</f>
        <v>0</v>
      </c>
      <c r="AE361" s="12">
        <f>IFERROR(VLOOKUP($P361,Rushing!$C:$P,8,FALSE)/VLOOKUP($P361,Rushing!$C:$P,5,FALSE),0)</f>
        <v>0</v>
      </c>
      <c r="AF361" s="12">
        <f>IFERROR(VLOOKUP($P361,Rushing!$C:$P,12,FALSE),0)</f>
        <v>0</v>
      </c>
      <c r="AG361" s="12">
        <f>IFERROR(VLOOKUP($P361,Rushing!$C:$P,9,FALSE)/VLOOKUP($P361,Rushing!$C:$P,5,FALSE),0)</f>
        <v>0</v>
      </c>
      <c r="AH361" s="12">
        <f>VLOOKUP($J361,'Vegas Odds'!$B:$S,18,FALSE)</f>
        <v>41.698085765579364</v>
      </c>
      <c r="AI361" s="12">
        <f>VLOOKUP($J361,'Vegas Odds'!$B:$S,17,FALSE)</f>
        <v>21.901914234420641</v>
      </c>
      <c r="AJ361">
        <v>1</v>
      </c>
      <c r="AK361" s="12">
        <f t="shared" si="98"/>
        <v>0</v>
      </c>
      <c r="AL361" s="12">
        <f t="shared" si="99"/>
        <v>0</v>
      </c>
      <c r="AM361" s="12">
        <f>V361/Team_Defense_Table[[#Totals],[Passing yds/att]]*'Fanduel Export'!Q361</f>
        <v>0</v>
      </c>
      <c r="AN361" s="12">
        <f t="shared" si="114"/>
        <v>0</v>
      </c>
      <c r="AO361" s="12">
        <f>IFERROR(IF(OR($B361="D",$B361="K"),0,VLOOKUP($P361,Receiving!$C:$T,7,FALSE)/VLOOKUP($P361,Receiving!$C:$T,5,FALSE)),0)*$AJ361</f>
        <v>0</v>
      </c>
      <c r="AP361" s="21">
        <f t="shared" si="106"/>
        <v>40.582776292335119</v>
      </c>
      <c r="AQ361" s="21">
        <f t="shared" si="107"/>
        <v>0</v>
      </c>
      <c r="AR361" s="22">
        <f t="shared" si="100"/>
        <v>0</v>
      </c>
      <c r="AS361" s="22">
        <f t="shared" si="108"/>
        <v>0</v>
      </c>
      <c r="AT361" s="22">
        <f>AA361/Team_Defense_Table[[#Totals],[Yards per completion]]*'Fanduel Export'!S361</f>
        <v>0</v>
      </c>
      <c r="AU361" s="12">
        <f t="shared" si="115"/>
        <v>0</v>
      </c>
      <c r="AV361" s="12">
        <f t="shared" si="101"/>
        <v>0</v>
      </c>
      <c r="AW361" s="21">
        <f t="shared" si="109"/>
        <v>30.380681818181817</v>
      </c>
      <c r="AX361" s="12">
        <f t="shared" si="110"/>
        <v>0</v>
      </c>
      <c r="AY361" s="12">
        <f>AF361/Team_Defense_Table[[#Totals],[Rushing Y/A]]*R361</f>
        <v>0</v>
      </c>
      <c r="AZ361" s="12">
        <f t="shared" si="116"/>
        <v>0</v>
      </c>
      <c r="BA361" s="22">
        <f t="shared" si="102"/>
        <v>0</v>
      </c>
      <c r="BB361" s="22">
        <f t="shared" si="103"/>
        <v>0</v>
      </c>
      <c r="BC361" s="21">
        <f t="shared" si="104"/>
        <v>0</v>
      </c>
      <c r="BD361" t="str">
        <f t="shared" si="111"/>
        <v>Taquan Mizzell Sr.</v>
      </c>
      <c r="BE361">
        <f t="shared" si="112"/>
        <v>4500</v>
      </c>
      <c r="BF361" t="str">
        <f t="shared" si="113"/>
        <v>WR</v>
      </c>
    </row>
    <row r="362" spans="1:58" x14ac:dyDescent="0.3">
      <c r="A362" t="s">
        <v>2933</v>
      </c>
      <c r="B362" t="s">
        <v>34</v>
      </c>
      <c r="C362" t="s">
        <v>2934</v>
      </c>
      <c r="D362" t="s">
        <v>472</v>
      </c>
      <c r="E362" t="s">
        <v>2374</v>
      </c>
      <c r="F362">
        <v>1.7428571156093</v>
      </c>
      <c r="G362">
        <v>7</v>
      </c>
      <c r="H362">
        <v>4500</v>
      </c>
      <c r="I362" t="s">
        <v>1888</v>
      </c>
      <c r="J362" t="s">
        <v>54</v>
      </c>
      <c r="K362" t="s">
        <v>37</v>
      </c>
      <c r="O362" t="str">
        <f t="shared" si="105"/>
        <v>D'Ernest Johnson</v>
      </c>
      <c r="P362" t="str">
        <f>IFERROR(VLOOKUP(O:O,'Name Bridge'!A:B,2,FALSE),O:O)</f>
        <v>D'Ernest Johnson</v>
      </c>
      <c r="Q362" s="12">
        <f>VLOOKUP($K362,'Defensive Stats'!$AC:$AH,2,FALSE)</f>
        <v>6.09375</v>
      </c>
      <c r="R362" s="12">
        <f>VLOOKUP($K362,'Defensive Stats'!$AC:$AH,4,FALSE)</f>
        <v>4.3941176470588239</v>
      </c>
      <c r="S362" s="12">
        <f>VLOOKUP($K362,'Defensive Stats'!$AC:$AH,6,FALSE)</f>
        <v>10.424528301886792</v>
      </c>
      <c r="T362" s="12">
        <f>IFERROR(VLOOKUP($P362,Passing!$C:$AF,9,FALSE)/VLOOKUP($P362,Passing!$C:$AF,5,FALSE),0)</f>
        <v>0</v>
      </c>
      <c r="U362" s="12">
        <f>IFERROR(VLOOKUP($P362,Passing!$C:$AF,11,FALSE)/VLOOKUP($P362,Passing!$C:$AF,5,FALSE),0)</f>
        <v>0</v>
      </c>
      <c r="V362" s="12">
        <f>IFERROR(VLOOKUP($P362,Passing!$C:$AF,18,FALSE),0)</f>
        <v>0</v>
      </c>
      <c r="W362" s="12">
        <f>IFERROR(VLOOKUP($P362,Passing!$C:$AF,12,FALSE)/VLOOKUP($P362,Passing!$C:$AF,5,FALSE),0)</f>
        <v>0</v>
      </c>
      <c r="X362" s="12">
        <f>IFERROR(IF(OR($B362="D",$B362="K"),0,VLOOKUP($P362,Receiving!$C:$T,7,FALSE)/VLOOKUP($P362,Receiving!$C:$T,5,FALSE)),0)*$AJ362</f>
        <v>0.4375</v>
      </c>
      <c r="Y362" s="21">
        <f>IFERROR(VLOOKUP($P362,Receiving!$C:$T,8,FALSE)/VLOOKUP($P362,Receiving!$C:$T,5,FALSE),0)</f>
        <v>0.375</v>
      </c>
      <c r="Z362" s="21">
        <f>IFERROR(VLOOKUP($P362,Receiving!$C:$T,10,FALSE)/VLOOKUP($P362,Receiving!$C:$T,5,FALSE),0)</f>
        <v>4.4375</v>
      </c>
      <c r="AA362" s="21">
        <f>IFERROR(VLOOKUP($P362,Receiving!$C:$T,11,FALSE),0)</f>
        <v>11.8</v>
      </c>
      <c r="AB362" s="21">
        <f>IFERROR(VLOOKUP($P362,Receiving!$C:$T,14,FALSE),0)</f>
        <v>27</v>
      </c>
      <c r="AC362" s="21">
        <f>IFERROR(VLOOKUP($P362,Receiving!$C:$T,11,FALSE)/VLOOKUP($P362,Receiving!$C:$T,5,FALSE),0)</f>
        <v>0.73750000000000004</v>
      </c>
      <c r="AD362" s="12">
        <f>IFERROR(VLOOKUP($P362,Rushing!$C:$P,7,FALSE)/VLOOKUP($P362,Rushing!$C:$P,5,FALSE),0)</f>
        <v>0.25</v>
      </c>
      <c r="AE362" s="12">
        <f>IFERROR(VLOOKUP($P362,Rushing!$C:$P,8,FALSE)/VLOOKUP($P362,Rushing!$C:$P,5,FALSE),0)</f>
        <v>1.3125</v>
      </c>
      <c r="AF362" s="12" t="str">
        <f>IFERROR(VLOOKUP($P362,Rushing!$C:$P,12,FALSE),0)</f>
        <v>5.3</v>
      </c>
      <c r="AG362" s="12">
        <f>IFERROR(VLOOKUP($P362,Rushing!$C:$P,9,FALSE)/VLOOKUP($P362,Rushing!$C:$P,5,FALSE),0)</f>
        <v>0</v>
      </c>
      <c r="AH362" s="12">
        <f>VLOOKUP($J362,'Vegas Odds'!$B:$S,18,FALSE)</f>
        <v>39.317423175965665</v>
      </c>
      <c r="AI362" s="12">
        <f>VLOOKUP($J362,'Vegas Odds'!$B:$S,17,FALSE)</f>
        <v>20.682576824034335</v>
      </c>
      <c r="AJ362">
        <v>1</v>
      </c>
      <c r="AK362" s="12">
        <f t="shared" si="98"/>
        <v>0</v>
      </c>
      <c r="AL362" s="12">
        <f t="shared" si="99"/>
        <v>0</v>
      </c>
      <c r="AM362" s="12">
        <f>V362/Team_Defense_Table[[#Totals],[Passing yds/att]]*'Fanduel Export'!Q362</f>
        <v>0</v>
      </c>
      <c r="AN362" s="12">
        <f t="shared" si="114"/>
        <v>0</v>
      </c>
      <c r="AO362" s="12">
        <f>IFERROR(IF(OR($B362="D",$B362="K"),0,VLOOKUP($P362,Receiving!$C:$T,7,FALSE)/VLOOKUP($P362,Receiving!$C:$T,5,FALSE)),0)*$AJ362</f>
        <v>0.4375</v>
      </c>
      <c r="AP362" s="21">
        <f t="shared" si="106"/>
        <v>34.054517704517707</v>
      </c>
      <c r="AQ362" s="21">
        <f t="shared" si="107"/>
        <v>0.50511279556905975</v>
      </c>
      <c r="AR362" s="22">
        <f t="shared" si="100"/>
        <v>0.375</v>
      </c>
      <c r="AS362" s="22">
        <f t="shared" si="108"/>
        <v>0.43295382477347977</v>
      </c>
      <c r="AT362" s="22">
        <f>AA362/Team_Defense_Table[[#Totals],[Yards per completion]]*'Fanduel Export'!S362</f>
        <v>11.584425264065183</v>
      </c>
      <c r="AU362" s="12">
        <f t="shared" si="115"/>
        <v>5.0155212258795494</v>
      </c>
      <c r="AV362" s="12">
        <f t="shared" si="101"/>
        <v>0.25</v>
      </c>
      <c r="AW362" s="21">
        <f t="shared" si="109"/>
        <v>28.633928571428569</v>
      </c>
      <c r="AX362" s="12">
        <f t="shared" si="110"/>
        <v>0.18057753385499264</v>
      </c>
      <c r="AY362" s="12">
        <f>AF362/Team_Defense_Table[[#Totals],[Rushing Y/A]]*R362</f>
        <v>5.4003069053708437</v>
      </c>
      <c r="AZ362" s="12">
        <f t="shared" si="116"/>
        <v>0.97517410303195406</v>
      </c>
      <c r="BA362" s="22">
        <f t="shared" si="102"/>
        <v>0.78656953289115028</v>
      </c>
      <c r="BB362" s="22">
        <f t="shared" si="103"/>
        <v>0.17479322953136672</v>
      </c>
      <c r="BC362" s="21">
        <f t="shared" si="104"/>
        <v>9.7222222222222224E-2</v>
      </c>
      <c r="BD362" t="str">
        <f t="shared" si="111"/>
        <v>D'Ernest Johnson</v>
      </c>
      <c r="BE362">
        <f t="shared" si="112"/>
        <v>4500</v>
      </c>
      <c r="BF362" t="str">
        <f t="shared" si="113"/>
        <v>RB</v>
      </c>
    </row>
    <row r="363" spans="1:58" x14ac:dyDescent="0.3">
      <c r="A363" t="s">
        <v>2935</v>
      </c>
      <c r="B363" t="s">
        <v>49</v>
      </c>
      <c r="C363" t="s">
        <v>1970</v>
      </c>
      <c r="D363" t="s">
        <v>545</v>
      </c>
      <c r="E363" t="s">
        <v>2936</v>
      </c>
      <c r="F363">
        <v>1.8500000238418499</v>
      </c>
      <c r="G363">
        <v>2</v>
      </c>
      <c r="H363">
        <v>4500</v>
      </c>
      <c r="I363" t="s">
        <v>1941</v>
      </c>
      <c r="J363" t="s">
        <v>135</v>
      </c>
      <c r="K363" t="s">
        <v>76</v>
      </c>
      <c r="O363" t="str">
        <f t="shared" si="105"/>
        <v>Cam Sims</v>
      </c>
      <c r="P363" t="str">
        <f>IFERROR(VLOOKUP(O:O,'Name Bridge'!A:B,2,FALSE),O:O)</f>
        <v>Cam Sims</v>
      </c>
      <c r="Q363" s="12">
        <f>VLOOKUP($K363,'Defensive Stats'!$AC:$AH,2,FALSE)</f>
        <v>6.7688266199649734</v>
      </c>
      <c r="R363" s="12">
        <f>VLOOKUP($K363,'Defensive Stats'!$AC:$AH,4,FALSE)</f>
        <v>4.0849858356940514</v>
      </c>
      <c r="S363" s="12">
        <f>VLOOKUP($K363,'Defensive Stats'!$AC:$AH,6,FALSE)</f>
        <v>11.10632183908046</v>
      </c>
      <c r="T363" s="12">
        <f>IFERROR(VLOOKUP($P363,Passing!$C:$AF,9,FALSE)/VLOOKUP($P363,Passing!$C:$AF,5,FALSE),0)</f>
        <v>0</v>
      </c>
      <c r="U363" s="12">
        <f>IFERROR(VLOOKUP($P363,Passing!$C:$AF,11,FALSE)/VLOOKUP($P363,Passing!$C:$AF,5,FALSE),0)</f>
        <v>0</v>
      </c>
      <c r="V363" s="12">
        <f>IFERROR(VLOOKUP($P363,Passing!$C:$AF,18,FALSE),0)</f>
        <v>0</v>
      </c>
      <c r="W363" s="12">
        <f>IFERROR(VLOOKUP($P363,Passing!$C:$AF,12,FALSE)/VLOOKUP($P363,Passing!$C:$AF,5,FALSE),0)</f>
        <v>0</v>
      </c>
      <c r="X363" s="12">
        <f>IFERROR(IF(OR($B363="D",$B363="K"),0,VLOOKUP($P363,Receiving!$C:$T,7,FALSE)/VLOOKUP($P363,Receiving!$C:$T,5,FALSE)),0)*$AJ363</f>
        <v>0.42857142857142855</v>
      </c>
      <c r="Y363" s="21">
        <f>IFERROR(VLOOKUP($P363,Receiving!$C:$T,8,FALSE)/VLOOKUP($P363,Receiving!$C:$T,5,FALSE),0)</f>
        <v>0.2857142857142857</v>
      </c>
      <c r="Z363" s="21">
        <f>IFERROR(VLOOKUP($P363,Receiving!$C:$T,10,FALSE)/VLOOKUP($P363,Receiving!$C:$T,5,FALSE),0)</f>
        <v>3.8571428571428572</v>
      </c>
      <c r="AA363" s="21">
        <f>IFERROR(VLOOKUP($P363,Receiving!$C:$T,11,FALSE),0)</f>
        <v>13.5</v>
      </c>
      <c r="AB363" s="21">
        <f>IFERROR(VLOOKUP($P363,Receiving!$C:$T,14,FALSE),0)</f>
        <v>15</v>
      </c>
      <c r="AC363" s="21">
        <f>IFERROR(VLOOKUP($P363,Receiving!$C:$T,11,FALSE)/VLOOKUP($P363,Receiving!$C:$T,5,FALSE),0)</f>
        <v>1.9285714285714286</v>
      </c>
      <c r="AD363" s="12">
        <f>IFERROR(VLOOKUP($P363,Rushing!$C:$P,7,FALSE)/VLOOKUP($P363,Rushing!$C:$P,5,FALSE),0)</f>
        <v>0</v>
      </c>
      <c r="AE363" s="12">
        <f>IFERROR(VLOOKUP($P363,Rushing!$C:$P,8,FALSE)/VLOOKUP($P363,Rushing!$C:$P,5,FALSE),0)</f>
        <v>0</v>
      </c>
      <c r="AF363" s="12">
        <f>IFERROR(VLOOKUP($P363,Rushing!$C:$P,12,FALSE),0)</f>
        <v>0</v>
      </c>
      <c r="AG363" s="12">
        <f>IFERROR(VLOOKUP($P363,Rushing!$C:$P,9,FALSE)/VLOOKUP($P363,Rushing!$C:$P,5,FALSE),0)</f>
        <v>0</v>
      </c>
      <c r="AH363" s="12">
        <f>VLOOKUP($J363,'Vegas Odds'!$B:$S,18,FALSE)</f>
        <v>36.75783627131635</v>
      </c>
      <c r="AI363" s="12">
        <f>VLOOKUP($J363,'Vegas Odds'!$B:$S,17,FALSE)</f>
        <v>17.842163728683655</v>
      </c>
      <c r="AJ363">
        <v>1</v>
      </c>
      <c r="AK363" s="12">
        <f t="shared" si="98"/>
        <v>0</v>
      </c>
      <c r="AL363" s="12">
        <f t="shared" si="99"/>
        <v>0</v>
      </c>
      <c r="AM363" s="12">
        <f>V363/Team_Defense_Table[[#Totals],[Passing yds/att]]*'Fanduel Export'!Q363</f>
        <v>0</v>
      </c>
      <c r="AN363" s="12">
        <f t="shared" si="114"/>
        <v>0</v>
      </c>
      <c r="AO363" s="12">
        <f>IFERROR(IF(OR($B363="D",$B363="K"),0,VLOOKUP($P363,Receiving!$C:$T,7,FALSE)/VLOOKUP($P363,Receiving!$C:$T,5,FALSE)),0)*$AJ363</f>
        <v>0.42857142857142855</v>
      </c>
      <c r="AP363" s="21">
        <f t="shared" si="106"/>
        <v>32.519155844155847</v>
      </c>
      <c r="AQ363" s="21">
        <f t="shared" si="107"/>
        <v>0.48443319000926099</v>
      </c>
      <c r="AR363" s="22">
        <f t="shared" si="100"/>
        <v>0.2857142857142857</v>
      </c>
      <c r="AS363" s="22">
        <f t="shared" si="108"/>
        <v>0.32295546000617398</v>
      </c>
      <c r="AT363" s="22">
        <f>AA363/Team_Defense_Table[[#Totals],[Yards per completion]]*'Fanduel Export'!S363</f>
        <v>14.120175507269233</v>
      </c>
      <c r="AU363" s="12">
        <f t="shared" si="115"/>
        <v>4.5601877763180463</v>
      </c>
      <c r="AV363" s="12">
        <f t="shared" si="101"/>
        <v>0</v>
      </c>
      <c r="AW363" s="21">
        <f t="shared" si="109"/>
        <v>36.928205128205128</v>
      </c>
      <c r="AX363" s="12">
        <f t="shared" si="110"/>
        <v>0</v>
      </c>
      <c r="AY363" s="12">
        <f>AF363/Team_Defense_Table[[#Totals],[Rushing Y/A]]*R363</f>
        <v>0</v>
      </c>
      <c r="AZ363" s="12">
        <f t="shared" si="116"/>
        <v>0</v>
      </c>
      <c r="BA363" s="22">
        <f t="shared" si="102"/>
        <v>0.59887592048894756</v>
      </c>
      <c r="BB363" s="22">
        <f t="shared" si="103"/>
        <v>0.13308353788643279</v>
      </c>
      <c r="BC363" s="21">
        <f t="shared" si="104"/>
        <v>9.5238095238095233E-2</v>
      </c>
      <c r="BD363" t="str">
        <f t="shared" si="111"/>
        <v>Cam Sims</v>
      </c>
      <c r="BE363">
        <f t="shared" si="112"/>
        <v>4500</v>
      </c>
      <c r="BF363" t="str">
        <f t="shared" si="113"/>
        <v>WR</v>
      </c>
    </row>
    <row r="364" spans="1:58" x14ac:dyDescent="0.3">
      <c r="A364" t="s">
        <v>2937</v>
      </c>
      <c r="B364" t="s">
        <v>49</v>
      </c>
      <c r="C364" t="s">
        <v>2938</v>
      </c>
      <c r="D364" t="s">
        <v>2939</v>
      </c>
      <c r="E364" t="s">
        <v>2374</v>
      </c>
      <c r="F364">
        <v>0</v>
      </c>
      <c r="G364">
        <v>0</v>
      </c>
      <c r="H364">
        <v>4500</v>
      </c>
      <c r="I364" t="s">
        <v>1996</v>
      </c>
      <c r="J364" t="s">
        <v>1092</v>
      </c>
      <c r="K364" t="s">
        <v>104</v>
      </c>
      <c r="O364" t="str">
        <f t="shared" si="105"/>
        <v>Collin Johnson</v>
      </c>
      <c r="P364" t="str">
        <f>IFERROR(VLOOKUP(O:O,'Name Bridge'!A:B,2,FALSE),O:O)</f>
        <v>Collin Johnson</v>
      </c>
      <c r="Q364" s="12">
        <f>VLOOKUP($K364,'Defensive Stats'!$AC:$AH,2,FALSE)</f>
        <v>7.0854092526690389</v>
      </c>
      <c r="R364" s="12">
        <f>VLOOKUP($K364,'Defensive Stats'!$AC:$AH,4,FALSE)</f>
        <v>4.0913838120104442</v>
      </c>
      <c r="S364" s="12">
        <f>VLOOKUP($K364,'Defensive Stats'!$AC:$AH,6,FALSE)</f>
        <v>10.106598984771574</v>
      </c>
      <c r="T364" s="12">
        <f>IFERROR(VLOOKUP($P364,Passing!$C:$AF,9,FALSE)/VLOOKUP($P364,Passing!$C:$AF,5,FALSE),0)</f>
        <v>0</v>
      </c>
      <c r="U364" s="12">
        <f>IFERROR(VLOOKUP($P364,Passing!$C:$AF,11,FALSE)/VLOOKUP($P364,Passing!$C:$AF,5,FALSE),0)</f>
        <v>0</v>
      </c>
      <c r="V364" s="12">
        <f>IFERROR(VLOOKUP($P364,Passing!$C:$AF,18,FALSE),0)</f>
        <v>0</v>
      </c>
      <c r="W364" s="12">
        <f>IFERROR(VLOOKUP($P364,Passing!$C:$AF,12,FALSE)/VLOOKUP($P364,Passing!$C:$AF,5,FALSE),0)</f>
        <v>0</v>
      </c>
      <c r="X364" s="12">
        <f>IFERROR(IF(OR($B364="D",$B364="K"),0,VLOOKUP($P364,Receiving!$C:$T,7,FALSE)/VLOOKUP($P364,Receiving!$C:$T,5,FALSE)),0)*$AJ364</f>
        <v>0</v>
      </c>
      <c r="Y364" s="21">
        <f>IFERROR(VLOOKUP($P364,Receiving!$C:$T,8,FALSE)/VLOOKUP($P364,Receiving!$C:$T,5,FALSE),0)</f>
        <v>0</v>
      </c>
      <c r="Z364" s="21">
        <f>IFERROR(VLOOKUP($P364,Receiving!$C:$T,10,FALSE)/VLOOKUP($P364,Receiving!$C:$T,5,FALSE),0)</f>
        <v>0</v>
      </c>
      <c r="AA364" s="21">
        <f>IFERROR(VLOOKUP($P364,Receiving!$C:$T,11,FALSE),0)</f>
        <v>0</v>
      </c>
      <c r="AB364" s="21">
        <f>IFERROR(VLOOKUP($P364,Receiving!$C:$T,14,FALSE),0)</f>
        <v>0</v>
      </c>
      <c r="AC364" s="21">
        <f>IFERROR(VLOOKUP($P364,Receiving!$C:$T,11,FALSE)/VLOOKUP($P364,Receiving!$C:$T,5,FALSE),0)</f>
        <v>0</v>
      </c>
      <c r="AD364" s="12">
        <f>IFERROR(VLOOKUP($P364,Rushing!$C:$P,7,FALSE)/VLOOKUP($P364,Rushing!$C:$P,5,FALSE),0)</f>
        <v>0</v>
      </c>
      <c r="AE364" s="12">
        <f>IFERROR(VLOOKUP($P364,Rushing!$C:$P,8,FALSE)/VLOOKUP($P364,Rushing!$C:$P,5,FALSE),0)</f>
        <v>0</v>
      </c>
      <c r="AF364" s="12">
        <f>IFERROR(VLOOKUP($P364,Rushing!$C:$P,12,FALSE),0)</f>
        <v>0</v>
      </c>
      <c r="AG364" s="12">
        <f>IFERROR(VLOOKUP($P364,Rushing!$C:$P,9,FALSE)/VLOOKUP($P364,Rushing!$C:$P,5,FALSE),0)</f>
        <v>0</v>
      </c>
      <c r="AH364" s="12">
        <f>VLOOKUP($J364,'Vegas Odds'!$B:$S,18,FALSE)</f>
        <v>43.022920729712041</v>
      </c>
      <c r="AI364" s="12">
        <f>VLOOKUP($J364,'Vegas Odds'!$B:$S,17,FALSE)</f>
        <v>18.377079270287954</v>
      </c>
      <c r="AJ364">
        <v>1</v>
      </c>
      <c r="AK364" s="12">
        <f t="shared" si="98"/>
        <v>0</v>
      </c>
      <c r="AL364" s="12">
        <f t="shared" si="99"/>
        <v>0</v>
      </c>
      <c r="AM364" s="12">
        <f>V364/Team_Defense_Table[[#Totals],[Passing yds/att]]*'Fanduel Export'!Q364</f>
        <v>0</v>
      </c>
      <c r="AN364" s="12">
        <f t="shared" si="114"/>
        <v>0</v>
      </c>
      <c r="AO364" s="12">
        <f>IFERROR(IF(OR($B364="D",$B364="K"),0,VLOOKUP($P364,Receiving!$C:$T,7,FALSE)/VLOOKUP($P364,Receiving!$C:$T,5,FALSE)),0)*$AJ364</f>
        <v>0</v>
      </c>
      <c r="AP364" s="21">
        <f t="shared" si="106"/>
        <v>39.601298701298703</v>
      </c>
      <c r="AQ364" s="21">
        <f t="shared" si="107"/>
        <v>0</v>
      </c>
      <c r="AR364" s="22">
        <f t="shared" si="100"/>
        <v>0</v>
      </c>
      <c r="AS364" s="22">
        <f t="shared" si="108"/>
        <v>0</v>
      </c>
      <c r="AT364" s="22">
        <f>AA364/Team_Defense_Table[[#Totals],[Yards per completion]]*'Fanduel Export'!S364</f>
        <v>0</v>
      </c>
      <c r="AU364" s="12">
        <f t="shared" si="115"/>
        <v>0</v>
      </c>
      <c r="AV364" s="12">
        <f t="shared" si="101"/>
        <v>0</v>
      </c>
      <c r="AW364" s="21">
        <f t="shared" si="109"/>
        <v>30.299350649350647</v>
      </c>
      <c r="AX364" s="12">
        <f t="shared" si="110"/>
        <v>0</v>
      </c>
      <c r="AY364" s="12">
        <f>AF364/Team_Defense_Table[[#Totals],[Rushing Y/A]]*R364</f>
        <v>0</v>
      </c>
      <c r="AZ364" s="12">
        <f t="shared" si="116"/>
        <v>0</v>
      </c>
      <c r="BA364" s="22">
        <f t="shared" si="102"/>
        <v>0</v>
      </c>
      <c r="BB364" s="22">
        <f t="shared" si="103"/>
        <v>0</v>
      </c>
      <c r="BC364" s="21">
        <f t="shared" si="104"/>
        <v>0</v>
      </c>
      <c r="BD364" t="str">
        <f t="shared" si="111"/>
        <v>Collin Johnson</v>
      </c>
      <c r="BE364">
        <f t="shared" si="112"/>
        <v>4500</v>
      </c>
      <c r="BF364" t="str">
        <f t="shared" si="113"/>
        <v>WR</v>
      </c>
    </row>
    <row r="365" spans="1:58" x14ac:dyDescent="0.3">
      <c r="A365" t="s">
        <v>2940</v>
      </c>
      <c r="B365" t="s">
        <v>49</v>
      </c>
      <c r="C365" t="s">
        <v>2941</v>
      </c>
      <c r="D365" t="s">
        <v>536</v>
      </c>
      <c r="E365" t="s">
        <v>2942</v>
      </c>
      <c r="F365">
        <v>2.20000004768371</v>
      </c>
      <c r="G365">
        <v>2</v>
      </c>
      <c r="H365">
        <v>4500</v>
      </c>
      <c r="I365" t="s">
        <v>1884</v>
      </c>
      <c r="J365" t="s">
        <v>33</v>
      </c>
      <c r="K365" t="s">
        <v>1138</v>
      </c>
      <c r="O365" t="str">
        <f t="shared" si="105"/>
        <v>Ishmael Hyman</v>
      </c>
      <c r="P365" t="str">
        <f>IFERROR(VLOOKUP(O:O,'Name Bridge'!A:B,2,FALSE),O:O)</f>
        <v>Ishmael Hyman</v>
      </c>
      <c r="Q365" s="12">
        <f>VLOOKUP($K365,'Defensive Stats'!$AC:$AH,2,FALSE)</f>
        <v>7.8079847908745244</v>
      </c>
      <c r="R365" s="12">
        <f>VLOOKUP($K365,'Defensive Stats'!$AC:$AH,4,FALSE)</f>
        <v>3.8765432098765431</v>
      </c>
      <c r="S365" s="12">
        <f>VLOOKUP($K365,'Defensive Stats'!$AC:$AH,6,FALSE)</f>
        <v>12.186943620178042</v>
      </c>
      <c r="T365" s="12">
        <f>IFERROR(VLOOKUP($P365,Passing!$C:$AF,9,FALSE)/VLOOKUP($P365,Passing!$C:$AF,5,FALSE),0)</f>
        <v>0</v>
      </c>
      <c r="U365" s="12">
        <f>IFERROR(VLOOKUP($P365,Passing!$C:$AF,11,FALSE)/VLOOKUP($P365,Passing!$C:$AF,5,FALSE),0)</f>
        <v>0</v>
      </c>
      <c r="V365" s="12">
        <f>IFERROR(VLOOKUP($P365,Passing!$C:$AF,18,FALSE),0)</f>
        <v>0</v>
      </c>
      <c r="W365" s="12">
        <f>IFERROR(VLOOKUP($P365,Passing!$C:$AF,12,FALSE)/VLOOKUP($P365,Passing!$C:$AF,5,FALSE),0)</f>
        <v>0</v>
      </c>
      <c r="X365" s="12">
        <f>IFERROR(IF(OR($B365="D",$B365="K"),0,VLOOKUP($P365,Receiving!$C:$T,7,FALSE)/VLOOKUP($P365,Receiving!$C:$T,5,FALSE)),0)*$AJ365</f>
        <v>2</v>
      </c>
      <c r="Y365" s="21">
        <f>IFERROR(VLOOKUP($P365,Receiving!$C:$T,8,FALSE)/VLOOKUP($P365,Receiving!$C:$T,5,FALSE),0)</f>
        <v>1</v>
      </c>
      <c r="Z365" s="21">
        <f>IFERROR(VLOOKUP($P365,Receiving!$C:$T,10,FALSE)/VLOOKUP($P365,Receiving!$C:$T,5,FALSE),0)</f>
        <v>17</v>
      </c>
      <c r="AA365" s="21">
        <f>IFERROR(VLOOKUP($P365,Receiving!$C:$T,11,FALSE),0)</f>
        <v>17</v>
      </c>
      <c r="AB365" s="21">
        <f>IFERROR(VLOOKUP($P365,Receiving!$C:$T,14,FALSE),0)</f>
        <v>31</v>
      </c>
      <c r="AC365" s="21">
        <f>IFERROR(VLOOKUP($P365,Receiving!$C:$T,11,FALSE)/VLOOKUP($P365,Receiving!$C:$T,5,FALSE),0)</f>
        <v>8.5</v>
      </c>
      <c r="AD365" s="12">
        <f>IFERROR(VLOOKUP($P365,Rushing!$C:$P,7,FALSE)/VLOOKUP($P365,Rushing!$C:$P,5,FALSE),0)</f>
        <v>0</v>
      </c>
      <c r="AE365" s="12">
        <f>IFERROR(VLOOKUP($P365,Rushing!$C:$P,8,FALSE)/VLOOKUP($P365,Rushing!$C:$P,5,FALSE),0)</f>
        <v>0</v>
      </c>
      <c r="AF365" s="12">
        <f>IFERROR(VLOOKUP($P365,Rushing!$C:$P,12,FALSE),0)</f>
        <v>0</v>
      </c>
      <c r="AG365" s="12">
        <f>IFERROR(VLOOKUP($P365,Rushing!$C:$P,9,FALSE)/VLOOKUP($P365,Rushing!$C:$P,5,FALSE),0)</f>
        <v>0</v>
      </c>
      <c r="AH365" s="12">
        <f>VLOOKUP($J365,'Vegas Odds'!$B:$S,18,FALSE)</f>
        <v>42.975624629062651</v>
      </c>
      <c r="AI365" s="12">
        <f>VLOOKUP($J365,'Vegas Odds'!$B:$S,17,FALSE)</f>
        <v>20.224375370937352</v>
      </c>
      <c r="AJ365">
        <v>1</v>
      </c>
      <c r="AK365" s="12">
        <f t="shared" si="98"/>
        <v>0</v>
      </c>
      <c r="AL365" s="12">
        <f t="shared" si="99"/>
        <v>0</v>
      </c>
      <c r="AM365" s="12">
        <f>V365/Team_Defense_Table[[#Totals],[Passing yds/att]]*'Fanduel Export'!Q365</f>
        <v>0</v>
      </c>
      <c r="AN365" s="12">
        <f t="shared" si="114"/>
        <v>0</v>
      </c>
      <c r="AO365" s="12">
        <f>IFERROR(IF(OR($B365="D",$B365="K"),0,VLOOKUP($P365,Receiving!$C:$T,7,FALSE)/VLOOKUP($P365,Receiving!$C:$T,5,FALSE)),0)*$AJ365</f>
        <v>2</v>
      </c>
      <c r="AP365" s="21">
        <f t="shared" si="106"/>
        <v>35.359294871794873</v>
      </c>
      <c r="AQ365" s="21">
        <f t="shared" si="107"/>
        <v>2.4307964728868567</v>
      </c>
      <c r="AR365" s="22">
        <f t="shared" si="100"/>
        <v>1</v>
      </c>
      <c r="AS365" s="22">
        <f t="shared" si="108"/>
        <v>1.2153982364434284</v>
      </c>
      <c r="AT365" s="22">
        <f>AA365/Team_Defense_Table[[#Totals],[Yards per completion]]*'Fanduel Export'!S365</f>
        <v>19.511011971218799</v>
      </c>
      <c r="AU365" s="12">
        <f t="shared" si="115"/>
        <v>23.71364954104595</v>
      </c>
      <c r="AV365" s="12">
        <f t="shared" si="101"/>
        <v>0</v>
      </c>
      <c r="AW365" s="21">
        <f t="shared" si="109"/>
        <v>28.778311965811962</v>
      </c>
      <c r="AX365" s="12">
        <f t="shared" si="110"/>
        <v>0</v>
      </c>
      <c r="AY365" s="12">
        <f>AF365/Team_Defense_Table[[#Totals],[Rushing Y/A]]*R365</f>
        <v>0</v>
      </c>
      <c r="AZ365" s="12">
        <f t="shared" si="116"/>
        <v>0</v>
      </c>
      <c r="BA365" s="22">
        <f t="shared" si="102"/>
        <v>2.8713649541045951</v>
      </c>
      <c r="BB365" s="22">
        <f t="shared" si="103"/>
        <v>0.63808110091213222</v>
      </c>
      <c r="BC365" s="21">
        <f t="shared" si="104"/>
        <v>0.44444444444444442</v>
      </c>
      <c r="BD365" t="str">
        <f t="shared" si="111"/>
        <v>Ishmael Hyman</v>
      </c>
      <c r="BE365">
        <f t="shared" si="112"/>
        <v>4500</v>
      </c>
      <c r="BF365" t="str">
        <f t="shared" si="113"/>
        <v>WR</v>
      </c>
    </row>
    <row r="366" spans="1:58" x14ac:dyDescent="0.3">
      <c r="A366" t="s">
        <v>2943</v>
      </c>
      <c r="B366" t="s">
        <v>34</v>
      </c>
      <c r="C366" t="s">
        <v>2944</v>
      </c>
      <c r="D366" t="s">
        <v>2945</v>
      </c>
      <c r="E366" t="s">
        <v>2946</v>
      </c>
      <c r="F366">
        <v>0</v>
      </c>
      <c r="G366">
        <v>0</v>
      </c>
      <c r="H366">
        <v>4500</v>
      </c>
      <c r="I366" t="s">
        <v>1896</v>
      </c>
      <c r="J366" t="s">
        <v>1094</v>
      </c>
      <c r="K366" t="s">
        <v>46</v>
      </c>
      <c r="O366" t="str">
        <f t="shared" si="105"/>
        <v>Damarea Crockett</v>
      </c>
      <c r="P366" t="str">
        <f>IFERROR(VLOOKUP(O:O,'Name Bridge'!A:B,2,FALSE),O:O)</f>
        <v>Damarea Crockett</v>
      </c>
      <c r="Q366" s="12">
        <f>VLOOKUP($K366,'Defensive Stats'!$AC:$AH,2,FALSE)</f>
        <v>6.2179700499168051</v>
      </c>
      <c r="R366" s="12">
        <f>VLOOKUP($K366,'Defensive Stats'!$AC:$AH,4,FALSE)</f>
        <v>4.2772277227722775</v>
      </c>
      <c r="S366" s="12">
        <f>VLOOKUP($K366,'Defensive Stats'!$AC:$AH,6,FALSE)</f>
        <v>9.4847715736040605</v>
      </c>
      <c r="T366" s="12">
        <f>IFERROR(VLOOKUP($P366,Passing!$C:$AF,9,FALSE)/VLOOKUP($P366,Passing!$C:$AF,5,FALSE),0)</f>
        <v>0</v>
      </c>
      <c r="U366" s="12">
        <f>IFERROR(VLOOKUP($P366,Passing!$C:$AF,11,FALSE)/VLOOKUP($P366,Passing!$C:$AF,5,FALSE),0)</f>
        <v>0</v>
      </c>
      <c r="V366" s="12">
        <f>IFERROR(VLOOKUP($P366,Passing!$C:$AF,18,FALSE),0)</f>
        <v>0</v>
      </c>
      <c r="W366" s="12">
        <f>IFERROR(VLOOKUP($P366,Passing!$C:$AF,12,FALSE)/VLOOKUP($P366,Passing!$C:$AF,5,FALSE),0)</f>
        <v>0</v>
      </c>
      <c r="X366" s="12">
        <f>IFERROR(IF(OR($B366="D",$B366="K"),0,VLOOKUP($P366,Receiving!$C:$T,7,FALSE)/VLOOKUP($P366,Receiving!$C:$T,5,FALSE)),0)*$AJ366</f>
        <v>0</v>
      </c>
      <c r="Y366" s="21">
        <f>IFERROR(VLOOKUP($P366,Receiving!$C:$T,8,FALSE)/VLOOKUP($P366,Receiving!$C:$T,5,FALSE),0)</f>
        <v>0</v>
      </c>
      <c r="Z366" s="21">
        <f>IFERROR(VLOOKUP($P366,Receiving!$C:$T,10,FALSE)/VLOOKUP($P366,Receiving!$C:$T,5,FALSE),0)</f>
        <v>0</v>
      </c>
      <c r="AA366" s="21">
        <f>IFERROR(VLOOKUP($P366,Receiving!$C:$T,11,FALSE),0)</f>
        <v>0</v>
      </c>
      <c r="AB366" s="21">
        <f>IFERROR(VLOOKUP($P366,Receiving!$C:$T,14,FALSE),0)</f>
        <v>0</v>
      </c>
      <c r="AC366" s="21">
        <f>IFERROR(VLOOKUP($P366,Receiving!$C:$T,11,FALSE)/VLOOKUP($P366,Receiving!$C:$T,5,FALSE),0)</f>
        <v>0</v>
      </c>
      <c r="AD366" s="12">
        <f>IFERROR(VLOOKUP($P366,Rushing!$C:$P,7,FALSE)/VLOOKUP($P366,Rushing!$C:$P,5,FALSE),0)</f>
        <v>0</v>
      </c>
      <c r="AE366" s="12">
        <f>IFERROR(VLOOKUP($P366,Rushing!$C:$P,8,FALSE)/VLOOKUP($P366,Rushing!$C:$P,5,FALSE),0)</f>
        <v>0</v>
      </c>
      <c r="AF366" s="12">
        <f>IFERROR(VLOOKUP($P366,Rushing!$C:$P,12,FALSE),0)</f>
        <v>0</v>
      </c>
      <c r="AG366" s="12">
        <f>IFERROR(VLOOKUP($P366,Rushing!$C:$P,9,FALSE)/VLOOKUP($P366,Rushing!$C:$P,5,FALSE),0)</f>
        <v>0</v>
      </c>
      <c r="AH366" s="12">
        <f>VLOOKUP($J366,'Vegas Odds'!$B:$S,18,FALSE)</f>
        <v>37.252589426829275</v>
      </c>
      <c r="AI366" s="12">
        <f>VLOOKUP($J366,'Vegas Odds'!$B:$S,17,FALSE)</f>
        <v>23.147410573170728</v>
      </c>
      <c r="AJ366">
        <v>1</v>
      </c>
      <c r="AK366" s="12">
        <f t="shared" si="98"/>
        <v>0</v>
      </c>
      <c r="AL366" s="12">
        <f t="shared" si="99"/>
        <v>0</v>
      </c>
      <c r="AM366" s="12">
        <f>V366/Team_Defense_Table[[#Totals],[Passing yds/att]]*'Fanduel Export'!Q366</f>
        <v>0</v>
      </c>
      <c r="AN366" s="12">
        <f t="shared" si="114"/>
        <v>0</v>
      </c>
      <c r="AO366" s="12">
        <f>IFERROR(IF(OR($B366="D",$B366="K"),0,VLOOKUP($P366,Receiving!$C:$T,7,FALSE)/VLOOKUP($P366,Receiving!$C:$T,5,FALSE)),0)*$AJ366</f>
        <v>0</v>
      </c>
      <c r="AP366" s="21">
        <f t="shared" si="106"/>
        <v>34.582088744588752</v>
      </c>
      <c r="AQ366" s="21">
        <f t="shared" si="107"/>
        <v>0</v>
      </c>
      <c r="AR366" s="22">
        <f t="shared" si="100"/>
        <v>0</v>
      </c>
      <c r="AS366" s="22">
        <f t="shared" si="108"/>
        <v>0</v>
      </c>
      <c r="AT366" s="22">
        <f>AA366/Team_Defense_Table[[#Totals],[Yards per completion]]*'Fanduel Export'!S366</f>
        <v>0</v>
      </c>
      <c r="AU366" s="12">
        <f t="shared" si="115"/>
        <v>0</v>
      </c>
      <c r="AV366" s="12">
        <f t="shared" si="101"/>
        <v>0</v>
      </c>
      <c r="AW366" s="21">
        <f t="shared" si="109"/>
        <v>28.472023809523812</v>
      </c>
      <c r="AX366" s="12">
        <f t="shared" si="110"/>
        <v>0</v>
      </c>
      <c r="AY366" s="12">
        <f>AF366/Team_Defense_Table[[#Totals],[Rushing Y/A]]*R366</f>
        <v>0</v>
      </c>
      <c r="AZ366" s="12">
        <f t="shared" si="116"/>
        <v>0</v>
      </c>
      <c r="BA366" s="22">
        <f t="shared" si="102"/>
        <v>0</v>
      </c>
      <c r="BB366" s="22">
        <f t="shared" si="103"/>
        <v>0</v>
      </c>
      <c r="BC366" s="21">
        <f t="shared" si="104"/>
        <v>0</v>
      </c>
      <c r="BD366" t="str">
        <f t="shared" si="111"/>
        <v>Damarea Crockett</v>
      </c>
      <c r="BE366">
        <f t="shared" si="112"/>
        <v>4500</v>
      </c>
      <c r="BF366" t="str">
        <f t="shared" si="113"/>
        <v>RB</v>
      </c>
    </row>
    <row r="367" spans="1:58" x14ac:dyDescent="0.3">
      <c r="A367" t="s">
        <v>2947</v>
      </c>
      <c r="B367" t="s">
        <v>49</v>
      </c>
      <c r="C367" t="s">
        <v>2108</v>
      </c>
      <c r="D367" t="s">
        <v>2948</v>
      </c>
      <c r="E367" t="s">
        <v>2449</v>
      </c>
      <c r="F367">
        <v>0</v>
      </c>
      <c r="G367">
        <v>0</v>
      </c>
      <c r="H367">
        <v>4500</v>
      </c>
      <c r="I367" t="s">
        <v>1892</v>
      </c>
      <c r="J367" t="s">
        <v>1096</v>
      </c>
      <c r="K367" t="s">
        <v>1095</v>
      </c>
      <c r="O367" t="str">
        <f t="shared" si="105"/>
        <v>John Hurst</v>
      </c>
      <c r="P367" t="str">
        <f>IFERROR(VLOOKUP(O:O,'Name Bridge'!A:B,2,FALSE),O:O)</f>
        <v>John Hurst</v>
      </c>
      <c r="Q367" s="12">
        <f>VLOOKUP($K367,'Defensive Stats'!$AC:$AH,2,FALSE)</f>
        <v>6.4145936981757874</v>
      </c>
      <c r="R367" s="12">
        <f>VLOOKUP($K367,'Defensive Stats'!$AC:$AH,4,FALSE)</f>
        <v>4.2347826086956522</v>
      </c>
      <c r="S367" s="12">
        <f>VLOOKUP($K367,'Defensive Stats'!$AC:$AH,6,FALSE)</f>
        <v>10.425876010781671</v>
      </c>
      <c r="T367" s="12">
        <f>IFERROR(VLOOKUP($P367,Passing!$C:$AF,9,FALSE)/VLOOKUP($P367,Passing!$C:$AF,5,FALSE),0)</f>
        <v>0</v>
      </c>
      <c r="U367" s="12">
        <f>IFERROR(VLOOKUP($P367,Passing!$C:$AF,11,FALSE)/VLOOKUP($P367,Passing!$C:$AF,5,FALSE),0)</f>
        <v>0</v>
      </c>
      <c r="V367" s="12">
        <f>IFERROR(VLOOKUP($P367,Passing!$C:$AF,18,FALSE),0)</f>
        <v>0</v>
      </c>
      <c r="W367" s="12">
        <f>IFERROR(VLOOKUP($P367,Passing!$C:$AF,12,FALSE)/VLOOKUP($P367,Passing!$C:$AF,5,FALSE),0)</f>
        <v>0</v>
      </c>
      <c r="X367" s="12">
        <f>IFERROR(IF(OR($B367="D",$B367="K"),0,VLOOKUP($P367,Receiving!$C:$T,7,FALSE)/VLOOKUP($P367,Receiving!$C:$T,5,FALSE)),0)*$AJ367</f>
        <v>0</v>
      </c>
      <c r="Y367" s="21">
        <f>IFERROR(VLOOKUP($P367,Receiving!$C:$T,8,FALSE)/VLOOKUP($P367,Receiving!$C:$T,5,FALSE),0)</f>
        <v>0</v>
      </c>
      <c r="Z367" s="21">
        <f>IFERROR(VLOOKUP($P367,Receiving!$C:$T,10,FALSE)/VLOOKUP($P367,Receiving!$C:$T,5,FALSE),0)</f>
        <v>0</v>
      </c>
      <c r="AA367" s="21">
        <f>IFERROR(VLOOKUP($P367,Receiving!$C:$T,11,FALSE),0)</f>
        <v>0</v>
      </c>
      <c r="AB367" s="21">
        <f>IFERROR(VLOOKUP($P367,Receiving!$C:$T,14,FALSE),0)</f>
        <v>0</v>
      </c>
      <c r="AC367" s="21">
        <f>IFERROR(VLOOKUP($P367,Receiving!$C:$T,11,FALSE)/VLOOKUP($P367,Receiving!$C:$T,5,FALSE),0)</f>
        <v>0</v>
      </c>
      <c r="AD367" s="12">
        <f>IFERROR(VLOOKUP($P367,Rushing!$C:$P,7,FALSE)/VLOOKUP($P367,Rushing!$C:$P,5,FALSE),0)</f>
        <v>0</v>
      </c>
      <c r="AE367" s="12">
        <f>IFERROR(VLOOKUP($P367,Rushing!$C:$P,8,FALSE)/VLOOKUP($P367,Rushing!$C:$P,5,FALSE),0)</f>
        <v>0</v>
      </c>
      <c r="AF367" s="12">
        <f>IFERROR(VLOOKUP($P367,Rushing!$C:$P,12,FALSE),0)</f>
        <v>0</v>
      </c>
      <c r="AG367" s="12">
        <f>IFERROR(VLOOKUP($P367,Rushing!$C:$P,9,FALSE)/VLOOKUP($P367,Rushing!$C:$P,5,FALSE),0)</f>
        <v>0</v>
      </c>
      <c r="AH367" s="12">
        <f>VLOOKUP($J367,'Vegas Odds'!$B:$S,18,FALSE)</f>
        <v>44.70009236218047</v>
      </c>
      <c r="AI367" s="12">
        <f>VLOOKUP($J367,'Vegas Odds'!$B:$S,17,FALSE)</f>
        <v>20.599907637819527</v>
      </c>
      <c r="AJ367">
        <v>1</v>
      </c>
      <c r="AK367" s="12">
        <f t="shared" si="98"/>
        <v>0</v>
      </c>
      <c r="AL367" s="12">
        <f t="shared" si="99"/>
        <v>0</v>
      </c>
      <c r="AM367" s="12">
        <f>V367/Team_Defense_Table[[#Totals],[Passing yds/att]]*'Fanduel Export'!Q367</f>
        <v>0</v>
      </c>
      <c r="AN367" s="12">
        <f t="shared" si="114"/>
        <v>0</v>
      </c>
      <c r="AO367" s="12">
        <f>IFERROR(IF(OR($B367="D",$B367="K"),0,VLOOKUP($P367,Receiving!$C:$T,7,FALSE)/VLOOKUP($P367,Receiving!$C:$T,5,FALSE)),0)*$AJ367</f>
        <v>0</v>
      </c>
      <c r="AP367" s="21">
        <f t="shared" si="106"/>
        <v>39.892780830280827</v>
      </c>
      <c r="AQ367" s="21">
        <f t="shared" si="107"/>
        <v>0</v>
      </c>
      <c r="AR367" s="22">
        <f t="shared" si="100"/>
        <v>0</v>
      </c>
      <c r="AS367" s="22">
        <f t="shared" si="108"/>
        <v>0</v>
      </c>
      <c r="AT367" s="22">
        <f>AA367/Team_Defense_Table[[#Totals],[Yards per completion]]*'Fanduel Export'!S367</f>
        <v>0</v>
      </c>
      <c r="AU367" s="12">
        <f t="shared" si="115"/>
        <v>0</v>
      </c>
      <c r="AV367" s="12">
        <f t="shared" si="101"/>
        <v>0</v>
      </c>
      <c r="AW367" s="21">
        <f t="shared" si="109"/>
        <v>23.153159340659339</v>
      </c>
      <c r="AX367" s="12">
        <f t="shared" si="110"/>
        <v>0</v>
      </c>
      <c r="AY367" s="12">
        <f>AF367/Team_Defense_Table[[#Totals],[Rushing Y/A]]*R367</f>
        <v>0</v>
      </c>
      <c r="AZ367" s="12">
        <f t="shared" si="116"/>
        <v>0</v>
      </c>
      <c r="BA367" s="22">
        <f t="shared" si="102"/>
        <v>0</v>
      </c>
      <c r="BB367" s="22">
        <f t="shared" si="103"/>
        <v>0</v>
      </c>
      <c r="BC367" s="21">
        <f t="shared" si="104"/>
        <v>0</v>
      </c>
      <c r="BD367" t="str">
        <f t="shared" si="111"/>
        <v>John Hurst</v>
      </c>
      <c r="BE367">
        <f t="shared" si="112"/>
        <v>4500</v>
      </c>
      <c r="BF367" t="str">
        <f t="shared" si="113"/>
        <v>WR</v>
      </c>
    </row>
    <row r="368" spans="1:58" x14ac:dyDescent="0.3">
      <c r="A368" t="s">
        <v>2949</v>
      </c>
      <c r="B368" t="s">
        <v>49</v>
      </c>
      <c r="C368" t="s">
        <v>1905</v>
      </c>
      <c r="D368" t="s">
        <v>2950</v>
      </c>
      <c r="E368" t="s">
        <v>2951</v>
      </c>
      <c r="F368">
        <v>0</v>
      </c>
      <c r="G368">
        <v>0</v>
      </c>
      <c r="H368">
        <v>4500</v>
      </c>
      <c r="I368" t="s">
        <v>1892</v>
      </c>
      <c r="J368" t="s">
        <v>1096</v>
      </c>
      <c r="K368" t="s">
        <v>1095</v>
      </c>
      <c r="O368" t="str">
        <f t="shared" si="105"/>
        <v>Josh Pearson</v>
      </c>
      <c r="P368" t="str">
        <f>IFERROR(VLOOKUP(O:O,'Name Bridge'!A:B,2,FALSE),O:O)</f>
        <v>Josh Pearson</v>
      </c>
      <c r="Q368" s="12">
        <f>VLOOKUP($K368,'Defensive Stats'!$AC:$AH,2,FALSE)</f>
        <v>6.4145936981757874</v>
      </c>
      <c r="R368" s="12">
        <f>VLOOKUP($K368,'Defensive Stats'!$AC:$AH,4,FALSE)</f>
        <v>4.2347826086956522</v>
      </c>
      <c r="S368" s="12">
        <f>VLOOKUP($K368,'Defensive Stats'!$AC:$AH,6,FALSE)</f>
        <v>10.425876010781671</v>
      </c>
      <c r="T368" s="12">
        <f>IFERROR(VLOOKUP($P368,Passing!$C:$AF,9,FALSE)/VLOOKUP($P368,Passing!$C:$AF,5,FALSE),0)</f>
        <v>0</v>
      </c>
      <c r="U368" s="12">
        <f>IFERROR(VLOOKUP($P368,Passing!$C:$AF,11,FALSE)/VLOOKUP($P368,Passing!$C:$AF,5,FALSE),0)</f>
        <v>0</v>
      </c>
      <c r="V368" s="12">
        <f>IFERROR(VLOOKUP($P368,Passing!$C:$AF,18,FALSE),0)</f>
        <v>0</v>
      </c>
      <c r="W368" s="12">
        <f>IFERROR(VLOOKUP($P368,Passing!$C:$AF,12,FALSE)/VLOOKUP($P368,Passing!$C:$AF,5,FALSE),0)</f>
        <v>0</v>
      </c>
      <c r="X368" s="12">
        <f>IFERROR(IF(OR($B368="D",$B368="K"),0,VLOOKUP($P368,Receiving!$C:$T,7,FALSE)/VLOOKUP($P368,Receiving!$C:$T,5,FALSE)),0)*$AJ368</f>
        <v>0</v>
      </c>
      <c r="Y368" s="21">
        <f>IFERROR(VLOOKUP($P368,Receiving!$C:$T,8,FALSE)/VLOOKUP($P368,Receiving!$C:$T,5,FALSE),0)</f>
        <v>0</v>
      </c>
      <c r="Z368" s="21">
        <f>IFERROR(VLOOKUP($P368,Receiving!$C:$T,10,FALSE)/VLOOKUP($P368,Receiving!$C:$T,5,FALSE),0)</f>
        <v>0</v>
      </c>
      <c r="AA368" s="21">
        <f>IFERROR(VLOOKUP($P368,Receiving!$C:$T,11,FALSE),0)</f>
        <v>0</v>
      </c>
      <c r="AB368" s="21">
        <f>IFERROR(VLOOKUP($P368,Receiving!$C:$T,14,FALSE),0)</f>
        <v>0</v>
      </c>
      <c r="AC368" s="21">
        <f>IFERROR(VLOOKUP($P368,Receiving!$C:$T,11,FALSE)/VLOOKUP($P368,Receiving!$C:$T,5,FALSE),0)</f>
        <v>0</v>
      </c>
      <c r="AD368" s="12">
        <f>IFERROR(VLOOKUP($P368,Rushing!$C:$P,7,FALSE)/VLOOKUP($P368,Rushing!$C:$P,5,FALSE),0)</f>
        <v>0</v>
      </c>
      <c r="AE368" s="12">
        <f>IFERROR(VLOOKUP($P368,Rushing!$C:$P,8,FALSE)/VLOOKUP($P368,Rushing!$C:$P,5,FALSE),0)</f>
        <v>0</v>
      </c>
      <c r="AF368" s="12">
        <f>IFERROR(VLOOKUP($P368,Rushing!$C:$P,12,FALSE),0)</f>
        <v>0</v>
      </c>
      <c r="AG368" s="12">
        <f>IFERROR(VLOOKUP($P368,Rushing!$C:$P,9,FALSE)/VLOOKUP($P368,Rushing!$C:$P,5,FALSE),0)</f>
        <v>0</v>
      </c>
      <c r="AH368" s="12">
        <f>VLOOKUP($J368,'Vegas Odds'!$B:$S,18,FALSE)</f>
        <v>44.70009236218047</v>
      </c>
      <c r="AI368" s="12">
        <f>VLOOKUP($J368,'Vegas Odds'!$B:$S,17,FALSE)</f>
        <v>20.599907637819527</v>
      </c>
      <c r="AJ368">
        <v>1</v>
      </c>
      <c r="AK368" s="12">
        <f t="shared" si="98"/>
        <v>0</v>
      </c>
      <c r="AL368" s="12">
        <f t="shared" si="99"/>
        <v>0</v>
      </c>
      <c r="AM368" s="12">
        <f>V368/Team_Defense_Table[[#Totals],[Passing yds/att]]*'Fanduel Export'!Q368</f>
        <v>0</v>
      </c>
      <c r="AN368" s="12">
        <f t="shared" si="114"/>
        <v>0</v>
      </c>
      <c r="AO368" s="12">
        <f>IFERROR(IF(OR($B368="D",$B368="K"),0,VLOOKUP($P368,Receiving!$C:$T,7,FALSE)/VLOOKUP($P368,Receiving!$C:$T,5,FALSE)),0)*$AJ368</f>
        <v>0</v>
      </c>
      <c r="AP368" s="21">
        <f t="shared" si="106"/>
        <v>39.892780830280827</v>
      </c>
      <c r="AQ368" s="21">
        <f t="shared" si="107"/>
        <v>0</v>
      </c>
      <c r="AR368" s="22">
        <f t="shared" si="100"/>
        <v>0</v>
      </c>
      <c r="AS368" s="22">
        <f t="shared" si="108"/>
        <v>0</v>
      </c>
      <c r="AT368" s="22">
        <f>AA368/Team_Defense_Table[[#Totals],[Yards per completion]]*'Fanduel Export'!S368</f>
        <v>0</v>
      </c>
      <c r="AU368" s="12">
        <f t="shared" si="115"/>
        <v>0</v>
      </c>
      <c r="AV368" s="12">
        <f t="shared" si="101"/>
        <v>0</v>
      </c>
      <c r="AW368" s="21">
        <f t="shared" si="109"/>
        <v>23.153159340659339</v>
      </c>
      <c r="AX368" s="12">
        <f t="shared" si="110"/>
        <v>0</v>
      </c>
      <c r="AY368" s="12">
        <f>AF368/Team_Defense_Table[[#Totals],[Rushing Y/A]]*R368</f>
        <v>0</v>
      </c>
      <c r="AZ368" s="12">
        <f t="shared" si="116"/>
        <v>0</v>
      </c>
      <c r="BA368" s="22">
        <f t="shared" si="102"/>
        <v>0</v>
      </c>
      <c r="BB368" s="22">
        <f t="shared" si="103"/>
        <v>0</v>
      </c>
      <c r="BC368" s="21">
        <f t="shared" si="104"/>
        <v>0</v>
      </c>
      <c r="BD368" t="str">
        <f t="shared" si="111"/>
        <v>Josh Pearson</v>
      </c>
      <c r="BE368">
        <f t="shared" si="112"/>
        <v>4500</v>
      </c>
      <c r="BF368" t="str">
        <f t="shared" si="113"/>
        <v>WR</v>
      </c>
    </row>
    <row r="369" spans="1:58" x14ac:dyDescent="0.3">
      <c r="A369" t="s">
        <v>2952</v>
      </c>
      <c r="B369" t="s">
        <v>34</v>
      </c>
      <c r="C369" t="s">
        <v>2953</v>
      </c>
      <c r="D369" t="s">
        <v>2954</v>
      </c>
      <c r="E369" t="s">
        <v>2955</v>
      </c>
      <c r="F369">
        <v>0</v>
      </c>
      <c r="G369">
        <v>0</v>
      </c>
      <c r="H369">
        <v>4500</v>
      </c>
      <c r="I369" t="s">
        <v>1896</v>
      </c>
      <c r="J369" t="s">
        <v>1094</v>
      </c>
      <c r="K369" t="s">
        <v>46</v>
      </c>
      <c r="O369" t="str">
        <f t="shared" si="105"/>
        <v>Elijah Wellman</v>
      </c>
      <c r="P369" t="str">
        <f>IFERROR(VLOOKUP(O:O,'Name Bridge'!A:B,2,FALSE),O:O)</f>
        <v>Elijah Wellman</v>
      </c>
      <c r="Q369" s="12">
        <f>VLOOKUP($K369,'Defensive Stats'!$AC:$AH,2,FALSE)</f>
        <v>6.2179700499168051</v>
      </c>
      <c r="R369" s="12">
        <f>VLOOKUP($K369,'Defensive Stats'!$AC:$AH,4,FALSE)</f>
        <v>4.2772277227722775</v>
      </c>
      <c r="S369" s="12">
        <f>VLOOKUP($K369,'Defensive Stats'!$AC:$AH,6,FALSE)</f>
        <v>9.4847715736040605</v>
      </c>
      <c r="T369" s="12">
        <f>IFERROR(VLOOKUP($P369,Passing!$C:$AF,9,FALSE)/VLOOKUP($P369,Passing!$C:$AF,5,FALSE),0)</f>
        <v>0</v>
      </c>
      <c r="U369" s="12">
        <f>IFERROR(VLOOKUP($P369,Passing!$C:$AF,11,FALSE)/VLOOKUP($P369,Passing!$C:$AF,5,FALSE),0)</f>
        <v>0</v>
      </c>
      <c r="V369" s="12">
        <f>IFERROR(VLOOKUP($P369,Passing!$C:$AF,18,FALSE),0)</f>
        <v>0</v>
      </c>
      <c r="W369" s="12">
        <f>IFERROR(VLOOKUP($P369,Passing!$C:$AF,12,FALSE)/VLOOKUP($P369,Passing!$C:$AF,5,FALSE),0)</f>
        <v>0</v>
      </c>
      <c r="X369" s="12">
        <f>IFERROR(IF(OR($B369="D",$B369="K"),0,VLOOKUP($P369,Receiving!$C:$T,7,FALSE)/VLOOKUP($P369,Receiving!$C:$T,5,FALSE)),0)*$AJ369</f>
        <v>0</v>
      </c>
      <c r="Y369" s="21">
        <f>IFERROR(VLOOKUP($P369,Receiving!$C:$T,8,FALSE)/VLOOKUP($P369,Receiving!$C:$T,5,FALSE),0)</f>
        <v>0</v>
      </c>
      <c r="Z369" s="21">
        <f>IFERROR(VLOOKUP($P369,Receiving!$C:$T,10,FALSE)/VLOOKUP($P369,Receiving!$C:$T,5,FALSE),0)</f>
        <v>0</v>
      </c>
      <c r="AA369" s="21">
        <f>IFERROR(VLOOKUP($P369,Receiving!$C:$T,11,FALSE),0)</f>
        <v>0</v>
      </c>
      <c r="AB369" s="21">
        <f>IFERROR(VLOOKUP($P369,Receiving!$C:$T,14,FALSE),0)</f>
        <v>0</v>
      </c>
      <c r="AC369" s="21">
        <f>IFERROR(VLOOKUP($P369,Receiving!$C:$T,11,FALSE)/VLOOKUP($P369,Receiving!$C:$T,5,FALSE),0)</f>
        <v>0</v>
      </c>
      <c r="AD369" s="12">
        <f>IFERROR(VLOOKUP($P369,Rushing!$C:$P,7,FALSE)/VLOOKUP($P369,Rushing!$C:$P,5,FALSE),0)</f>
        <v>0</v>
      </c>
      <c r="AE369" s="12">
        <f>IFERROR(VLOOKUP($P369,Rushing!$C:$P,8,FALSE)/VLOOKUP($P369,Rushing!$C:$P,5,FALSE),0)</f>
        <v>0</v>
      </c>
      <c r="AF369" s="12">
        <f>IFERROR(VLOOKUP($P369,Rushing!$C:$P,12,FALSE),0)</f>
        <v>0</v>
      </c>
      <c r="AG369" s="12">
        <f>IFERROR(VLOOKUP($P369,Rushing!$C:$P,9,FALSE)/VLOOKUP($P369,Rushing!$C:$P,5,FALSE),0)</f>
        <v>0</v>
      </c>
      <c r="AH369" s="12">
        <f>VLOOKUP($J369,'Vegas Odds'!$B:$S,18,FALSE)</f>
        <v>37.252589426829275</v>
      </c>
      <c r="AI369" s="12">
        <f>VLOOKUP($J369,'Vegas Odds'!$B:$S,17,FALSE)</f>
        <v>23.147410573170728</v>
      </c>
      <c r="AJ369">
        <v>1</v>
      </c>
      <c r="AK369" s="12">
        <f t="shared" si="98"/>
        <v>0</v>
      </c>
      <c r="AL369" s="12">
        <f t="shared" si="99"/>
        <v>0</v>
      </c>
      <c r="AM369" s="12">
        <f>V369/Team_Defense_Table[[#Totals],[Passing yds/att]]*'Fanduel Export'!Q369</f>
        <v>0</v>
      </c>
      <c r="AN369" s="12">
        <f t="shared" si="114"/>
        <v>0</v>
      </c>
      <c r="AO369" s="12">
        <f>IFERROR(IF(OR($B369="D",$B369="K"),0,VLOOKUP($P369,Receiving!$C:$T,7,FALSE)/VLOOKUP($P369,Receiving!$C:$T,5,FALSE)),0)*$AJ369</f>
        <v>0</v>
      </c>
      <c r="AP369" s="21">
        <f t="shared" si="106"/>
        <v>34.582088744588752</v>
      </c>
      <c r="AQ369" s="21">
        <f t="shared" si="107"/>
        <v>0</v>
      </c>
      <c r="AR369" s="22">
        <f t="shared" si="100"/>
        <v>0</v>
      </c>
      <c r="AS369" s="22">
        <f t="shared" si="108"/>
        <v>0</v>
      </c>
      <c r="AT369" s="22">
        <f>AA369/Team_Defense_Table[[#Totals],[Yards per completion]]*'Fanduel Export'!S369</f>
        <v>0</v>
      </c>
      <c r="AU369" s="12">
        <f t="shared" si="115"/>
        <v>0</v>
      </c>
      <c r="AV369" s="12">
        <f t="shared" si="101"/>
        <v>0</v>
      </c>
      <c r="AW369" s="21">
        <f t="shared" si="109"/>
        <v>28.472023809523812</v>
      </c>
      <c r="AX369" s="12">
        <f t="shared" si="110"/>
        <v>0</v>
      </c>
      <c r="AY369" s="12">
        <f>AF369/Team_Defense_Table[[#Totals],[Rushing Y/A]]*R369</f>
        <v>0</v>
      </c>
      <c r="AZ369" s="12">
        <f t="shared" si="116"/>
        <v>0</v>
      </c>
      <c r="BA369" s="22">
        <f t="shared" si="102"/>
        <v>0</v>
      </c>
      <c r="BB369" s="22">
        <f t="shared" si="103"/>
        <v>0</v>
      </c>
      <c r="BC369" s="21">
        <f t="shared" si="104"/>
        <v>0</v>
      </c>
      <c r="BD369" t="str">
        <f t="shared" si="111"/>
        <v>Elijah Wellman</v>
      </c>
      <c r="BE369">
        <f t="shared" si="112"/>
        <v>4500</v>
      </c>
      <c r="BF369" t="str">
        <f t="shared" si="113"/>
        <v>RB</v>
      </c>
    </row>
    <row r="370" spans="1:58" x14ac:dyDescent="0.3">
      <c r="A370" t="s">
        <v>2956</v>
      </c>
      <c r="B370" t="s">
        <v>34</v>
      </c>
      <c r="C370" t="s">
        <v>2957</v>
      </c>
      <c r="D370" t="s">
        <v>563</v>
      </c>
      <c r="E370" t="s">
        <v>2958</v>
      </c>
      <c r="F370">
        <v>1.6000000238418499</v>
      </c>
      <c r="G370">
        <v>1</v>
      </c>
      <c r="H370">
        <v>4500</v>
      </c>
      <c r="I370" t="s">
        <v>1934</v>
      </c>
      <c r="J370" t="s">
        <v>78</v>
      </c>
      <c r="K370" t="s">
        <v>56</v>
      </c>
      <c r="O370" t="str">
        <f t="shared" si="105"/>
        <v>Samaje Perine</v>
      </c>
      <c r="P370" t="str">
        <f>IFERROR(VLOOKUP(O:O,'Name Bridge'!A:B,2,FALSE),O:O)</f>
        <v>Samaje Perine</v>
      </c>
      <c r="Q370" s="12">
        <f>VLOOKUP($K370,'Defensive Stats'!$AC:$AH,2,FALSE)</f>
        <v>6.9051724137931032</v>
      </c>
      <c r="R370" s="12">
        <f>VLOOKUP($K370,'Defensive Stats'!$AC:$AH,4,FALSE)</f>
        <v>4.2074592074592072</v>
      </c>
      <c r="S370" s="12">
        <f>VLOOKUP($K370,'Defensive Stats'!$AC:$AH,6,FALSE)</f>
        <v>9.7682926829268286</v>
      </c>
      <c r="T370" s="12">
        <f>IFERROR(VLOOKUP($P370,Passing!$C:$AF,9,FALSE)/VLOOKUP($P370,Passing!$C:$AF,5,FALSE),0)</f>
        <v>0</v>
      </c>
      <c r="U370" s="12">
        <f>IFERROR(VLOOKUP($P370,Passing!$C:$AF,11,FALSE)/VLOOKUP($P370,Passing!$C:$AF,5,FALSE),0)</f>
        <v>0</v>
      </c>
      <c r="V370" s="12">
        <f>IFERROR(VLOOKUP($P370,Passing!$C:$AF,18,FALSE),0)</f>
        <v>0</v>
      </c>
      <c r="W370" s="12">
        <f>IFERROR(VLOOKUP($P370,Passing!$C:$AF,12,FALSE)/VLOOKUP($P370,Passing!$C:$AF,5,FALSE),0)</f>
        <v>0</v>
      </c>
      <c r="X370" s="12">
        <f>IFERROR(IF(OR($B370="D",$B370="K"),0,VLOOKUP($P370,Receiving!$C:$T,7,FALSE)/VLOOKUP($P370,Receiving!$C:$T,5,FALSE)),0)*$AJ370</f>
        <v>0</v>
      </c>
      <c r="Y370" s="21">
        <f>IFERROR(VLOOKUP($P370,Receiving!$C:$T,8,FALSE)/VLOOKUP($P370,Receiving!$C:$T,5,FALSE),0)</f>
        <v>0</v>
      </c>
      <c r="Z370" s="21">
        <f>IFERROR(VLOOKUP($P370,Receiving!$C:$T,10,FALSE)/VLOOKUP($P370,Receiving!$C:$T,5,FALSE),0)</f>
        <v>0</v>
      </c>
      <c r="AA370" s="21">
        <f>IFERROR(VLOOKUP($P370,Receiving!$C:$T,11,FALSE),0)</f>
        <v>0</v>
      </c>
      <c r="AB370" s="21">
        <f>IFERROR(VLOOKUP($P370,Receiving!$C:$T,14,FALSE),0)</f>
        <v>0</v>
      </c>
      <c r="AC370" s="21">
        <f>IFERROR(VLOOKUP($P370,Receiving!$C:$T,11,FALSE)/VLOOKUP($P370,Receiving!$C:$T,5,FALSE),0)</f>
        <v>0</v>
      </c>
      <c r="AD370" s="12">
        <f>IFERROR(VLOOKUP($P370,Rushing!$C:$P,7,FALSE)/VLOOKUP($P370,Rushing!$C:$P,5,FALSE),0)</f>
        <v>0.7142857142857143</v>
      </c>
      <c r="AE370" s="12">
        <f>IFERROR(VLOOKUP($P370,Rushing!$C:$P,8,FALSE)/VLOOKUP($P370,Rushing!$C:$P,5,FALSE),0)</f>
        <v>2.2857142857142856</v>
      </c>
      <c r="AF370" s="12" t="str">
        <f>IFERROR(VLOOKUP($P370,Rushing!$C:$P,12,FALSE),0)</f>
        <v>3.2</v>
      </c>
      <c r="AG370" s="12">
        <f>IFERROR(VLOOKUP($P370,Rushing!$C:$P,9,FALSE)/VLOOKUP($P370,Rushing!$C:$P,5,FALSE),0)</f>
        <v>0</v>
      </c>
      <c r="AH370" s="12">
        <f>VLOOKUP($J370,'Vegas Odds'!$B:$S,18,FALSE)</f>
        <v>37.475043336397064</v>
      </c>
      <c r="AI370" s="12">
        <f>VLOOKUP($J370,'Vegas Odds'!$B:$S,17,FALSE)</f>
        <v>24.624956663602941</v>
      </c>
      <c r="AJ370">
        <v>1</v>
      </c>
      <c r="AK370" s="12">
        <f t="shared" si="98"/>
        <v>0</v>
      </c>
      <c r="AL370" s="12">
        <f t="shared" si="99"/>
        <v>0</v>
      </c>
      <c r="AM370" s="12">
        <f>V370/Team_Defense_Table[[#Totals],[Passing yds/att]]*'Fanduel Export'!Q370</f>
        <v>0</v>
      </c>
      <c r="AN370" s="12">
        <f t="shared" si="114"/>
        <v>0</v>
      </c>
      <c r="AO370" s="12">
        <f>IFERROR(IF(OR($B370="D",$B370="K"),0,VLOOKUP($P370,Receiving!$C:$T,7,FALSE)/VLOOKUP($P370,Receiving!$C:$T,5,FALSE)),0)*$AJ370</f>
        <v>0</v>
      </c>
      <c r="AP370" s="21">
        <f t="shared" si="106"/>
        <v>31.570833333333336</v>
      </c>
      <c r="AQ370" s="21">
        <f t="shared" si="107"/>
        <v>0</v>
      </c>
      <c r="AR370" s="22">
        <f t="shared" si="100"/>
        <v>0</v>
      </c>
      <c r="AS370" s="22">
        <f t="shared" si="108"/>
        <v>0</v>
      </c>
      <c r="AT370" s="22">
        <f>AA370/Team_Defense_Table[[#Totals],[Yards per completion]]*'Fanduel Export'!S370</f>
        <v>0</v>
      </c>
      <c r="AU370" s="12">
        <f t="shared" si="115"/>
        <v>0</v>
      </c>
      <c r="AV370" s="12">
        <f t="shared" si="101"/>
        <v>0.7142857142857143</v>
      </c>
      <c r="AW370" s="21">
        <f t="shared" si="109"/>
        <v>28.63095238095238</v>
      </c>
      <c r="AX370" s="12">
        <f t="shared" si="110"/>
        <v>0.61434403318759934</v>
      </c>
      <c r="AY370" s="12">
        <f>AF370/Team_Defense_Table[[#Totals],[Rushing Y/A]]*R370</f>
        <v>3.1220566872740783</v>
      </c>
      <c r="AZ370" s="12">
        <f t="shared" si="116"/>
        <v>1.9180168971002727</v>
      </c>
      <c r="BA370" s="22">
        <f t="shared" si="102"/>
        <v>0.19180168971002726</v>
      </c>
      <c r="BB370" s="22">
        <f t="shared" si="103"/>
        <v>4.2622597713339393E-2</v>
      </c>
      <c r="BC370" s="21">
        <f t="shared" si="104"/>
        <v>0</v>
      </c>
      <c r="BD370" t="str">
        <f t="shared" si="111"/>
        <v>Samaje Perine</v>
      </c>
      <c r="BE370">
        <f t="shared" si="112"/>
        <v>4500</v>
      </c>
      <c r="BF370" t="str">
        <f t="shared" si="113"/>
        <v>RB</v>
      </c>
    </row>
    <row r="371" spans="1:58" x14ac:dyDescent="0.3">
      <c r="A371" t="s">
        <v>2959</v>
      </c>
      <c r="B371" t="s">
        <v>49</v>
      </c>
      <c r="C371" t="s">
        <v>2960</v>
      </c>
      <c r="D371" t="s">
        <v>773</v>
      </c>
      <c r="E371" t="s">
        <v>2761</v>
      </c>
      <c r="F371">
        <v>1.32500004768371</v>
      </c>
      <c r="G371">
        <v>4</v>
      </c>
      <c r="H371">
        <v>4500</v>
      </c>
      <c r="I371" t="s">
        <v>1941</v>
      </c>
      <c r="J371" t="s">
        <v>76</v>
      </c>
      <c r="K371" t="s">
        <v>135</v>
      </c>
      <c r="O371" t="str">
        <f t="shared" si="105"/>
        <v>Shelton Gibson</v>
      </c>
      <c r="P371" t="str">
        <f>IFERROR(VLOOKUP(O:O,'Name Bridge'!A:B,2,FALSE),O:O)</f>
        <v>Shelton Gibson</v>
      </c>
      <c r="Q371" s="12">
        <f>VLOOKUP($K371,'Defensive Stats'!$AC:$AH,2,FALSE)</f>
        <v>7.0796296296296299</v>
      </c>
      <c r="R371" s="12">
        <f>VLOOKUP($K371,'Defensive Stats'!$AC:$AH,4,FALSE)</f>
        <v>4.7444219066937121</v>
      </c>
      <c r="S371" s="12">
        <f>VLOOKUP($K371,'Defensive Stats'!$AC:$AH,6,FALSE)</f>
        <v>10.304582210242588</v>
      </c>
      <c r="T371" s="12">
        <f>IFERROR(VLOOKUP($P371,Passing!$C:$AF,9,FALSE)/VLOOKUP($P371,Passing!$C:$AF,5,FALSE),0)</f>
        <v>0</v>
      </c>
      <c r="U371" s="12">
        <f>IFERROR(VLOOKUP($P371,Passing!$C:$AF,11,FALSE)/VLOOKUP($P371,Passing!$C:$AF,5,FALSE),0)</f>
        <v>0</v>
      </c>
      <c r="V371" s="12">
        <f>IFERROR(VLOOKUP($P371,Passing!$C:$AF,18,FALSE),0)</f>
        <v>0</v>
      </c>
      <c r="W371" s="12">
        <f>IFERROR(VLOOKUP($P371,Passing!$C:$AF,12,FALSE)/VLOOKUP($P371,Passing!$C:$AF,5,FALSE),0)</f>
        <v>0</v>
      </c>
      <c r="X371" s="12">
        <f>IFERROR(IF(OR($B371="D",$B371="K"),0,VLOOKUP($P371,Receiving!$C:$T,7,FALSE)/VLOOKUP($P371,Receiving!$C:$T,5,FALSE)),0)*$AJ371</f>
        <v>0</v>
      </c>
      <c r="Y371" s="21">
        <f>IFERROR(VLOOKUP($P371,Receiving!$C:$T,8,FALSE)/VLOOKUP($P371,Receiving!$C:$T,5,FALSE),0)</f>
        <v>0</v>
      </c>
      <c r="Z371" s="21">
        <f>IFERROR(VLOOKUP($P371,Receiving!$C:$T,10,FALSE)/VLOOKUP($P371,Receiving!$C:$T,5,FALSE),0)</f>
        <v>0</v>
      </c>
      <c r="AA371" s="21">
        <f>IFERROR(VLOOKUP($P371,Receiving!$C:$T,11,FALSE),0)</f>
        <v>0</v>
      </c>
      <c r="AB371" s="21">
        <f>IFERROR(VLOOKUP($P371,Receiving!$C:$T,14,FALSE),0)</f>
        <v>0</v>
      </c>
      <c r="AC371" s="21">
        <f>IFERROR(VLOOKUP($P371,Receiving!$C:$T,11,FALSE)/VLOOKUP($P371,Receiving!$C:$T,5,FALSE),0)</f>
        <v>0</v>
      </c>
      <c r="AD371" s="12">
        <f>IFERROR(VLOOKUP($P371,Rushing!$C:$P,7,FALSE)/VLOOKUP($P371,Rushing!$C:$P,5,FALSE),0)</f>
        <v>0</v>
      </c>
      <c r="AE371" s="12">
        <f>IFERROR(VLOOKUP($P371,Rushing!$C:$P,8,FALSE)/VLOOKUP($P371,Rushing!$C:$P,5,FALSE),0)</f>
        <v>0</v>
      </c>
      <c r="AF371" s="12">
        <f>IFERROR(VLOOKUP($P371,Rushing!$C:$P,12,FALSE),0)</f>
        <v>0</v>
      </c>
      <c r="AG371" s="12">
        <f>IFERROR(VLOOKUP($P371,Rushing!$C:$P,9,FALSE)/VLOOKUP($P371,Rushing!$C:$P,5,FALSE),0)</f>
        <v>0</v>
      </c>
      <c r="AH371" s="12">
        <f>VLOOKUP($J371,'Vegas Odds'!$B:$S,18,FALSE)</f>
        <v>29.284970403171386</v>
      </c>
      <c r="AI371" s="12">
        <f>VLOOKUP($J371,'Vegas Odds'!$B:$S,17,FALSE)</f>
        <v>32.615029596828613</v>
      </c>
      <c r="AJ371">
        <v>1</v>
      </c>
      <c r="AK371" s="12">
        <f t="shared" si="98"/>
        <v>0</v>
      </c>
      <c r="AL371" s="12">
        <f t="shared" si="99"/>
        <v>0</v>
      </c>
      <c r="AM371" s="12">
        <f>V371/Team_Defense_Table[[#Totals],[Passing yds/att]]*'Fanduel Export'!Q371</f>
        <v>0</v>
      </c>
      <c r="AN371" s="12">
        <f t="shared" si="114"/>
        <v>0</v>
      </c>
      <c r="AO371" s="12">
        <f>IFERROR(IF(OR($B371="D",$B371="K"),0,VLOOKUP($P371,Receiving!$C:$T,7,FALSE)/VLOOKUP($P371,Receiving!$C:$T,5,FALSE)),0)*$AJ371</f>
        <v>0</v>
      </c>
      <c r="AP371" s="21">
        <f t="shared" si="106"/>
        <v>48.590422077922085</v>
      </c>
      <c r="AQ371" s="21">
        <f t="shared" si="107"/>
        <v>0</v>
      </c>
      <c r="AR371" s="22">
        <f t="shared" si="100"/>
        <v>0</v>
      </c>
      <c r="AS371" s="22">
        <f t="shared" si="108"/>
        <v>0</v>
      </c>
      <c r="AT371" s="22">
        <f>AA371/Team_Defense_Table[[#Totals],[Yards per completion]]*'Fanduel Export'!S371</f>
        <v>0</v>
      </c>
      <c r="AU371" s="12">
        <f t="shared" si="115"/>
        <v>0</v>
      </c>
      <c r="AV371" s="12">
        <f t="shared" si="101"/>
        <v>0</v>
      </c>
      <c r="AW371" s="21">
        <f t="shared" si="109"/>
        <v>20.961922799422798</v>
      </c>
      <c r="AX371" s="12">
        <f t="shared" si="110"/>
        <v>0</v>
      </c>
      <c r="AY371" s="12">
        <f>AF371/Team_Defense_Table[[#Totals],[Rushing Y/A]]*R371</f>
        <v>0</v>
      </c>
      <c r="AZ371" s="12">
        <f t="shared" si="116"/>
        <v>0</v>
      </c>
      <c r="BA371" s="22">
        <f t="shared" si="102"/>
        <v>0</v>
      </c>
      <c r="BB371" s="22">
        <f t="shared" si="103"/>
        <v>0</v>
      </c>
      <c r="BC371" s="21">
        <f t="shared" si="104"/>
        <v>0</v>
      </c>
      <c r="BD371" t="str">
        <f t="shared" si="111"/>
        <v>Shelton Gibson</v>
      </c>
      <c r="BE371">
        <f t="shared" si="112"/>
        <v>4500</v>
      </c>
      <c r="BF371" t="str">
        <f t="shared" si="113"/>
        <v>WR</v>
      </c>
    </row>
    <row r="372" spans="1:58" x14ac:dyDescent="0.3">
      <c r="A372" t="s">
        <v>2961</v>
      </c>
      <c r="B372" t="s">
        <v>49</v>
      </c>
      <c r="C372" t="s">
        <v>2073</v>
      </c>
      <c r="D372" t="s">
        <v>2962</v>
      </c>
      <c r="E372" t="s">
        <v>2963</v>
      </c>
      <c r="F372">
        <v>0</v>
      </c>
      <c r="G372">
        <v>0</v>
      </c>
      <c r="H372">
        <v>4500</v>
      </c>
      <c r="I372" t="s">
        <v>1972</v>
      </c>
      <c r="J372" t="s">
        <v>86</v>
      </c>
      <c r="K372" t="s">
        <v>1093</v>
      </c>
      <c r="O372" t="str">
        <f t="shared" si="105"/>
        <v>Terry Wright</v>
      </c>
      <c r="P372" t="str">
        <f>IFERROR(VLOOKUP(O:O,'Name Bridge'!A:B,2,FALSE),O:O)</f>
        <v>Terry Wright</v>
      </c>
      <c r="Q372" s="12">
        <f>VLOOKUP($K372,'Defensive Stats'!$AC:$AH,2,FALSE)</f>
        <v>5.3843283582089549</v>
      </c>
      <c r="R372" s="12">
        <f>VLOOKUP($K372,'Defensive Stats'!$AC:$AH,4,FALSE)</f>
        <v>4.1863013698630134</v>
      </c>
      <c r="S372" s="12">
        <f>VLOOKUP($K372,'Defensive Stats'!$AC:$AH,6,FALSE)</f>
        <v>9.5247524752475243</v>
      </c>
      <c r="T372" s="12">
        <f>IFERROR(VLOOKUP($P372,Passing!$C:$AF,9,FALSE)/VLOOKUP($P372,Passing!$C:$AF,5,FALSE),0)</f>
        <v>0</v>
      </c>
      <c r="U372" s="12">
        <f>IFERROR(VLOOKUP($P372,Passing!$C:$AF,11,FALSE)/VLOOKUP($P372,Passing!$C:$AF,5,FALSE),0)</f>
        <v>0</v>
      </c>
      <c r="V372" s="12">
        <f>IFERROR(VLOOKUP($P372,Passing!$C:$AF,18,FALSE),0)</f>
        <v>0</v>
      </c>
      <c r="W372" s="12">
        <f>IFERROR(VLOOKUP($P372,Passing!$C:$AF,12,FALSE)/VLOOKUP($P372,Passing!$C:$AF,5,FALSE),0)</f>
        <v>0</v>
      </c>
      <c r="X372" s="12">
        <f>IFERROR(IF(OR($B372="D",$B372="K"),0,VLOOKUP($P372,Receiving!$C:$T,7,FALSE)/VLOOKUP($P372,Receiving!$C:$T,5,FALSE)),0)*$AJ372</f>
        <v>0</v>
      </c>
      <c r="Y372" s="21">
        <f>IFERROR(VLOOKUP($P372,Receiving!$C:$T,8,FALSE)/VLOOKUP($P372,Receiving!$C:$T,5,FALSE),0)</f>
        <v>0</v>
      </c>
      <c r="Z372" s="21">
        <f>IFERROR(VLOOKUP($P372,Receiving!$C:$T,10,FALSE)/VLOOKUP($P372,Receiving!$C:$T,5,FALSE),0)</f>
        <v>0</v>
      </c>
      <c r="AA372" s="21">
        <f>IFERROR(VLOOKUP($P372,Receiving!$C:$T,11,FALSE),0)</f>
        <v>0</v>
      </c>
      <c r="AB372" s="21">
        <f>IFERROR(VLOOKUP($P372,Receiving!$C:$T,14,FALSE),0)</f>
        <v>0</v>
      </c>
      <c r="AC372" s="21">
        <f>IFERROR(VLOOKUP($P372,Receiving!$C:$T,11,FALSE)/VLOOKUP($P372,Receiving!$C:$T,5,FALSE),0)</f>
        <v>0</v>
      </c>
      <c r="AD372" s="12">
        <f>IFERROR(VLOOKUP($P372,Rushing!$C:$P,7,FALSE)/VLOOKUP($P372,Rushing!$C:$P,5,FALSE),0)</f>
        <v>0</v>
      </c>
      <c r="AE372" s="12">
        <f>IFERROR(VLOOKUP($P372,Rushing!$C:$P,8,FALSE)/VLOOKUP($P372,Rushing!$C:$P,5,FALSE),0)</f>
        <v>0</v>
      </c>
      <c r="AF372" s="12">
        <f>IFERROR(VLOOKUP($P372,Rushing!$C:$P,12,FALSE),0)</f>
        <v>0</v>
      </c>
      <c r="AG372" s="12">
        <f>IFERROR(VLOOKUP($P372,Rushing!$C:$P,9,FALSE)/VLOOKUP($P372,Rushing!$C:$P,5,FALSE),0)</f>
        <v>0</v>
      </c>
      <c r="AH372" s="12">
        <f>VLOOKUP($J372,'Vegas Odds'!$B:$S,18,FALSE)</f>
        <v>42.492174647302903</v>
      </c>
      <c r="AI372" s="12">
        <f>VLOOKUP($J372,'Vegas Odds'!$B:$S,17,FALSE)</f>
        <v>20.507825352697093</v>
      </c>
      <c r="AJ372">
        <v>1</v>
      </c>
      <c r="AK372" s="12">
        <f t="shared" si="98"/>
        <v>0</v>
      </c>
      <c r="AL372" s="12">
        <f t="shared" si="99"/>
        <v>0</v>
      </c>
      <c r="AM372" s="12">
        <f>V372/Team_Defense_Table[[#Totals],[Passing yds/att]]*'Fanduel Export'!Q372</f>
        <v>0</v>
      </c>
      <c r="AN372" s="12">
        <f t="shared" si="114"/>
        <v>0</v>
      </c>
      <c r="AO372" s="12">
        <f>IFERROR(IF(OR($B372="D",$B372="K"),0,VLOOKUP($P372,Receiving!$C:$T,7,FALSE)/VLOOKUP($P372,Receiving!$C:$T,5,FALSE)),0)*$AJ372</f>
        <v>0</v>
      </c>
      <c r="AP372" s="21">
        <f t="shared" si="106"/>
        <v>49.607967032967032</v>
      </c>
      <c r="AQ372" s="21">
        <f t="shared" si="107"/>
        <v>0</v>
      </c>
      <c r="AR372" s="22">
        <f t="shared" si="100"/>
        <v>0</v>
      </c>
      <c r="AS372" s="22">
        <f t="shared" si="108"/>
        <v>0</v>
      </c>
      <c r="AT372" s="22">
        <f>AA372/Team_Defense_Table[[#Totals],[Yards per completion]]*'Fanduel Export'!S372</f>
        <v>0</v>
      </c>
      <c r="AU372" s="12">
        <f t="shared" si="115"/>
        <v>0</v>
      </c>
      <c r="AV372" s="12">
        <f t="shared" si="101"/>
        <v>0</v>
      </c>
      <c r="AW372" s="21">
        <f t="shared" si="109"/>
        <v>42.314010989010988</v>
      </c>
      <c r="AX372" s="12">
        <f t="shared" si="110"/>
        <v>0</v>
      </c>
      <c r="AY372" s="12">
        <f>AF372/Team_Defense_Table[[#Totals],[Rushing Y/A]]*R372</f>
        <v>0</v>
      </c>
      <c r="AZ372" s="12">
        <f t="shared" si="116"/>
        <v>0</v>
      </c>
      <c r="BA372" s="22">
        <f t="shared" si="102"/>
        <v>0</v>
      </c>
      <c r="BB372" s="22">
        <f t="shared" si="103"/>
        <v>0</v>
      </c>
      <c r="BC372" s="21">
        <f t="shared" si="104"/>
        <v>0</v>
      </c>
      <c r="BD372" t="str">
        <f t="shared" si="111"/>
        <v>Terry Wright</v>
      </c>
      <c r="BE372">
        <f t="shared" si="112"/>
        <v>4500</v>
      </c>
      <c r="BF372" t="str">
        <f t="shared" si="113"/>
        <v>WR</v>
      </c>
    </row>
    <row r="373" spans="1:58" x14ac:dyDescent="0.3">
      <c r="A373" t="s">
        <v>2964</v>
      </c>
      <c r="B373" t="s">
        <v>34</v>
      </c>
      <c r="C373" t="s">
        <v>2965</v>
      </c>
      <c r="D373" t="s">
        <v>449</v>
      </c>
      <c r="E373" t="s">
        <v>2966</v>
      </c>
      <c r="F373">
        <v>1.37272730740633</v>
      </c>
      <c r="G373">
        <v>11</v>
      </c>
      <c r="H373">
        <v>4500</v>
      </c>
      <c r="I373" t="s">
        <v>1884</v>
      </c>
      <c r="J373" t="s">
        <v>1138</v>
      </c>
      <c r="K373" t="s">
        <v>33</v>
      </c>
      <c r="O373" t="str">
        <f t="shared" si="105"/>
        <v>Alec Ingold</v>
      </c>
      <c r="P373" t="str">
        <f>IFERROR(VLOOKUP(O:O,'Name Bridge'!A:B,2,FALSE),O:O)</f>
        <v>Alec Ingold</v>
      </c>
      <c r="Q373" s="12">
        <f>VLOOKUP($K373,'Defensive Stats'!$AC:$AH,2,FALSE)</f>
        <v>6.7941176470588234</v>
      </c>
      <c r="R373" s="12">
        <f>VLOOKUP($K373,'Defensive Stats'!$AC:$AH,4,FALSE)</f>
        <v>5.1595505617977526</v>
      </c>
      <c r="S373" s="12">
        <f>VLOOKUP($K373,'Defensive Stats'!$AC:$AH,6,FALSE)</f>
        <v>10.651296829971182</v>
      </c>
      <c r="T373" s="12">
        <f>IFERROR(VLOOKUP($P373,Passing!$C:$AF,9,FALSE)/VLOOKUP($P373,Passing!$C:$AF,5,FALSE),0)</f>
        <v>0</v>
      </c>
      <c r="U373" s="12">
        <f>IFERROR(VLOOKUP($P373,Passing!$C:$AF,11,FALSE)/VLOOKUP($P373,Passing!$C:$AF,5,FALSE),0)</f>
        <v>0</v>
      </c>
      <c r="V373" s="12">
        <f>IFERROR(VLOOKUP($P373,Passing!$C:$AF,18,FALSE),0)</f>
        <v>0</v>
      </c>
      <c r="W373" s="12">
        <f>IFERROR(VLOOKUP($P373,Passing!$C:$AF,12,FALSE)/VLOOKUP($P373,Passing!$C:$AF,5,FALSE),0)</f>
        <v>0</v>
      </c>
      <c r="X373" s="12">
        <f>IFERROR(IF(OR($B373="D",$B373="K"),0,VLOOKUP($P373,Receiving!$C:$T,7,FALSE)/VLOOKUP($P373,Receiving!$C:$T,5,FALSE)),0)*$AJ373</f>
        <v>0.375</v>
      </c>
      <c r="Y373" s="21">
        <f>IFERROR(VLOOKUP($P373,Receiving!$C:$T,8,FALSE)/VLOOKUP($P373,Receiving!$C:$T,5,FALSE),0)</f>
        <v>0.375</v>
      </c>
      <c r="Z373" s="21">
        <f>IFERROR(VLOOKUP($P373,Receiving!$C:$T,10,FALSE)/VLOOKUP($P373,Receiving!$C:$T,5,FALSE),0)</f>
        <v>2.75</v>
      </c>
      <c r="AA373" s="21">
        <f>IFERROR(VLOOKUP($P373,Receiving!$C:$T,11,FALSE),0)</f>
        <v>7.3</v>
      </c>
      <c r="AB373" s="21">
        <f>IFERROR(VLOOKUP($P373,Receiving!$C:$T,14,FALSE),0)</f>
        <v>14</v>
      </c>
      <c r="AC373" s="21">
        <f>IFERROR(VLOOKUP($P373,Receiving!$C:$T,11,FALSE)/VLOOKUP($P373,Receiving!$C:$T,5,FALSE),0)</f>
        <v>0.45624999999999999</v>
      </c>
      <c r="AD373" s="12">
        <f>IFERROR(VLOOKUP($P373,Rushing!$C:$P,7,FALSE)/VLOOKUP($P373,Rushing!$C:$P,5,FALSE),0)</f>
        <v>0.625</v>
      </c>
      <c r="AE373" s="12">
        <f>IFERROR(VLOOKUP($P373,Rushing!$C:$P,8,FALSE)/VLOOKUP($P373,Rushing!$C:$P,5,FALSE),0)</f>
        <v>1.0625</v>
      </c>
      <c r="AF373" s="12" t="str">
        <f>IFERROR(VLOOKUP($P373,Rushing!$C:$P,12,FALSE),0)</f>
        <v>1.7</v>
      </c>
      <c r="AG373" s="12">
        <f>IFERROR(VLOOKUP($P373,Rushing!$C:$P,9,FALSE)/VLOOKUP($P373,Rushing!$C:$P,5,FALSE),0)</f>
        <v>0</v>
      </c>
      <c r="AH373" s="12">
        <f>VLOOKUP($J373,'Vegas Odds'!$B:$S,18,FALSE)</f>
        <v>29.094443537499998</v>
      </c>
      <c r="AI373" s="12">
        <f>VLOOKUP($J373,'Vegas Odds'!$B:$S,17,FALSE)</f>
        <v>32.205556462499999</v>
      </c>
      <c r="AJ373">
        <v>1</v>
      </c>
      <c r="AK373" s="12">
        <f t="shared" si="98"/>
        <v>0</v>
      </c>
      <c r="AL373" s="12">
        <f t="shared" si="99"/>
        <v>0</v>
      </c>
      <c r="AM373" s="12">
        <f>V373/Team_Defense_Table[[#Totals],[Passing yds/att]]*'Fanduel Export'!Q373</f>
        <v>0</v>
      </c>
      <c r="AN373" s="12">
        <f t="shared" si="114"/>
        <v>0</v>
      </c>
      <c r="AO373" s="12">
        <f>IFERROR(IF(OR($B373="D",$B373="K"),0,VLOOKUP($P373,Receiving!$C:$T,7,FALSE)/VLOOKUP($P373,Receiving!$C:$T,5,FALSE)),0)*$AJ373</f>
        <v>0.375</v>
      </c>
      <c r="AP373" s="21">
        <f t="shared" si="106"/>
        <v>44.777285214785209</v>
      </c>
      <c r="AQ373" s="21">
        <f t="shared" si="107"/>
        <v>0.24365962059173568</v>
      </c>
      <c r="AR373" s="22">
        <f t="shared" si="100"/>
        <v>0.375</v>
      </c>
      <c r="AS373" s="22">
        <f t="shared" si="108"/>
        <v>0.24365962059173568</v>
      </c>
      <c r="AT373" s="22">
        <f>AA373/Team_Defense_Table[[#Totals],[Yards per completion]]*'Fanduel Export'!S373</f>
        <v>7.3225343882909302</v>
      </c>
      <c r="AU373" s="12">
        <f t="shared" si="115"/>
        <v>1.7842059508209054</v>
      </c>
      <c r="AV373" s="12">
        <f t="shared" si="101"/>
        <v>0.625</v>
      </c>
      <c r="AW373" s="21">
        <f t="shared" si="109"/>
        <v>27.354940892440894</v>
      </c>
      <c r="AX373" s="12">
        <f t="shared" si="110"/>
        <v>0.73582585567292103</v>
      </c>
      <c r="AY373" s="12">
        <f>AF373/Team_Defense_Table[[#Totals],[Rushing Y/A]]*R373</f>
        <v>2.0339097866796938</v>
      </c>
      <c r="AZ373" s="12">
        <f t="shared" si="116"/>
        <v>1.4966034091451139</v>
      </c>
      <c r="BA373" s="22">
        <f t="shared" si="102"/>
        <v>0.51558093599660193</v>
      </c>
      <c r="BB373" s="22">
        <f t="shared" si="103"/>
        <v>0.1145735413325782</v>
      </c>
      <c r="BC373" s="21">
        <f t="shared" si="104"/>
        <v>8.3333333333333329E-2</v>
      </c>
      <c r="BD373" t="str">
        <f t="shared" si="111"/>
        <v>Alec Ingold</v>
      </c>
      <c r="BE373">
        <f t="shared" si="112"/>
        <v>4500</v>
      </c>
      <c r="BF373" t="str">
        <f t="shared" si="113"/>
        <v>RB</v>
      </c>
    </row>
    <row r="374" spans="1:58" x14ac:dyDescent="0.3">
      <c r="A374" t="s">
        <v>2967</v>
      </c>
      <c r="B374" t="s">
        <v>34</v>
      </c>
      <c r="C374" t="s">
        <v>2968</v>
      </c>
      <c r="D374" t="s">
        <v>679</v>
      </c>
      <c r="E374" t="s">
        <v>2350</v>
      </c>
      <c r="F374">
        <v>0</v>
      </c>
      <c r="G374">
        <v>0</v>
      </c>
      <c r="H374">
        <v>4500</v>
      </c>
      <c r="I374" t="s">
        <v>1934</v>
      </c>
      <c r="J374" t="s">
        <v>78</v>
      </c>
      <c r="K374" t="s">
        <v>56</v>
      </c>
      <c r="O374" t="str">
        <f t="shared" si="105"/>
        <v>Trayveon Williams</v>
      </c>
      <c r="P374" t="str">
        <f>IFERROR(VLOOKUP(O:O,'Name Bridge'!A:B,2,FALSE),O:O)</f>
        <v>Trayveon Williams</v>
      </c>
      <c r="Q374" s="12">
        <f>VLOOKUP($K374,'Defensive Stats'!$AC:$AH,2,FALSE)</f>
        <v>6.9051724137931032</v>
      </c>
      <c r="R374" s="12">
        <f>VLOOKUP($K374,'Defensive Stats'!$AC:$AH,4,FALSE)</f>
        <v>4.2074592074592072</v>
      </c>
      <c r="S374" s="12">
        <f>VLOOKUP($K374,'Defensive Stats'!$AC:$AH,6,FALSE)</f>
        <v>9.7682926829268286</v>
      </c>
      <c r="T374" s="12">
        <f>IFERROR(VLOOKUP($P374,Passing!$C:$AF,9,FALSE)/VLOOKUP($P374,Passing!$C:$AF,5,FALSE),0)</f>
        <v>0</v>
      </c>
      <c r="U374" s="12">
        <f>IFERROR(VLOOKUP($P374,Passing!$C:$AF,11,FALSE)/VLOOKUP($P374,Passing!$C:$AF,5,FALSE),0)</f>
        <v>0</v>
      </c>
      <c r="V374" s="12">
        <f>IFERROR(VLOOKUP($P374,Passing!$C:$AF,18,FALSE),0)</f>
        <v>0</v>
      </c>
      <c r="W374" s="12">
        <f>IFERROR(VLOOKUP($P374,Passing!$C:$AF,12,FALSE)/VLOOKUP($P374,Passing!$C:$AF,5,FALSE),0)</f>
        <v>0</v>
      </c>
      <c r="X374" s="12">
        <f>IFERROR(IF(OR($B374="D",$B374="K"),0,VLOOKUP($P374,Receiving!$C:$T,7,FALSE)/VLOOKUP($P374,Receiving!$C:$T,5,FALSE)),0)*$AJ374</f>
        <v>0</v>
      </c>
      <c r="Y374" s="21">
        <f>IFERROR(VLOOKUP($P374,Receiving!$C:$T,8,FALSE)/VLOOKUP($P374,Receiving!$C:$T,5,FALSE),0)</f>
        <v>0</v>
      </c>
      <c r="Z374" s="21">
        <f>IFERROR(VLOOKUP($P374,Receiving!$C:$T,10,FALSE)/VLOOKUP($P374,Receiving!$C:$T,5,FALSE),0)</f>
        <v>0</v>
      </c>
      <c r="AA374" s="21">
        <f>IFERROR(VLOOKUP($P374,Receiving!$C:$T,11,FALSE),0)</f>
        <v>0</v>
      </c>
      <c r="AB374" s="21">
        <f>IFERROR(VLOOKUP($P374,Receiving!$C:$T,14,FALSE),0)</f>
        <v>0</v>
      </c>
      <c r="AC374" s="21">
        <f>IFERROR(VLOOKUP($P374,Receiving!$C:$T,11,FALSE)/VLOOKUP($P374,Receiving!$C:$T,5,FALSE),0)</f>
        <v>0</v>
      </c>
      <c r="AD374" s="12">
        <f>IFERROR(VLOOKUP($P374,Rushing!$C:$P,7,FALSE)/VLOOKUP($P374,Rushing!$C:$P,5,FALSE),0)</f>
        <v>0</v>
      </c>
      <c r="AE374" s="12">
        <f>IFERROR(VLOOKUP($P374,Rushing!$C:$P,8,FALSE)/VLOOKUP($P374,Rushing!$C:$P,5,FALSE),0)</f>
        <v>0</v>
      </c>
      <c r="AF374" s="12">
        <f>IFERROR(VLOOKUP($P374,Rushing!$C:$P,12,FALSE),0)</f>
        <v>0</v>
      </c>
      <c r="AG374" s="12">
        <f>IFERROR(VLOOKUP($P374,Rushing!$C:$P,9,FALSE)/VLOOKUP($P374,Rushing!$C:$P,5,FALSE),0)</f>
        <v>0</v>
      </c>
      <c r="AH374" s="12">
        <f>VLOOKUP($J374,'Vegas Odds'!$B:$S,18,FALSE)</f>
        <v>37.475043336397064</v>
      </c>
      <c r="AI374" s="12">
        <f>VLOOKUP($J374,'Vegas Odds'!$B:$S,17,FALSE)</f>
        <v>24.624956663602941</v>
      </c>
      <c r="AJ374">
        <v>1</v>
      </c>
      <c r="AK374" s="12">
        <f t="shared" si="98"/>
        <v>0</v>
      </c>
      <c r="AL374" s="12">
        <f t="shared" si="99"/>
        <v>0</v>
      </c>
      <c r="AM374" s="12">
        <f>V374/Team_Defense_Table[[#Totals],[Passing yds/att]]*'Fanduel Export'!Q374</f>
        <v>0</v>
      </c>
      <c r="AN374" s="12">
        <f t="shared" si="114"/>
        <v>0</v>
      </c>
      <c r="AO374" s="12">
        <f>IFERROR(IF(OR($B374="D",$B374="K"),0,VLOOKUP($P374,Receiving!$C:$T,7,FALSE)/VLOOKUP($P374,Receiving!$C:$T,5,FALSE)),0)*$AJ374</f>
        <v>0</v>
      </c>
      <c r="AP374" s="21">
        <f t="shared" si="106"/>
        <v>31.570833333333336</v>
      </c>
      <c r="AQ374" s="21">
        <f t="shared" si="107"/>
        <v>0</v>
      </c>
      <c r="AR374" s="22">
        <f t="shared" si="100"/>
        <v>0</v>
      </c>
      <c r="AS374" s="22">
        <f t="shared" si="108"/>
        <v>0</v>
      </c>
      <c r="AT374" s="22">
        <f>AA374/Team_Defense_Table[[#Totals],[Yards per completion]]*'Fanduel Export'!S374</f>
        <v>0</v>
      </c>
      <c r="AU374" s="12">
        <f t="shared" si="115"/>
        <v>0</v>
      </c>
      <c r="AV374" s="12">
        <f t="shared" si="101"/>
        <v>0</v>
      </c>
      <c r="AW374" s="21">
        <f t="shared" si="109"/>
        <v>28.63095238095238</v>
      </c>
      <c r="AX374" s="12">
        <f t="shared" si="110"/>
        <v>0</v>
      </c>
      <c r="AY374" s="12">
        <f>AF374/Team_Defense_Table[[#Totals],[Rushing Y/A]]*R374</f>
        <v>0</v>
      </c>
      <c r="AZ374" s="12">
        <f t="shared" si="116"/>
        <v>0</v>
      </c>
      <c r="BA374" s="22">
        <f t="shared" si="102"/>
        <v>0</v>
      </c>
      <c r="BB374" s="22">
        <f t="shared" si="103"/>
        <v>0</v>
      </c>
      <c r="BC374" s="21">
        <f t="shared" si="104"/>
        <v>0</v>
      </c>
      <c r="BD374" t="str">
        <f t="shared" si="111"/>
        <v>Trayveon Williams</v>
      </c>
      <c r="BE374">
        <f t="shared" si="112"/>
        <v>4500</v>
      </c>
      <c r="BF374" t="str">
        <f t="shared" si="113"/>
        <v>RB</v>
      </c>
    </row>
    <row r="375" spans="1:58" x14ac:dyDescent="0.3">
      <c r="A375" t="s">
        <v>2969</v>
      </c>
      <c r="B375" t="s">
        <v>49</v>
      </c>
      <c r="C375" t="s">
        <v>1927</v>
      </c>
      <c r="D375" t="s">
        <v>2970</v>
      </c>
      <c r="E375" t="s">
        <v>2402</v>
      </c>
      <c r="F375">
        <v>0</v>
      </c>
      <c r="G375">
        <v>0</v>
      </c>
      <c r="H375">
        <v>4500</v>
      </c>
      <c r="I375" t="s">
        <v>1972</v>
      </c>
      <c r="J375" t="s">
        <v>86</v>
      </c>
      <c r="K375" t="s">
        <v>1093</v>
      </c>
      <c r="O375" t="str">
        <f t="shared" si="105"/>
        <v>Matt Cole</v>
      </c>
      <c r="P375" t="str">
        <f>IFERROR(VLOOKUP(O:O,'Name Bridge'!A:B,2,FALSE),O:O)</f>
        <v>Matt Cole</v>
      </c>
      <c r="Q375" s="12">
        <f>VLOOKUP($K375,'Defensive Stats'!$AC:$AH,2,FALSE)</f>
        <v>5.3843283582089549</v>
      </c>
      <c r="R375" s="12">
        <f>VLOOKUP($K375,'Defensive Stats'!$AC:$AH,4,FALSE)</f>
        <v>4.1863013698630134</v>
      </c>
      <c r="S375" s="12">
        <f>VLOOKUP($K375,'Defensive Stats'!$AC:$AH,6,FALSE)</f>
        <v>9.5247524752475243</v>
      </c>
      <c r="T375" s="12">
        <f>IFERROR(VLOOKUP($P375,Passing!$C:$AF,9,FALSE)/VLOOKUP($P375,Passing!$C:$AF,5,FALSE),0)</f>
        <v>0</v>
      </c>
      <c r="U375" s="12">
        <f>IFERROR(VLOOKUP($P375,Passing!$C:$AF,11,FALSE)/VLOOKUP($P375,Passing!$C:$AF,5,FALSE),0)</f>
        <v>0</v>
      </c>
      <c r="V375" s="12">
        <f>IFERROR(VLOOKUP($P375,Passing!$C:$AF,18,FALSE),0)</f>
        <v>0</v>
      </c>
      <c r="W375" s="12">
        <f>IFERROR(VLOOKUP($P375,Passing!$C:$AF,12,FALSE)/VLOOKUP($P375,Passing!$C:$AF,5,FALSE),0)</f>
        <v>0</v>
      </c>
      <c r="X375" s="12">
        <f>IFERROR(IF(OR($B375="D",$B375="K"),0,VLOOKUP($P375,Receiving!$C:$T,7,FALSE)/VLOOKUP($P375,Receiving!$C:$T,5,FALSE)),0)*$AJ375</f>
        <v>0</v>
      </c>
      <c r="Y375" s="21">
        <f>IFERROR(VLOOKUP($P375,Receiving!$C:$T,8,FALSE)/VLOOKUP($P375,Receiving!$C:$T,5,FALSE),0)</f>
        <v>0</v>
      </c>
      <c r="Z375" s="21">
        <f>IFERROR(VLOOKUP($P375,Receiving!$C:$T,10,FALSE)/VLOOKUP($P375,Receiving!$C:$T,5,FALSE),0)</f>
        <v>0</v>
      </c>
      <c r="AA375" s="21">
        <f>IFERROR(VLOOKUP($P375,Receiving!$C:$T,11,FALSE),0)</f>
        <v>0</v>
      </c>
      <c r="AB375" s="21">
        <f>IFERROR(VLOOKUP($P375,Receiving!$C:$T,14,FALSE),0)</f>
        <v>0</v>
      </c>
      <c r="AC375" s="21">
        <f>IFERROR(VLOOKUP($P375,Receiving!$C:$T,11,FALSE)/VLOOKUP($P375,Receiving!$C:$T,5,FALSE),0)</f>
        <v>0</v>
      </c>
      <c r="AD375" s="12">
        <f>IFERROR(VLOOKUP($P375,Rushing!$C:$P,7,FALSE)/VLOOKUP($P375,Rushing!$C:$P,5,FALSE),0)</f>
        <v>0</v>
      </c>
      <c r="AE375" s="12">
        <f>IFERROR(VLOOKUP($P375,Rushing!$C:$P,8,FALSE)/VLOOKUP($P375,Rushing!$C:$P,5,FALSE),0)</f>
        <v>0</v>
      </c>
      <c r="AF375" s="12">
        <f>IFERROR(VLOOKUP($P375,Rushing!$C:$P,12,FALSE),0)</f>
        <v>0</v>
      </c>
      <c r="AG375" s="12">
        <f>IFERROR(VLOOKUP($P375,Rushing!$C:$P,9,FALSE)/VLOOKUP($P375,Rushing!$C:$P,5,FALSE),0)</f>
        <v>0</v>
      </c>
      <c r="AH375" s="12">
        <f>VLOOKUP($J375,'Vegas Odds'!$B:$S,18,FALSE)</f>
        <v>42.492174647302903</v>
      </c>
      <c r="AI375" s="12">
        <f>VLOOKUP($J375,'Vegas Odds'!$B:$S,17,FALSE)</f>
        <v>20.507825352697093</v>
      </c>
      <c r="AJ375">
        <v>1</v>
      </c>
      <c r="AK375" s="12">
        <f t="shared" si="98"/>
        <v>0</v>
      </c>
      <c r="AL375" s="12">
        <f t="shared" si="99"/>
        <v>0</v>
      </c>
      <c r="AM375" s="12">
        <f>V375/Team_Defense_Table[[#Totals],[Passing yds/att]]*'Fanduel Export'!Q375</f>
        <v>0</v>
      </c>
      <c r="AN375" s="12">
        <f t="shared" si="114"/>
        <v>0</v>
      </c>
      <c r="AO375" s="12">
        <f>IFERROR(IF(OR($B375="D",$B375="K"),0,VLOOKUP($P375,Receiving!$C:$T,7,FALSE)/VLOOKUP($P375,Receiving!$C:$T,5,FALSE)),0)*$AJ375</f>
        <v>0</v>
      </c>
      <c r="AP375" s="21">
        <f t="shared" si="106"/>
        <v>49.607967032967032</v>
      </c>
      <c r="AQ375" s="21">
        <f t="shared" si="107"/>
        <v>0</v>
      </c>
      <c r="AR375" s="22">
        <f t="shared" si="100"/>
        <v>0</v>
      </c>
      <c r="AS375" s="22">
        <f t="shared" si="108"/>
        <v>0</v>
      </c>
      <c r="AT375" s="22">
        <f>AA375/Team_Defense_Table[[#Totals],[Yards per completion]]*'Fanduel Export'!S375</f>
        <v>0</v>
      </c>
      <c r="AU375" s="12">
        <f t="shared" si="115"/>
        <v>0</v>
      </c>
      <c r="AV375" s="12">
        <f t="shared" si="101"/>
        <v>0</v>
      </c>
      <c r="AW375" s="21">
        <f t="shared" si="109"/>
        <v>42.314010989010988</v>
      </c>
      <c r="AX375" s="12">
        <f t="shared" si="110"/>
        <v>0</v>
      </c>
      <c r="AY375" s="12">
        <f>AF375/Team_Defense_Table[[#Totals],[Rushing Y/A]]*R375</f>
        <v>0</v>
      </c>
      <c r="AZ375" s="12">
        <f t="shared" si="116"/>
        <v>0</v>
      </c>
      <c r="BA375" s="22">
        <f t="shared" si="102"/>
        <v>0</v>
      </c>
      <c r="BB375" s="22">
        <f t="shared" si="103"/>
        <v>0</v>
      </c>
      <c r="BC375" s="21">
        <f t="shared" si="104"/>
        <v>0</v>
      </c>
      <c r="BD375" t="str">
        <f t="shared" si="111"/>
        <v>Matt Cole</v>
      </c>
      <c r="BE375">
        <f t="shared" si="112"/>
        <v>4500</v>
      </c>
      <c r="BF375" t="str">
        <f t="shared" si="113"/>
        <v>WR</v>
      </c>
    </row>
    <row r="376" spans="1:58" x14ac:dyDescent="0.3">
      <c r="A376" t="s">
        <v>2971</v>
      </c>
      <c r="B376" t="s">
        <v>34</v>
      </c>
      <c r="C376" t="s">
        <v>1905</v>
      </c>
      <c r="D376" t="s">
        <v>569</v>
      </c>
      <c r="E376" t="s">
        <v>1915</v>
      </c>
      <c r="F376">
        <v>0.60000002384185702</v>
      </c>
      <c r="G376">
        <v>2</v>
      </c>
      <c r="H376">
        <v>4500</v>
      </c>
      <c r="I376" t="s">
        <v>1922</v>
      </c>
      <c r="J376" t="s">
        <v>130</v>
      </c>
      <c r="K376" t="s">
        <v>107</v>
      </c>
      <c r="O376" t="str">
        <f t="shared" si="105"/>
        <v>Josh Adams</v>
      </c>
      <c r="P376" t="str">
        <f>IFERROR(VLOOKUP(O:O,'Name Bridge'!A:B,2,FALSE),O:O)</f>
        <v>Josh Adams</v>
      </c>
      <c r="Q376" s="12">
        <f>VLOOKUP($K376,'Defensive Stats'!$AC:$AH,2,FALSE)</f>
        <v>5.6473779385171792</v>
      </c>
      <c r="R376" s="12">
        <f>VLOOKUP($K376,'Defensive Stats'!$AC:$AH,4,FALSE)</f>
        <v>4.25</v>
      </c>
      <c r="S376" s="12">
        <f>VLOOKUP($K376,'Defensive Stats'!$AC:$AH,6,FALSE)</f>
        <v>8.9741379310344822</v>
      </c>
      <c r="T376" s="12">
        <f>IFERROR(VLOOKUP($P376,Passing!$C:$AF,9,FALSE)/VLOOKUP($P376,Passing!$C:$AF,5,FALSE),0)</f>
        <v>0</v>
      </c>
      <c r="U376" s="12">
        <f>IFERROR(VLOOKUP($P376,Passing!$C:$AF,11,FALSE)/VLOOKUP($P376,Passing!$C:$AF,5,FALSE),0)</f>
        <v>0</v>
      </c>
      <c r="V376" s="12">
        <f>IFERROR(VLOOKUP($P376,Passing!$C:$AF,18,FALSE),0)</f>
        <v>0</v>
      </c>
      <c r="W376" s="12">
        <f>IFERROR(VLOOKUP($P376,Passing!$C:$AF,12,FALSE)/VLOOKUP($P376,Passing!$C:$AF,5,FALSE),0)</f>
        <v>0</v>
      </c>
      <c r="X376" s="12">
        <f>IFERROR(IF(OR($B376="D",$B376="K"),0,VLOOKUP($P376,Receiving!$C:$T,7,FALSE)/VLOOKUP($P376,Receiving!$C:$T,5,FALSE)),0)*$AJ376</f>
        <v>0</v>
      </c>
      <c r="Y376" s="21">
        <f>IFERROR(VLOOKUP($P376,Receiving!$C:$T,8,FALSE)/VLOOKUP($P376,Receiving!$C:$T,5,FALSE),0)</f>
        <v>0</v>
      </c>
      <c r="Z376" s="21">
        <f>IFERROR(VLOOKUP($P376,Receiving!$C:$T,10,FALSE)/VLOOKUP($P376,Receiving!$C:$T,5,FALSE),0)</f>
        <v>0</v>
      </c>
      <c r="AA376" s="21">
        <f>IFERROR(VLOOKUP($P376,Receiving!$C:$T,11,FALSE),0)</f>
        <v>0</v>
      </c>
      <c r="AB376" s="21">
        <f>IFERROR(VLOOKUP($P376,Receiving!$C:$T,14,FALSE),0)</f>
        <v>0</v>
      </c>
      <c r="AC376" s="21">
        <f>IFERROR(VLOOKUP($P376,Receiving!$C:$T,11,FALSE)/VLOOKUP($P376,Receiving!$C:$T,5,FALSE),0)</f>
        <v>0</v>
      </c>
      <c r="AD376" s="12">
        <f>IFERROR(VLOOKUP($P376,Rushing!$C:$P,7,FALSE)/VLOOKUP($P376,Rushing!$C:$P,5,FALSE),0)</f>
        <v>2.6666666666666665</v>
      </c>
      <c r="AE376" s="12">
        <f>IFERROR(VLOOKUP($P376,Rushing!$C:$P,8,FALSE)/VLOOKUP($P376,Rushing!$C:$P,5,FALSE),0)</f>
        <v>4</v>
      </c>
      <c r="AF376" s="12" t="str">
        <f>IFERROR(VLOOKUP($P376,Rushing!$C:$P,12,FALSE),0)</f>
        <v>1.5</v>
      </c>
      <c r="AG376" s="12">
        <f>IFERROR(VLOOKUP($P376,Rushing!$C:$P,9,FALSE)/VLOOKUP($P376,Rushing!$C:$P,5,FALSE),0)</f>
        <v>0</v>
      </c>
      <c r="AH376" s="12">
        <f>VLOOKUP($J376,'Vegas Odds'!$B:$S,18,FALSE)</f>
        <v>34.445274999999995</v>
      </c>
      <c r="AI376" s="12">
        <f>VLOOKUP($J376,'Vegas Odds'!$B:$S,17,FALSE)</f>
        <v>22.054725000000001</v>
      </c>
      <c r="AJ376">
        <v>1</v>
      </c>
      <c r="AK376" s="12">
        <f t="shared" si="98"/>
        <v>0</v>
      </c>
      <c r="AL376" s="12">
        <f t="shared" si="99"/>
        <v>0</v>
      </c>
      <c r="AM376" s="12">
        <f>V376/Team_Defense_Table[[#Totals],[Passing yds/att]]*'Fanduel Export'!Q376</f>
        <v>0</v>
      </c>
      <c r="AN376" s="12">
        <f t="shared" si="114"/>
        <v>0</v>
      </c>
      <c r="AO376" s="12">
        <f>IFERROR(IF(OR($B376="D",$B376="K"),0,VLOOKUP($P376,Receiving!$C:$T,7,FALSE)/VLOOKUP($P376,Receiving!$C:$T,5,FALSE)),0)*$AJ376</f>
        <v>0</v>
      </c>
      <c r="AP376" s="21">
        <f t="shared" si="106"/>
        <v>29.979532967032963</v>
      </c>
      <c r="AQ376" s="21">
        <f t="shared" si="107"/>
        <v>0</v>
      </c>
      <c r="AR376" s="22">
        <f t="shared" si="100"/>
        <v>0</v>
      </c>
      <c r="AS376" s="22">
        <f t="shared" si="108"/>
        <v>0</v>
      </c>
      <c r="AT376" s="22">
        <f>AA376/Team_Defense_Table[[#Totals],[Yards per completion]]*'Fanduel Export'!S376</f>
        <v>0</v>
      </c>
      <c r="AU376" s="12">
        <f t="shared" si="115"/>
        <v>0</v>
      </c>
      <c r="AV376" s="12">
        <f t="shared" si="101"/>
        <v>2.6666666666666665</v>
      </c>
      <c r="AW376" s="21">
        <f t="shared" si="109"/>
        <v>35.912087912087905</v>
      </c>
      <c r="AX376" s="12">
        <f t="shared" si="110"/>
        <v>1.6376825581395351</v>
      </c>
      <c r="AY376" s="12">
        <f>AF376/Team_Defense_Table[[#Totals],[Rushing Y/A]]*R376</f>
        <v>1.4782608695652173</v>
      </c>
      <c r="AZ376" s="12">
        <f t="shared" si="116"/>
        <v>2.4209220424671387</v>
      </c>
      <c r="BA376" s="22">
        <f t="shared" si="102"/>
        <v>0.24209220424671388</v>
      </c>
      <c r="BB376" s="22">
        <f t="shared" si="103"/>
        <v>5.3798267610380861E-2</v>
      </c>
      <c r="BC376" s="21">
        <f t="shared" si="104"/>
        <v>0</v>
      </c>
      <c r="BD376" t="str">
        <f t="shared" si="111"/>
        <v>Josh Adams</v>
      </c>
      <c r="BE376">
        <f t="shared" si="112"/>
        <v>4500</v>
      </c>
      <c r="BF376" t="str">
        <f t="shared" si="113"/>
        <v>RB</v>
      </c>
    </row>
    <row r="377" spans="1:58" x14ac:dyDescent="0.3">
      <c r="A377" t="s">
        <v>2972</v>
      </c>
      <c r="B377" t="s">
        <v>49</v>
      </c>
      <c r="C377" t="s">
        <v>2292</v>
      </c>
      <c r="D377" t="s">
        <v>276</v>
      </c>
      <c r="E377" t="s">
        <v>2973</v>
      </c>
      <c r="F377">
        <v>4.6712498664855904</v>
      </c>
      <c r="G377">
        <v>16</v>
      </c>
      <c r="H377">
        <v>4500</v>
      </c>
      <c r="I377" t="s">
        <v>1934</v>
      </c>
      <c r="J377" t="s">
        <v>78</v>
      </c>
      <c r="K377" t="s">
        <v>56</v>
      </c>
      <c r="O377" t="str">
        <f t="shared" si="105"/>
        <v>Alex Erickson</v>
      </c>
      <c r="P377" t="str">
        <f>IFERROR(VLOOKUP(O:O,'Name Bridge'!A:B,2,FALSE),O:O)</f>
        <v>Alex Erickson</v>
      </c>
      <c r="Q377" s="12">
        <f>VLOOKUP($K377,'Defensive Stats'!$AC:$AH,2,FALSE)</f>
        <v>6.9051724137931032</v>
      </c>
      <c r="R377" s="12">
        <f>VLOOKUP($K377,'Defensive Stats'!$AC:$AH,4,FALSE)</f>
        <v>4.2074592074592072</v>
      </c>
      <c r="S377" s="12">
        <f>VLOOKUP($K377,'Defensive Stats'!$AC:$AH,6,FALSE)</f>
        <v>9.7682926829268286</v>
      </c>
      <c r="T377" s="12">
        <f>IFERROR(VLOOKUP($P377,Passing!$C:$AF,9,FALSE)/VLOOKUP($P377,Passing!$C:$AF,5,FALSE),0)</f>
        <v>6.25E-2</v>
      </c>
      <c r="U377" s="12">
        <f>IFERROR(VLOOKUP($P377,Passing!$C:$AF,11,FALSE)/VLOOKUP($P377,Passing!$C:$AF,5,FALSE),0)</f>
        <v>1.625</v>
      </c>
      <c r="V377" s="12" t="str">
        <f>IFERROR(VLOOKUP($P377,Passing!$C:$AF,18,FALSE),0)</f>
        <v>26.0</v>
      </c>
      <c r="W377" s="12">
        <f>IFERROR(VLOOKUP($P377,Passing!$C:$AF,12,FALSE)/VLOOKUP($P377,Passing!$C:$AF,5,FALSE),0)</f>
        <v>0</v>
      </c>
      <c r="X377" s="12">
        <f>IFERROR(IF(OR($B377="D",$B377="K"),0,VLOOKUP($P377,Receiving!$C:$T,7,FALSE)/VLOOKUP($P377,Receiving!$C:$T,5,FALSE)),0)*$AJ377</f>
        <v>4.875</v>
      </c>
      <c r="Y377" s="21">
        <f>IFERROR(VLOOKUP($P377,Receiving!$C:$T,8,FALSE)/VLOOKUP($P377,Receiving!$C:$T,5,FALSE),0)</f>
        <v>2.6875</v>
      </c>
      <c r="Z377" s="21">
        <f>IFERROR(VLOOKUP($P377,Receiving!$C:$T,10,FALSE)/VLOOKUP($P377,Receiving!$C:$T,5,FALSE),0)</f>
        <v>33.0625</v>
      </c>
      <c r="AA377" s="21">
        <f>IFERROR(VLOOKUP($P377,Receiving!$C:$T,11,FALSE),0)</f>
        <v>12.3</v>
      </c>
      <c r="AB377" s="21">
        <f>IFERROR(VLOOKUP($P377,Receiving!$C:$T,14,FALSE),0)</f>
        <v>52</v>
      </c>
      <c r="AC377" s="21">
        <f>IFERROR(VLOOKUP($P377,Receiving!$C:$T,11,FALSE)/VLOOKUP($P377,Receiving!$C:$T,5,FALSE),0)</f>
        <v>0.76875000000000004</v>
      </c>
      <c r="AD377" s="12">
        <f>IFERROR(VLOOKUP($P377,Rushing!$C:$P,7,FALSE)/VLOOKUP($P377,Rushing!$C:$P,5,FALSE),0)</f>
        <v>0.3125</v>
      </c>
      <c r="AE377" s="12">
        <f>IFERROR(VLOOKUP($P377,Rushing!$C:$P,8,FALSE)/VLOOKUP($P377,Rushing!$C:$P,5,FALSE),0)</f>
        <v>2.0625</v>
      </c>
      <c r="AF377" s="12" t="str">
        <f>IFERROR(VLOOKUP($P377,Rushing!$C:$P,12,FALSE),0)</f>
        <v>6.6</v>
      </c>
      <c r="AG377" s="12">
        <f>IFERROR(VLOOKUP($P377,Rushing!$C:$P,9,FALSE)/VLOOKUP($P377,Rushing!$C:$P,5,FALSE),0)</f>
        <v>0</v>
      </c>
      <c r="AH377" s="12">
        <f>VLOOKUP($J377,'Vegas Odds'!$B:$S,18,FALSE)</f>
        <v>37.475043336397064</v>
      </c>
      <c r="AI377" s="12">
        <f>VLOOKUP($J377,'Vegas Odds'!$B:$S,17,FALSE)</f>
        <v>24.624956663602941</v>
      </c>
      <c r="AJ377">
        <v>1</v>
      </c>
      <c r="AK377" s="12">
        <f t="shared" si="98"/>
        <v>6.25E-2</v>
      </c>
      <c r="AL377" s="12">
        <f t="shared" si="99"/>
        <v>0</v>
      </c>
      <c r="AM377" s="12">
        <f>V377/Team_Defense_Table[[#Totals],[Passing yds/att]]*'Fanduel Export'!Q377</f>
        <v>26.635988182129481</v>
      </c>
      <c r="AN377" s="12">
        <f t="shared" si="114"/>
        <v>0</v>
      </c>
      <c r="AO377" s="12">
        <f>IFERROR(IF(OR($B377="D",$B377="K"),0,VLOOKUP($P377,Receiving!$C:$T,7,FALSE)/VLOOKUP($P377,Receiving!$C:$T,5,FALSE)),0)*$AJ377</f>
        <v>4.875</v>
      </c>
      <c r="AP377" s="21">
        <f t="shared" si="106"/>
        <v>31.570833333333336</v>
      </c>
      <c r="AQ377" s="21">
        <f t="shared" si="107"/>
        <v>5.7866966746185247</v>
      </c>
      <c r="AR377" s="22">
        <f t="shared" si="100"/>
        <v>2.6875</v>
      </c>
      <c r="AS377" s="22">
        <f t="shared" si="108"/>
        <v>3.1901020129307254</v>
      </c>
      <c r="AT377" s="22">
        <f>AA377/Team_Defense_Table[[#Totals],[Yards per completion]]*'Fanduel Export'!S377</f>
        <v>11.31513779588985</v>
      </c>
      <c r="AU377" s="12">
        <f t="shared" si="115"/>
        <v>36.096443859256745</v>
      </c>
      <c r="AV377" s="12">
        <f t="shared" si="101"/>
        <v>0.3125</v>
      </c>
      <c r="AW377" s="21">
        <f t="shared" si="109"/>
        <v>28.63095238095238</v>
      </c>
      <c r="AX377" s="12">
        <f t="shared" si="110"/>
        <v>0.26877551451957471</v>
      </c>
      <c r="AY377" s="12">
        <f>AF377/Team_Defense_Table[[#Totals],[Rushing Y/A]]*R377</f>
        <v>6.4392419175027857</v>
      </c>
      <c r="AZ377" s="12">
        <f t="shared" si="116"/>
        <v>1.730710559492824</v>
      </c>
      <c r="BA377" s="22">
        <f t="shared" si="102"/>
        <v>5.1264654418749567</v>
      </c>
      <c r="BB377" s="22">
        <f t="shared" si="103"/>
        <v>1.1392145426388793</v>
      </c>
      <c r="BC377" s="21">
        <f t="shared" si="104"/>
        <v>1.0833333333333333</v>
      </c>
      <c r="BD377" t="str">
        <f t="shared" si="111"/>
        <v>Alex Erickson</v>
      </c>
      <c r="BE377">
        <f t="shared" si="112"/>
        <v>4500</v>
      </c>
      <c r="BF377" t="str">
        <f t="shared" si="113"/>
        <v>WR</v>
      </c>
    </row>
    <row r="378" spans="1:58" x14ac:dyDescent="0.3">
      <c r="A378" t="s">
        <v>2974</v>
      </c>
      <c r="B378" t="s">
        <v>49</v>
      </c>
      <c r="C378" t="s">
        <v>2975</v>
      </c>
      <c r="D378" t="s">
        <v>2976</v>
      </c>
      <c r="E378" t="s">
        <v>2977</v>
      </c>
      <c r="F378">
        <v>0</v>
      </c>
      <c r="G378">
        <v>0</v>
      </c>
      <c r="H378">
        <v>4500</v>
      </c>
      <c r="I378" t="s">
        <v>1996</v>
      </c>
      <c r="J378" t="s">
        <v>1092</v>
      </c>
      <c r="K378" t="s">
        <v>104</v>
      </c>
      <c r="O378" t="str">
        <f t="shared" si="105"/>
        <v>Marvelle Ross</v>
      </c>
      <c r="P378" t="str">
        <f>IFERROR(VLOOKUP(O:O,'Name Bridge'!A:B,2,FALSE),O:O)</f>
        <v>Marvelle Ross</v>
      </c>
      <c r="Q378" s="12">
        <f>VLOOKUP($K378,'Defensive Stats'!$AC:$AH,2,FALSE)</f>
        <v>7.0854092526690389</v>
      </c>
      <c r="R378" s="12">
        <f>VLOOKUP($K378,'Defensive Stats'!$AC:$AH,4,FALSE)</f>
        <v>4.0913838120104442</v>
      </c>
      <c r="S378" s="12">
        <f>VLOOKUP($K378,'Defensive Stats'!$AC:$AH,6,FALSE)</f>
        <v>10.106598984771574</v>
      </c>
      <c r="T378" s="12">
        <f>IFERROR(VLOOKUP($P378,Passing!$C:$AF,9,FALSE)/VLOOKUP($P378,Passing!$C:$AF,5,FALSE),0)</f>
        <v>0</v>
      </c>
      <c r="U378" s="12">
        <f>IFERROR(VLOOKUP($P378,Passing!$C:$AF,11,FALSE)/VLOOKUP($P378,Passing!$C:$AF,5,FALSE),0)</f>
        <v>0</v>
      </c>
      <c r="V378" s="12">
        <f>IFERROR(VLOOKUP($P378,Passing!$C:$AF,18,FALSE),0)</f>
        <v>0</v>
      </c>
      <c r="W378" s="12">
        <f>IFERROR(VLOOKUP($P378,Passing!$C:$AF,12,FALSE)/VLOOKUP($P378,Passing!$C:$AF,5,FALSE),0)</f>
        <v>0</v>
      </c>
      <c r="X378" s="12">
        <f>IFERROR(IF(OR($B378="D",$B378="K"),0,VLOOKUP($P378,Receiving!$C:$T,7,FALSE)/VLOOKUP($P378,Receiving!$C:$T,5,FALSE)),0)*$AJ378</f>
        <v>0</v>
      </c>
      <c r="Y378" s="21">
        <f>IFERROR(VLOOKUP($P378,Receiving!$C:$T,8,FALSE)/VLOOKUP($P378,Receiving!$C:$T,5,FALSE),0)</f>
        <v>0</v>
      </c>
      <c r="Z378" s="21">
        <f>IFERROR(VLOOKUP($P378,Receiving!$C:$T,10,FALSE)/VLOOKUP($P378,Receiving!$C:$T,5,FALSE),0)</f>
        <v>0</v>
      </c>
      <c r="AA378" s="21">
        <f>IFERROR(VLOOKUP($P378,Receiving!$C:$T,11,FALSE),0)</f>
        <v>0</v>
      </c>
      <c r="AB378" s="21">
        <f>IFERROR(VLOOKUP($P378,Receiving!$C:$T,14,FALSE),0)</f>
        <v>0</v>
      </c>
      <c r="AC378" s="21">
        <f>IFERROR(VLOOKUP($P378,Receiving!$C:$T,11,FALSE)/VLOOKUP($P378,Receiving!$C:$T,5,FALSE),0)</f>
        <v>0</v>
      </c>
      <c r="AD378" s="12">
        <f>IFERROR(VLOOKUP($P378,Rushing!$C:$P,7,FALSE)/VLOOKUP($P378,Rushing!$C:$P,5,FALSE),0)</f>
        <v>0</v>
      </c>
      <c r="AE378" s="12">
        <f>IFERROR(VLOOKUP($P378,Rushing!$C:$P,8,FALSE)/VLOOKUP($P378,Rushing!$C:$P,5,FALSE),0)</f>
        <v>0</v>
      </c>
      <c r="AF378" s="12">
        <f>IFERROR(VLOOKUP($P378,Rushing!$C:$P,12,FALSE),0)</f>
        <v>0</v>
      </c>
      <c r="AG378" s="12">
        <f>IFERROR(VLOOKUP($P378,Rushing!$C:$P,9,FALSE)/VLOOKUP($P378,Rushing!$C:$P,5,FALSE),0)</f>
        <v>0</v>
      </c>
      <c r="AH378" s="12">
        <f>VLOOKUP($J378,'Vegas Odds'!$B:$S,18,FALSE)</f>
        <v>43.022920729712041</v>
      </c>
      <c r="AI378" s="12">
        <f>VLOOKUP($J378,'Vegas Odds'!$B:$S,17,FALSE)</f>
        <v>18.377079270287954</v>
      </c>
      <c r="AJ378">
        <v>1</v>
      </c>
      <c r="AK378" s="12">
        <f t="shared" si="98"/>
        <v>0</v>
      </c>
      <c r="AL378" s="12">
        <f t="shared" si="99"/>
        <v>0</v>
      </c>
      <c r="AM378" s="12">
        <f>V378/Team_Defense_Table[[#Totals],[Passing yds/att]]*'Fanduel Export'!Q378</f>
        <v>0</v>
      </c>
      <c r="AN378" s="12">
        <f t="shared" si="114"/>
        <v>0</v>
      </c>
      <c r="AO378" s="12">
        <f>IFERROR(IF(OR($B378="D",$B378="K"),0,VLOOKUP($P378,Receiving!$C:$T,7,FALSE)/VLOOKUP($P378,Receiving!$C:$T,5,FALSE)),0)*$AJ378</f>
        <v>0</v>
      </c>
      <c r="AP378" s="21">
        <f t="shared" si="106"/>
        <v>39.601298701298703</v>
      </c>
      <c r="AQ378" s="21">
        <f t="shared" si="107"/>
        <v>0</v>
      </c>
      <c r="AR378" s="22">
        <f t="shared" si="100"/>
        <v>0</v>
      </c>
      <c r="AS378" s="22">
        <f t="shared" si="108"/>
        <v>0</v>
      </c>
      <c r="AT378" s="22">
        <f>AA378/Team_Defense_Table[[#Totals],[Yards per completion]]*'Fanduel Export'!S378</f>
        <v>0</v>
      </c>
      <c r="AU378" s="12">
        <f t="shared" si="115"/>
        <v>0</v>
      </c>
      <c r="AV378" s="12">
        <f t="shared" si="101"/>
        <v>0</v>
      </c>
      <c r="AW378" s="21">
        <f t="shared" si="109"/>
        <v>30.299350649350647</v>
      </c>
      <c r="AX378" s="12">
        <f t="shared" si="110"/>
        <v>0</v>
      </c>
      <c r="AY378" s="12">
        <f>AF378/Team_Defense_Table[[#Totals],[Rushing Y/A]]*R378</f>
        <v>0</v>
      </c>
      <c r="AZ378" s="12">
        <f t="shared" si="116"/>
        <v>0</v>
      </c>
      <c r="BA378" s="22">
        <f t="shared" si="102"/>
        <v>0</v>
      </c>
      <c r="BB378" s="22">
        <f t="shared" si="103"/>
        <v>0</v>
      </c>
      <c r="BC378" s="21">
        <f t="shared" si="104"/>
        <v>0</v>
      </c>
      <c r="BD378" t="str">
        <f t="shared" si="111"/>
        <v>Marvelle Ross</v>
      </c>
      <c r="BE378">
        <f t="shared" si="112"/>
        <v>4500</v>
      </c>
      <c r="BF378" t="str">
        <f t="shared" si="113"/>
        <v>WR</v>
      </c>
    </row>
    <row r="379" spans="1:58" x14ac:dyDescent="0.3">
      <c r="A379" t="s">
        <v>2978</v>
      </c>
      <c r="B379" t="s">
        <v>49</v>
      </c>
      <c r="C379" t="s">
        <v>2645</v>
      </c>
      <c r="D379" t="s">
        <v>540</v>
      </c>
      <c r="E379" t="s">
        <v>2661</v>
      </c>
      <c r="F379">
        <v>0.32307690840501002</v>
      </c>
      <c r="G379">
        <v>13</v>
      </c>
      <c r="H379">
        <v>4500</v>
      </c>
      <c r="I379" t="s">
        <v>1922</v>
      </c>
      <c r="J379" t="s">
        <v>107</v>
      </c>
      <c r="K379" t="s">
        <v>130</v>
      </c>
      <c r="O379" t="str">
        <f t="shared" si="105"/>
        <v>Andre Roberts</v>
      </c>
      <c r="P379" t="str">
        <f>IFERROR(VLOOKUP(O:O,'Name Bridge'!A:B,2,FALSE),O:O)</f>
        <v>Andre Roberts</v>
      </c>
      <c r="Q379" s="12">
        <f>VLOOKUP($K379,'Defensive Stats'!$AC:$AH,2,FALSE)</f>
        <v>6.45982905982906</v>
      </c>
      <c r="R379" s="12">
        <f>VLOOKUP($K379,'Defensive Stats'!$AC:$AH,4,FALSE)</f>
        <v>3.3357314148681056</v>
      </c>
      <c r="S379" s="12">
        <f>VLOOKUP($K379,'Defensive Stats'!$AC:$AH,6,FALSE)</f>
        <v>10.410468319559229</v>
      </c>
      <c r="T379" s="12">
        <f>IFERROR(VLOOKUP($P379,Passing!$C:$AF,9,FALSE)/VLOOKUP($P379,Passing!$C:$AF,5,FALSE),0)</f>
        <v>0</v>
      </c>
      <c r="U379" s="12">
        <f>IFERROR(VLOOKUP($P379,Passing!$C:$AF,11,FALSE)/VLOOKUP($P379,Passing!$C:$AF,5,FALSE),0)</f>
        <v>0</v>
      </c>
      <c r="V379" s="12">
        <f>IFERROR(VLOOKUP($P379,Passing!$C:$AF,18,FALSE),0)</f>
        <v>0</v>
      </c>
      <c r="W379" s="12">
        <f>IFERROR(VLOOKUP($P379,Passing!$C:$AF,12,FALSE)/VLOOKUP($P379,Passing!$C:$AF,5,FALSE),0)</f>
        <v>0</v>
      </c>
      <c r="X379" s="12">
        <f>IFERROR(IF(OR($B379="D",$B379="K"),0,VLOOKUP($P379,Receiving!$C:$T,7,FALSE)/VLOOKUP($P379,Receiving!$C:$T,5,FALSE)),0)*$AJ379</f>
        <v>0.53846153846153844</v>
      </c>
      <c r="Y379" s="21">
        <f>IFERROR(VLOOKUP($P379,Receiving!$C:$T,8,FALSE)/VLOOKUP($P379,Receiving!$C:$T,5,FALSE),0)</f>
        <v>0.23076923076923078</v>
      </c>
      <c r="Z379" s="21">
        <f>IFERROR(VLOOKUP($P379,Receiving!$C:$T,10,FALSE)/VLOOKUP($P379,Receiving!$C:$T,5,FALSE),0)</f>
        <v>1.5384615384615385</v>
      </c>
      <c r="AA379" s="21">
        <f>IFERROR(VLOOKUP($P379,Receiving!$C:$T,11,FALSE),0)</f>
        <v>6.7</v>
      </c>
      <c r="AB379" s="21">
        <f>IFERROR(VLOOKUP($P379,Receiving!$C:$T,14,FALSE),0)</f>
        <v>7</v>
      </c>
      <c r="AC379" s="21">
        <f>IFERROR(VLOOKUP($P379,Receiving!$C:$T,11,FALSE)/VLOOKUP($P379,Receiving!$C:$T,5,FALSE),0)</f>
        <v>0.51538461538461544</v>
      </c>
      <c r="AD379" s="12">
        <f>IFERROR(VLOOKUP($P379,Rushing!$C:$P,7,FALSE)/VLOOKUP($P379,Rushing!$C:$P,5,FALSE),0)</f>
        <v>7.6923076923076927E-2</v>
      </c>
      <c r="AE379" s="12">
        <f>IFERROR(VLOOKUP($P379,Rushing!$C:$P,8,FALSE)/VLOOKUP($P379,Rushing!$C:$P,5,FALSE),0)</f>
        <v>0.53846153846153844</v>
      </c>
      <c r="AF379" s="12" t="str">
        <f>IFERROR(VLOOKUP($P379,Rushing!$C:$P,12,FALSE),0)</f>
        <v>7.0</v>
      </c>
      <c r="AG379" s="12">
        <f>IFERROR(VLOOKUP($P379,Rushing!$C:$P,9,FALSE)/VLOOKUP($P379,Rushing!$C:$P,5,FALSE),0)</f>
        <v>0</v>
      </c>
      <c r="AH379" s="12">
        <f>VLOOKUP($J379,'Vegas Odds'!$B:$S,18,FALSE)</f>
        <v>31.210567449280106</v>
      </c>
      <c r="AI379" s="12">
        <f>VLOOKUP($J379,'Vegas Odds'!$B:$S,17,FALSE)</f>
        <v>27.689432550719893</v>
      </c>
      <c r="AJ379">
        <v>1</v>
      </c>
      <c r="AK379" s="12">
        <f t="shared" si="98"/>
        <v>0</v>
      </c>
      <c r="AL379" s="12">
        <f t="shared" si="99"/>
        <v>0</v>
      </c>
      <c r="AM379" s="12">
        <f>V379/Team_Defense_Table[[#Totals],[Passing yds/att]]*'Fanduel Export'!Q379</f>
        <v>0</v>
      </c>
      <c r="AN379" s="12">
        <f t="shared" si="114"/>
        <v>0</v>
      </c>
      <c r="AO379" s="12">
        <f>IFERROR(IF(OR($B379="D",$B379="K"),0,VLOOKUP($P379,Receiving!$C:$T,7,FALSE)/VLOOKUP($P379,Receiving!$C:$T,5,FALSE)),0)*$AJ379</f>
        <v>0.53846153846153844</v>
      </c>
      <c r="AP379" s="21">
        <f t="shared" si="106"/>
        <v>43.803379953379959</v>
      </c>
      <c r="AQ379" s="21">
        <f t="shared" si="107"/>
        <v>0.38366194989709274</v>
      </c>
      <c r="AR379" s="22">
        <f t="shared" si="100"/>
        <v>0.23076923076923078</v>
      </c>
      <c r="AS379" s="22">
        <f t="shared" si="108"/>
        <v>0.16442654995589689</v>
      </c>
      <c r="AT379" s="22">
        <f>AA379/Team_Defense_Table[[#Totals],[Yards per completion]]*'Fanduel Export'!S379</f>
        <v>6.5687259244464604</v>
      </c>
      <c r="AU379" s="12">
        <f t="shared" si="115"/>
        <v>1.0800729413625909</v>
      </c>
      <c r="AV379" s="12">
        <f t="shared" si="101"/>
        <v>7.6923076923076927E-2</v>
      </c>
      <c r="AW379" s="21">
        <f t="shared" si="109"/>
        <v>25.532284382284381</v>
      </c>
      <c r="AX379" s="12">
        <f t="shared" si="110"/>
        <v>8.3422083122857982E-2</v>
      </c>
      <c r="AY379" s="12">
        <f>AF379/Team_Defense_Table[[#Totals],[Rushing Y/A]]*R379</f>
        <v>5.4145205574670703</v>
      </c>
      <c r="AZ379" s="12">
        <f t="shared" si="116"/>
        <v>0.45169058401544127</v>
      </c>
      <c r="BA379" s="22">
        <f t="shared" si="102"/>
        <v>0.26856096792241857</v>
      </c>
      <c r="BB379" s="22">
        <f t="shared" si="103"/>
        <v>5.9680215093870795E-2</v>
      </c>
      <c r="BC379" s="21">
        <f t="shared" si="104"/>
        <v>0.11965811965811965</v>
      </c>
      <c r="BD379" t="str">
        <f t="shared" si="111"/>
        <v>Andre Roberts</v>
      </c>
      <c r="BE379">
        <f t="shared" si="112"/>
        <v>4500</v>
      </c>
      <c r="BF379" t="str">
        <f t="shared" si="113"/>
        <v>WR</v>
      </c>
    </row>
    <row r="380" spans="1:58" x14ac:dyDescent="0.3">
      <c r="A380" t="s">
        <v>2979</v>
      </c>
      <c r="B380" t="s">
        <v>34</v>
      </c>
      <c r="C380" t="s">
        <v>2302</v>
      </c>
      <c r="D380" t="s">
        <v>2980</v>
      </c>
      <c r="E380" t="s">
        <v>2981</v>
      </c>
      <c r="F380">
        <v>0</v>
      </c>
      <c r="G380">
        <v>0</v>
      </c>
      <c r="H380">
        <v>4500</v>
      </c>
      <c r="I380" t="s">
        <v>1996</v>
      </c>
      <c r="J380" t="s">
        <v>1092</v>
      </c>
      <c r="K380" t="s">
        <v>104</v>
      </c>
      <c r="O380" t="str">
        <f t="shared" si="105"/>
        <v>James Robinson</v>
      </c>
      <c r="P380" t="str">
        <f>IFERROR(VLOOKUP(O:O,'Name Bridge'!A:B,2,FALSE),O:O)</f>
        <v>James Robinson</v>
      </c>
      <c r="Q380" s="12">
        <f>VLOOKUP($K380,'Defensive Stats'!$AC:$AH,2,FALSE)</f>
        <v>7.0854092526690389</v>
      </c>
      <c r="R380" s="12">
        <f>VLOOKUP($K380,'Defensive Stats'!$AC:$AH,4,FALSE)</f>
        <v>4.0913838120104442</v>
      </c>
      <c r="S380" s="12">
        <f>VLOOKUP($K380,'Defensive Stats'!$AC:$AH,6,FALSE)</f>
        <v>10.106598984771574</v>
      </c>
      <c r="T380" s="12">
        <f>IFERROR(VLOOKUP($P380,Passing!$C:$AF,9,FALSE)/VLOOKUP($P380,Passing!$C:$AF,5,FALSE),0)</f>
        <v>0</v>
      </c>
      <c r="U380" s="12">
        <f>IFERROR(VLOOKUP($P380,Passing!$C:$AF,11,FALSE)/VLOOKUP($P380,Passing!$C:$AF,5,FALSE),0)</f>
        <v>0</v>
      </c>
      <c r="V380" s="12">
        <f>IFERROR(VLOOKUP($P380,Passing!$C:$AF,18,FALSE),0)</f>
        <v>0</v>
      </c>
      <c r="W380" s="12">
        <f>IFERROR(VLOOKUP($P380,Passing!$C:$AF,12,FALSE)/VLOOKUP($P380,Passing!$C:$AF,5,FALSE),0)</f>
        <v>0</v>
      </c>
      <c r="X380" s="12">
        <f>IFERROR(IF(OR($B380="D",$B380="K"),0,VLOOKUP($P380,Receiving!$C:$T,7,FALSE)/VLOOKUP($P380,Receiving!$C:$T,5,FALSE)),0)*$AJ380</f>
        <v>0</v>
      </c>
      <c r="Y380" s="21">
        <f>IFERROR(VLOOKUP($P380,Receiving!$C:$T,8,FALSE)/VLOOKUP($P380,Receiving!$C:$T,5,FALSE),0)</f>
        <v>0</v>
      </c>
      <c r="Z380" s="21">
        <f>IFERROR(VLOOKUP($P380,Receiving!$C:$T,10,FALSE)/VLOOKUP($P380,Receiving!$C:$T,5,FALSE),0)</f>
        <v>0</v>
      </c>
      <c r="AA380" s="21">
        <f>IFERROR(VLOOKUP($P380,Receiving!$C:$T,11,FALSE),0)</f>
        <v>0</v>
      </c>
      <c r="AB380" s="21">
        <f>IFERROR(VLOOKUP($P380,Receiving!$C:$T,14,FALSE),0)</f>
        <v>0</v>
      </c>
      <c r="AC380" s="21">
        <f>IFERROR(VLOOKUP($P380,Receiving!$C:$T,11,FALSE)/VLOOKUP($P380,Receiving!$C:$T,5,FALSE),0)</f>
        <v>0</v>
      </c>
      <c r="AD380" s="12">
        <f>IFERROR(VLOOKUP($P380,Rushing!$C:$P,7,FALSE)/VLOOKUP($P380,Rushing!$C:$P,5,FALSE),0)</f>
        <v>0</v>
      </c>
      <c r="AE380" s="12">
        <f>IFERROR(VLOOKUP($P380,Rushing!$C:$P,8,FALSE)/VLOOKUP($P380,Rushing!$C:$P,5,FALSE),0)</f>
        <v>0</v>
      </c>
      <c r="AF380" s="12">
        <f>IFERROR(VLOOKUP($P380,Rushing!$C:$P,12,FALSE),0)</f>
        <v>0</v>
      </c>
      <c r="AG380" s="12">
        <f>IFERROR(VLOOKUP($P380,Rushing!$C:$P,9,FALSE)/VLOOKUP($P380,Rushing!$C:$P,5,FALSE),0)</f>
        <v>0</v>
      </c>
      <c r="AH380" s="12">
        <f>VLOOKUP($J380,'Vegas Odds'!$B:$S,18,FALSE)</f>
        <v>43.022920729712041</v>
      </c>
      <c r="AI380" s="12">
        <f>VLOOKUP($J380,'Vegas Odds'!$B:$S,17,FALSE)</f>
        <v>18.377079270287954</v>
      </c>
      <c r="AJ380">
        <v>1</v>
      </c>
      <c r="AK380" s="12">
        <f t="shared" si="98"/>
        <v>0</v>
      </c>
      <c r="AL380" s="12">
        <f t="shared" si="99"/>
        <v>0</v>
      </c>
      <c r="AM380" s="12">
        <f>V380/Team_Defense_Table[[#Totals],[Passing yds/att]]*'Fanduel Export'!Q380</f>
        <v>0</v>
      </c>
      <c r="AN380" s="12">
        <f t="shared" si="114"/>
        <v>0</v>
      </c>
      <c r="AO380" s="12">
        <f>IFERROR(IF(OR($B380="D",$B380="K"),0,VLOOKUP($P380,Receiving!$C:$T,7,FALSE)/VLOOKUP($P380,Receiving!$C:$T,5,FALSE)),0)*$AJ380</f>
        <v>0</v>
      </c>
      <c r="AP380" s="21">
        <f t="shared" si="106"/>
        <v>39.601298701298703</v>
      </c>
      <c r="AQ380" s="21">
        <f t="shared" si="107"/>
        <v>0</v>
      </c>
      <c r="AR380" s="22">
        <f t="shared" si="100"/>
        <v>0</v>
      </c>
      <c r="AS380" s="22">
        <f t="shared" si="108"/>
        <v>0</v>
      </c>
      <c r="AT380" s="22">
        <f>AA380/Team_Defense_Table[[#Totals],[Yards per completion]]*'Fanduel Export'!S380</f>
        <v>0</v>
      </c>
      <c r="AU380" s="12">
        <f t="shared" si="115"/>
        <v>0</v>
      </c>
      <c r="AV380" s="12">
        <f t="shared" si="101"/>
        <v>0</v>
      </c>
      <c r="AW380" s="21">
        <f t="shared" si="109"/>
        <v>30.299350649350647</v>
      </c>
      <c r="AX380" s="12">
        <f t="shared" si="110"/>
        <v>0</v>
      </c>
      <c r="AY380" s="12">
        <f>AF380/Team_Defense_Table[[#Totals],[Rushing Y/A]]*R380</f>
        <v>0</v>
      </c>
      <c r="AZ380" s="12">
        <f t="shared" si="116"/>
        <v>0</v>
      </c>
      <c r="BA380" s="22">
        <f t="shared" si="102"/>
        <v>0</v>
      </c>
      <c r="BB380" s="22">
        <f t="shared" si="103"/>
        <v>0</v>
      </c>
      <c r="BC380" s="21">
        <f t="shared" si="104"/>
        <v>0</v>
      </c>
      <c r="BD380" t="str">
        <f t="shared" si="111"/>
        <v>James Robinson</v>
      </c>
      <c r="BE380">
        <f t="shared" si="112"/>
        <v>4500</v>
      </c>
      <c r="BF380" t="str">
        <f t="shared" si="113"/>
        <v>RB</v>
      </c>
    </row>
    <row r="381" spans="1:58" x14ac:dyDescent="0.3">
      <c r="A381" t="s">
        <v>2982</v>
      </c>
      <c r="B381" t="s">
        <v>49</v>
      </c>
      <c r="C381" t="s">
        <v>2225</v>
      </c>
      <c r="D381" t="s">
        <v>553</v>
      </c>
      <c r="E381" t="s">
        <v>2319</v>
      </c>
      <c r="F381">
        <v>0.90000001589457101</v>
      </c>
      <c r="G381">
        <v>3</v>
      </c>
      <c r="H381">
        <v>4500</v>
      </c>
      <c r="I381" t="s">
        <v>1941</v>
      </c>
      <c r="J381" t="s">
        <v>76</v>
      </c>
      <c r="K381" t="s">
        <v>135</v>
      </c>
      <c r="O381" t="str">
        <f t="shared" si="105"/>
        <v>Robert Davis</v>
      </c>
      <c r="P381" t="str">
        <f>IFERROR(VLOOKUP(O:O,'Name Bridge'!A:B,2,FALSE),O:O)</f>
        <v>Robert Davis</v>
      </c>
      <c r="Q381" s="12">
        <f>VLOOKUP($K381,'Defensive Stats'!$AC:$AH,2,FALSE)</f>
        <v>7.0796296296296299</v>
      </c>
      <c r="R381" s="12">
        <f>VLOOKUP($K381,'Defensive Stats'!$AC:$AH,4,FALSE)</f>
        <v>4.7444219066937121</v>
      </c>
      <c r="S381" s="12">
        <f>VLOOKUP($K381,'Defensive Stats'!$AC:$AH,6,FALSE)</f>
        <v>10.304582210242588</v>
      </c>
      <c r="T381" s="12">
        <f>IFERROR(VLOOKUP($P381,Passing!$C:$AF,9,FALSE)/VLOOKUP($P381,Passing!$C:$AF,5,FALSE),0)</f>
        <v>0</v>
      </c>
      <c r="U381" s="12">
        <f>IFERROR(VLOOKUP($P381,Passing!$C:$AF,11,FALSE)/VLOOKUP($P381,Passing!$C:$AF,5,FALSE),0)</f>
        <v>0</v>
      </c>
      <c r="V381" s="12">
        <f>IFERROR(VLOOKUP($P381,Passing!$C:$AF,18,FALSE),0)</f>
        <v>0</v>
      </c>
      <c r="W381" s="12">
        <f>IFERROR(VLOOKUP($P381,Passing!$C:$AF,12,FALSE)/VLOOKUP($P381,Passing!$C:$AF,5,FALSE),0)</f>
        <v>0</v>
      </c>
      <c r="X381" s="12">
        <f>IFERROR(IF(OR($B381="D",$B381="K"),0,VLOOKUP($P381,Receiving!$C:$T,7,FALSE)/VLOOKUP($P381,Receiving!$C:$T,5,FALSE)),0)*$AJ381</f>
        <v>0.83333333333333337</v>
      </c>
      <c r="Y381" s="21">
        <f>IFERROR(VLOOKUP($P381,Receiving!$C:$T,8,FALSE)/VLOOKUP($P381,Receiving!$C:$T,5,FALSE),0)</f>
        <v>0.33333333333333331</v>
      </c>
      <c r="Z381" s="21">
        <f>IFERROR(VLOOKUP($P381,Receiving!$C:$T,10,FALSE)/VLOOKUP($P381,Receiving!$C:$T,5,FALSE),0)</f>
        <v>2.8333333333333335</v>
      </c>
      <c r="AA381" s="21">
        <f>IFERROR(VLOOKUP($P381,Receiving!$C:$T,11,FALSE),0)</f>
        <v>8.5</v>
      </c>
      <c r="AB381" s="21">
        <f>IFERROR(VLOOKUP($P381,Receiving!$C:$T,14,FALSE),0)</f>
        <v>11</v>
      </c>
      <c r="AC381" s="21">
        <f>IFERROR(VLOOKUP($P381,Receiving!$C:$T,11,FALSE)/VLOOKUP($P381,Receiving!$C:$T,5,FALSE),0)</f>
        <v>1.4166666666666667</v>
      </c>
      <c r="AD381" s="12">
        <f>IFERROR(VLOOKUP($P381,Rushing!$C:$P,7,FALSE)/VLOOKUP($P381,Rushing!$C:$P,5,FALSE),0)</f>
        <v>0</v>
      </c>
      <c r="AE381" s="12">
        <f>IFERROR(VLOOKUP($P381,Rushing!$C:$P,8,FALSE)/VLOOKUP($P381,Rushing!$C:$P,5,FALSE),0)</f>
        <v>0</v>
      </c>
      <c r="AF381" s="12">
        <f>IFERROR(VLOOKUP($P381,Rushing!$C:$P,12,FALSE),0)</f>
        <v>0</v>
      </c>
      <c r="AG381" s="12">
        <f>IFERROR(VLOOKUP($P381,Rushing!$C:$P,9,FALSE)/VLOOKUP($P381,Rushing!$C:$P,5,FALSE),0)</f>
        <v>0</v>
      </c>
      <c r="AH381" s="12">
        <f>VLOOKUP($J381,'Vegas Odds'!$B:$S,18,FALSE)</f>
        <v>29.284970403171386</v>
      </c>
      <c r="AI381" s="12">
        <f>VLOOKUP($J381,'Vegas Odds'!$B:$S,17,FALSE)</f>
        <v>32.615029596828613</v>
      </c>
      <c r="AJ381">
        <v>1</v>
      </c>
      <c r="AK381" s="12">
        <f t="shared" si="98"/>
        <v>0</v>
      </c>
      <c r="AL381" s="12">
        <f t="shared" si="99"/>
        <v>0</v>
      </c>
      <c r="AM381" s="12">
        <f>V381/Team_Defense_Table[[#Totals],[Passing yds/att]]*'Fanduel Export'!Q381</f>
        <v>0</v>
      </c>
      <c r="AN381" s="12">
        <f t="shared" si="114"/>
        <v>0</v>
      </c>
      <c r="AO381" s="12">
        <f>IFERROR(IF(OR($B381="D",$B381="K"),0,VLOOKUP($P381,Receiving!$C:$T,7,FALSE)/VLOOKUP($P381,Receiving!$C:$T,5,FALSE)),0)*$AJ381</f>
        <v>0.83333333333333337</v>
      </c>
      <c r="AP381" s="21">
        <f t="shared" si="106"/>
        <v>48.590422077922085</v>
      </c>
      <c r="AQ381" s="21">
        <f t="shared" si="107"/>
        <v>0.5022418196637003</v>
      </c>
      <c r="AR381" s="22">
        <f t="shared" si="100"/>
        <v>0.33333333333333331</v>
      </c>
      <c r="AS381" s="22">
        <f t="shared" si="108"/>
        <v>0.2008967278654801</v>
      </c>
      <c r="AT381" s="22">
        <f>AA381/Team_Defense_Table[[#Totals],[Yards per completion]]*'Fanduel Export'!S381</f>
        <v>8.2486976689367086</v>
      </c>
      <c r="AU381" s="12">
        <f t="shared" si="115"/>
        <v>1.6571363708409981</v>
      </c>
      <c r="AV381" s="12">
        <f t="shared" si="101"/>
        <v>0</v>
      </c>
      <c r="AW381" s="21">
        <f t="shared" si="109"/>
        <v>20.961922799422798</v>
      </c>
      <c r="AX381" s="12">
        <f t="shared" si="110"/>
        <v>0</v>
      </c>
      <c r="AY381" s="12">
        <f>AF381/Team_Defense_Table[[#Totals],[Rushing Y/A]]*R381</f>
        <v>0</v>
      </c>
      <c r="AZ381" s="12">
        <f t="shared" si="116"/>
        <v>0</v>
      </c>
      <c r="BA381" s="22">
        <f t="shared" si="102"/>
        <v>0.33238030375076644</v>
      </c>
      <c r="BB381" s="22">
        <f t="shared" si="103"/>
        <v>7.3862289722392546E-2</v>
      </c>
      <c r="BC381" s="21">
        <f t="shared" si="104"/>
        <v>0.1851851851851852</v>
      </c>
      <c r="BD381" t="str">
        <f t="shared" si="111"/>
        <v>Robert Davis</v>
      </c>
      <c r="BE381">
        <f t="shared" si="112"/>
        <v>4500</v>
      </c>
      <c r="BF381" t="str">
        <f t="shared" si="113"/>
        <v>WR</v>
      </c>
    </row>
    <row r="382" spans="1:58" x14ac:dyDescent="0.3">
      <c r="A382" t="s">
        <v>2983</v>
      </c>
      <c r="B382" t="s">
        <v>49</v>
      </c>
      <c r="C382" t="s">
        <v>2865</v>
      </c>
      <c r="D382" t="s">
        <v>2984</v>
      </c>
      <c r="E382" t="s">
        <v>2985</v>
      </c>
      <c r="F382">
        <v>0</v>
      </c>
      <c r="G382">
        <v>12</v>
      </c>
      <c r="H382">
        <v>4500</v>
      </c>
      <c r="I382" t="s">
        <v>1888</v>
      </c>
      <c r="J382" t="s">
        <v>54</v>
      </c>
      <c r="K382" t="s">
        <v>37</v>
      </c>
      <c r="O382" t="str">
        <f t="shared" si="105"/>
        <v>JoJo Natson</v>
      </c>
      <c r="P382" t="str">
        <f>IFERROR(VLOOKUP(O:O,'Name Bridge'!A:B,2,FALSE),O:O)</f>
        <v>JoJo Natson</v>
      </c>
      <c r="Q382" s="12">
        <f>VLOOKUP($K382,'Defensive Stats'!$AC:$AH,2,FALSE)</f>
        <v>6.09375</v>
      </c>
      <c r="R382" s="12">
        <f>VLOOKUP($K382,'Defensive Stats'!$AC:$AH,4,FALSE)</f>
        <v>4.3941176470588239</v>
      </c>
      <c r="S382" s="12">
        <f>VLOOKUP($K382,'Defensive Stats'!$AC:$AH,6,FALSE)</f>
        <v>10.424528301886792</v>
      </c>
      <c r="T382" s="12">
        <f>IFERROR(VLOOKUP($P382,Passing!$C:$AF,9,FALSE)/VLOOKUP($P382,Passing!$C:$AF,5,FALSE),0)</f>
        <v>0</v>
      </c>
      <c r="U382" s="12">
        <f>IFERROR(VLOOKUP($P382,Passing!$C:$AF,11,FALSE)/VLOOKUP($P382,Passing!$C:$AF,5,FALSE),0)</f>
        <v>0</v>
      </c>
      <c r="V382" s="12">
        <f>IFERROR(VLOOKUP($P382,Passing!$C:$AF,18,FALSE),0)</f>
        <v>0</v>
      </c>
      <c r="W382" s="12">
        <f>IFERROR(VLOOKUP($P382,Passing!$C:$AF,12,FALSE)/VLOOKUP($P382,Passing!$C:$AF,5,FALSE),0)</f>
        <v>0</v>
      </c>
      <c r="X382" s="12">
        <f>IFERROR(IF(OR($B382="D",$B382="K"),0,VLOOKUP($P382,Receiving!$C:$T,7,FALSE)/VLOOKUP($P382,Receiving!$C:$T,5,FALSE)),0)*$AJ382</f>
        <v>0</v>
      </c>
      <c r="Y382" s="21">
        <f>IFERROR(VLOOKUP($P382,Receiving!$C:$T,8,FALSE)/VLOOKUP($P382,Receiving!$C:$T,5,FALSE),0)</f>
        <v>0</v>
      </c>
      <c r="Z382" s="21">
        <f>IFERROR(VLOOKUP($P382,Receiving!$C:$T,10,FALSE)/VLOOKUP($P382,Receiving!$C:$T,5,FALSE),0)</f>
        <v>0</v>
      </c>
      <c r="AA382" s="21">
        <f>IFERROR(VLOOKUP($P382,Receiving!$C:$T,11,FALSE),0)</f>
        <v>0</v>
      </c>
      <c r="AB382" s="21">
        <f>IFERROR(VLOOKUP($P382,Receiving!$C:$T,14,FALSE),0)</f>
        <v>0</v>
      </c>
      <c r="AC382" s="21">
        <f>IFERROR(VLOOKUP($P382,Receiving!$C:$T,11,FALSE)/VLOOKUP($P382,Receiving!$C:$T,5,FALSE),0)</f>
        <v>0</v>
      </c>
      <c r="AD382" s="12">
        <f>IFERROR(VLOOKUP($P382,Rushing!$C:$P,7,FALSE)/VLOOKUP($P382,Rushing!$C:$P,5,FALSE),0)</f>
        <v>0</v>
      </c>
      <c r="AE382" s="12">
        <f>IFERROR(VLOOKUP($P382,Rushing!$C:$P,8,FALSE)/VLOOKUP($P382,Rushing!$C:$P,5,FALSE),0)</f>
        <v>0</v>
      </c>
      <c r="AF382" s="12">
        <f>IFERROR(VLOOKUP($P382,Rushing!$C:$P,12,FALSE),0)</f>
        <v>0</v>
      </c>
      <c r="AG382" s="12">
        <f>IFERROR(VLOOKUP($P382,Rushing!$C:$P,9,FALSE)/VLOOKUP($P382,Rushing!$C:$P,5,FALSE),0)</f>
        <v>0</v>
      </c>
      <c r="AH382" s="12">
        <f>VLOOKUP($J382,'Vegas Odds'!$B:$S,18,FALSE)</f>
        <v>39.317423175965665</v>
      </c>
      <c r="AI382" s="12">
        <f>VLOOKUP($J382,'Vegas Odds'!$B:$S,17,FALSE)</f>
        <v>20.682576824034335</v>
      </c>
      <c r="AJ382">
        <v>1</v>
      </c>
      <c r="AK382" s="12">
        <f t="shared" si="98"/>
        <v>0</v>
      </c>
      <c r="AL382" s="12">
        <f t="shared" si="99"/>
        <v>0</v>
      </c>
      <c r="AM382" s="12">
        <f>V382/Team_Defense_Table[[#Totals],[Passing yds/att]]*'Fanduel Export'!Q382</f>
        <v>0</v>
      </c>
      <c r="AN382" s="12">
        <f t="shared" si="114"/>
        <v>0</v>
      </c>
      <c r="AO382" s="12">
        <f>IFERROR(IF(OR($B382="D",$B382="K"),0,VLOOKUP($P382,Receiving!$C:$T,7,FALSE)/VLOOKUP($P382,Receiving!$C:$T,5,FALSE)),0)*$AJ382</f>
        <v>0</v>
      </c>
      <c r="AP382" s="21">
        <f t="shared" si="106"/>
        <v>34.054517704517707</v>
      </c>
      <c r="AQ382" s="21">
        <f t="shared" si="107"/>
        <v>0</v>
      </c>
      <c r="AR382" s="22">
        <f t="shared" si="100"/>
        <v>0</v>
      </c>
      <c r="AS382" s="22">
        <f t="shared" si="108"/>
        <v>0</v>
      </c>
      <c r="AT382" s="22">
        <f>AA382/Team_Defense_Table[[#Totals],[Yards per completion]]*'Fanduel Export'!S382</f>
        <v>0</v>
      </c>
      <c r="AU382" s="12">
        <f t="shared" si="115"/>
        <v>0</v>
      </c>
      <c r="AV382" s="12">
        <f t="shared" si="101"/>
        <v>0</v>
      </c>
      <c r="AW382" s="21">
        <f t="shared" si="109"/>
        <v>28.633928571428569</v>
      </c>
      <c r="AX382" s="12">
        <f t="shared" si="110"/>
        <v>0</v>
      </c>
      <c r="AY382" s="12">
        <f>AF382/Team_Defense_Table[[#Totals],[Rushing Y/A]]*R382</f>
        <v>0</v>
      </c>
      <c r="AZ382" s="12">
        <f t="shared" si="116"/>
        <v>0</v>
      </c>
      <c r="BA382" s="22">
        <f t="shared" si="102"/>
        <v>0</v>
      </c>
      <c r="BB382" s="22">
        <f t="shared" si="103"/>
        <v>0</v>
      </c>
      <c r="BC382" s="21">
        <f t="shared" si="104"/>
        <v>0</v>
      </c>
      <c r="BD382" t="str">
        <f t="shared" si="111"/>
        <v>JoJo Natson</v>
      </c>
      <c r="BE382">
        <f t="shared" si="112"/>
        <v>4500</v>
      </c>
      <c r="BF382" t="str">
        <f t="shared" si="113"/>
        <v>WR</v>
      </c>
    </row>
    <row r="383" spans="1:58" x14ac:dyDescent="0.3">
      <c r="A383" t="s">
        <v>2986</v>
      </c>
      <c r="B383" t="s">
        <v>49</v>
      </c>
      <c r="C383" t="s">
        <v>2987</v>
      </c>
      <c r="D383" t="s">
        <v>2988</v>
      </c>
      <c r="E383" t="s">
        <v>1915</v>
      </c>
      <c r="F383">
        <v>0</v>
      </c>
      <c r="G383">
        <v>0</v>
      </c>
      <c r="H383">
        <v>4500</v>
      </c>
      <c r="I383" t="s">
        <v>1996</v>
      </c>
      <c r="J383" t="s">
        <v>104</v>
      </c>
      <c r="K383" t="s">
        <v>1092</v>
      </c>
      <c r="O383" t="str">
        <f t="shared" si="105"/>
        <v>Rodney Adams</v>
      </c>
      <c r="P383" t="str">
        <f>IFERROR(VLOOKUP(O:O,'Name Bridge'!A:B,2,FALSE),O:O)</f>
        <v>Rodney Adams</v>
      </c>
      <c r="Q383" s="12">
        <f>VLOOKUP($K383,'Defensive Stats'!$AC:$AH,2,FALSE)</f>
        <v>7.3075435203094781</v>
      </c>
      <c r="R383" s="12">
        <f>VLOOKUP($K383,'Defensive Stats'!$AC:$AH,4,FALSE)</f>
        <v>5.1241379310344826</v>
      </c>
      <c r="S383" s="12">
        <f>VLOOKUP($K383,'Defensive Stats'!$AC:$AH,6,FALSE)</f>
        <v>11.553516819571865</v>
      </c>
      <c r="T383" s="12">
        <f>IFERROR(VLOOKUP($P383,Passing!$C:$AF,9,FALSE)/VLOOKUP($P383,Passing!$C:$AF,5,FALSE),0)</f>
        <v>0</v>
      </c>
      <c r="U383" s="12">
        <f>IFERROR(VLOOKUP($P383,Passing!$C:$AF,11,FALSE)/VLOOKUP($P383,Passing!$C:$AF,5,FALSE),0)</f>
        <v>0</v>
      </c>
      <c r="V383" s="12">
        <f>IFERROR(VLOOKUP($P383,Passing!$C:$AF,18,FALSE),0)</f>
        <v>0</v>
      </c>
      <c r="W383" s="12">
        <f>IFERROR(VLOOKUP($P383,Passing!$C:$AF,12,FALSE)/VLOOKUP($P383,Passing!$C:$AF,5,FALSE),0)</f>
        <v>0</v>
      </c>
      <c r="X383" s="12">
        <f>IFERROR(IF(OR($B383="D",$B383="K"),0,VLOOKUP($P383,Receiving!$C:$T,7,FALSE)/VLOOKUP($P383,Receiving!$C:$T,5,FALSE)),0)*$AJ383</f>
        <v>0</v>
      </c>
      <c r="Y383" s="21">
        <f>IFERROR(VLOOKUP($P383,Receiving!$C:$T,8,FALSE)/VLOOKUP($P383,Receiving!$C:$T,5,FALSE),0)</f>
        <v>0</v>
      </c>
      <c r="Z383" s="21">
        <f>IFERROR(VLOOKUP($P383,Receiving!$C:$T,10,FALSE)/VLOOKUP($P383,Receiving!$C:$T,5,FALSE),0)</f>
        <v>0</v>
      </c>
      <c r="AA383" s="21">
        <f>IFERROR(VLOOKUP($P383,Receiving!$C:$T,11,FALSE),0)</f>
        <v>0</v>
      </c>
      <c r="AB383" s="21">
        <f>IFERROR(VLOOKUP($P383,Receiving!$C:$T,14,FALSE),0)</f>
        <v>0</v>
      </c>
      <c r="AC383" s="21">
        <f>IFERROR(VLOOKUP($P383,Receiving!$C:$T,11,FALSE)/VLOOKUP($P383,Receiving!$C:$T,5,FALSE),0)</f>
        <v>0</v>
      </c>
      <c r="AD383" s="12">
        <f>IFERROR(VLOOKUP($P383,Rushing!$C:$P,7,FALSE)/VLOOKUP($P383,Rushing!$C:$P,5,FALSE),0)</f>
        <v>0</v>
      </c>
      <c r="AE383" s="12">
        <f>IFERROR(VLOOKUP($P383,Rushing!$C:$P,8,FALSE)/VLOOKUP($P383,Rushing!$C:$P,5,FALSE),0)</f>
        <v>0</v>
      </c>
      <c r="AF383" s="12">
        <f>IFERROR(VLOOKUP($P383,Rushing!$C:$P,12,FALSE),0)</f>
        <v>0</v>
      </c>
      <c r="AG383" s="12">
        <f>IFERROR(VLOOKUP($P383,Rushing!$C:$P,9,FALSE)/VLOOKUP($P383,Rushing!$C:$P,5,FALSE),0)</f>
        <v>0</v>
      </c>
      <c r="AH383" s="12">
        <f>VLOOKUP($J383,'Vegas Odds'!$B:$S,18,FALSE)</f>
        <v>24.832312195121943</v>
      </c>
      <c r="AI383" s="12">
        <f>VLOOKUP($J383,'Vegas Odds'!$B:$S,17,FALSE)</f>
        <v>36.767687804878058</v>
      </c>
      <c r="AJ383">
        <v>1</v>
      </c>
      <c r="AK383" s="12">
        <f t="shared" si="98"/>
        <v>0</v>
      </c>
      <c r="AL383" s="12">
        <f t="shared" si="99"/>
        <v>0</v>
      </c>
      <c r="AM383" s="12">
        <f>V383/Team_Defense_Table[[#Totals],[Passing yds/att]]*'Fanduel Export'!Q383</f>
        <v>0</v>
      </c>
      <c r="AN383" s="12">
        <f t="shared" si="114"/>
        <v>0</v>
      </c>
      <c r="AO383" s="12">
        <f>IFERROR(IF(OR($B383="D",$B383="K"),0,VLOOKUP($P383,Receiving!$C:$T,7,FALSE)/VLOOKUP($P383,Receiving!$C:$T,5,FALSE)),0)*$AJ383</f>
        <v>0</v>
      </c>
      <c r="AP383" s="21">
        <f t="shared" si="106"/>
        <v>34.886584249084251</v>
      </c>
      <c r="AQ383" s="21">
        <f t="shared" si="107"/>
        <v>0</v>
      </c>
      <c r="AR383" s="22">
        <f t="shared" si="100"/>
        <v>0</v>
      </c>
      <c r="AS383" s="22">
        <f t="shared" si="108"/>
        <v>0</v>
      </c>
      <c r="AT383" s="22">
        <f>AA383/Team_Defense_Table[[#Totals],[Yards per completion]]*'Fanduel Export'!S383</f>
        <v>0</v>
      </c>
      <c r="AU383" s="12">
        <f t="shared" si="115"/>
        <v>0</v>
      </c>
      <c r="AV383" s="12">
        <f t="shared" si="101"/>
        <v>0</v>
      </c>
      <c r="AW383" s="21">
        <f t="shared" si="109"/>
        <v>29.715476190476192</v>
      </c>
      <c r="AX383" s="12">
        <f t="shared" si="110"/>
        <v>0</v>
      </c>
      <c r="AY383" s="12">
        <f>AF383/Team_Defense_Table[[#Totals],[Rushing Y/A]]*R383</f>
        <v>0</v>
      </c>
      <c r="AZ383" s="12">
        <f t="shared" si="116"/>
        <v>0</v>
      </c>
      <c r="BA383" s="22">
        <f t="shared" si="102"/>
        <v>0</v>
      </c>
      <c r="BB383" s="22">
        <f t="shared" si="103"/>
        <v>0</v>
      </c>
      <c r="BC383" s="21">
        <f t="shared" si="104"/>
        <v>0</v>
      </c>
      <c r="BD383" t="str">
        <f t="shared" si="111"/>
        <v>Rodney Adams</v>
      </c>
      <c r="BE383">
        <f t="shared" si="112"/>
        <v>4500</v>
      </c>
      <c r="BF383" t="str">
        <f t="shared" si="113"/>
        <v>WR</v>
      </c>
    </row>
    <row r="384" spans="1:58" x14ac:dyDescent="0.3">
      <c r="A384" t="s">
        <v>2989</v>
      </c>
      <c r="B384" t="s">
        <v>49</v>
      </c>
      <c r="C384" t="s">
        <v>2990</v>
      </c>
      <c r="D384" t="s">
        <v>2991</v>
      </c>
      <c r="E384" t="s">
        <v>2992</v>
      </c>
      <c r="F384">
        <v>0</v>
      </c>
      <c r="G384">
        <v>0</v>
      </c>
      <c r="H384">
        <v>4500</v>
      </c>
      <c r="I384" t="s">
        <v>1919</v>
      </c>
      <c r="J384" t="s">
        <v>116</v>
      </c>
      <c r="K384" t="s">
        <v>1090</v>
      </c>
      <c r="O384" t="str">
        <f t="shared" si="105"/>
        <v>Shane Leatherbury</v>
      </c>
      <c r="P384" t="str">
        <f>IFERROR(VLOOKUP(O:O,'Name Bridge'!A:B,2,FALSE),O:O)</f>
        <v>Shane Leatherbury</v>
      </c>
      <c r="Q384" s="12">
        <f>VLOOKUP($K384,'Defensive Stats'!$AC:$AH,2,FALSE)</f>
        <v>5.2157996146435455</v>
      </c>
      <c r="R384" s="12">
        <f>VLOOKUP($K384,'Defensive Stats'!$AC:$AH,4,FALSE)</f>
        <v>4.4937655860349128</v>
      </c>
      <c r="S384" s="12">
        <f>VLOOKUP($K384,'Defensive Stats'!$AC:$AH,6,FALSE)</f>
        <v>8.5125786163522008</v>
      </c>
      <c r="T384" s="12">
        <f>IFERROR(VLOOKUP($P384,Passing!$C:$AF,9,FALSE)/VLOOKUP($P384,Passing!$C:$AF,5,FALSE),0)</f>
        <v>0</v>
      </c>
      <c r="U384" s="12">
        <f>IFERROR(VLOOKUP($P384,Passing!$C:$AF,11,FALSE)/VLOOKUP($P384,Passing!$C:$AF,5,FALSE),0)</f>
        <v>0</v>
      </c>
      <c r="V384" s="12">
        <f>IFERROR(VLOOKUP($P384,Passing!$C:$AF,18,FALSE),0)</f>
        <v>0</v>
      </c>
      <c r="W384" s="12">
        <f>IFERROR(VLOOKUP($P384,Passing!$C:$AF,12,FALSE)/VLOOKUP($P384,Passing!$C:$AF,5,FALSE),0)</f>
        <v>0</v>
      </c>
      <c r="X384" s="12">
        <f>IFERROR(IF(OR($B384="D",$B384="K"),0,VLOOKUP($P384,Receiving!$C:$T,7,FALSE)/VLOOKUP($P384,Receiving!$C:$T,5,FALSE)),0)*$AJ384</f>
        <v>0</v>
      </c>
      <c r="Y384" s="21">
        <f>IFERROR(VLOOKUP($P384,Receiving!$C:$T,8,FALSE)/VLOOKUP($P384,Receiving!$C:$T,5,FALSE),0)</f>
        <v>0</v>
      </c>
      <c r="Z384" s="21">
        <f>IFERROR(VLOOKUP($P384,Receiving!$C:$T,10,FALSE)/VLOOKUP($P384,Receiving!$C:$T,5,FALSE),0)</f>
        <v>0</v>
      </c>
      <c r="AA384" s="21">
        <f>IFERROR(VLOOKUP($P384,Receiving!$C:$T,11,FALSE),0)</f>
        <v>0</v>
      </c>
      <c r="AB384" s="21">
        <f>IFERROR(VLOOKUP($P384,Receiving!$C:$T,14,FALSE),0)</f>
        <v>0</v>
      </c>
      <c r="AC384" s="21">
        <f>IFERROR(VLOOKUP($P384,Receiving!$C:$T,11,FALSE)/VLOOKUP($P384,Receiving!$C:$T,5,FALSE),0)</f>
        <v>0</v>
      </c>
      <c r="AD384" s="12">
        <f>IFERROR(VLOOKUP($P384,Rushing!$C:$P,7,FALSE)/VLOOKUP($P384,Rushing!$C:$P,5,FALSE),0)</f>
        <v>0</v>
      </c>
      <c r="AE384" s="12">
        <f>IFERROR(VLOOKUP($P384,Rushing!$C:$P,8,FALSE)/VLOOKUP($P384,Rushing!$C:$P,5,FALSE),0)</f>
        <v>0</v>
      </c>
      <c r="AF384" s="12">
        <f>IFERROR(VLOOKUP($P384,Rushing!$C:$P,12,FALSE),0)</f>
        <v>0</v>
      </c>
      <c r="AG384" s="12">
        <f>IFERROR(VLOOKUP($P384,Rushing!$C:$P,9,FALSE)/VLOOKUP($P384,Rushing!$C:$P,5,FALSE),0)</f>
        <v>0</v>
      </c>
      <c r="AH384" s="12">
        <f>VLOOKUP($J384,'Vegas Odds'!$B:$S,18,FALSE)</f>
        <v>35.724841066015493</v>
      </c>
      <c r="AI384" s="12">
        <f>VLOOKUP($J384,'Vegas Odds'!$B:$S,17,FALSE)</f>
        <v>23.675158933984505</v>
      </c>
      <c r="AJ384">
        <v>1</v>
      </c>
      <c r="AK384" s="12">
        <f t="shared" si="98"/>
        <v>0</v>
      </c>
      <c r="AL384" s="12">
        <f t="shared" si="99"/>
        <v>0</v>
      </c>
      <c r="AM384" s="12">
        <f>V384/Team_Defense_Table[[#Totals],[Passing yds/att]]*'Fanduel Export'!Q384</f>
        <v>0</v>
      </c>
      <c r="AN384" s="12">
        <f t="shared" si="114"/>
        <v>0</v>
      </c>
      <c r="AO384" s="12">
        <f>IFERROR(IF(OR($B384="D",$B384="K"),0,VLOOKUP($P384,Receiving!$C:$T,7,FALSE)/VLOOKUP($P384,Receiving!$C:$T,5,FALSE)),0)*$AJ384</f>
        <v>0</v>
      </c>
      <c r="AP384" s="21">
        <f t="shared" si="106"/>
        <v>43.039806027306028</v>
      </c>
      <c r="AQ384" s="21">
        <f t="shared" si="107"/>
        <v>0</v>
      </c>
      <c r="AR384" s="22">
        <f t="shared" si="100"/>
        <v>0</v>
      </c>
      <c r="AS384" s="22">
        <f t="shared" si="108"/>
        <v>0</v>
      </c>
      <c r="AT384" s="22">
        <f>AA384/Team_Defense_Table[[#Totals],[Yards per completion]]*'Fanduel Export'!S384</f>
        <v>0</v>
      </c>
      <c r="AU384" s="12">
        <f t="shared" si="115"/>
        <v>0</v>
      </c>
      <c r="AV384" s="12">
        <f t="shared" si="101"/>
        <v>0</v>
      </c>
      <c r="AW384" s="21">
        <f t="shared" si="109"/>
        <v>26.173305860805861</v>
      </c>
      <c r="AX384" s="12">
        <f t="shared" si="110"/>
        <v>0</v>
      </c>
      <c r="AY384" s="12">
        <f>AF384/Team_Defense_Table[[#Totals],[Rushing Y/A]]*R384</f>
        <v>0</v>
      </c>
      <c r="AZ384" s="12">
        <f t="shared" si="116"/>
        <v>0</v>
      </c>
      <c r="BA384" s="22">
        <f t="shared" si="102"/>
        <v>0</v>
      </c>
      <c r="BB384" s="22">
        <f t="shared" si="103"/>
        <v>0</v>
      </c>
      <c r="BC384" s="21">
        <f t="shared" si="104"/>
        <v>0</v>
      </c>
      <c r="BD384" t="str">
        <f t="shared" si="111"/>
        <v>Shane Leatherbury</v>
      </c>
      <c r="BE384">
        <f t="shared" si="112"/>
        <v>4500</v>
      </c>
      <c r="BF384" t="str">
        <f t="shared" si="113"/>
        <v>WR</v>
      </c>
    </row>
    <row r="385" spans="1:58" x14ac:dyDescent="0.3">
      <c r="A385" t="s">
        <v>2993</v>
      </c>
      <c r="B385" t="s">
        <v>49</v>
      </c>
      <c r="C385" t="s">
        <v>2091</v>
      </c>
      <c r="D385" t="s">
        <v>2994</v>
      </c>
      <c r="E385" t="s">
        <v>2995</v>
      </c>
      <c r="F385">
        <v>0</v>
      </c>
      <c r="G385">
        <v>0</v>
      </c>
      <c r="H385">
        <v>4500</v>
      </c>
      <c r="I385" t="s">
        <v>1919</v>
      </c>
      <c r="J385" t="s">
        <v>116</v>
      </c>
      <c r="K385" t="s">
        <v>1090</v>
      </c>
      <c r="O385" t="str">
        <f t="shared" si="105"/>
        <v>Devin Phelps</v>
      </c>
      <c r="P385" t="str">
        <f>IFERROR(VLOOKUP(O:O,'Name Bridge'!A:B,2,FALSE),O:O)</f>
        <v>Devin Phelps</v>
      </c>
      <c r="Q385" s="12">
        <f>VLOOKUP($K385,'Defensive Stats'!$AC:$AH,2,FALSE)</f>
        <v>5.2157996146435455</v>
      </c>
      <c r="R385" s="12">
        <f>VLOOKUP($K385,'Defensive Stats'!$AC:$AH,4,FALSE)</f>
        <v>4.4937655860349128</v>
      </c>
      <c r="S385" s="12">
        <f>VLOOKUP($K385,'Defensive Stats'!$AC:$AH,6,FALSE)</f>
        <v>8.5125786163522008</v>
      </c>
      <c r="T385" s="12">
        <f>IFERROR(VLOOKUP($P385,Passing!$C:$AF,9,FALSE)/VLOOKUP($P385,Passing!$C:$AF,5,FALSE),0)</f>
        <v>0</v>
      </c>
      <c r="U385" s="12">
        <f>IFERROR(VLOOKUP($P385,Passing!$C:$AF,11,FALSE)/VLOOKUP($P385,Passing!$C:$AF,5,FALSE),0)</f>
        <v>0</v>
      </c>
      <c r="V385" s="12">
        <f>IFERROR(VLOOKUP($P385,Passing!$C:$AF,18,FALSE),0)</f>
        <v>0</v>
      </c>
      <c r="W385" s="12">
        <f>IFERROR(VLOOKUP($P385,Passing!$C:$AF,12,FALSE)/VLOOKUP($P385,Passing!$C:$AF,5,FALSE),0)</f>
        <v>0</v>
      </c>
      <c r="X385" s="12">
        <f>IFERROR(IF(OR($B385="D",$B385="K"),0,VLOOKUP($P385,Receiving!$C:$T,7,FALSE)/VLOOKUP($P385,Receiving!$C:$T,5,FALSE)),0)*$AJ385</f>
        <v>0</v>
      </c>
      <c r="Y385" s="21">
        <f>IFERROR(VLOOKUP($P385,Receiving!$C:$T,8,FALSE)/VLOOKUP($P385,Receiving!$C:$T,5,FALSE),0)</f>
        <v>0</v>
      </c>
      <c r="Z385" s="21">
        <f>IFERROR(VLOOKUP($P385,Receiving!$C:$T,10,FALSE)/VLOOKUP($P385,Receiving!$C:$T,5,FALSE),0)</f>
        <v>0</v>
      </c>
      <c r="AA385" s="21">
        <f>IFERROR(VLOOKUP($P385,Receiving!$C:$T,11,FALSE),0)</f>
        <v>0</v>
      </c>
      <c r="AB385" s="21">
        <f>IFERROR(VLOOKUP($P385,Receiving!$C:$T,14,FALSE),0)</f>
        <v>0</v>
      </c>
      <c r="AC385" s="21">
        <f>IFERROR(VLOOKUP($P385,Receiving!$C:$T,11,FALSE)/VLOOKUP($P385,Receiving!$C:$T,5,FALSE),0)</f>
        <v>0</v>
      </c>
      <c r="AD385" s="12">
        <f>IFERROR(VLOOKUP($P385,Rushing!$C:$P,7,FALSE)/VLOOKUP($P385,Rushing!$C:$P,5,FALSE),0)</f>
        <v>0</v>
      </c>
      <c r="AE385" s="12">
        <f>IFERROR(VLOOKUP($P385,Rushing!$C:$P,8,FALSE)/VLOOKUP($P385,Rushing!$C:$P,5,FALSE),0)</f>
        <v>0</v>
      </c>
      <c r="AF385" s="12">
        <f>IFERROR(VLOOKUP($P385,Rushing!$C:$P,12,FALSE),0)</f>
        <v>0</v>
      </c>
      <c r="AG385" s="12">
        <f>IFERROR(VLOOKUP($P385,Rushing!$C:$P,9,FALSE)/VLOOKUP($P385,Rushing!$C:$P,5,FALSE),0)</f>
        <v>0</v>
      </c>
      <c r="AH385" s="12">
        <f>VLOOKUP($J385,'Vegas Odds'!$B:$S,18,FALSE)</f>
        <v>35.724841066015493</v>
      </c>
      <c r="AI385" s="12">
        <f>VLOOKUP($J385,'Vegas Odds'!$B:$S,17,FALSE)</f>
        <v>23.675158933984505</v>
      </c>
      <c r="AJ385">
        <v>1</v>
      </c>
      <c r="AK385" s="12">
        <f t="shared" si="98"/>
        <v>0</v>
      </c>
      <c r="AL385" s="12">
        <f t="shared" si="99"/>
        <v>0</v>
      </c>
      <c r="AM385" s="12">
        <f>V385/Team_Defense_Table[[#Totals],[Passing yds/att]]*'Fanduel Export'!Q385</f>
        <v>0</v>
      </c>
      <c r="AN385" s="12">
        <f t="shared" si="114"/>
        <v>0</v>
      </c>
      <c r="AO385" s="12">
        <f>IFERROR(IF(OR($B385="D",$B385="K"),0,VLOOKUP($P385,Receiving!$C:$T,7,FALSE)/VLOOKUP($P385,Receiving!$C:$T,5,FALSE)),0)*$AJ385</f>
        <v>0</v>
      </c>
      <c r="AP385" s="21">
        <f t="shared" si="106"/>
        <v>43.039806027306028</v>
      </c>
      <c r="AQ385" s="21">
        <f t="shared" si="107"/>
        <v>0</v>
      </c>
      <c r="AR385" s="22">
        <f t="shared" si="100"/>
        <v>0</v>
      </c>
      <c r="AS385" s="22">
        <f t="shared" si="108"/>
        <v>0</v>
      </c>
      <c r="AT385" s="22">
        <f>AA385/Team_Defense_Table[[#Totals],[Yards per completion]]*'Fanduel Export'!S385</f>
        <v>0</v>
      </c>
      <c r="AU385" s="12">
        <f t="shared" si="115"/>
        <v>0</v>
      </c>
      <c r="AV385" s="12">
        <f t="shared" si="101"/>
        <v>0</v>
      </c>
      <c r="AW385" s="21">
        <f t="shared" si="109"/>
        <v>26.173305860805861</v>
      </c>
      <c r="AX385" s="12">
        <f t="shared" si="110"/>
        <v>0</v>
      </c>
      <c r="AY385" s="12">
        <f>AF385/Team_Defense_Table[[#Totals],[Rushing Y/A]]*R385</f>
        <v>0</v>
      </c>
      <c r="AZ385" s="12">
        <f t="shared" si="116"/>
        <v>0</v>
      </c>
      <c r="BA385" s="22">
        <f t="shared" si="102"/>
        <v>0</v>
      </c>
      <c r="BB385" s="22">
        <f t="shared" si="103"/>
        <v>0</v>
      </c>
      <c r="BC385" s="21">
        <f t="shared" si="104"/>
        <v>0</v>
      </c>
      <c r="BD385" t="str">
        <f t="shared" si="111"/>
        <v>Devin Phelps</v>
      </c>
      <c r="BE385">
        <f t="shared" si="112"/>
        <v>4500</v>
      </c>
      <c r="BF385" t="str">
        <f t="shared" si="113"/>
        <v>WR</v>
      </c>
    </row>
    <row r="386" spans="1:58" x14ac:dyDescent="0.3">
      <c r="A386" t="s">
        <v>2996</v>
      </c>
      <c r="B386" t="s">
        <v>2511</v>
      </c>
      <c r="C386" t="s">
        <v>2997</v>
      </c>
      <c r="D386" t="s">
        <v>1070</v>
      </c>
      <c r="E386" t="s">
        <v>2998</v>
      </c>
      <c r="F386">
        <v>7.0625</v>
      </c>
      <c r="G386">
        <v>16</v>
      </c>
      <c r="H386">
        <v>4500</v>
      </c>
      <c r="I386" t="s">
        <v>1941</v>
      </c>
      <c r="J386" t="s">
        <v>76</v>
      </c>
      <c r="K386" t="s">
        <v>135</v>
      </c>
      <c r="O386" t="str">
        <f t="shared" si="105"/>
        <v>Philadelphia Eagles</v>
      </c>
      <c r="P386" t="str">
        <f>IFERROR(VLOOKUP(O:O,'Name Bridge'!A:B,2,FALSE),O:O)</f>
        <v>PHI</v>
      </c>
      <c r="Q386" s="12">
        <f>VLOOKUP($K386,'Defensive Stats'!$AC:$AH,2,FALSE)</f>
        <v>7.0796296296296299</v>
      </c>
      <c r="R386" s="12">
        <f>VLOOKUP($K386,'Defensive Stats'!$AC:$AH,4,FALSE)</f>
        <v>4.7444219066937121</v>
      </c>
      <c r="S386" s="12">
        <f>VLOOKUP($K386,'Defensive Stats'!$AC:$AH,6,FALSE)</f>
        <v>10.304582210242588</v>
      </c>
      <c r="T386" s="12">
        <f>IFERROR(VLOOKUP($P386,Passing!$C:$AF,9,FALSE)/VLOOKUP($P386,Passing!$C:$AF,5,FALSE),0)</f>
        <v>0</v>
      </c>
      <c r="U386" s="12">
        <f>IFERROR(VLOOKUP($P386,Passing!$C:$AF,11,FALSE)/VLOOKUP($P386,Passing!$C:$AF,5,FALSE),0)</f>
        <v>0</v>
      </c>
      <c r="V386" s="12">
        <f>IFERROR(VLOOKUP($P386,Passing!$C:$AF,18,FALSE),0)</f>
        <v>0</v>
      </c>
      <c r="W386" s="12">
        <f>IFERROR(VLOOKUP($P386,Passing!$C:$AF,12,FALSE)/VLOOKUP($P386,Passing!$C:$AF,5,FALSE),0)</f>
        <v>0</v>
      </c>
      <c r="X386" s="12">
        <f>IFERROR(IF(OR($B386="D",$B386="K"),0,VLOOKUP($P386,Receiving!$C:$T,7,FALSE)/VLOOKUP($P386,Receiving!$C:$T,5,FALSE)),0)*$AJ386</f>
        <v>0</v>
      </c>
      <c r="Y386" s="21">
        <f>IFERROR(VLOOKUP($P386,Receiving!$C:$T,8,FALSE)/VLOOKUP($P386,Receiving!$C:$T,5,FALSE),0)</f>
        <v>0</v>
      </c>
      <c r="Z386" s="21">
        <f>IFERROR(VLOOKUP($P386,Receiving!$C:$T,10,FALSE)/VLOOKUP($P386,Receiving!$C:$T,5,FALSE),0)</f>
        <v>0</v>
      </c>
      <c r="AA386" s="21">
        <f>IFERROR(VLOOKUP($P386,Receiving!$C:$T,11,FALSE),0)</f>
        <v>0</v>
      </c>
      <c r="AB386" s="21">
        <f>IFERROR(VLOOKUP($P386,Receiving!$C:$T,14,FALSE),0)</f>
        <v>0</v>
      </c>
      <c r="AC386" s="21">
        <f>IFERROR(VLOOKUP($P386,Receiving!$C:$T,11,FALSE)/VLOOKUP($P386,Receiving!$C:$T,5,FALSE),0)</f>
        <v>0</v>
      </c>
      <c r="AD386" s="12">
        <f>IFERROR(VLOOKUP($P386,Rushing!$C:$P,7,FALSE)/VLOOKUP($P386,Rushing!$C:$P,5,FALSE),0)</f>
        <v>0</v>
      </c>
      <c r="AE386" s="12">
        <f>IFERROR(VLOOKUP($P386,Rushing!$C:$P,8,FALSE)/VLOOKUP($P386,Rushing!$C:$P,5,FALSE),0)</f>
        <v>0</v>
      </c>
      <c r="AF386" s="12">
        <f>IFERROR(VLOOKUP($P386,Rushing!$C:$P,12,FALSE),0)</f>
        <v>0</v>
      </c>
      <c r="AG386" s="12">
        <f>IFERROR(VLOOKUP($P386,Rushing!$C:$P,9,FALSE)/VLOOKUP($P386,Rushing!$C:$P,5,FALSE),0)</f>
        <v>0</v>
      </c>
      <c r="AH386" s="12">
        <f>VLOOKUP($J386,'Vegas Odds'!$B:$S,18,FALSE)</f>
        <v>29.284970403171386</v>
      </c>
      <c r="AI386" s="12">
        <f>VLOOKUP($J386,'Vegas Odds'!$B:$S,17,FALSE)</f>
        <v>32.615029596828613</v>
      </c>
      <c r="AJ386">
        <v>1</v>
      </c>
      <c r="AK386" s="12">
        <f t="shared" si="98"/>
        <v>0</v>
      </c>
      <c r="AL386" s="12">
        <f t="shared" si="99"/>
        <v>0</v>
      </c>
      <c r="AM386" s="12">
        <f>V386/Team_Defense_Table[[#Totals],[Passing yds/att]]*'Fanduel Export'!Q386</f>
        <v>0</v>
      </c>
      <c r="AN386" s="12">
        <f t="shared" si="114"/>
        <v>0</v>
      </c>
      <c r="AO386" s="12">
        <f>IFERROR(IF(OR($B386="D",$B386="K"),0,VLOOKUP($P386,Receiving!$C:$T,7,FALSE)/VLOOKUP($P386,Receiving!$C:$T,5,FALSE)),0)*$AJ386</f>
        <v>0</v>
      </c>
      <c r="AP386" s="21">
        <f t="shared" si="106"/>
        <v>48.590422077922085</v>
      </c>
      <c r="AQ386" s="21">
        <f t="shared" si="107"/>
        <v>0</v>
      </c>
      <c r="AR386" s="22">
        <f t="shared" si="100"/>
        <v>0</v>
      </c>
      <c r="AS386" s="22">
        <f t="shared" si="108"/>
        <v>0</v>
      </c>
      <c r="AT386" s="22">
        <f>AA386/Team_Defense_Table[[#Totals],[Yards per completion]]*'Fanduel Export'!S386</f>
        <v>0</v>
      </c>
      <c r="AU386" s="12">
        <f t="shared" si="115"/>
        <v>0</v>
      </c>
      <c r="AV386" s="12">
        <f t="shared" si="101"/>
        <v>0</v>
      </c>
      <c r="AW386" s="21">
        <f t="shared" si="109"/>
        <v>20.961922799422798</v>
      </c>
      <c r="AX386" s="12">
        <f t="shared" si="110"/>
        <v>0</v>
      </c>
      <c r="AY386" s="12">
        <f>AF386/Team_Defense_Table[[#Totals],[Rushing Y/A]]*R386</f>
        <v>0</v>
      </c>
      <c r="AZ386" s="12">
        <f t="shared" si="116"/>
        <v>0</v>
      </c>
      <c r="BA386" s="22">
        <f t="shared" si="102"/>
        <v>0</v>
      </c>
      <c r="BB386" s="22">
        <f t="shared" si="103"/>
        <v>0</v>
      </c>
      <c r="BC386" s="21">
        <f t="shared" si="104"/>
        <v>0</v>
      </c>
      <c r="BD386" t="str">
        <f t="shared" si="111"/>
        <v>Philadelphia Eagles</v>
      </c>
      <c r="BE386">
        <f t="shared" si="112"/>
        <v>4500</v>
      </c>
      <c r="BF386" t="str">
        <f t="shared" si="113"/>
        <v>D</v>
      </c>
    </row>
    <row r="387" spans="1:58" x14ac:dyDescent="0.3">
      <c r="A387" t="s">
        <v>2999</v>
      </c>
      <c r="B387" t="s">
        <v>49</v>
      </c>
      <c r="C387" t="s">
        <v>1882</v>
      </c>
      <c r="D387" t="s">
        <v>467</v>
      </c>
      <c r="E387" t="s">
        <v>3000</v>
      </c>
      <c r="F387">
        <v>2.4333333969116202</v>
      </c>
      <c r="G387">
        <v>6</v>
      </c>
      <c r="H387">
        <v>4500</v>
      </c>
      <c r="I387" t="s">
        <v>1900</v>
      </c>
      <c r="J387" t="s">
        <v>84</v>
      </c>
      <c r="K387" t="s">
        <v>61</v>
      </c>
      <c r="O387" t="str">
        <f t="shared" si="105"/>
        <v>Christian Blake</v>
      </c>
      <c r="P387" t="str">
        <f>IFERROR(VLOOKUP(O:O,'Name Bridge'!A:B,2,FALSE),O:O)</f>
        <v>Christian Blake</v>
      </c>
      <c r="Q387" s="12">
        <f>VLOOKUP($K387,'Defensive Stats'!$AC:$AH,2,FALSE)</f>
        <v>7.0618729096989963</v>
      </c>
      <c r="R387" s="12">
        <f>VLOOKUP($K387,'Defensive Stats'!$AC:$AH,4,FALSE)</f>
        <v>4.8530927835051543</v>
      </c>
      <c r="S387" s="12">
        <f>VLOOKUP($K387,'Defensive Stats'!$AC:$AH,6,FALSE)</f>
        <v>11.026109660574413</v>
      </c>
      <c r="T387" s="12">
        <f>IFERROR(VLOOKUP($P387,Passing!$C:$AF,9,FALSE)/VLOOKUP($P387,Passing!$C:$AF,5,FALSE),0)</f>
        <v>0</v>
      </c>
      <c r="U387" s="12">
        <f>IFERROR(VLOOKUP($P387,Passing!$C:$AF,11,FALSE)/VLOOKUP($P387,Passing!$C:$AF,5,FALSE),0)</f>
        <v>0</v>
      </c>
      <c r="V387" s="12">
        <f>IFERROR(VLOOKUP($P387,Passing!$C:$AF,18,FALSE),0)</f>
        <v>0</v>
      </c>
      <c r="W387" s="12">
        <f>IFERROR(VLOOKUP($P387,Passing!$C:$AF,12,FALSE)/VLOOKUP($P387,Passing!$C:$AF,5,FALSE),0)</f>
        <v>0</v>
      </c>
      <c r="X387" s="12">
        <f>IFERROR(IF(OR($B387="D",$B387="K"),0,VLOOKUP($P387,Receiving!$C:$T,7,FALSE)/VLOOKUP($P387,Receiving!$C:$T,5,FALSE)),0)*$AJ387</f>
        <v>2.6666666666666665</v>
      </c>
      <c r="Y387" s="21">
        <f>IFERROR(VLOOKUP($P387,Receiving!$C:$T,8,FALSE)/VLOOKUP($P387,Receiving!$C:$T,5,FALSE),0)</f>
        <v>1.2222222222222223</v>
      </c>
      <c r="Z387" s="21">
        <f>IFERROR(VLOOKUP($P387,Receiving!$C:$T,10,FALSE)/VLOOKUP($P387,Receiving!$C:$T,5,FALSE),0)</f>
        <v>10.111111111111111</v>
      </c>
      <c r="AA387" s="21">
        <f>IFERROR(VLOOKUP($P387,Receiving!$C:$T,11,FALSE),0)</f>
        <v>8.3000000000000007</v>
      </c>
      <c r="AB387" s="21">
        <f>IFERROR(VLOOKUP($P387,Receiving!$C:$T,14,FALSE),0)</f>
        <v>13</v>
      </c>
      <c r="AC387" s="21">
        <f>IFERROR(VLOOKUP($P387,Receiving!$C:$T,11,FALSE)/VLOOKUP($P387,Receiving!$C:$T,5,FALSE),0)</f>
        <v>0.92222222222222228</v>
      </c>
      <c r="AD387" s="12">
        <f>IFERROR(VLOOKUP($P387,Rushing!$C:$P,7,FALSE)/VLOOKUP($P387,Rushing!$C:$P,5,FALSE),0)</f>
        <v>0</v>
      </c>
      <c r="AE387" s="12">
        <f>IFERROR(VLOOKUP($P387,Rushing!$C:$P,8,FALSE)/VLOOKUP($P387,Rushing!$C:$P,5,FALSE),0)</f>
        <v>0</v>
      </c>
      <c r="AF387" s="12">
        <f>IFERROR(VLOOKUP($P387,Rushing!$C:$P,12,FALSE),0)</f>
        <v>0</v>
      </c>
      <c r="AG387" s="12">
        <f>IFERROR(VLOOKUP($P387,Rushing!$C:$P,9,FALSE)/VLOOKUP($P387,Rushing!$C:$P,5,FALSE),0)</f>
        <v>0</v>
      </c>
      <c r="AH387" s="12">
        <f>VLOOKUP($J387,'Vegas Odds'!$B:$S,18,FALSE)</f>
        <v>44.774070299355685</v>
      </c>
      <c r="AI387" s="12">
        <f>VLOOKUP($J387,'Vegas Odds'!$B:$S,17,FALSE)</f>
        <v>21.325929700644309</v>
      </c>
      <c r="AJ387">
        <v>1</v>
      </c>
      <c r="AK387" s="12">
        <f t="shared" si="98"/>
        <v>0</v>
      </c>
      <c r="AL387" s="12">
        <f t="shared" si="99"/>
        <v>0</v>
      </c>
      <c r="AM387" s="12">
        <f>V387/Team_Defense_Table[[#Totals],[Passing yds/att]]*'Fanduel Export'!Q387</f>
        <v>0</v>
      </c>
      <c r="AN387" s="12">
        <f t="shared" si="114"/>
        <v>0</v>
      </c>
      <c r="AO387" s="12">
        <f>IFERROR(IF(OR($B387="D",$B387="K"),0,VLOOKUP($P387,Receiving!$C:$T,7,FALSE)/VLOOKUP($P387,Receiving!$C:$T,5,FALSE)),0)*$AJ387</f>
        <v>2.6666666666666665</v>
      </c>
      <c r="AP387" s="21">
        <f t="shared" si="106"/>
        <v>36.57628205128205</v>
      </c>
      <c r="AQ387" s="21">
        <f t="shared" si="107"/>
        <v>3.2643427407651666</v>
      </c>
      <c r="AR387" s="22">
        <f t="shared" si="100"/>
        <v>1.2222222222222223</v>
      </c>
      <c r="AS387" s="22">
        <f t="shared" si="108"/>
        <v>1.4961570895173681</v>
      </c>
      <c r="AT387" s="22">
        <f>AA387/Team_Defense_Table[[#Totals],[Yards per completion]]*'Fanduel Export'!S387</f>
        <v>8.6185949758179916</v>
      </c>
      <c r="AU387" s="12">
        <f t="shared" si="115"/>
        <v>12.894771974748858</v>
      </c>
      <c r="AV387" s="12">
        <f t="shared" si="101"/>
        <v>0</v>
      </c>
      <c r="AW387" s="21">
        <f t="shared" si="109"/>
        <v>30.875869963369961</v>
      </c>
      <c r="AX387" s="12">
        <f t="shared" si="110"/>
        <v>0</v>
      </c>
      <c r="AY387" s="12">
        <f>AF387/Team_Defense_Table[[#Totals],[Rushing Y/A]]*R387</f>
        <v>0</v>
      </c>
      <c r="AZ387" s="12">
        <f t="shared" si="116"/>
        <v>0</v>
      </c>
      <c r="BA387" s="22">
        <f t="shared" si="102"/>
        <v>1.9005883085859969</v>
      </c>
      <c r="BB387" s="22">
        <f t="shared" si="103"/>
        <v>0.42235295746355489</v>
      </c>
      <c r="BC387" s="21">
        <f t="shared" si="104"/>
        <v>0.59259259259259256</v>
      </c>
      <c r="BD387" t="str">
        <f t="shared" si="111"/>
        <v>Christian Blake</v>
      </c>
      <c r="BE387">
        <f t="shared" si="112"/>
        <v>4500</v>
      </c>
      <c r="BF387" t="str">
        <f t="shared" si="113"/>
        <v>WR</v>
      </c>
    </row>
    <row r="388" spans="1:58" x14ac:dyDescent="0.3">
      <c r="A388" t="s">
        <v>3001</v>
      </c>
      <c r="B388" t="s">
        <v>49</v>
      </c>
      <c r="C388" t="s">
        <v>3002</v>
      </c>
      <c r="D388" t="s">
        <v>3003</v>
      </c>
      <c r="E388" t="s">
        <v>3004</v>
      </c>
      <c r="F388">
        <v>0</v>
      </c>
      <c r="G388">
        <v>0</v>
      </c>
      <c r="H388">
        <v>4500</v>
      </c>
      <c r="I388" t="s">
        <v>1884</v>
      </c>
      <c r="J388" t="s">
        <v>1138</v>
      </c>
      <c r="K388" t="s">
        <v>33</v>
      </c>
      <c r="O388" t="str">
        <f t="shared" si="105"/>
        <v>Siaosi Mariner</v>
      </c>
      <c r="P388" t="str">
        <f>IFERROR(VLOOKUP(O:O,'Name Bridge'!A:B,2,FALSE),O:O)</f>
        <v>Siaosi Mariner</v>
      </c>
      <c r="Q388" s="12">
        <f>VLOOKUP($K388,'Defensive Stats'!$AC:$AH,2,FALSE)</f>
        <v>6.7941176470588234</v>
      </c>
      <c r="R388" s="12">
        <f>VLOOKUP($K388,'Defensive Stats'!$AC:$AH,4,FALSE)</f>
        <v>5.1595505617977526</v>
      </c>
      <c r="S388" s="12">
        <f>VLOOKUP($K388,'Defensive Stats'!$AC:$AH,6,FALSE)</f>
        <v>10.651296829971182</v>
      </c>
      <c r="T388" s="12">
        <f>IFERROR(VLOOKUP($P388,Passing!$C:$AF,9,FALSE)/VLOOKUP($P388,Passing!$C:$AF,5,FALSE),0)</f>
        <v>0</v>
      </c>
      <c r="U388" s="12">
        <f>IFERROR(VLOOKUP($P388,Passing!$C:$AF,11,FALSE)/VLOOKUP($P388,Passing!$C:$AF,5,FALSE),0)</f>
        <v>0</v>
      </c>
      <c r="V388" s="12">
        <f>IFERROR(VLOOKUP($P388,Passing!$C:$AF,18,FALSE),0)</f>
        <v>0</v>
      </c>
      <c r="W388" s="12">
        <f>IFERROR(VLOOKUP($P388,Passing!$C:$AF,12,FALSE)/VLOOKUP($P388,Passing!$C:$AF,5,FALSE),0)</f>
        <v>0</v>
      </c>
      <c r="X388" s="12">
        <f>IFERROR(IF(OR($B388="D",$B388="K"),0,VLOOKUP($P388,Receiving!$C:$T,7,FALSE)/VLOOKUP($P388,Receiving!$C:$T,5,FALSE)),0)*$AJ388</f>
        <v>0</v>
      </c>
      <c r="Y388" s="21">
        <f>IFERROR(VLOOKUP($P388,Receiving!$C:$T,8,FALSE)/VLOOKUP($P388,Receiving!$C:$T,5,FALSE),0)</f>
        <v>0</v>
      </c>
      <c r="Z388" s="21">
        <f>IFERROR(VLOOKUP($P388,Receiving!$C:$T,10,FALSE)/VLOOKUP($P388,Receiving!$C:$T,5,FALSE),0)</f>
        <v>0</v>
      </c>
      <c r="AA388" s="21">
        <f>IFERROR(VLOOKUP($P388,Receiving!$C:$T,11,FALSE),0)</f>
        <v>0</v>
      </c>
      <c r="AB388" s="21">
        <f>IFERROR(VLOOKUP($P388,Receiving!$C:$T,14,FALSE),0)</f>
        <v>0</v>
      </c>
      <c r="AC388" s="21">
        <f>IFERROR(VLOOKUP($P388,Receiving!$C:$T,11,FALSE)/VLOOKUP($P388,Receiving!$C:$T,5,FALSE),0)</f>
        <v>0</v>
      </c>
      <c r="AD388" s="12">
        <f>IFERROR(VLOOKUP($P388,Rushing!$C:$P,7,FALSE)/VLOOKUP($P388,Rushing!$C:$P,5,FALSE),0)</f>
        <v>0</v>
      </c>
      <c r="AE388" s="12">
        <f>IFERROR(VLOOKUP($P388,Rushing!$C:$P,8,FALSE)/VLOOKUP($P388,Rushing!$C:$P,5,FALSE),0)</f>
        <v>0</v>
      </c>
      <c r="AF388" s="12">
        <f>IFERROR(VLOOKUP($P388,Rushing!$C:$P,12,FALSE),0)</f>
        <v>0</v>
      </c>
      <c r="AG388" s="12">
        <f>IFERROR(VLOOKUP($P388,Rushing!$C:$P,9,FALSE)/VLOOKUP($P388,Rushing!$C:$P,5,FALSE),0)</f>
        <v>0</v>
      </c>
      <c r="AH388" s="12">
        <f>VLOOKUP($J388,'Vegas Odds'!$B:$S,18,FALSE)</f>
        <v>29.094443537499998</v>
      </c>
      <c r="AI388" s="12">
        <f>VLOOKUP($J388,'Vegas Odds'!$B:$S,17,FALSE)</f>
        <v>32.205556462499999</v>
      </c>
      <c r="AJ388">
        <v>1</v>
      </c>
      <c r="AK388" s="12">
        <f t="shared" ref="AK388:AK451" si="117">T388*AJ388</f>
        <v>0</v>
      </c>
      <c r="AL388" s="12">
        <f t="shared" ref="AL388:AL451" si="118">IF(AND(AJ388=1,B388="QB"),AH388,0)</f>
        <v>0</v>
      </c>
      <c r="AM388" s="12">
        <f>V388/Team_Defense_Table[[#Totals],[Passing yds/att]]*'Fanduel Export'!Q388</f>
        <v>0</v>
      </c>
      <c r="AN388" s="12">
        <f t="shared" si="114"/>
        <v>0</v>
      </c>
      <c r="AO388" s="12">
        <f>IFERROR(IF(OR($B388="D",$B388="K"),0,VLOOKUP($P388,Receiving!$C:$T,7,FALSE)/VLOOKUP($P388,Receiving!$C:$T,5,FALSE)),0)*$AJ388</f>
        <v>0</v>
      </c>
      <c r="AP388" s="21">
        <f t="shared" si="106"/>
        <v>44.777285214785209</v>
      </c>
      <c r="AQ388" s="21">
        <f t="shared" si="107"/>
        <v>0</v>
      </c>
      <c r="AR388" s="22">
        <f t="shared" ref="AR388:AR451" si="119">Y388*AJ388</f>
        <v>0</v>
      </c>
      <c r="AS388" s="22">
        <f t="shared" si="108"/>
        <v>0</v>
      </c>
      <c r="AT388" s="22">
        <f>AA388/Team_Defense_Table[[#Totals],[Yards per completion]]*'Fanduel Export'!S388</f>
        <v>0</v>
      </c>
      <c r="AU388" s="12">
        <f t="shared" si="115"/>
        <v>0</v>
      </c>
      <c r="AV388" s="12">
        <f t="shared" ref="AV388:AV451" si="120">AD388*AJ388</f>
        <v>0</v>
      </c>
      <c r="AW388" s="21">
        <f t="shared" si="109"/>
        <v>27.354940892440894</v>
      </c>
      <c r="AX388" s="12">
        <f t="shared" si="110"/>
        <v>0</v>
      </c>
      <c r="AY388" s="12">
        <f>AF388/Team_Defense_Table[[#Totals],[Rushing Y/A]]*R388</f>
        <v>0</v>
      </c>
      <c r="AZ388" s="12">
        <f t="shared" si="116"/>
        <v>0</v>
      </c>
      <c r="BA388" s="22">
        <f t="shared" ref="BA388:BA451" si="121">AN388/25+AU388/10+AZ388/10+AR388*0.5</f>
        <v>0</v>
      </c>
      <c r="BB388" s="22">
        <f t="shared" ref="BB388:BB451" si="122">BA388/(H388/1000)</f>
        <v>0</v>
      </c>
      <c r="BC388" s="21">
        <f t="shared" ref="BC388:BC451" si="123">AO388/(H388/1000)</f>
        <v>0</v>
      </c>
      <c r="BD388" t="str">
        <f t="shared" si="111"/>
        <v>Siaosi Mariner</v>
      </c>
      <c r="BE388">
        <f t="shared" si="112"/>
        <v>4500</v>
      </c>
      <c r="BF388" t="str">
        <f t="shared" si="113"/>
        <v>WR</v>
      </c>
    </row>
    <row r="389" spans="1:58" x14ac:dyDescent="0.3">
      <c r="A389" t="s">
        <v>3005</v>
      </c>
      <c r="B389" t="s">
        <v>49</v>
      </c>
      <c r="C389" t="s">
        <v>1936</v>
      </c>
      <c r="D389" t="s">
        <v>3006</v>
      </c>
      <c r="E389" t="s">
        <v>3007</v>
      </c>
      <c r="F389">
        <v>0</v>
      </c>
      <c r="G389">
        <v>0</v>
      </c>
      <c r="H389">
        <v>4500</v>
      </c>
      <c r="I389" t="s">
        <v>1900</v>
      </c>
      <c r="J389" t="s">
        <v>84</v>
      </c>
      <c r="K389" t="s">
        <v>61</v>
      </c>
      <c r="O389" t="str">
        <f t="shared" ref="O389:O452" si="124">D389</f>
        <v>Chris Rowland</v>
      </c>
      <c r="P389" t="str">
        <f>IFERROR(VLOOKUP(O:O,'Name Bridge'!A:B,2,FALSE),O:O)</f>
        <v>Chris Rowland</v>
      </c>
      <c r="Q389" s="12">
        <f>VLOOKUP($K389,'Defensive Stats'!$AC:$AH,2,FALSE)</f>
        <v>7.0618729096989963</v>
      </c>
      <c r="R389" s="12">
        <f>VLOOKUP($K389,'Defensive Stats'!$AC:$AH,4,FALSE)</f>
        <v>4.8530927835051543</v>
      </c>
      <c r="S389" s="12">
        <f>VLOOKUP($K389,'Defensive Stats'!$AC:$AH,6,FALSE)</f>
        <v>11.026109660574413</v>
      </c>
      <c r="T389" s="12">
        <f>IFERROR(VLOOKUP($P389,Passing!$C:$AF,9,FALSE)/VLOOKUP($P389,Passing!$C:$AF,5,FALSE),0)</f>
        <v>0</v>
      </c>
      <c r="U389" s="12">
        <f>IFERROR(VLOOKUP($P389,Passing!$C:$AF,11,FALSE)/VLOOKUP($P389,Passing!$C:$AF,5,FALSE),0)</f>
        <v>0</v>
      </c>
      <c r="V389" s="12">
        <f>IFERROR(VLOOKUP($P389,Passing!$C:$AF,18,FALSE),0)</f>
        <v>0</v>
      </c>
      <c r="W389" s="12">
        <f>IFERROR(VLOOKUP($P389,Passing!$C:$AF,12,FALSE)/VLOOKUP($P389,Passing!$C:$AF,5,FALSE),0)</f>
        <v>0</v>
      </c>
      <c r="X389" s="12">
        <f>IFERROR(IF(OR($B389="D",$B389="K"),0,VLOOKUP($P389,Receiving!$C:$T,7,FALSE)/VLOOKUP($P389,Receiving!$C:$T,5,FALSE)),0)*$AJ389</f>
        <v>0</v>
      </c>
      <c r="Y389" s="21">
        <f>IFERROR(VLOOKUP($P389,Receiving!$C:$T,8,FALSE)/VLOOKUP($P389,Receiving!$C:$T,5,FALSE),0)</f>
        <v>0</v>
      </c>
      <c r="Z389" s="21">
        <f>IFERROR(VLOOKUP($P389,Receiving!$C:$T,10,FALSE)/VLOOKUP($P389,Receiving!$C:$T,5,FALSE),0)</f>
        <v>0</v>
      </c>
      <c r="AA389" s="21">
        <f>IFERROR(VLOOKUP($P389,Receiving!$C:$T,11,FALSE),0)</f>
        <v>0</v>
      </c>
      <c r="AB389" s="21">
        <f>IFERROR(VLOOKUP($P389,Receiving!$C:$T,14,FALSE),0)</f>
        <v>0</v>
      </c>
      <c r="AC389" s="21">
        <f>IFERROR(VLOOKUP($P389,Receiving!$C:$T,11,FALSE)/VLOOKUP($P389,Receiving!$C:$T,5,FALSE),0)</f>
        <v>0</v>
      </c>
      <c r="AD389" s="12">
        <f>IFERROR(VLOOKUP($P389,Rushing!$C:$P,7,FALSE)/VLOOKUP($P389,Rushing!$C:$P,5,FALSE),0)</f>
        <v>0</v>
      </c>
      <c r="AE389" s="12">
        <f>IFERROR(VLOOKUP($P389,Rushing!$C:$P,8,FALSE)/VLOOKUP($P389,Rushing!$C:$P,5,FALSE),0)</f>
        <v>0</v>
      </c>
      <c r="AF389" s="12">
        <f>IFERROR(VLOOKUP($P389,Rushing!$C:$P,12,FALSE),0)</f>
        <v>0</v>
      </c>
      <c r="AG389" s="12">
        <f>IFERROR(VLOOKUP($P389,Rushing!$C:$P,9,FALSE)/VLOOKUP($P389,Rushing!$C:$P,5,FALSE),0)</f>
        <v>0</v>
      </c>
      <c r="AH389" s="12">
        <f>VLOOKUP($J389,'Vegas Odds'!$B:$S,18,FALSE)</f>
        <v>44.774070299355685</v>
      </c>
      <c r="AI389" s="12">
        <f>VLOOKUP($J389,'Vegas Odds'!$B:$S,17,FALSE)</f>
        <v>21.325929700644309</v>
      </c>
      <c r="AJ389">
        <v>1</v>
      </c>
      <c r="AK389" s="12">
        <f t="shared" si="117"/>
        <v>0</v>
      </c>
      <c r="AL389" s="12">
        <f t="shared" si="118"/>
        <v>0</v>
      </c>
      <c r="AM389" s="12">
        <f>V389/Team_Defense_Table[[#Totals],[Passing yds/att]]*'Fanduel Export'!Q389</f>
        <v>0</v>
      </c>
      <c r="AN389" s="12">
        <f t="shared" si="114"/>
        <v>0</v>
      </c>
      <c r="AO389" s="12">
        <f>IFERROR(IF(OR($B389="D",$B389="K"),0,VLOOKUP($P389,Receiving!$C:$T,7,FALSE)/VLOOKUP($P389,Receiving!$C:$T,5,FALSE)),0)*$AJ389</f>
        <v>0</v>
      </c>
      <c r="AP389" s="21">
        <f t="shared" ref="AP389:AP452" si="125">SUMIF($J:$J,$J389,AO:AO)</f>
        <v>36.57628205128205</v>
      </c>
      <c r="AQ389" s="21">
        <f t="shared" ref="AQ389:AQ452" si="126">AO389/AP389*AH389</f>
        <v>0</v>
      </c>
      <c r="AR389" s="22">
        <f t="shared" si="119"/>
        <v>0</v>
      </c>
      <c r="AS389" s="22">
        <f t="shared" ref="AS389:AS452" si="127">IFERROR(AR389/AO389*AQ389,0)</f>
        <v>0</v>
      </c>
      <c r="AT389" s="22">
        <f>AA389/Team_Defense_Table[[#Totals],[Yards per completion]]*'Fanduel Export'!S389</f>
        <v>0</v>
      </c>
      <c r="AU389" s="12">
        <f t="shared" si="115"/>
        <v>0</v>
      </c>
      <c r="AV389" s="12">
        <f t="shared" si="120"/>
        <v>0</v>
      </c>
      <c r="AW389" s="21">
        <f t="shared" ref="AW389:AW452" si="128">SUMIF($J:$J,$J389,AV:AV)</f>
        <v>30.875869963369961</v>
      </c>
      <c r="AX389" s="12">
        <f t="shared" ref="AX389:AX452" si="129">IFERROR(AV389/AW389*AI389,0)</f>
        <v>0</v>
      </c>
      <c r="AY389" s="12">
        <f>AF389/Team_Defense_Table[[#Totals],[Rushing Y/A]]*R389</f>
        <v>0</v>
      </c>
      <c r="AZ389" s="12">
        <f t="shared" si="116"/>
        <v>0</v>
      </c>
      <c r="BA389" s="22">
        <f t="shared" si="121"/>
        <v>0</v>
      </c>
      <c r="BB389" s="22">
        <f t="shared" si="122"/>
        <v>0</v>
      </c>
      <c r="BC389" s="21">
        <f t="shared" si="123"/>
        <v>0</v>
      </c>
      <c r="BD389" t="str">
        <f t="shared" ref="BD389:BD452" si="130">D389</f>
        <v>Chris Rowland</v>
      </c>
      <c r="BE389">
        <f t="shared" ref="BE389:BE452" si="131">H389</f>
        <v>4500</v>
      </c>
      <c r="BF389" t="str">
        <f t="shared" ref="BF389:BF452" si="132">B389</f>
        <v>WR</v>
      </c>
    </row>
    <row r="390" spans="1:58" x14ac:dyDescent="0.3">
      <c r="A390" t="s">
        <v>3008</v>
      </c>
      <c r="B390" t="s">
        <v>49</v>
      </c>
      <c r="C390" t="s">
        <v>3009</v>
      </c>
      <c r="D390" t="s">
        <v>3010</v>
      </c>
      <c r="E390" t="s">
        <v>2106</v>
      </c>
      <c r="F390">
        <v>0</v>
      </c>
      <c r="G390">
        <v>0</v>
      </c>
      <c r="H390">
        <v>4500</v>
      </c>
      <c r="I390" t="s">
        <v>1900</v>
      </c>
      <c r="J390" t="s">
        <v>84</v>
      </c>
      <c r="K390" t="s">
        <v>61</v>
      </c>
      <c r="O390" t="str">
        <f t="shared" si="124"/>
        <v>Juwan Green</v>
      </c>
      <c r="P390" t="str">
        <f>IFERROR(VLOOKUP(O:O,'Name Bridge'!A:B,2,FALSE),O:O)</f>
        <v>Juwan Green</v>
      </c>
      <c r="Q390" s="12">
        <f>VLOOKUP($K390,'Defensive Stats'!$AC:$AH,2,FALSE)</f>
        <v>7.0618729096989963</v>
      </c>
      <c r="R390" s="12">
        <f>VLOOKUP($K390,'Defensive Stats'!$AC:$AH,4,FALSE)</f>
        <v>4.8530927835051543</v>
      </c>
      <c r="S390" s="12">
        <f>VLOOKUP($K390,'Defensive Stats'!$AC:$AH,6,FALSE)</f>
        <v>11.026109660574413</v>
      </c>
      <c r="T390" s="12">
        <f>IFERROR(VLOOKUP($P390,Passing!$C:$AF,9,FALSE)/VLOOKUP($P390,Passing!$C:$AF,5,FALSE),0)</f>
        <v>0</v>
      </c>
      <c r="U390" s="12">
        <f>IFERROR(VLOOKUP($P390,Passing!$C:$AF,11,FALSE)/VLOOKUP($P390,Passing!$C:$AF,5,FALSE),0)</f>
        <v>0</v>
      </c>
      <c r="V390" s="12">
        <f>IFERROR(VLOOKUP($P390,Passing!$C:$AF,18,FALSE),0)</f>
        <v>0</v>
      </c>
      <c r="W390" s="12">
        <f>IFERROR(VLOOKUP($P390,Passing!$C:$AF,12,FALSE)/VLOOKUP($P390,Passing!$C:$AF,5,FALSE),0)</f>
        <v>0</v>
      </c>
      <c r="X390" s="12">
        <f>IFERROR(IF(OR($B390="D",$B390="K"),0,VLOOKUP($P390,Receiving!$C:$T,7,FALSE)/VLOOKUP($P390,Receiving!$C:$T,5,FALSE)),0)*$AJ390</f>
        <v>0</v>
      </c>
      <c r="Y390" s="21">
        <f>IFERROR(VLOOKUP($P390,Receiving!$C:$T,8,FALSE)/VLOOKUP($P390,Receiving!$C:$T,5,FALSE),0)</f>
        <v>0</v>
      </c>
      <c r="Z390" s="21">
        <f>IFERROR(VLOOKUP($P390,Receiving!$C:$T,10,FALSE)/VLOOKUP($P390,Receiving!$C:$T,5,FALSE),0)</f>
        <v>0</v>
      </c>
      <c r="AA390" s="21">
        <f>IFERROR(VLOOKUP($P390,Receiving!$C:$T,11,FALSE),0)</f>
        <v>0</v>
      </c>
      <c r="AB390" s="21">
        <f>IFERROR(VLOOKUP($P390,Receiving!$C:$T,14,FALSE),0)</f>
        <v>0</v>
      </c>
      <c r="AC390" s="21">
        <f>IFERROR(VLOOKUP($P390,Receiving!$C:$T,11,FALSE)/VLOOKUP($P390,Receiving!$C:$T,5,FALSE),0)</f>
        <v>0</v>
      </c>
      <c r="AD390" s="12">
        <f>IFERROR(VLOOKUP($P390,Rushing!$C:$P,7,FALSE)/VLOOKUP($P390,Rushing!$C:$P,5,FALSE),0)</f>
        <v>0</v>
      </c>
      <c r="AE390" s="12">
        <f>IFERROR(VLOOKUP($P390,Rushing!$C:$P,8,FALSE)/VLOOKUP($P390,Rushing!$C:$P,5,FALSE),0)</f>
        <v>0</v>
      </c>
      <c r="AF390" s="12">
        <f>IFERROR(VLOOKUP($P390,Rushing!$C:$P,12,FALSE),0)</f>
        <v>0</v>
      </c>
      <c r="AG390" s="12">
        <f>IFERROR(VLOOKUP($P390,Rushing!$C:$P,9,FALSE)/VLOOKUP($P390,Rushing!$C:$P,5,FALSE),0)</f>
        <v>0</v>
      </c>
      <c r="AH390" s="12">
        <f>VLOOKUP($J390,'Vegas Odds'!$B:$S,18,FALSE)</f>
        <v>44.774070299355685</v>
      </c>
      <c r="AI390" s="12">
        <f>VLOOKUP($J390,'Vegas Odds'!$B:$S,17,FALSE)</f>
        <v>21.325929700644309</v>
      </c>
      <c r="AJ390">
        <v>1</v>
      </c>
      <c r="AK390" s="12">
        <f t="shared" si="117"/>
        <v>0</v>
      </c>
      <c r="AL390" s="12">
        <f t="shared" si="118"/>
        <v>0</v>
      </c>
      <c r="AM390" s="12">
        <f>V390/Team_Defense_Table[[#Totals],[Passing yds/att]]*'Fanduel Export'!Q390</f>
        <v>0</v>
      </c>
      <c r="AN390" s="12">
        <f t="shared" si="114"/>
        <v>0</v>
      </c>
      <c r="AO390" s="12">
        <f>IFERROR(IF(OR($B390="D",$B390="K"),0,VLOOKUP($P390,Receiving!$C:$T,7,FALSE)/VLOOKUP($P390,Receiving!$C:$T,5,FALSE)),0)*$AJ390</f>
        <v>0</v>
      </c>
      <c r="AP390" s="21">
        <f t="shared" si="125"/>
        <v>36.57628205128205</v>
      </c>
      <c r="AQ390" s="21">
        <f t="shared" si="126"/>
        <v>0</v>
      </c>
      <c r="AR390" s="22">
        <f t="shared" si="119"/>
        <v>0</v>
      </c>
      <c r="AS390" s="22">
        <f t="shared" si="127"/>
        <v>0</v>
      </c>
      <c r="AT390" s="22">
        <f>AA390/Team_Defense_Table[[#Totals],[Yards per completion]]*'Fanduel Export'!S390</f>
        <v>0</v>
      </c>
      <c r="AU390" s="12">
        <f t="shared" si="115"/>
        <v>0</v>
      </c>
      <c r="AV390" s="12">
        <f t="shared" si="120"/>
        <v>0</v>
      </c>
      <c r="AW390" s="21">
        <f t="shared" si="128"/>
        <v>30.875869963369961</v>
      </c>
      <c r="AX390" s="12">
        <f t="shared" si="129"/>
        <v>0</v>
      </c>
      <c r="AY390" s="12">
        <f>AF390/Team_Defense_Table[[#Totals],[Rushing Y/A]]*R390</f>
        <v>0</v>
      </c>
      <c r="AZ390" s="12">
        <f t="shared" si="116"/>
        <v>0</v>
      </c>
      <c r="BA390" s="22">
        <f t="shared" si="121"/>
        <v>0</v>
      </c>
      <c r="BB390" s="22">
        <f t="shared" si="122"/>
        <v>0</v>
      </c>
      <c r="BC390" s="21">
        <f t="shared" si="123"/>
        <v>0</v>
      </c>
      <c r="BD390" t="str">
        <f t="shared" si="130"/>
        <v>Juwan Green</v>
      </c>
      <c r="BE390">
        <f t="shared" si="131"/>
        <v>4500</v>
      </c>
      <c r="BF390" t="str">
        <f t="shared" si="132"/>
        <v>WR</v>
      </c>
    </row>
    <row r="391" spans="1:58" x14ac:dyDescent="0.3">
      <c r="A391" t="s">
        <v>3011</v>
      </c>
      <c r="B391" t="s">
        <v>49</v>
      </c>
      <c r="C391" t="s">
        <v>3012</v>
      </c>
      <c r="D391" t="s">
        <v>456</v>
      </c>
      <c r="E391" t="s">
        <v>3013</v>
      </c>
      <c r="F391">
        <v>0.83333333333333304</v>
      </c>
      <c r="G391">
        <v>15</v>
      </c>
      <c r="H391">
        <v>4500</v>
      </c>
      <c r="I391" t="s">
        <v>1922</v>
      </c>
      <c r="J391" t="s">
        <v>130</v>
      </c>
      <c r="K391" t="s">
        <v>107</v>
      </c>
      <c r="O391" t="str">
        <f t="shared" si="124"/>
        <v>Braxton Berrios</v>
      </c>
      <c r="P391" t="str">
        <f>IFERROR(VLOOKUP(O:O,'Name Bridge'!A:B,2,FALSE),O:O)</f>
        <v>Braxton Berrios</v>
      </c>
      <c r="Q391" s="12">
        <f>VLOOKUP($K391,'Defensive Stats'!$AC:$AH,2,FALSE)</f>
        <v>5.6473779385171792</v>
      </c>
      <c r="R391" s="12">
        <f>VLOOKUP($K391,'Defensive Stats'!$AC:$AH,4,FALSE)</f>
        <v>4.25</v>
      </c>
      <c r="S391" s="12">
        <f>VLOOKUP($K391,'Defensive Stats'!$AC:$AH,6,FALSE)</f>
        <v>8.9741379310344822</v>
      </c>
      <c r="T391" s="12">
        <f>IFERROR(VLOOKUP($P391,Passing!$C:$AF,9,FALSE)/VLOOKUP($P391,Passing!$C:$AF,5,FALSE),0)</f>
        <v>0</v>
      </c>
      <c r="U391" s="12">
        <f>IFERROR(VLOOKUP($P391,Passing!$C:$AF,11,FALSE)/VLOOKUP($P391,Passing!$C:$AF,5,FALSE),0)</f>
        <v>0</v>
      </c>
      <c r="V391" s="12">
        <f>IFERROR(VLOOKUP($P391,Passing!$C:$AF,18,FALSE),0)</f>
        <v>0</v>
      </c>
      <c r="W391" s="12">
        <f>IFERROR(VLOOKUP($P391,Passing!$C:$AF,12,FALSE)/VLOOKUP($P391,Passing!$C:$AF,5,FALSE),0)</f>
        <v>0</v>
      </c>
      <c r="X391" s="12">
        <f>IFERROR(IF(OR($B391="D",$B391="K"),0,VLOOKUP($P391,Receiving!$C:$T,7,FALSE)/VLOOKUP($P391,Receiving!$C:$T,5,FALSE)),0)*$AJ391</f>
        <v>0.8125</v>
      </c>
      <c r="Y391" s="21">
        <f>IFERROR(VLOOKUP($P391,Receiving!$C:$T,8,FALSE)/VLOOKUP($P391,Receiving!$C:$T,5,FALSE),0)</f>
        <v>0.375</v>
      </c>
      <c r="Z391" s="21">
        <f>IFERROR(VLOOKUP($P391,Receiving!$C:$T,10,FALSE)/VLOOKUP($P391,Receiving!$C:$T,5,FALSE),0)</f>
        <v>7.1875</v>
      </c>
      <c r="AA391" s="21">
        <f>IFERROR(VLOOKUP($P391,Receiving!$C:$T,11,FALSE),0)</f>
        <v>19.2</v>
      </c>
      <c r="AB391" s="21">
        <f>IFERROR(VLOOKUP($P391,Receiving!$C:$T,14,FALSE),0)</f>
        <v>69</v>
      </c>
      <c r="AC391" s="21">
        <f>IFERROR(VLOOKUP($P391,Receiving!$C:$T,11,FALSE)/VLOOKUP($P391,Receiving!$C:$T,5,FALSE),0)</f>
        <v>1.2</v>
      </c>
      <c r="AD391" s="12">
        <f>IFERROR(VLOOKUP($P391,Rushing!$C:$P,7,FALSE)/VLOOKUP($P391,Rushing!$C:$P,5,FALSE),0)</f>
        <v>0</v>
      </c>
      <c r="AE391" s="12">
        <f>IFERROR(VLOOKUP($P391,Rushing!$C:$P,8,FALSE)/VLOOKUP($P391,Rushing!$C:$P,5,FALSE),0)</f>
        <v>0</v>
      </c>
      <c r="AF391" s="12">
        <f>IFERROR(VLOOKUP($P391,Rushing!$C:$P,12,FALSE),0)</f>
        <v>0</v>
      </c>
      <c r="AG391" s="12">
        <f>IFERROR(VLOOKUP($P391,Rushing!$C:$P,9,FALSE)/VLOOKUP($P391,Rushing!$C:$P,5,FALSE),0)</f>
        <v>0</v>
      </c>
      <c r="AH391" s="12">
        <f>VLOOKUP($J391,'Vegas Odds'!$B:$S,18,FALSE)</f>
        <v>34.445274999999995</v>
      </c>
      <c r="AI391" s="12">
        <f>VLOOKUP($J391,'Vegas Odds'!$B:$S,17,FALSE)</f>
        <v>22.054725000000001</v>
      </c>
      <c r="AJ391">
        <v>1</v>
      </c>
      <c r="AK391" s="12">
        <f t="shared" si="117"/>
        <v>0</v>
      </c>
      <c r="AL391" s="12">
        <f t="shared" si="118"/>
        <v>0</v>
      </c>
      <c r="AM391" s="12">
        <f>V391/Team_Defense_Table[[#Totals],[Passing yds/att]]*'Fanduel Export'!Q391</f>
        <v>0</v>
      </c>
      <c r="AN391" s="12">
        <f t="shared" si="114"/>
        <v>0</v>
      </c>
      <c r="AO391" s="12">
        <f>IFERROR(IF(OR($B391="D",$B391="K"),0,VLOOKUP($P391,Receiving!$C:$T,7,FALSE)/VLOOKUP($P391,Receiving!$C:$T,5,FALSE)),0)*$AJ391</f>
        <v>0.8125</v>
      </c>
      <c r="AP391" s="21">
        <f t="shared" si="125"/>
        <v>29.979532967032963</v>
      </c>
      <c r="AQ391" s="21">
        <f t="shared" si="126"/>
        <v>0.93352975072279165</v>
      </c>
      <c r="AR391" s="22">
        <f t="shared" si="119"/>
        <v>0.375</v>
      </c>
      <c r="AS391" s="22">
        <f t="shared" si="127"/>
        <v>0.43085988494898081</v>
      </c>
      <c r="AT391" s="22">
        <f>AA391/Team_Defense_Table[[#Totals],[Yards per completion]]*'Fanduel Export'!S391</f>
        <v>16.226693798987586</v>
      </c>
      <c r="AU391" s="12">
        <f t="shared" si="115"/>
        <v>6.9914314233341317</v>
      </c>
      <c r="AV391" s="12">
        <f t="shared" si="120"/>
        <v>0</v>
      </c>
      <c r="AW391" s="21">
        <f t="shared" si="128"/>
        <v>35.912087912087905</v>
      </c>
      <c r="AX391" s="12">
        <f t="shared" si="129"/>
        <v>0</v>
      </c>
      <c r="AY391" s="12">
        <f>AF391/Team_Defense_Table[[#Totals],[Rushing Y/A]]*R391</f>
        <v>0</v>
      </c>
      <c r="AZ391" s="12">
        <f t="shared" si="116"/>
        <v>0</v>
      </c>
      <c r="BA391" s="22">
        <f t="shared" si="121"/>
        <v>0.88664314233341313</v>
      </c>
      <c r="BB391" s="22">
        <f t="shared" si="122"/>
        <v>0.19703180940742515</v>
      </c>
      <c r="BC391" s="21">
        <f t="shared" si="123"/>
        <v>0.18055555555555555</v>
      </c>
      <c r="BD391" t="str">
        <f t="shared" si="130"/>
        <v>Braxton Berrios</v>
      </c>
      <c r="BE391">
        <f t="shared" si="131"/>
        <v>4500</v>
      </c>
      <c r="BF391" t="str">
        <f t="shared" si="132"/>
        <v>WR</v>
      </c>
    </row>
    <row r="392" spans="1:58" x14ac:dyDescent="0.3">
      <c r="A392" t="s">
        <v>3014</v>
      </c>
      <c r="B392" t="s">
        <v>34</v>
      </c>
      <c r="C392" t="s">
        <v>3015</v>
      </c>
      <c r="D392" t="s">
        <v>3016</v>
      </c>
      <c r="E392" t="s">
        <v>2264</v>
      </c>
      <c r="F392">
        <v>0</v>
      </c>
      <c r="G392">
        <v>0</v>
      </c>
      <c r="H392">
        <v>4500</v>
      </c>
      <c r="I392" t="s">
        <v>1900</v>
      </c>
      <c r="J392" t="s">
        <v>84</v>
      </c>
      <c r="K392" t="s">
        <v>61</v>
      </c>
      <c r="O392" t="str">
        <f t="shared" si="124"/>
        <v>Mikey Daniel</v>
      </c>
      <c r="P392" t="str">
        <f>IFERROR(VLOOKUP(O:O,'Name Bridge'!A:B,2,FALSE),O:O)</f>
        <v>Mikey Daniel</v>
      </c>
      <c r="Q392" s="12">
        <f>VLOOKUP($K392,'Defensive Stats'!$AC:$AH,2,FALSE)</f>
        <v>7.0618729096989963</v>
      </c>
      <c r="R392" s="12">
        <f>VLOOKUP($K392,'Defensive Stats'!$AC:$AH,4,FALSE)</f>
        <v>4.8530927835051543</v>
      </c>
      <c r="S392" s="12">
        <f>VLOOKUP($K392,'Defensive Stats'!$AC:$AH,6,FALSE)</f>
        <v>11.026109660574413</v>
      </c>
      <c r="T392" s="12">
        <f>IFERROR(VLOOKUP($P392,Passing!$C:$AF,9,FALSE)/VLOOKUP($P392,Passing!$C:$AF,5,FALSE),0)</f>
        <v>0</v>
      </c>
      <c r="U392" s="12">
        <f>IFERROR(VLOOKUP($P392,Passing!$C:$AF,11,FALSE)/VLOOKUP($P392,Passing!$C:$AF,5,FALSE),0)</f>
        <v>0</v>
      </c>
      <c r="V392" s="12">
        <f>IFERROR(VLOOKUP($P392,Passing!$C:$AF,18,FALSE),0)</f>
        <v>0</v>
      </c>
      <c r="W392" s="12">
        <f>IFERROR(VLOOKUP($P392,Passing!$C:$AF,12,FALSE)/VLOOKUP($P392,Passing!$C:$AF,5,FALSE),0)</f>
        <v>0</v>
      </c>
      <c r="X392" s="12">
        <f>IFERROR(IF(OR($B392="D",$B392="K"),0,VLOOKUP($P392,Receiving!$C:$T,7,FALSE)/VLOOKUP($P392,Receiving!$C:$T,5,FALSE)),0)*$AJ392</f>
        <v>0</v>
      </c>
      <c r="Y392" s="21">
        <f>IFERROR(VLOOKUP($P392,Receiving!$C:$T,8,FALSE)/VLOOKUP($P392,Receiving!$C:$T,5,FALSE),0)</f>
        <v>0</v>
      </c>
      <c r="Z392" s="21">
        <f>IFERROR(VLOOKUP($P392,Receiving!$C:$T,10,FALSE)/VLOOKUP($P392,Receiving!$C:$T,5,FALSE),0)</f>
        <v>0</v>
      </c>
      <c r="AA392" s="21">
        <f>IFERROR(VLOOKUP($P392,Receiving!$C:$T,11,FALSE),0)</f>
        <v>0</v>
      </c>
      <c r="AB392" s="21">
        <f>IFERROR(VLOOKUP($P392,Receiving!$C:$T,14,FALSE),0)</f>
        <v>0</v>
      </c>
      <c r="AC392" s="21">
        <f>IFERROR(VLOOKUP($P392,Receiving!$C:$T,11,FALSE)/VLOOKUP($P392,Receiving!$C:$T,5,FALSE),0)</f>
        <v>0</v>
      </c>
      <c r="AD392" s="12">
        <f>IFERROR(VLOOKUP($P392,Rushing!$C:$P,7,FALSE)/VLOOKUP($P392,Rushing!$C:$P,5,FALSE),0)</f>
        <v>0</v>
      </c>
      <c r="AE392" s="12">
        <f>IFERROR(VLOOKUP($P392,Rushing!$C:$P,8,FALSE)/VLOOKUP($P392,Rushing!$C:$P,5,FALSE),0)</f>
        <v>0</v>
      </c>
      <c r="AF392" s="12">
        <f>IFERROR(VLOOKUP($P392,Rushing!$C:$P,12,FALSE),0)</f>
        <v>0</v>
      </c>
      <c r="AG392" s="12">
        <f>IFERROR(VLOOKUP($P392,Rushing!$C:$P,9,FALSE)/VLOOKUP($P392,Rushing!$C:$P,5,FALSE),0)</f>
        <v>0</v>
      </c>
      <c r="AH392" s="12">
        <f>VLOOKUP($J392,'Vegas Odds'!$B:$S,18,FALSE)</f>
        <v>44.774070299355685</v>
      </c>
      <c r="AI392" s="12">
        <f>VLOOKUP($J392,'Vegas Odds'!$B:$S,17,FALSE)</f>
        <v>21.325929700644309</v>
      </c>
      <c r="AJ392">
        <v>1</v>
      </c>
      <c r="AK392" s="12">
        <f t="shared" si="117"/>
        <v>0</v>
      </c>
      <c r="AL392" s="12">
        <f t="shared" si="118"/>
        <v>0</v>
      </c>
      <c r="AM392" s="12">
        <f>V392/Team_Defense_Table[[#Totals],[Passing yds/att]]*'Fanduel Export'!Q392</f>
        <v>0</v>
      </c>
      <c r="AN392" s="12">
        <f t="shared" si="114"/>
        <v>0</v>
      </c>
      <c r="AO392" s="12">
        <f>IFERROR(IF(OR($B392="D",$B392="K"),0,VLOOKUP($P392,Receiving!$C:$T,7,FALSE)/VLOOKUP($P392,Receiving!$C:$T,5,FALSE)),0)*$AJ392</f>
        <v>0</v>
      </c>
      <c r="AP392" s="21">
        <f t="shared" si="125"/>
        <v>36.57628205128205</v>
      </c>
      <c r="AQ392" s="21">
        <f t="shared" si="126"/>
        <v>0</v>
      </c>
      <c r="AR392" s="22">
        <f t="shared" si="119"/>
        <v>0</v>
      </c>
      <c r="AS392" s="22">
        <f t="shared" si="127"/>
        <v>0</v>
      </c>
      <c r="AT392" s="22">
        <f>AA392/Team_Defense_Table[[#Totals],[Yards per completion]]*'Fanduel Export'!S392</f>
        <v>0</v>
      </c>
      <c r="AU392" s="12">
        <f t="shared" si="115"/>
        <v>0</v>
      </c>
      <c r="AV392" s="12">
        <f t="shared" si="120"/>
        <v>0</v>
      </c>
      <c r="AW392" s="21">
        <f t="shared" si="128"/>
        <v>30.875869963369961</v>
      </c>
      <c r="AX392" s="12">
        <f t="shared" si="129"/>
        <v>0</v>
      </c>
      <c r="AY392" s="12">
        <f>AF392/Team_Defense_Table[[#Totals],[Rushing Y/A]]*R392</f>
        <v>0</v>
      </c>
      <c r="AZ392" s="12">
        <f t="shared" si="116"/>
        <v>0</v>
      </c>
      <c r="BA392" s="22">
        <f t="shared" si="121"/>
        <v>0</v>
      </c>
      <c r="BB392" s="22">
        <f t="shared" si="122"/>
        <v>0</v>
      </c>
      <c r="BC392" s="21">
        <f t="shared" si="123"/>
        <v>0</v>
      </c>
      <c r="BD392" t="str">
        <f t="shared" si="130"/>
        <v>Mikey Daniel</v>
      </c>
      <c r="BE392">
        <f t="shared" si="131"/>
        <v>4500</v>
      </c>
      <c r="BF392" t="str">
        <f t="shared" si="132"/>
        <v>RB</v>
      </c>
    </row>
    <row r="393" spans="1:58" x14ac:dyDescent="0.3">
      <c r="A393" t="s">
        <v>3017</v>
      </c>
      <c r="B393" t="s">
        <v>49</v>
      </c>
      <c r="C393" t="s">
        <v>3018</v>
      </c>
      <c r="D393" t="s">
        <v>3019</v>
      </c>
      <c r="E393" t="s">
        <v>2324</v>
      </c>
      <c r="F393">
        <v>0</v>
      </c>
      <c r="G393">
        <v>0</v>
      </c>
      <c r="H393">
        <v>4500</v>
      </c>
      <c r="I393" t="s">
        <v>1996</v>
      </c>
      <c r="J393" t="s">
        <v>104</v>
      </c>
      <c r="K393" t="s">
        <v>1092</v>
      </c>
      <c r="L393" t="s">
        <v>2506</v>
      </c>
      <c r="M393" t="s">
        <v>2714</v>
      </c>
      <c r="O393" t="str">
        <f t="shared" si="124"/>
        <v>Malik Henry</v>
      </c>
      <c r="P393" t="str">
        <f>IFERROR(VLOOKUP(O:O,'Name Bridge'!A:B,2,FALSE),O:O)</f>
        <v>Malik Henry</v>
      </c>
      <c r="Q393" s="12">
        <f>VLOOKUP($K393,'Defensive Stats'!$AC:$AH,2,FALSE)</f>
        <v>7.3075435203094781</v>
      </c>
      <c r="R393" s="12">
        <f>VLOOKUP($K393,'Defensive Stats'!$AC:$AH,4,FALSE)</f>
        <v>5.1241379310344826</v>
      </c>
      <c r="S393" s="12">
        <f>VLOOKUP($K393,'Defensive Stats'!$AC:$AH,6,FALSE)</f>
        <v>11.553516819571865</v>
      </c>
      <c r="T393" s="12">
        <f>IFERROR(VLOOKUP($P393,Passing!$C:$AF,9,FALSE)/VLOOKUP($P393,Passing!$C:$AF,5,FALSE),0)</f>
        <v>0</v>
      </c>
      <c r="U393" s="12">
        <f>IFERROR(VLOOKUP($P393,Passing!$C:$AF,11,FALSE)/VLOOKUP($P393,Passing!$C:$AF,5,FALSE),0)</f>
        <v>0</v>
      </c>
      <c r="V393" s="12">
        <f>IFERROR(VLOOKUP($P393,Passing!$C:$AF,18,FALSE),0)</f>
        <v>0</v>
      </c>
      <c r="W393" s="12">
        <f>IFERROR(VLOOKUP($P393,Passing!$C:$AF,12,FALSE)/VLOOKUP($P393,Passing!$C:$AF,5,FALSE),0)</f>
        <v>0</v>
      </c>
      <c r="X393" s="12">
        <f>IFERROR(IF(OR($B393="D",$B393="K"),0,VLOOKUP($P393,Receiving!$C:$T,7,FALSE)/VLOOKUP($P393,Receiving!$C:$T,5,FALSE)),0)*$AJ393</f>
        <v>0</v>
      </c>
      <c r="Y393" s="21">
        <f>IFERROR(VLOOKUP($P393,Receiving!$C:$T,8,FALSE)/VLOOKUP($P393,Receiving!$C:$T,5,FALSE),0)</f>
        <v>0</v>
      </c>
      <c r="Z393" s="21">
        <f>IFERROR(VLOOKUP($P393,Receiving!$C:$T,10,FALSE)/VLOOKUP($P393,Receiving!$C:$T,5,FALSE),0)</f>
        <v>0</v>
      </c>
      <c r="AA393" s="21">
        <f>IFERROR(VLOOKUP($P393,Receiving!$C:$T,11,FALSE),0)</f>
        <v>0</v>
      </c>
      <c r="AB393" s="21">
        <f>IFERROR(VLOOKUP($P393,Receiving!$C:$T,14,FALSE),0)</f>
        <v>0</v>
      </c>
      <c r="AC393" s="21">
        <f>IFERROR(VLOOKUP($P393,Receiving!$C:$T,11,FALSE)/VLOOKUP($P393,Receiving!$C:$T,5,FALSE),0)</f>
        <v>0</v>
      </c>
      <c r="AD393" s="12">
        <f>IFERROR(VLOOKUP($P393,Rushing!$C:$P,7,FALSE)/VLOOKUP($P393,Rushing!$C:$P,5,FALSE),0)</f>
        <v>0</v>
      </c>
      <c r="AE393" s="12">
        <f>IFERROR(VLOOKUP($P393,Rushing!$C:$P,8,FALSE)/VLOOKUP($P393,Rushing!$C:$P,5,FALSE),0)</f>
        <v>0</v>
      </c>
      <c r="AF393" s="12">
        <f>IFERROR(VLOOKUP($P393,Rushing!$C:$P,12,FALSE),0)</f>
        <v>0</v>
      </c>
      <c r="AG393" s="12">
        <f>IFERROR(VLOOKUP($P393,Rushing!$C:$P,9,FALSE)/VLOOKUP($P393,Rushing!$C:$P,5,FALSE),0)</f>
        <v>0</v>
      </c>
      <c r="AH393" s="12">
        <f>VLOOKUP($J393,'Vegas Odds'!$B:$S,18,FALSE)</f>
        <v>24.832312195121943</v>
      </c>
      <c r="AI393" s="12">
        <f>VLOOKUP($J393,'Vegas Odds'!$B:$S,17,FALSE)</f>
        <v>36.767687804878058</v>
      </c>
      <c r="AJ393">
        <v>1</v>
      </c>
      <c r="AK393" s="12">
        <f t="shared" si="117"/>
        <v>0</v>
      </c>
      <c r="AL393" s="12">
        <f t="shared" si="118"/>
        <v>0</v>
      </c>
      <c r="AM393" s="12">
        <f>V393/Team_Defense_Table[[#Totals],[Passing yds/att]]*'Fanduel Export'!Q393</f>
        <v>0</v>
      </c>
      <c r="AN393" s="12">
        <f t="shared" si="114"/>
        <v>0</v>
      </c>
      <c r="AO393" s="12">
        <f>IFERROR(IF(OR($B393="D",$B393="K"),0,VLOOKUP($P393,Receiving!$C:$T,7,FALSE)/VLOOKUP($P393,Receiving!$C:$T,5,FALSE)),0)*$AJ393</f>
        <v>0</v>
      </c>
      <c r="AP393" s="21">
        <f t="shared" si="125"/>
        <v>34.886584249084251</v>
      </c>
      <c r="AQ393" s="21">
        <f t="shared" si="126"/>
        <v>0</v>
      </c>
      <c r="AR393" s="22">
        <f t="shared" si="119"/>
        <v>0</v>
      </c>
      <c r="AS393" s="22">
        <f t="shared" si="127"/>
        <v>0</v>
      </c>
      <c r="AT393" s="22">
        <f>AA393/Team_Defense_Table[[#Totals],[Yards per completion]]*'Fanduel Export'!S393</f>
        <v>0</v>
      </c>
      <c r="AU393" s="12">
        <f t="shared" si="115"/>
        <v>0</v>
      </c>
      <c r="AV393" s="12">
        <f t="shared" si="120"/>
        <v>0</v>
      </c>
      <c r="AW393" s="21">
        <f t="shared" si="128"/>
        <v>29.715476190476192</v>
      </c>
      <c r="AX393" s="12">
        <f t="shared" si="129"/>
        <v>0</v>
      </c>
      <c r="AY393" s="12">
        <f>AF393/Team_Defense_Table[[#Totals],[Rushing Y/A]]*R393</f>
        <v>0</v>
      </c>
      <c r="AZ393" s="12">
        <f t="shared" si="116"/>
        <v>0</v>
      </c>
      <c r="BA393" s="22">
        <f t="shared" si="121"/>
        <v>0</v>
      </c>
      <c r="BB393" s="22">
        <f t="shared" si="122"/>
        <v>0</v>
      </c>
      <c r="BC393" s="21">
        <f t="shared" si="123"/>
        <v>0</v>
      </c>
      <c r="BD393" t="str">
        <f t="shared" si="130"/>
        <v>Malik Henry</v>
      </c>
      <c r="BE393">
        <f t="shared" si="131"/>
        <v>4500</v>
      </c>
      <c r="BF393" t="str">
        <f t="shared" si="132"/>
        <v>WR</v>
      </c>
    </row>
    <row r="394" spans="1:58" x14ac:dyDescent="0.3">
      <c r="A394" t="s">
        <v>3020</v>
      </c>
      <c r="B394" t="s">
        <v>49</v>
      </c>
      <c r="C394" t="s">
        <v>3021</v>
      </c>
      <c r="D394" t="s">
        <v>3022</v>
      </c>
      <c r="E394" t="s">
        <v>3023</v>
      </c>
      <c r="F394">
        <v>0</v>
      </c>
      <c r="G394">
        <v>0</v>
      </c>
      <c r="H394">
        <v>4500</v>
      </c>
      <c r="I394" t="s">
        <v>1968</v>
      </c>
      <c r="J394" t="s">
        <v>72</v>
      </c>
      <c r="K394" t="s">
        <v>99</v>
      </c>
      <c r="O394" t="str">
        <f t="shared" si="124"/>
        <v>Quintez Cephus</v>
      </c>
      <c r="P394" t="str">
        <f>IFERROR(VLOOKUP(O:O,'Name Bridge'!A:B,2,FALSE),O:O)</f>
        <v>Quintez Cephus</v>
      </c>
      <c r="Q394" s="12">
        <f>VLOOKUP($K394,'Defensive Stats'!$AC:$AH,2,FALSE)</f>
        <v>6.2241681260945709</v>
      </c>
      <c r="R394" s="12">
        <f>VLOOKUP($K394,'Defensive Stats'!$AC:$AH,4,FALSE)</f>
        <v>3.9420289855072466</v>
      </c>
      <c r="S394" s="12">
        <f>VLOOKUP($K394,'Defensive Stats'!$AC:$AH,6,FALSE)</f>
        <v>9.817679558011049</v>
      </c>
      <c r="T394" s="12">
        <f>IFERROR(VLOOKUP($P394,Passing!$C:$AF,9,FALSE)/VLOOKUP($P394,Passing!$C:$AF,5,FALSE),0)</f>
        <v>0</v>
      </c>
      <c r="U394" s="12">
        <f>IFERROR(VLOOKUP($P394,Passing!$C:$AF,11,FALSE)/VLOOKUP($P394,Passing!$C:$AF,5,FALSE),0)</f>
        <v>0</v>
      </c>
      <c r="V394" s="12">
        <f>IFERROR(VLOOKUP($P394,Passing!$C:$AF,18,FALSE),0)</f>
        <v>0</v>
      </c>
      <c r="W394" s="12">
        <f>IFERROR(VLOOKUP($P394,Passing!$C:$AF,12,FALSE)/VLOOKUP($P394,Passing!$C:$AF,5,FALSE),0)</f>
        <v>0</v>
      </c>
      <c r="X394" s="12">
        <f>IFERROR(IF(OR($B394="D",$B394="K"),0,VLOOKUP($P394,Receiving!$C:$T,7,FALSE)/VLOOKUP($P394,Receiving!$C:$T,5,FALSE)),0)*$AJ394</f>
        <v>0</v>
      </c>
      <c r="Y394" s="21">
        <f>IFERROR(VLOOKUP($P394,Receiving!$C:$T,8,FALSE)/VLOOKUP($P394,Receiving!$C:$T,5,FALSE),0)</f>
        <v>0</v>
      </c>
      <c r="Z394" s="21">
        <f>IFERROR(VLOOKUP($P394,Receiving!$C:$T,10,FALSE)/VLOOKUP($P394,Receiving!$C:$T,5,FALSE),0)</f>
        <v>0</v>
      </c>
      <c r="AA394" s="21">
        <f>IFERROR(VLOOKUP($P394,Receiving!$C:$T,11,FALSE),0)</f>
        <v>0</v>
      </c>
      <c r="AB394" s="21">
        <f>IFERROR(VLOOKUP($P394,Receiving!$C:$T,14,FALSE),0)</f>
        <v>0</v>
      </c>
      <c r="AC394" s="21">
        <f>IFERROR(VLOOKUP($P394,Receiving!$C:$T,11,FALSE)/VLOOKUP($P394,Receiving!$C:$T,5,FALSE),0)</f>
        <v>0</v>
      </c>
      <c r="AD394" s="12">
        <f>IFERROR(VLOOKUP($P394,Rushing!$C:$P,7,FALSE)/VLOOKUP($P394,Rushing!$C:$P,5,FALSE),0)</f>
        <v>0</v>
      </c>
      <c r="AE394" s="12">
        <f>IFERROR(VLOOKUP($P394,Rushing!$C:$P,8,FALSE)/VLOOKUP($P394,Rushing!$C:$P,5,FALSE),0)</f>
        <v>0</v>
      </c>
      <c r="AF394" s="12">
        <f>IFERROR(VLOOKUP($P394,Rushing!$C:$P,12,FALSE),0)</f>
        <v>0</v>
      </c>
      <c r="AG394" s="12">
        <f>IFERROR(VLOOKUP($P394,Rushing!$C:$P,9,FALSE)/VLOOKUP($P394,Rushing!$C:$P,5,FALSE),0)</f>
        <v>0</v>
      </c>
      <c r="AH394" s="12">
        <f>VLOOKUP($J394,'Vegas Odds'!$B:$S,18,FALSE)</f>
        <v>34.909659414362835</v>
      </c>
      <c r="AI394" s="12">
        <f>VLOOKUP($J394,'Vegas Odds'!$B:$S,17,FALSE)</f>
        <v>26.19034058563717</v>
      </c>
      <c r="AJ394">
        <v>1</v>
      </c>
      <c r="AK394" s="12">
        <f t="shared" si="117"/>
        <v>0</v>
      </c>
      <c r="AL394" s="12">
        <f t="shared" si="118"/>
        <v>0</v>
      </c>
      <c r="AM394" s="12">
        <f>V394/Team_Defense_Table[[#Totals],[Passing yds/att]]*'Fanduel Export'!Q394</f>
        <v>0</v>
      </c>
      <c r="AN394" s="12">
        <f t="shared" si="114"/>
        <v>0</v>
      </c>
      <c r="AO394" s="12">
        <f>IFERROR(IF(OR($B394="D",$B394="K"),0,VLOOKUP($P394,Receiving!$C:$T,7,FALSE)/VLOOKUP($P394,Receiving!$C:$T,5,FALSE)),0)*$AJ394</f>
        <v>0</v>
      </c>
      <c r="AP394" s="21">
        <f t="shared" si="125"/>
        <v>35.950198412698413</v>
      </c>
      <c r="AQ394" s="21">
        <f t="shared" si="126"/>
        <v>0</v>
      </c>
      <c r="AR394" s="22">
        <f t="shared" si="119"/>
        <v>0</v>
      </c>
      <c r="AS394" s="22">
        <f t="shared" si="127"/>
        <v>0</v>
      </c>
      <c r="AT394" s="22">
        <f>AA394/Team_Defense_Table[[#Totals],[Yards per completion]]*'Fanduel Export'!S394</f>
        <v>0</v>
      </c>
      <c r="AU394" s="12">
        <f t="shared" si="115"/>
        <v>0</v>
      </c>
      <c r="AV394" s="12">
        <f t="shared" si="120"/>
        <v>0</v>
      </c>
      <c r="AW394" s="21">
        <f t="shared" si="128"/>
        <v>55.169444444444444</v>
      </c>
      <c r="AX394" s="12">
        <f t="shared" si="129"/>
        <v>0</v>
      </c>
      <c r="AY394" s="12">
        <f>AF394/Team_Defense_Table[[#Totals],[Rushing Y/A]]*R394</f>
        <v>0</v>
      </c>
      <c r="AZ394" s="12">
        <f t="shared" si="116"/>
        <v>0</v>
      </c>
      <c r="BA394" s="22">
        <f t="shared" si="121"/>
        <v>0</v>
      </c>
      <c r="BB394" s="22">
        <f t="shared" si="122"/>
        <v>0</v>
      </c>
      <c r="BC394" s="21">
        <f t="shared" si="123"/>
        <v>0</v>
      </c>
      <c r="BD394" t="str">
        <f t="shared" si="130"/>
        <v>Quintez Cephus</v>
      </c>
      <c r="BE394">
        <f t="shared" si="131"/>
        <v>4500</v>
      </c>
      <c r="BF394" t="str">
        <f t="shared" si="132"/>
        <v>WR</v>
      </c>
    </row>
    <row r="395" spans="1:58" x14ac:dyDescent="0.3">
      <c r="A395" t="s">
        <v>3024</v>
      </c>
      <c r="B395" t="s">
        <v>34</v>
      </c>
      <c r="C395" t="s">
        <v>3025</v>
      </c>
      <c r="D395" t="s">
        <v>603</v>
      </c>
      <c r="E395" t="s">
        <v>3026</v>
      </c>
      <c r="F395">
        <v>0.60000002384185702</v>
      </c>
      <c r="G395">
        <v>1</v>
      </c>
      <c r="H395">
        <v>4500</v>
      </c>
      <c r="I395" t="s">
        <v>1972</v>
      </c>
      <c r="J395" t="s">
        <v>86</v>
      </c>
      <c r="K395" t="s">
        <v>1093</v>
      </c>
      <c r="O395" t="str">
        <f t="shared" si="124"/>
        <v>De'Lance Turner</v>
      </c>
      <c r="P395" t="str">
        <f>IFERROR(VLOOKUP(O:O,'Name Bridge'!A:B,2,FALSE),O:O)</f>
        <v>De'Lance Turner</v>
      </c>
      <c r="Q395" s="12">
        <f>VLOOKUP($K395,'Defensive Stats'!$AC:$AH,2,FALSE)</f>
        <v>5.3843283582089549</v>
      </c>
      <c r="R395" s="12">
        <f>VLOOKUP($K395,'Defensive Stats'!$AC:$AH,4,FALSE)</f>
        <v>4.1863013698630134</v>
      </c>
      <c r="S395" s="12">
        <f>VLOOKUP($K395,'Defensive Stats'!$AC:$AH,6,FALSE)</f>
        <v>9.5247524752475243</v>
      </c>
      <c r="T395" s="12">
        <f>IFERROR(VLOOKUP($P395,Passing!$C:$AF,9,FALSE)/VLOOKUP($P395,Passing!$C:$AF,5,FALSE),0)</f>
        <v>0</v>
      </c>
      <c r="U395" s="12">
        <f>IFERROR(VLOOKUP($P395,Passing!$C:$AF,11,FALSE)/VLOOKUP($P395,Passing!$C:$AF,5,FALSE),0)</f>
        <v>0</v>
      </c>
      <c r="V395" s="12">
        <f>IFERROR(VLOOKUP($P395,Passing!$C:$AF,18,FALSE),0)</f>
        <v>0</v>
      </c>
      <c r="W395" s="12">
        <f>IFERROR(VLOOKUP($P395,Passing!$C:$AF,12,FALSE)/VLOOKUP($P395,Passing!$C:$AF,5,FALSE),0)</f>
        <v>0</v>
      </c>
      <c r="X395" s="12">
        <f>IFERROR(IF(OR($B395="D",$B395="K"),0,VLOOKUP($P395,Receiving!$C:$T,7,FALSE)/VLOOKUP($P395,Receiving!$C:$T,5,FALSE)),0)*$AJ395</f>
        <v>0</v>
      </c>
      <c r="Y395" s="21">
        <f>IFERROR(VLOOKUP($P395,Receiving!$C:$T,8,FALSE)/VLOOKUP($P395,Receiving!$C:$T,5,FALSE),0)</f>
        <v>0</v>
      </c>
      <c r="Z395" s="21">
        <f>IFERROR(VLOOKUP($P395,Receiving!$C:$T,10,FALSE)/VLOOKUP($P395,Receiving!$C:$T,5,FALSE),0)</f>
        <v>0</v>
      </c>
      <c r="AA395" s="21">
        <f>IFERROR(VLOOKUP($P395,Receiving!$C:$T,11,FALSE),0)</f>
        <v>0</v>
      </c>
      <c r="AB395" s="21">
        <f>IFERROR(VLOOKUP($P395,Receiving!$C:$T,14,FALSE),0)</f>
        <v>0</v>
      </c>
      <c r="AC395" s="21">
        <f>IFERROR(VLOOKUP($P395,Receiving!$C:$T,11,FALSE)/VLOOKUP($P395,Receiving!$C:$T,5,FALSE),0)</f>
        <v>0</v>
      </c>
      <c r="AD395" s="12">
        <f>IFERROR(VLOOKUP($P395,Rushing!$C:$P,7,FALSE)/VLOOKUP($P395,Rushing!$C:$P,5,FALSE),0)</f>
        <v>0.5</v>
      </c>
      <c r="AE395" s="12">
        <f>IFERROR(VLOOKUP($P395,Rushing!$C:$P,8,FALSE)/VLOOKUP($P395,Rushing!$C:$P,5,FALSE),0)</f>
        <v>0.75</v>
      </c>
      <c r="AF395" s="12" t="str">
        <f>IFERROR(VLOOKUP($P395,Rushing!$C:$P,12,FALSE),0)</f>
        <v>1.5</v>
      </c>
      <c r="AG395" s="12">
        <f>IFERROR(VLOOKUP($P395,Rushing!$C:$P,9,FALSE)/VLOOKUP($P395,Rushing!$C:$P,5,FALSE),0)</f>
        <v>0</v>
      </c>
      <c r="AH395" s="12">
        <f>VLOOKUP($J395,'Vegas Odds'!$B:$S,18,FALSE)</f>
        <v>42.492174647302903</v>
      </c>
      <c r="AI395" s="12">
        <f>VLOOKUP($J395,'Vegas Odds'!$B:$S,17,FALSE)</f>
        <v>20.507825352697093</v>
      </c>
      <c r="AJ395">
        <v>1</v>
      </c>
      <c r="AK395" s="12">
        <f t="shared" si="117"/>
        <v>0</v>
      </c>
      <c r="AL395" s="12">
        <f t="shared" si="118"/>
        <v>0</v>
      </c>
      <c r="AM395" s="12">
        <f>V395/Team_Defense_Table[[#Totals],[Passing yds/att]]*'Fanduel Export'!Q395</f>
        <v>0</v>
      </c>
      <c r="AN395" s="12">
        <f t="shared" si="114"/>
        <v>0</v>
      </c>
      <c r="AO395" s="12">
        <f>IFERROR(IF(OR($B395="D",$B395="K"),0,VLOOKUP($P395,Receiving!$C:$T,7,FALSE)/VLOOKUP($P395,Receiving!$C:$T,5,FALSE)),0)*$AJ395</f>
        <v>0</v>
      </c>
      <c r="AP395" s="21">
        <f t="shared" si="125"/>
        <v>49.607967032967032</v>
      </c>
      <c r="AQ395" s="21">
        <f t="shared" si="126"/>
        <v>0</v>
      </c>
      <c r="AR395" s="22">
        <f t="shared" si="119"/>
        <v>0</v>
      </c>
      <c r="AS395" s="22">
        <f t="shared" si="127"/>
        <v>0</v>
      </c>
      <c r="AT395" s="22">
        <f>AA395/Team_Defense_Table[[#Totals],[Yards per completion]]*'Fanduel Export'!S395</f>
        <v>0</v>
      </c>
      <c r="AU395" s="12">
        <f t="shared" si="115"/>
        <v>0</v>
      </c>
      <c r="AV395" s="12">
        <f t="shared" si="120"/>
        <v>0.5</v>
      </c>
      <c r="AW395" s="21">
        <f t="shared" si="128"/>
        <v>42.314010989010988</v>
      </c>
      <c r="AX395" s="12">
        <f t="shared" si="129"/>
        <v>0.24232901671768964</v>
      </c>
      <c r="AY395" s="12">
        <f>AF395/Team_Defense_Table[[#Totals],[Rushing Y/A]]*R395</f>
        <v>1.4561048243001786</v>
      </c>
      <c r="AZ395" s="12">
        <f t="shared" si="116"/>
        <v>0.35285645031054652</v>
      </c>
      <c r="BA395" s="22">
        <f t="shared" si="121"/>
        <v>3.5285645031054649E-2</v>
      </c>
      <c r="BB395" s="22">
        <f t="shared" si="122"/>
        <v>7.8412544513454772E-3</v>
      </c>
      <c r="BC395" s="21">
        <f t="shared" si="123"/>
        <v>0</v>
      </c>
      <c r="BD395" t="str">
        <f t="shared" si="130"/>
        <v>De'Lance Turner</v>
      </c>
      <c r="BE395">
        <f t="shared" si="131"/>
        <v>4500</v>
      </c>
      <c r="BF395" t="str">
        <f t="shared" si="132"/>
        <v>RB</v>
      </c>
    </row>
    <row r="396" spans="1:58" x14ac:dyDescent="0.3">
      <c r="A396" t="s">
        <v>3027</v>
      </c>
      <c r="B396" t="s">
        <v>34</v>
      </c>
      <c r="C396" t="s">
        <v>1890</v>
      </c>
      <c r="D396" t="s">
        <v>3028</v>
      </c>
      <c r="E396" t="s">
        <v>3029</v>
      </c>
      <c r="F396">
        <v>0</v>
      </c>
      <c r="G396">
        <v>0</v>
      </c>
      <c r="H396">
        <v>4500</v>
      </c>
      <c r="I396" t="s">
        <v>1941</v>
      </c>
      <c r="J396" t="s">
        <v>76</v>
      </c>
      <c r="K396" t="s">
        <v>135</v>
      </c>
      <c r="O396" t="str">
        <f t="shared" si="124"/>
        <v>Michael Warren II</v>
      </c>
      <c r="P396" t="str">
        <f>IFERROR(VLOOKUP(O:O,'Name Bridge'!A:B,2,FALSE),O:O)</f>
        <v>Michael Warren II</v>
      </c>
      <c r="Q396" s="12">
        <f>VLOOKUP($K396,'Defensive Stats'!$AC:$AH,2,FALSE)</f>
        <v>7.0796296296296299</v>
      </c>
      <c r="R396" s="12">
        <f>VLOOKUP($K396,'Defensive Stats'!$AC:$AH,4,FALSE)</f>
        <v>4.7444219066937121</v>
      </c>
      <c r="S396" s="12">
        <f>VLOOKUP($K396,'Defensive Stats'!$AC:$AH,6,FALSE)</f>
        <v>10.304582210242588</v>
      </c>
      <c r="T396" s="12">
        <f>IFERROR(VLOOKUP($P396,Passing!$C:$AF,9,FALSE)/VLOOKUP($P396,Passing!$C:$AF,5,FALSE),0)</f>
        <v>0</v>
      </c>
      <c r="U396" s="12">
        <f>IFERROR(VLOOKUP($P396,Passing!$C:$AF,11,FALSE)/VLOOKUP($P396,Passing!$C:$AF,5,FALSE),0)</f>
        <v>0</v>
      </c>
      <c r="V396" s="12">
        <f>IFERROR(VLOOKUP($P396,Passing!$C:$AF,18,FALSE),0)</f>
        <v>0</v>
      </c>
      <c r="W396" s="12">
        <f>IFERROR(VLOOKUP($P396,Passing!$C:$AF,12,FALSE)/VLOOKUP($P396,Passing!$C:$AF,5,FALSE),0)</f>
        <v>0</v>
      </c>
      <c r="X396" s="12">
        <f>IFERROR(IF(OR($B396="D",$B396="K"),0,VLOOKUP($P396,Receiving!$C:$T,7,FALSE)/VLOOKUP($P396,Receiving!$C:$T,5,FALSE)),0)*$AJ396</f>
        <v>0</v>
      </c>
      <c r="Y396" s="21">
        <f>IFERROR(VLOOKUP($P396,Receiving!$C:$T,8,FALSE)/VLOOKUP($P396,Receiving!$C:$T,5,FALSE),0)</f>
        <v>0</v>
      </c>
      <c r="Z396" s="21">
        <f>IFERROR(VLOOKUP($P396,Receiving!$C:$T,10,FALSE)/VLOOKUP($P396,Receiving!$C:$T,5,FALSE),0)</f>
        <v>0</v>
      </c>
      <c r="AA396" s="21">
        <f>IFERROR(VLOOKUP($P396,Receiving!$C:$T,11,FALSE),0)</f>
        <v>0</v>
      </c>
      <c r="AB396" s="21">
        <f>IFERROR(VLOOKUP($P396,Receiving!$C:$T,14,FALSE),0)</f>
        <v>0</v>
      </c>
      <c r="AC396" s="21">
        <f>IFERROR(VLOOKUP($P396,Receiving!$C:$T,11,FALSE)/VLOOKUP($P396,Receiving!$C:$T,5,FALSE),0)</f>
        <v>0</v>
      </c>
      <c r="AD396" s="12">
        <f>IFERROR(VLOOKUP($P396,Rushing!$C:$P,7,FALSE)/VLOOKUP($P396,Rushing!$C:$P,5,FALSE),0)</f>
        <v>0</v>
      </c>
      <c r="AE396" s="12">
        <f>IFERROR(VLOOKUP($P396,Rushing!$C:$P,8,FALSE)/VLOOKUP($P396,Rushing!$C:$P,5,FALSE),0)</f>
        <v>0</v>
      </c>
      <c r="AF396" s="12">
        <f>IFERROR(VLOOKUP($P396,Rushing!$C:$P,12,FALSE),0)</f>
        <v>0</v>
      </c>
      <c r="AG396" s="12">
        <f>IFERROR(VLOOKUP($P396,Rushing!$C:$P,9,FALSE)/VLOOKUP($P396,Rushing!$C:$P,5,FALSE),0)</f>
        <v>0</v>
      </c>
      <c r="AH396" s="12">
        <f>VLOOKUP($J396,'Vegas Odds'!$B:$S,18,FALSE)</f>
        <v>29.284970403171386</v>
      </c>
      <c r="AI396" s="12">
        <f>VLOOKUP($J396,'Vegas Odds'!$B:$S,17,FALSE)</f>
        <v>32.615029596828613</v>
      </c>
      <c r="AJ396">
        <v>1</v>
      </c>
      <c r="AK396" s="12">
        <f t="shared" si="117"/>
        <v>0</v>
      </c>
      <c r="AL396" s="12">
        <f t="shared" si="118"/>
        <v>0</v>
      </c>
      <c r="AM396" s="12">
        <f>V396/Team_Defense_Table[[#Totals],[Passing yds/att]]*'Fanduel Export'!Q396</f>
        <v>0</v>
      </c>
      <c r="AN396" s="12">
        <f t="shared" ref="AN396:AN459" si="133">AM396*AL396</f>
        <v>0</v>
      </c>
      <c r="AO396" s="12">
        <f>IFERROR(IF(OR($B396="D",$B396="K"),0,VLOOKUP($P396,Receiving!$C:$T,7,FALSE)/VLOOKUP($P396,Receiving!$C:$T,5,FALSE)),0)*$AJ396</f>
        <v>0</v>
      </c>
      <c r="AP396" s="21">
        <f t="shared" si="125"/>
        <v>48.590422077922085</v>
      </c>
      <c r="AQ396" s="21">
        <f t="shared" si="126"/>
        <v>0</v>
      </c>
      <c r="AR396" s="22">
        <f t="shared" si="119"/>
        <v>0</v>
      </c>
      <c r="AS396" s="22">
        <f t="shared" si="127"/>
        <v>0</v>
      </c>
      <c r="AT396" s="22">
        <f>AA396/Team_Defense_Table[[#Totals],[Yards per completion]]*'Fanduel Export'!S396</f>
        <v>0</v>
      </c>
      <c r="AU396" s="12">
        <f t="shared" ref="AU396:AU459" si="134">AS396*AT396</f>
        <v>0</v>
      </c>
      <c r="AV396" s="12">
        <f t="shared" si="120"/>
        <v>0</v>
      </c>
      <c r="AW396" s="21">
        <f t="shared" si="128"/>
        <v>20.961922799422798</v>
      </c>
      <c r="AX396" s="12">
        <f t="shared" si="129"/>
        <v>0</v>
      </c>
      <c r="AY396" s="12">
        <f>AF396/Team_Defense_Table[[#Totals],[Rushing Y/A]]*R396</f>
        <v>0</v>
      </c>
      <c r="AZ396" s="12">
        <f t="shared" ref="AZ396:AZ459" si="135">AY396*AX396</f>
        <v>0</v>
      </c>
      <c r="BA396" s="22">
        <f t="shared" si="121"/>
        <v>0</v>
      </c>
      <c r="BB396" s="22">
        <f t="shared" si="122"/>
        <v>0</v>
      </c>
      <c r="BC396" s="21">
        <f t="shared" si="123"/>
        <v>0</v>
      </c>
      <c r="BD396" t="str">
        <f t="shared" si="130"/>
        <v>Michael Warren II</v>
      </c>
      <c r="BE396">
        <f t="shared" si="131"/>
        <v>4500</v>
      </c>
      <c r="BF396" t="str">
        <f t="shared" si="132"/>
        <v>RB</v>
      </c>
    </row>
    <row r="397" spans="1:58" x14ac:dyDescent="0.3">
      <c r="A397" t="s">
        <v>3030</v>
      </c>
      <c r="B397" t="s">
        <v>49</v>
      </c>
      <c r="C397" t="s">
        <v>3031</v>
      </c>
      <c r="D397" t="s">
        <v>3032</v>
      </c>
      <c r="E397" t="s">
        <v>3033</v>
      </c>
      <c r="F397">
        <v>0</v>
      </c>
      <c r="G397">
        <v>0</v>
      </c>
      <c r="H397">
        <v>4500</v>
      </c>
      <c r="I397" t="s">
        <v>1941</v>
      </c>
      <c r="J397" t="s">
        <v>76</v>
      </c>
      <c r="K397" t="s">
        <v>135</v>
      </c>
      <c r="O397" t="str">
        <f t="shared" si="124"/>
        <v>Manasseh Bailey</v>
      </c>
      <c r="P397" t="str">
        <f>IFERROR(VLOOKUP(O:O,'Name Bridge'!A:B,2,FALSE),O:O)</f>
        <v>Manasseh Bailey</v>
      </c>
      <c r="Q397" s="12">
        <f>VLOOKUP($K397,'Defensive Stats'!$AC:$AH,2,FALSE)</f>
        <v>7.0796296296296299</v>
      </c>
      <c r="R397" s="12">
        <f>VLOOKUP($K397,'Defensive Stats'!$AC:$AH,4,FALSE)</f>
        <v>4.7444219066937121</v>
      </c>
      <c r="S397" s="12">
        <f>VLOOKUP($K397,'Defensive Stats'!$AC:$AH,6,FALSE)</f>
        <v>10.304582210242588</v>
      </c>
      <c r="T397" s="12">
        <f>IFERROR(VLOOKUP($P397,Passing!$C:$AF,9,FALSE)/VLOOKUP($P397,Passing!$C:$AF,5,FALSE),0)</f>
        <v>0</v>
      </c>
      <c r="U397" s="12">
        <f>IFERROR(VLOOKUP($P397,Passing!$C:$AF,11,FALSE)/VLOOKUP($P397,Passing!$C:$AF,5,FALSE),0)</f>
        <v>0</v>
      </c>
      <c r="V397" s="12">
        <f>IFERROR(VLOOKUP($P397,Passing!$C:$AF,18,FALSE),0)</f>
        <v>0</v>
      </c>
      <c r="W397" s="12">
        <f>IFERROR(VLOOKUP($P397,Passing!$C:$AF,12,FALSE)/VLOOKUP($P397,Passing!$C:$AF,5,FALSE),0)</f>
        <v>0</v>
      </c>
      <c r="X397" s="12">
        <f>IFERROR(IF(OR($B397="D",$B397="K"),0,VLOOKUP($P397,Receiving!$C:$T,7,FALSE)/VLOOKUP($P397,Receiving!$C:$T,5,FALSE)),0)*$AJ397</f>
        <v>0</v>
      </c>
      <c r="Y397" s="21">
        <f>IFERROR(VLOOKUP($P397,Receiving!$C:$T,8,FALSE)/VLOOKUP($P397,Receiving!$C:$T,5,FALSE),0)</f>
        <v>0</v>
      </c>
      <c r="Z397" s="21">
        <f>IFERROR(VLOOKUP($P397,Receiving!$C:$T,10,FALSE)/VLOOKUP($P397,Receiving!$C:$T,5,FALSE),0)</f>
        <v>0</v>
      </c>
      <c r="AA397" s="21">
        <f>IFERROR(VLOOKUP($P397,Receiving!$C:$T,11,FALSE),0)</f>
        <v>0</v>
      </c>
      <c r="AB397" s="21">
        <f>IFERROR(VLOOKUP($P397,Receiving!$C:$T,14,FALSE),0)</f>
        <v>0</v>
      </c>
      <c r="AC397" s="21">
        <f>IFERROR(VLOOKUP($P397,Receiving!$C:$T,11,FALSE)/VLOOKUP($P397,Receiving!$C:$T,5,FALSE),0)</f>
        <v>0</v>
      </c>
      <c r="AD397" s="12">
        <f>IFERROR(VLOOKUP($P397,Rushing!$C:$P,7,FALSE)/VLOOKUP($P397,Rushing!$C:$P,5,FALSE),0)</f>
        <v>0</v>
      </c>
      <c r="AE397" s="12">
        <f>IFERROR(VLOOKUP($P397,Rushing!$C:$P,8,FALSE)/VLOOKUP($P397,Rushing!$C:$P,5,FALSE),0)</f>
        <v>0</v>
      </c>
      <c r="AF397" s="12">
        <f>IFERROR(VLOOKUP($P397,Rushing!$C:$P,12,FALSE),0)</f>
        <v>0</v>
      </c>
      <c r="AG397" s="12">
        <f>IFERROR(VLOOKUP($P397,Rushing!$C:$P,9,FALSE)/VLOOKUP($P397,Rushing!$C:$P,5,FALSE),0)</f>
        <v>0</v>
      </c>
      <c r="AH397" s="12">
        <f>VLOOKUP($J397,'Vegas Odds'!$B:$S,18,FALSE)</f>
        <v>29.284970403171386</v>
      </c>
      <c r="AI397" s="12">
        <f>VLOOKUP($J397,'Vegas Odds'!$B:$S,17,FALSE)</f>
        <v>32.615029596828613</v>
      </c>
      <c r="AJ397">
        <v>1</v>
      </c>
      <c r="AK397" s="12">
        <f t="shared" si="117"/>
        <v>0</v>
      </c>
      <c r="AL397" s="12">
        <f t="shared" si="118"/>
        <v>0</v>
      </c>
      <c r="AM397" s="12">
        <f>V397/Team_Defense_Table[[#Totals],[Passing yds/att]]*'Fanduel Export'!Q397</f>
        <v>0</v>
      </c>
      <c r="AN397" s="12">
        <f t="shared" si="133"/>
        <v>0</v>
      </c>
      <c r="AO397" s="12">
        <f>IFERROR(IF(OR($B397="D",$B397="K"),0,VLOOKUP($P397,Receiving!$C:$T,7,FALSE)/VLOOKUP($P397,Receiving!$C:$T,5,FALSE)),0)*$AJ397</f>
        <v>0</v>
      </c>
      <c r="AP397" s="21">
        <f t="shared" si="125"/>
        <v>48.590422077922085</v>
      </c>
      <c r="AQ397" s="21">
        <f t="shared" si="126"/>
        <v>0</v>
      </c>
      <c r="AR397" s="22">
        <f t="shared" si="119"/>
        <v>0</v>
      </c>
      <c r="AS397" s="22">
        <f t="shared" si="127"/>
        <v>0</v>
      </c>
      <c r="AT397" s="22">
        <f>AA397/Team_Defense_Table[[#Totals],[Yards per completion]]*'Fanduel Export'!S397</f>
        <v>0</v>
      </c>
      <c r="AU397" s="12">
        <f t="shared" si="134"/>
        <v>0</v>
      </c>
      <c r="AV397" s="12">
        <f t="shared" si="120"/>
        <v>0</v>
      </c>
      <c r="AW397" s="21">
        <f t="shared" si="128"/>
        <v>20.961922799422798</v>
      </c>
      <c r="AX397" s="12">
        <f t="shared" si="129"/>
        <v>0</v>
      </c>
      <c r="AY397" s="12">
        <f>AF397/Team_Defense_Table[[#Totals],[Rushing Y/A]]*R397</f>
        <v>0</v>
      </c>
      <c r="AZ397" s="12">
        <f t="shared" si="135"/>
        <v>0</v>
      </c>
      <c r="BA397" s="22">
        <f t="shared" si="121"/>
        <v>0</v>
      </c>
      <c r="BB397" s="22">
        <f t="shared" si="122"/>
        <v>0</v>
      </c>
      <c r="BC397" s="21">
        <f t="shared" si="123"/>
        <v>0</v>
      </c>
      <c r="BD397" t="str">
        <f t="shared" si="130"/>
        <v>Manasseh Bailey</v>
      </c>
      <c r="BE397">
        <f t="shared" si="131"/>
        <v>4500</v>
      </c>
      <c r="BF397" t="str">
        <f t="shared" si="132"/>
        <v>WR</v>
      </c>
    </row>
    <row r="398" spans="1:58" x14ac:dyDescent="0.3">
      <c r="A398" t="s">
        <v>3034</v>
      </c>
      <c r="B398" t="s">
        <v>34</v>
      </c>
      <c r="C398" t="s">
        <v>3035</v>
      </c>
      <c r="D398" t="s">
        <v>3036</v>
      </c>
      <c r="E398" t="s">
        <v>3037</v>
      </c>
      <c r="F398">
        <v>0</v>
      </c>
      <c r="G398">
        <v>0</v>
      </c>
      <c r="H398">
        <v>4500</v>
      </c>
      <c r="I398" t="s">
        <v>1968</v>
      </c>
      <c r="J398" t="s">
        <v>72</v>
      </c>
      <c r="K398" t="s">
        <v>99</v>
      </c>
      <c r="O398" t="str">
        <f t="shared" si="124"/>
        <v>Luke Sellers</v>
      </c>
      <c r="P398" t="str">
        <f>IFERROR(VLOOKUP(O:O,'Name Bridge'!A:B,2,FALSE),O:O)</f>
        <v>Luke Sellers</v>
      </c>
      <c r="Q398" s="12">
        <f>VLOOKUP($K398,'Defensive Stats'!$AC:$AH,2,FALSE)</f>
        <v>6.2241681260945709</v>
      </c>
      <c r="R398" s="12">
        <f>VLOOKUP($K398,'Defensive Stats'!$AC:$AH,4,FALSE)</f>
        <v>3.9420289855072466</v>
      </c>
      <c r="S398" s="12">
        <f>VLOOKUP($K398,'Defensive Stats'!$AC:$AH,6,FALSE)</f>
        <v>9.817679558011049</v>
      </c>
      <c r="T398" s="12">
        <f>IFERROR(VLOOKUP($P398,Passing!$C:$AF,9,FALSE)/VLOOKUP($P398,Passing!$C:$AF,5,FALSE),0)</f>
        <v>0</v>
      </c>
      <c r="U398" s="12">
        <f>IFERROR(VLOOKUP($P398,Passing!$C:$AF,11,FALSE)/VLOOKUP($P398,Passing!$C:$AF,5,FALSE),0)</f>
        <v>0</v>
      </c>
      <c r="V398" s="12">
        <f>IFERROR(VLOOKUP($P398,Passing!$C:$AF,18,FALSE),0)</f>
        <v>0</v>
      </c>
      <c r="W398" s="12">
        <f>IFERROR(VLOOKUP($P398,Passing!$C:$AF,12,FALSE)/VLOOKUP($P398,Passing!$C:$AF,5,FALSE),0)</f>
        <v>0</v>
      </c>
      <c r="X398" s="12">
        <f>IFERROR(IF(OR($B398="D",$B398="K"),0,VLOOKUP($P398,Receiving!$C:$T,7,FALSE)/VLOOKUP($P398,Receiving!$C:$T,5,FALSE)),0)*$AJ398</f>
        <v>0</v>
      </c>
      <c r="Y398" s="21">
        <f>IFERROR(VLOOKUP($P398,Receiving!$C:$T,8,FALSE)/VLOOKUP($P398,Receiving!$C:$T,5,FALSE),0)</f>
        <v>0</v>
      </c>
      <c r="Z398" s="21">
        <f>IFERROR(VLOOKUP($P398,Receiving!$C:$T,10,FALSE)/VLOOKUP($P398,Receiving!$C:$T,5,FALSE),0)</f>
        <v>0</v>
      </c>
      <c r="AA398" s="21">
        <f>IFERROR(VLOOKUP($P398,Receiving!$C:$T,11,FALSE),0)</f>
        <v>0</v>
      </c>
      <c r="AB398" s="21">
        <f>IFERROR(VLOOKUP($P398,Receiving!$C:$T,14,FALSE),0)</f>
        <v>0</v>
      </c>
      <c r="AC398" s="21">
        <f>IFERROR(VLOOKUP($P398,Receiving!$C:$T,11,FALSE)/VLOOKUP($P398,Receiving!$C:$T,5,FALSE),0)</f>
        <v>0</v>
      </c>
      <c r="AD398" s="12">
        <f>IFERROR(VLOOKUP($P398,Rushing!$C:$P,7,FALSE)/VLOOKUP($P398,Rushing!$C:$P,5,FALSE),0)</f>
        <v>0</v>
      </c>
      <c r="AE398" s="12">
        <f>IFERROR(VLOOKUP($P398,Rushing!$C:$P,8,FALSE)/VLOOKUP($P398,Rushing!$C:$P,5,FALSE),0)</f>
        <v>0</v>
      </c>
      <c r="AF398" s="12">
        <f>IFERROR(VLOOKUP($P398,Rushing!$C:$P,12,FALSE),0)</f>
        <v>0</v>
      </c>
      <c r="AG398" s="12">
        <f>IFERROR(VLOOKUP($P398,Rushing!$C:$P,9,FALSE)/VLOOKUP($P398,Rushing!$C:$P,5,FALSE),0)</f>
        <v>0</v>
      </c>
      <c r="AH398" s="12">
        <f>VLOOKUP($J398,'Vegas Odds'!$B:$S,18,FALSE)</f>
        <v>34.909659414362835</v>
      </c>
      <c r="AI398" s="12">
        <f>VLOOKUP($J398,'Vegas Odds'!$B:$S,17,FALSE)</f>
        <v>26.19034058563717</v>
      </c>
      <c r="AJ398">
        <v>1</v>
      </c>
      <c r="AK398" s="12">
        <f t="shared" si="117"/>
        <v>0</v>
      </c>
      <c r="AL398" s="12">
        <f t="shared" si="118"/>
        <v>0</v>
      </c>
      <c r="AM398" s="12">
        <f>V398/Team_Defense_Table[[#Totals],[Passing yds/att]]*'Fanduel Export'!Q398</f>
        <v>0</v>
      </c>
      <c r="AN398" s="12">
        <f t="shared" si="133"/>
        <v>0</v>
      </c>
      <c r="AO398" s="12">
        <f>IFERROR(IF(OR($B398="D",$B398="K"),0,VLOOKUP($P398,Receiving!$C:$T,7,FALSE)/VLOOKUP($P398,Receiving!$C:$T,5,FALSE)),0)*$AJ398</f>
        <v>0</v>
      </c>
      <c r="AP398" s="21">
        <f t="shared" si="125"/>
        <v>35.950198412698413</v>
      </c>
      <c r="AQ398" s="21">
        <f t="shared" si="126"/>
        <v>0</v>
      </c>
      <c r="AR398" s="22">
        <f t="shared" si="119"/>
        <v>0</v>
      </c>
      <c r="AS398" s="22">
        <f t="shared" si="127"/>
        <v>0</v>
      </c>
      <c r="AT398" s="22">
        <f>AA398/Team_Defense_Table[[#Totals],[Yards per completion]]*'Fanduel Export'!S398</f>
        <v>0</v>
      </c>
      <c r="AU398" s="12">
        <f t="shared" si="134"/>
        <v>0</v>
      </c>
      <c r="AV398" s="12">
        <f t="shared" si="120"/>
        <v>0</v>
      </c>
      <c r="AW398" s="21">
        <f t="shared" si="128"/>
        <v>55.169444444444444</v>
      </c>
      <c r="AX398" s="12">
        <f t="shared" si="129"/>
        <v>0</v>
      </c>
      <c r="AY398" s="12">
        <f>AF398/Team_Defense_Table[[#Totals],[Rushing Y/A]]*R398</f>
        <v>0</v>
      </c>
      <c r="AZ398" s="12">
        <f t="shared" si="135"/>
        <v>0</v>
      </c>
      <c r="BA398" s="22">
        <f t="shared" si="121"/>
        <v>0</v>
      </c>
      <c r="BB398" s="22">
        <f t="shared" si="122"/>
        <v>0</v>
      </c>
      <c r="BC398" s="21">
        <f t="shared" si="123"/>
        <v>0</v>
      </c>
      <c r="BD398" t="str">
        <f t="shared" si="130"/>
        <v>Luke Sellers</v>
      </c>
      <c r="BE398">
        <f t="shared" si="131"/>
        <v>4500</v>
      </c>
      <c r="BF398" t="str">
        <f t="shared" si="132"/>
        <v>RB</v>
      </c>
    </row>
    <row r="399" spans="1:58" x14ac:dyDescent="0.3">
      <c r="A399" t="s">
        <v>3038</v>
      </c>
      <c r="B399" t="s">
        <v>34</v>
      </c>
      <c r="C399" t="s">
        <v>2212</v>
      </c>
      <c r="D399" t="s">
        <v>3039</v>
      </c>
      <c r="E399" t="s">
        <v>1909</v>
      </c>
      <c r="F399">
        <v>0</v>
      </c>
      <c r="G399">
        <v>0</v>
      </c>
      <c r="H399">
        <v>4500</v>
      </c>
      <c r="I399" t="s">
        <v>1896</v>
      </c>
      <c r="J399" t="s">
        <v>1094</v>
      </c>
      <c r="K399" t="s">
        <v>46</v>
      </c>
      <c r="O399" t="str">
        <f t="shared" si="124"/>
        <v>Jordan Jones</v>
      </c>
      <c r="P399" t="str">
        <f>IFERROR(VLOOKUP(O:O,'Name Bridge'!A:B,2,FALSE),O:O)</f>
        <v>Jordan Jones</v>
      </c>
      <c r="Q399" s="12">
        <f>VLOOKUP($K399,'Defensive Stats'!$AC:$AH,2,FALSE)</f>
        <v>6.2179700499168051</v>
      </c>
      <c r="R399" s="12">
        <f>VLOOKUP($K399,'Defensive Stats'!$AC:$AH,4,FALSE)</f>
        <v>4.2772277227722775</v>
      </c>
      <c r="S399" s="12">
        <f>VLOOKUP($K399,'Defensive Stats'!$AC:$AH,6,FALSE)</f>
        <v>9.4847715736040605</v>
      </c>
      <c r="T399" s="12">
        <f>IFERROR(VLOOKUP($P399,Passing!$C:$AF,9,FALSE)/VLOOKUP($P399,Passing!$C:$AF,5,FALSE),0)</f>
        <v>0</v>
      </c>
      <c r="U399" s="12">
        <f>IFERROR(VLOOKUP($P399,Passing!$C:$AF,11,FALSE)/VLOOKUP($P399,Passing!$C:$AF,5,FALSE),0)</f>
        <v>0</v>
      </c>
      <c r="V399" s="12">
        <f>IFERROR(VLOOKUP($P399,Passing!$C:$AF,18,FALSE),0)</f>
        <v>0</v>
      </c>
      <c r="W399" s="12">
        <f>IFERROR(VLOOKUP($P399,Passing!$C:$AF,12,FALSE)/VLOOKUP($P399,Passing!$C:$AF,5,FALSE),0)</f>
        <v>0</v>
      </c>
      <c r="X399" s="12">
        <f>IFERROR(IF(OR($B399="D",$B399="K"),0,VLOOKUP($P399,Receiving!$C:$T,7,FALSE)/VLOOKUP($P399,Receiving!$C:$T,5,FALSE)),0)*$AJ399</f>
        <v>0</v>
      </c>
      <c r="Y399" s="21">
        <f>IFERROR(VLOOKUP($P399,Receiving!$C:$T,8,FALSE)/VLOOKUP($P399,Receiving!$C:$T,5,FALSE),0)</f>
        <v>0</v>
      </c>
      <c r="Z399" s="21">
        <f>IFERROR(VLOOKUP($P399,Receiving!$C:$T,10,FALSE)/VLOOKUP($P399,Receiving!$C:$T,5,FALSE),0)</f>
        <v>0</v>
      </c>
      <c r="AA399" s="21">
        <f>IFERROR(VLOOKUP($P399,Receiving!$C:$T,11,FALSE),0)</f>
        <v>0</v>
      </c>
      <c r="AB399" s="21">
        <f>IFERROR(VLOOKUP($P399,Receiving!$C:$T,14,FALSE),0)</f>
        <v>0</v>
      </c>
      <c r="AC399" s="21">
        <f>IFERROR(VLOOKUP($P399,Receiving!$C:$T,11,FALSE)/VLOOKUP($P399,Receiving!$C:$T,5,FALSE),0)</f>
        <v>0</v>
      </c>
      <c r="AD399" s="12">
        <f>IFERROR(VLOOKUP($P399,Rushing!$C:$P,7,FALSE)/VLOOKUP($P399,Rushing!$C:$P,5,FALSE),0)</f>
        <v>0</v>
      </c>
      <c r="AE399" s="12">
        <f>IFERROR(VLOOKUP($P399,Rushing!$C:$P,8,FALSE)/VLOOKUP($P399,Rushing!$C:$P,5,FALSE),0)</f>
        <v>0</v>
      </c>
      <c r="AF399" s="12">
        <f>IFERROR(VLOOKUP($P399,Rushing!$C:$P,12,FALSE),0)</f>
        <v>0</v>
      </c>
      <c r="AG399" s="12">
        <f>IFERROR(VLOOKUP($P399,Rushing!$C:$P,9,FALSE)/VLOOKUP($P399,Rushing!$C:$P,5,FALSE),0)</f>
        <v>0</v>
      </c>
      <c r="AH399" s="12">
        <f>VLOOKUP($J399,'Vegas Odds'!$B:$S,18,FALSE)</f>
        <v>37.252589426829275</v>
      </c>
      <c r="AI399" s="12">
        <f>VLOOKUP($J399,'Vegas Odds'!$B:$S,17,FALSE)</f>
        <v>23.147410573170728</v>
      </c>
      <c r="AJ399">
        <v>1</v>
      </c>
      <c r="AK399" s="12">
        <f t="shared" si="117"/>
        <v>0</v>
      </c>
      <c r="AL399" s="12">
        <f t="shared" si="118"/>
        <v>0</v>
      </c>
      <c r="AM399" s="12">
        <f>V399/Team_Defense_Table[[#Totals],[Passing yds/att]]*'Fanduel Export'!Q399</f>
        <v>0</v>
      </c>
      <c r="AN399" s="12">
        <f t="shared" si="133"/>
        <v>0</v>
      </c>
      <c r="AO399" s="12">
        <f>IFERROR(IF(OR($B399="D",$B399="K"),0,VLOOKUP($P399,Receiving!$C:$T,7,FALSE)/VLOOKUP($P399,Receiving!$C:$T,5,FALSE)),0)*$AJ399</f>
        <v>0</v>
      </c>
      <c r="AP399" s="21">
        <f t="shared" si="125"/>
        <v>34.582088744588752</v>
      </c>
      <c r="AQ399" s="21">
        <f t="shared" si="126"/>
        <v>0</v>
      </c>
      <c r="AR399" s="22">
        <f t="shared" si="119"/>
        <v>0</v>
      </c>
      <c r="AS399" s="22">
        <f t="shared" si="127"/>
        <v>0</v>
      </c>
      <c r="AT399" s="22">
        <f>AA399/Team_Defense_Table[[#Totals],[Yards per completion]]*'Fanduel Export'!S399</f>
        <v>0</v>
      </c>
      <c r="AU399" s="12">
        <f t="shared" si="134"/>
        <v>0</v>
      </c>
      <c r="AV399" s="12">
        <f t="shared" si="120"/>
        <v>0</v>
      </c>
      <c r="AW399" s="21">
        <f t="shared" si="128"/>
        <v>28.472023809523812</v>
      </c>
      <c r="AX399" s="12">
        <f t="shared" si="129"/>
        <v>0</v>
      </c>
      <c r="AY399" s="12">
        <f>AF399/Team_Defense_Table[[#Totals],[Rushing Y/A]]*R399</f>
        <v>0</v>
      </c>
      <c r="AZ399" s="12">
        <f t="shared" si="135"/>
        <v>0</v>
      </c>
      <c r="BA399" s="22">
        <f t="shared" si="121"/>
        <v>0</v>
      </c>
      <c r="BB399" s="22">
        <f t="shared" si="122"/>
        <v>0</v>
      </c>
      <c r="BC399" s="21">
        <f t="shared" si="123"/>
        <v>0</v>
      </c>
      <c r="BD399" t="str">
        <f t="shared" si="130"/>
        <v>Jordan Jones</v>
      </c>
      <c r="BE399">
        <f t="shared" si="131"/>
        <v>4500</v>
      </c>
      <c r="BF399" t="str">
        <f t="shared" si="132"/>
        <v>RB</v>
      </c>
    </row>
    <row r="400" spans="1:58" x14ac:dyDescent="0.3">
      <c r="A400" t="s">
        <v>3040</v>
      </c>
      <c r="B400" t="s">
        <v>49</v>
      </c>
      <c r="C400" t="s">
        <v>2091</v>
      </c>
      <c r="D400" t="s">
        <v>3041</v>
      </c>
      <c r="E400" t="s">
        <v>3042</v>
      </c>
      <c r="F400">
        <v>0</v>
      </c>
      <c r="G400">
        <v>0</v>
      </c>
      <c r="H400">
        <v>4500</v>
      </c>
      <c r="I400" t="s">
        <v>1900</v>
      </c>
      <c r="J400" t="s">
        <v>84</v>
      </c>
      <c r="K400" t="s">
        <v>61</v>
      </c>
      <c r="O400" t="str">
        <f t="shared" si="124"/>
        <v>Devin Gray</v>
      </c>
      <c r="P400" t="str">
        <f>IFERROR(VLOOKUP(O:O,'Name Bridge'!A:B,2,FALSE),O:O)</f>
        <v>Devin Gray</v>
      </c>
      <c r="Q400" s="12">
        <f>VLOOKUP($K400,'Defensive Stats'!$AC:$AH,2,FALSE)</f>
        <v>7.0618729096989963</v>
      </c>
      <c r="R400" s="12">
        <f>VLOOKUP($K400,'Defensive Stats'!$AC:$AH,4,FALSE)</f>
        <v>4.8530927835051543</v>
      </c>
      <c r="S400" s="12">
        <f>VLOOKUP($K400,'Defensive Stats'!$AC:$AH,6,FALSE)</f>
        <v>11.026109660574413</v>
      </c>
      <c r="T400" s="12">
        <f>IFERROR(VLOOKUP($P400,Passing!$C:$AF,9,FALSE)/VLOOKUP($P400,Passing!$C:$AF,5,FALSE),0)</f>
        <v>0</v>
      </c>
      <c r="U400" s="12">
        <f>IFERROR(VLOOKUP($P400,Passing!$C:$AF,11,FALSE)/VLOOKUP($P400,Passing!$C:$AF,5,FALSE),0)</f>
        <v>0</v>
      </c>
      <c r="V400" s="12">
        <f>IFERROR(VLOOKUP($P400,Passing!$C:$AF,18,FALSE),0)</f>
        <v>0</v>
      </c>
      <c r="W400" s="12">
        <f>IFERROR(VLOOKUP($P400,Passing!$C:$AF,12,FALSE)/VLOOKUP($P400,Passing!$C:$AF,5,FALSE),0)</f>
        <v>0</v>
      </c>
      <c r="X400" s="12">
        <f>IFERROR(IF(OR($B400="D",$B400="K"),0,VLOOKUP($P400,Receiving!$C:$T,7,FALSE)/VLOOKUP($P400,Receiving!$C:$T,5,FALSE)),0)*$AJ400</f>
        <v>0</v>
      </c>
      <c r="Y400" s="21">
        <f>IFERROR(VLOOKUP($P400,Receiving!$C:$T,8,FALSE)/VLOOKUP($P400,Receiving!$C:$T,5,FALSE),0)</f>
        <v>0</v>
      </c>
      <c r="Z400" s="21">
        <f>IFERROR(VLOOKUP($P400,Receiving!$C:$T,10,FALSE)/VLOOKUP($P400,Receiving!$C:$T,5,FALSE),0)</f>
        <v>0</v>
      </c>
      <c r="AA400" s="21">
        <f>IFERROR(VLOOKUP($P400,Receiving!$C:$T,11,FALSE),0)</f>
        <v>0</v>
      </c>
      <c r="AB400" s="21">
        <f>IFERROR(VLOOKUP($P400,Receiving!$C:$T,14,FALSE),0)</f>
        <v>0</v>
      </c>
      <c r="AC400" s="21">
        <f>IFERROR(VLOOKUP($P400,Receiving!$C:$T,11,FALSE)/VLOOKUP($P400,Receiving!$C:$T,5,FALSE),0)</f>
        <v>0</v>
      </c>
      <c r="AD400" s="12">
        <f>IFERROR(VLOOKUP($P400,Rushing!$C:$P,7,FALSE)/VLOOKUP($P400,Rushing!$C:$P,5,FALSE),0)</f>
        <v>0</v>
      </c>
      <c r="AE400" s="12">
        <f>IFERROR(VLOOKUP($P400,Rushing!$C:$P,8,FALSE)/VLOOKUP($P400,Rushing!$C:$P,5,FALSE),0)</f>
        <v>0</v>
      </c>
      <c r="AF400" s="12">
        <f>IFERROR(VLOOKUP($P400,Rushing!$C:$P,12,FALSE),0)</f>
        <v>0</v>
      </c>
      <c r="AG400" s="12">
        <f>IFERROR(VLOOKUP($P400,Rushing!$C:$P,9,FALSE)/VLOOKUP($P400,Rushing!$C:$P,5,FALSE),0)</f>
        <v>0</v>
      </c>
      <c r="AH400" s="12">
        <f>VLOOKUP($J400,'Vegas Odds'!$B:$S,18,FALSE)</f>
        <v>44.774070299355685</v>
      </c>
      <c r="AI400" s="12">
        <f>VLOOKUP($J400,'Vegas Odds'!$B:$S,17,FALSE)</f>
        <v>21.325929700644309</v>
      </c>
      <c r="AJ400">
        <v>1</v>
      </c>
      <c r="AK400" s="12">
        <f t="shared" si="117"/>
        <v>0</v>
      </c>
      <c r="AL400" s="12">
        <f t="shared" si="118"/>
        <v>0</v>
      </c>
      <c r="AM400" s="12">
        <f>V400/Team_Defense_Table[[#Totals],[Passing yds/att]]*'Fanduel Export'!Q400</f>
        <v>0</v>
      </c>
      <c r="AN400" s="12">
        <f t="shared" si="133"/>
        <v>0</v>
      </c>
      <c r="AO400" s="12">
        <f>IFERROR(IF(OR($B400="D",$B400="K"),0,VLOOKUP($P400,Receiving!$C:$T,7,FALSE)/VLOOKUP($P400,Receiving!$C:$T,5,FALSE)),0)*$AJ400</f>
        <v>0</v>
      </c>
      <c r="AP400" s="21">
        <f t="shared" si="125"/>
        <v>36.57628205128205</v>
      </c>
      <c r="AQ400" s="21">
        <f t="shared" si="126"/>
        <v>0</v>
      </c>
      <c r="AR400" s="22">
        <f t="shared" si="119"/>
        <v>0</v>
      </c>
      <c r="AS400" s="22">
        <f t="shared" si="127"/>
        <v>0</v>
      </c>
      <c r="AT400" s="22">
        <f>AA400/Team_Defense_Table[[#Totals],[Yards per completion]]*'Fanduel Export'!S400</f>
        <v>0</v>
      </c>
      <c r="AU400" s="12">
        <f t="shared" si="134"/>
        <v>0</v>
      </c>
      <c r="AV400" s="12">
        <f t="shared" si="120"/>
        <v>0</v>
      </c>
      <c r="AW400" s="21">
        <f t="shared" si="128"/>
        <v>30.875869963369961</v>
      </c>
      <c r="AX400" s="12">
        <f t="shared" si="129"/>
        <v>0</v>
      </c>
      <c r="AY400" s="12">
        <f>AF400/Team_Defense_Table[[#Totals],[Rushing Y/A]]*R400</f>
        <v>0</v>
      </c>
      <c r="AZ400" s="12">
        <f t="shared" si="135"/>
        <v>0</v>
      </c>
      <c r="BA400" s="22">
        <f t="shared" si="121"/>
        <v>0</v>
      </c>
      <c r="BB400" s="22">
        <f t="shared" si="122"/>
        <v>0</v>
      </c>
      <c r="BC400" s="21">
        <f t="shared" si="123"/>
        <v>0</v>
      </c>
      <c r="BD400" t="str">
        <f t="shared" si="130"/>
        <v>Devin Gray</v>
      </c>
      <c r="BE400">
        <f t="shared" si="131"/>
        <v>4500</v>
      </c>
      <c r="BF400" t="str">
        <f t="shared" si="132"/>
        <v>WR</v>
      </c>
    </row>
    <row r="401" spans="1:58" x14ac:dyDescent="0.3">
      <c r="A401" t="s">
        <v>3043</v>
      </c>
      <c r="B401" t="s">
        <v>49</v>
      </c>
      <c r="C401" t="s">
        <v>2768</v>
      </c>
      <c r="D401" t="s">
        <v>3044</v>
      </c>
      <c r="E401" t="s">
        <v>3045</v>
      </c>
      <c r="F401">
        <v>0</v>
      </c>
      <c r="G401">
        <v>0</v>
      </c>
      <c r="H401">
        <v>4500</v>
      </c>
      <c r="I401" t="s">
        <v>1896</v>
      </c>
      <c r="J401" t="s">
        <v>1094</v>
      </c>
      <c r="K401" t="s">
        <v>46</v>
      </c>
      <c r="O401" t="str">
        <f t="shared" si="124"/>
        <v>Reggie Begelton</v>
      </c>
      <c r="P401" t="str">
        <f>IFERROR(VLOOKUP(O:O,'Name Bridge'!A:B,2,FALSE),O:O)</f>
        <v>Reggie Begelton</v>
      </c>
      <c r="Q401" s="12">
        <f>VLOOKUP($K401,'Defensive Stats'!$AC:$AH,2,FALSE)</f>
        <v>6.2179700499168051</v>
      </c>
      <c r="R401" s="12">
        <f>VLOOKUP($K401,'Defensive Stats'!$AC:$AH,4,FALSE)</f>
        <v>4.2772277227722775</v>
      </c>
      <c r="S401" s="12">
        <f>VLOOKUP($K401,'Defensive Stats'!$AC:$AH,6,FALSE)</f>
        <v>9.4847715736040605</v>
      </c>
      <c r="T401" s="12">
        <f>IFERROR(VLOOKUP($P401,Passing!$C:$AF,9,FALSE)/VLOOKUP($P401,Passing!$C:$AF,5,FALSE),0)</f>
        <v>0</v>
      </c>
      <c r="U401" s="12">
        <f>IFERROR(VLOOKUP($P401,Passing!$C:$AF,11,FALSE)/VLOOKUP($P401,Passing!$C:$AF,5,FALSE),0)</f>
        <v>0</v>
      </c>
      <c r="V401" s="12">
        <f>IFERROR(VLOOKUP($P401,Passing!$C:$AF,18,FALSE),0)</f>
        <v>0</v>
      </c>
      <c r="W401" s="12">
        <f>IFERROR(VLOOKUP($P401,Passing!$C:$AF,12,FALSE)/VLOOKUP($P401,Passing!$C:$AF,5,FALSE),0)</f>
        <v>0</v>
      </c>
      <c r="X401" s="12">
        <f>IFERROR(IF(OR($B401="D",$B401="K"),0,VLOOKUP($P401,Receiving!$C:$T,7,FALSE)/VLOOKUP($P401,Receiving!$C:$T,5,FALSE)),0)*$AJ401</f>
        <v>0</v>
      </c>
      <c r="Y401" s="21">
        <f>IFERROR(VLOOKUP($P401,Receiving!$C:$T,8,FALSE)/VLOOKUP($P401,Receiving!$C:$T,5,FALSE),0)</f>
        <v>0</v>
      </c>
      <c r="Z401" s="21">
        <f>IFERROR(VLOOKUP($P401,Receiving!$C:$T,10,FALSE)/VLOOKUP($P401,Receiving!$C:$T,5,FALSE),0)</f>
        <v>0</v>
      </c>
      <c r="AA401" s="21">
        <f>IFERROR(VLOOKUP($P401,Receiving!$C:$T,11,FALSE),0)</f>
        <v>0</v>
      </c>
      <c r="AB401" s="21">
        <f>IFERROR(VLOOKUP($P401,Receiving!$C:$T,14,FALSE),0)</f>
        <v>0</v>
      </c>
      <c r="AC401" s="21">
        <f>IFERROR(VLOOKUP($P401,Receiving!$C:$T,11,FALSE)/VLOOKUP($P401,Receiving!$C:$T,5,FALSE),0)</f>
        <v>0</v>
      </c>
      <c r="AD401" s="12">
        <f>IFERROR(VLOOKUP($P401,Rushing!$C:$P,7,FALSE)/VLOOKUP($P401,Rushing!$C:$P,5,FALSE),0)</f>
        <v>0</v>
      </c>
      <c r="AE401" s="12">
        <f>IFERROR(VLOOKUP($P401,Rushing!$C:$P,8,FALSE)/VLOOKUP($P401,Rushing!$C:$P,5,FALSE),0)</f>
        <v>0</v>
      </c>
      <c r="AF401" s="12">
        <f>IFERROR(VLOOKUP($P401,Rushing!$C:$P,12,FALSE),0)</f>
        <v>0</v>
      </c>
      <c r="AG401" s="12">
        <f>IFERROR(VLOOKUP($P401,Rushing!$C:$P,9,FALSE)/VLOOKUP($P401,Rushing!$C:$P,5,FALSE),0)</f>
        <v>0</v>
      </c>
      <c r="AH401" s="12">
        <f>VLOOKUP($J401,'Vegas Odds'!$B:$S,18,FALSE)</f>
        <v>37.252589426829275</v>
      </c>
      <c r="AI401" s="12">
        <f>VLOOKUP($J401,'Vegas Odds'!$B:$S,17,FALSE)</f>
        <v>23.147410573170728</v>
      </c>
      <c r="AJ401">
        <v>1</v>
      </c>
      <c r="AK401" s="12">
        <f t="shared" si="117"/>
        <v>0</v>
      </c>
      <c r="AL401" s="12">
        <f t="shared" si="118"/>
        <v>0</v>
      </c>
      <c r="AM401" s="12">
        <f>V401/Team_Defense_Table[[#Totals],[Passing yds/att]]*'Fanduel Export'!Q401</f>
        <v>0</v>
      </c>
      <c r="AN401" s="12">
        <f t="shared" si="133"/>
        <v>0</v>
      </c>
      <c r="AO401" s="12">
        <f>IFERROR(IF(OR($B401="D",$B401="K"),0,VLOOKUP($P401,Receiving!$C:$T,7,FALSE)/VLOOKUP($P401,Receiving!$C:$T,5,FALSE)),0)*$AJ401</f>
        <v>0</v>
      </c>
      <c r="AP401" s="21">
        <f t="shared" si="125"/>
        <v>34.582088744588752</v>
      </c>
      <c r="AQ401" s="21">
        <f t="shared" si="126"/>
        <v>0</v>
      </c>
      <c r="AR401" s="22">
        <f t="shared" si="119"/>
        <v>0</v>
      </c>
      <c r="AS401" s="22">
        <f t="shared" si="127"/>
        <v>0</v>
      </c>
      <c r="AT401" s="22">
        <f>AA401/Team_Defense_Table[[#Totals],[Yards per completion]]*'Fanduel Export'!S401</f>
        <v>0</v>
      </c>
      <c r="AU401" s="12">
        <f t="shared" si="134"/>
        <v>0</v>
      </c>
      <c r="AV401" s="12">
        <f t="shared" si="120"/>
        <v>0</v>
      </c>
      <c r="AW401" s="21">
        <f t="shared" si="128"/>
        <v>28.472023809523812</v>
      </c>
      <c r="AX401" s="12">
        <f t="shared" si="129"/>
        <v>0</v>
      </c>
      <c r="AY401" s="12">
        <f>AF401/Team_Defense_Table[[#Totals],[Rushing Y/A]]*R401</f>
        <v>0</v>
      </c>
      <c r="AZ401" s="12">
        <f t="shared" si="135"/>
        <v>0</v>
      </c>
      <c r="BA401" s="22">
        <f t="shared" si="121"/>
        <v>0</v>
      </c>
      <c r="BB401" s="22">
        <f t="shared" si="122"/>
        <v>0</v>
      </c>
      <c r="BC401" s="21">
        <f t="shared" si="123"/>
        <v>0</v>
      </c>
      <c r="BD401" t="str">
        <f t="shared" si="130"/>
        <v>Reggie Begelton</v>
      </c>
      <c r="BE401">
        <f t="shared" si="131"/>
        <v>4500</v>
      </c>
      <c r="BF401" t="str">
        <f t="shared" si="132"/>
        <v>WR</v>
      </c>
    </row>
    <row r="402" spans="1:58" x14ac:dyDescent="0.3">
      <c r="A402" t="s">
        <v>3046</v>
      </c>
      <c r="B402" t="s">
        <v>34</v>
      </c>
      <c r="C402" t="s">
        <v>3047</v>
      </c>
      <c r="D402" t="s">
        <v>3048</v>
      </c>
      <c r="E402" t="s">
        <v>3049</v>
      </c>
      <c r="F402">
        <v>0</v>
      </c>
      <c r="G402">
        <v>0</v>
      </c>
      <c r="H402">
        <v>4500</v>
      </c>
      <c r="I402" t="s">
        <v>1884</v>
      </c>
      <c r="J402" t="s">
        <v>1138</v>
      </c>
      <c r="K402" t="s">
        <v>33</v>
      </c>
      <c r="O402" t="str">
        <f t="shared" si="124"/>
        <v>William Stanback</v>
      </c>
      <c r="P402" t="str">
        <f>IFERROR(VLOOKUP(O:O,'Name Bridge'!A:B,2,FALSE),O:O)</f>
        <v>William Stanback</v>
      </c>
      <c r="Q402" s="12">
        <f>VLOOKUP($K402,'Defensive Stats'!$AC:$AH,2,FALSE)</f>
        <v>6.7941176470588234</v>
      </c>
      <c r="R402" s="12">
        <f>VLOOKUP($K402,'Defensive Stats'!$AC:$AH,4,FALSE)</f>
        <v>5.1595505617977526</v>
      </c>
      <c r="S402" s="12">
        <f>VLOOKUP($K402,'Defensive Stats'!$AC:$AH,6,FALSE)</f>
        <v>10.651296829971182</v>
      </c>
      <c r="T402" s="12">
        <f>IFERROR(VLOOKUP($P402,Passing!$C:$AF,9,FALSE)/VLOOKUP($P402,Passing!$C:$AF,5,FALSE),0)</f>
        <v>0</v>
      </c>
      <c r="U402" s="12">
        <f>IFERROR(VLOOKUP($P402,Passing!$C:$AF,11,FALSE)/VLOOKUP($P402,Passing!$C:$AF,5,FALSE),0)</f>
        <v>0</v>
      </c>
      <c r="V402" s="12">
        <f>IFERROR(VLOOKUP($P402,Passing!$C:$AF,18,FALSE),0)</f>
        <v>0</v>
      </c>
      <c r="W402" s="12">
        <f>IFERROR(VLOOKUP($P402,Passing!$C:$AF,12,FALSE)/VLOOKUP($P402,Passing!$C:$AF,5,FALSE),0)</f>
        <v>0</v>
      </c>
      <c r="X402" s="12">
        <f>IFERROR(IF(OR($B402="D",$B402="K"),0,VLOOKUP($P402,Receiving!$C:$T,7,FALSE)/VLOOKUP($P402,Receiving!$C:$T,5,FALSE)),0)*$AJ402</f>
        <v>0</v>
      </c>
      <c r="Y402" s="21">
        <f>IFERROR(VLOOKUP($P402,Receiving!$C:$T,8,FALSE)/VLOOKUP($P402,Receiving!$C:$T,5,FALSE),0)</f>
        <v>0</v>
      </c>
      <c r="Z402" s="21">
        <f>IFERROR(VLOOKUP($P402,Receiving!$C:$T,10,FALSE)/VLOOKUP($P402,Receiving!$C:$T,5,FALSE),0)</f>
        <v>0</v>
      </c>
      <c r="AA402" s="21">
        <f>IFERROR(VLOOKUP($P402,Receiving!$C:$T,11,FALSE),0)</f>
        <v>0</v>
      </c>
      <c r="AB402" s="21">
        <f>IFERROR(VLOOKUP($P402,Receiving!$C:$T,14,FALSE),0)</f>
        <v>0</v>
      </c>
      <c r="AC402" s="21">
        <f>IFERROR(VLOOKUP($P402,Receiving!$C:$T,11,FALSE)/VLOOKUP($P402,Receiving!$C:$T,5,FALSE),0)</f>
        <v>0</v>
      </c>
      <c r="AD402" s="12">
        <f>IFERROR(VLOOKUP($P402,Rushing!$C:$P,7,FALSE)/VLOOKUP($P402,Rushing!$C:$P,5,FALSE),0)</f>
        <v>0</v>
      </c>
      <c r="AE402" s="12">
        <f>IFERROR(VLOOKUP($P402,Rushing!$C:$P,8,FALSE)/VLOOKUP($P402,Rushing!$C:$P,5,FALSE),0)</f>
        <v>0</v>
      </c>
      <c r="AF402" s="12">
        <f>IFERROR(VLOOKUP($P402,Rushing!$C:$P,12,FALSE),0)</f>
        <v>0</v>
      </c>
      <c r="AG402" s="12">
        <f>IFERROR(VLOOKUP($P402,Rushing!$C:$P,9,FALSE)/VLOOKUP($P402,Rushing!$C:$P,5,FALSE),0)</f>
        <v>0</v>
      </c>
      <c r="AH402" s="12">
        <f>VLOOKUP($J402,'Vegas Odds'!$B:$S,18,FALSE)</f>
        <v>29.094443537499998</v>
      </c>
      <c r="AI402" s="12">
        <f>VLOOKUP($J402,'Vegas Odds'!$B:$S,17,FALSE)</f>
        <v>32.205556462499999</v>
      </c>
      <c r="AJ402">
        <v>1</v>
      </c>
      <c r="AK402" s="12">
        <f t="shared" si="117"/>
        <v>0</v>
      </c>
      <c r="AL402" s="12">
        <f t="shared" si="118"/>
        <v>0</v>
      </c>
      <c r="AM402" s="12">
        <f>V402/Team_Defense_Table[[#Totals],[Passing yds/att]]*'Fanduel Export'!Q402</f>
        <v>0</v>
      </c>
      <c r="AN402" s="12">
        <f t="shared" si="133"/>
        <v>0</v>
      </c>
      <c r="AO402" s="12">
        <f>IFERROR(IF(OR($B402="D",$B402="K"),0,VLOOKUP($P402,Receiving!$C:$T,7,FALSE)/VLOOKUP($P402,Receiving!$C:$T,5,FALSE)),0)*$AJ402</f>
        <v>0</v>
      </c>
      <c r="AP402" s="21">
        <f t="shared" si="125"/>
        <v>44.777285214785209</v>
      </c>
      <c r="AQ402" s="21">
        <f t="shared" si="126"/>
        <v>0</v>
      </c>
      <c r="AR402" s="22">
        <f t="shared" si="119"/>
        <v>0</v>
      </c>
      <c r="AS402" s="22">
        <f t="shared" si="127"/>
        <v>0</v>
      </c>
      <c r="AT402" s="22">
        <f>AA402/Team_Defense_Table[[#Totals],[Yards per completion]]*'Fanduel Export'!S402</f>
        <v>0</v>
      </c>
      <c r="AU402" s="12">
        <f t="shared" si="134"/>
        <v>0</v>
      </c>
      <c r="AV402" s="12">
        <f t="shared" si="120"/>
        <v>0</v>
      </c>
      <c r="AW402" s="21">
        <f t="shared" si="128"/>
        <v>27.354940892440894</v>
      </c>
      <c r="AX402" s="12">
        <f t="shared" si="129"/>
        <v>0</v>
      </c>
      <c r="AY402" s="12">
        <f>AF402/Team_Defense_Table[[#Totals],[Rushing Y/A]]*R402</f>
        <v>0</v>
      </c>
      <c r="AZ402" s="12">
        <f t="shared" si="135"/>
        <v>0</v>
      </c>
      <c r="BA402" s="22">
        <f t="shared" si="121"/>
        <v>0</v>
      </c>
      <c r="BB402" s="22">
        <f t="shared" si="122"/>
        <v>0</v>
      </c>
      <c r="BC402" s="21">
        <f t="shared" si="123"/>
        <v>0</v>
      </c>
      <c r="BD402" t="str">
        <f t="shared" si="130"/>
        <v>William Stanback</v>
      </c>
      <c r="BE402">
        <f t="shared" si="131"/>
        <v>4500</v>
      </c>
      <c r="BF402" t="str">
        <f t="shared" si="132"/>
        <v>RB</v>
      </c>
    </row>
    <row r="403" spans="1:58" x14ac:dyDescent="0.3">
      <c r="A403" t="s">
        <v>3050</v>
      </c>
      <c r="B403" t="s">
        <v>49</v>
      </c>
      <c r="C403" t="s">
        <v>3051</v>
      </c>
      <c r="D403" t="s">
        <v>3052</v>
      </c>
      <c r="E403" t="s">
        <v>2374</v>
      </c>
      <c r="F403">
        <v>0</v>
      </c>
      <c r="G403">
        <v>0</v>
      </c>
      <c r="H403">
        <v>4500</v>
      </c>
      <c r="I403" t="s">
        <v>1934</v>
      </c>
      <c r="J403" t="s">
        <v>56</v>
      </c>
      <c r="K403" t="s">
        <v>78</v>
      </c>
      <c r="O403" t="str">
        <f t="shared" si="124"/>
        <v>Tyron Johnson</v>
      </c>
      <c r="P403" t="str">
        <f>IFERROR(VLOOKUP(O:O,'Name Bridge'!A:B,2,FALSE),O:O)</f>
        <v>Tyron Johnson</v>
      </c>
      <c r="Q403" s="12">
        <f>VLOOKUP($K403,'Defensive Stats'!$AC:$AH,2,FALSE)</f>
        <v>7.8496993987975952</v>
      </c>
      <c r="R403" s="12">
        <f>VLOOKUP($K403,'Defensive Stats'!$AC:$AH,4,FALSE)</f>
        <v>4.7261904761904763</v>
      </c>
      <c r="S403" s="12">
        <f>VLOOKUP($K403,'Defensive Stats'!$AC:$AH,6,FALSE)</f>
        <v>12.717532467532468</v>
      </c>
      <c r="T403" s="12">
        <f>IFERROR(VLOOKUP($P403,Passing!$C:$AF,9,FALSE)/VLOOKUP($P403,Passing!$C:$AF,5,FALSE),0)</f>
        <v>0</v>
      </c>
      <c r="U403" s="12">
        <f>IFERROR(VLOOKUP($P403,Passing!$C:$AF,11,FALSE)/VLOOKUP($P403,Passing!$C:$AF,5,FALSE),0)</f>
        <v>0</v>
      </c>
      <c r="V403" s="12">
        <f>IFERROR(VLOOKUP($P403,Passing!$C:$AF,18,FALSE),0)</f>
        <v>0</v>
      </c>
      <c r="W403" s="12">
        <f>IFERROR(VLOOKUP($P403,Passing!$C:$AF,12,FALSE)/VLOOKUP($P403,Passing!$C:$AF,5,FALSE),0)</f>
        <v>0</v>
      </c>
      <c r="X403" s="12">
        <f>IFERROR(IF(OR($B403="D",$B403="K"),0,VLOOKUP($P403,Receiving!$C:$T,7,FALSE)/VLOOKUP($P403,Receiving!$C:$T,5,FALSE)),0)*$AJ403</f>
        <v>0</v>
      </c>
      <c r="Y403" s="21">
        <f>IFERROR(VLOOKUP($P403,Receiving!$C:$T,8,FALSE)/VLOOKUP($P403,Receiving!$C:$T,5,FALSE),0)</f>
        <v>0</v>
      </c>
      <c r="Z403" s="21">
        <f>IFERROR(VLOOKUP($P403,Receiving!$C:$T,10,FALSE)/VLOOKUP($P403,Receiving!$C:$T,5,FALSE),0)</f>
        <v>0</v>
      </c>
      <c r="AA403" s="21">
        <f>IFERROR(VLOOKUP($P403,Receiving!$C:$T,11,FALSE),0)</f>
        <v>0</v>
      </c>
      <c r="AB403" s="21">
        <f>IFERROR(VLOOKUP($P403,Receiving!$C:$T,14,FALSE),0)</f>
        <v>0</v>
      </c>
      <c r="AC403" s="21">
        <f>IFERROR(VLOOKUP($P403,Receiving!$C:$T,11,FALSE)/VLOOKUP($P403,Receiving!$C:$T,5,FALSE),0)</f>
        <v>0</v>
      </c>
      <c r="AD403" s="12">
        <f>IFERROR(VLOOKUP($P403,Rushing!$C:$P,7,FALSE)/VLOOKUP($P403,Rushing!$C:$P,5,FALSE),0)</f>
        <v>0</v>
      </c>
      <c r="AE403" s="12">
        <f>IFERROR(VLOOKUP($P403,Rushing!$C:$P,8,FALSE)/VLOOKUP($P403,Rushing!$C:$P,5,FALSE),0)</f>
        <v>0</v>
      </c>
      <c r="AF403" s="12">
        <f>IFERROR(VLOOKUP($P403,Rushing!$C:$P,12,FALSE),0)</f>
        <v>0</v>
      </c>
      <c r="AG403" s="12">
        <f>IFERROR(VLOOKUP($P403,Rushing!$C:$P,9,FALSE)/VLOOKUP($P403,Rushing!$C:$P,5,FALSE),0)</f>
        <v>0</v>
      </c>
      <c r="AH403" s="12">
        <f>VLOOKUP($J403,'Vegas Odds'!$B:$S,18,FALSE)</f>
        <v>34.151746652267818</v>
      </c>
      <c r="AI403" s="12">
        <f>VLOOKUP($J403,'Vegas Odds'!$B:$S,17,FALSE)</f>
        <v>26.748253347732181</v>
      </c>
      <c r="AJ403">
        <v>1</v>
      </c>
      <c r="AK403" s="12">
        <f t="shared" si="117"/>
        <v>0</v>
      </c>
      <c r="AL403" s="12">
        <f t="shared" si="118"/>
        <v>0</v>
      </c>
      <c r="AM403" s="12">
        <f>V403/Team_Defense_Table[[#Totals],[Passing yds/att]]*'Fanduel Export'!Q403</f>
        <v>0</v>
      </c>
      <c r="AN403" s="12">
        <f t="shared" si="133"/>
        <v>0</v>
      </c>
      <c r="AO403" s="12">
        <f>IFERROR(IF(OR($B403="D",$B403="K"),0,VLOOKUP($P403,Receiving!$C:$T,7,FALSE)/VLOOKUP($P403,Receiving!$C:$T,5,FALSE)),0)*$AJ403</f>
        <v>0</v>
      </c>
      <c r="AP403" s="21">
        <f t="shared" si="125"/>
        <v>32.673214285714288</v>
      </c>
      <c r="AQ403" s="21">
        <f t="shared" si="126"/>
        <v>0</v>
      </c>
      <c r="AR403" s="22">
        <f t="shared" si="119"/>
        <v>0</v>
      </c>
      <c r="AS403" s="22">
        <f t="shared" si="127"/>
        <v>0</v>
      </c>
      <c r="AT403" s="22">
        <f>AA403/Team_Defense_Table[[#Totals],[Yards per completion]]*'Fanduel Export'!S403</f>
        <v>0</v>
      </c>
      <c r="AU403" s="12">
        <f t="shared" si="134"/>
        <v>0</v>
      </c>
      <c r="AV403" s="12">
        <f t="shared" si="120"/>
        <v>0</v>
      </c>
      <c r="AW403" s="21">
        <f t="shared" si="128"/>
        <v>14.611309523809522</v>
      </c>
      <c r="AX403" s="12">
        <f t="shared" si="129"/>
        <v>0</v>
      </c>
      <c r="AY403" s="12">
        <f>AF403/Team_Defense_Table[[#Totals],[Rushing Y/A]]*R403</f>
        <v>0</v>
      </c>
      <c r="AZ403" s="12">
        <f t="shared" si="135"/>
        <v>0</v>
      </c>
      <c r="BA403" s="22">
        <f t="shared" si="121"/>
        <v>0</v>
      </c>
      <c r="BB403" s="22">
        <f t="shared" si="122"/>
        <v>0</v>
      </c>
      <c r="BC403" s="21">
        <f t="shared" si="123"/>
        <v>0</v>
      </c>
      <c r="BD403" t="str">
        <f t="shared" si="130"/>
        <v>Tyron Johnson</v>
      </c>
      <c r="BE403">
        <f t="shared" si="131"/>
        <v>4500</v>
      </c>
      <c r="BF403" t="str">
        <f t="shared" si="132"/>
        <v>WR</v>
      </c>
    </row>
    <row r="404" spans="1:58" x14ac:dyDescent="0.3">
      <c r="A404" t="s">
        <v>3053</v>
      </c>
      <c r="B404" t="s">
        <v>49</v>
      </c>
      <c r="C404" t="s">
        <v>3054</v>
      </c>
      <c r="D404" t="s">
        <v>3055</v>
      </c>
      <c r="E404" t="s">
        <v>3056</v>
      </c>
      <c r="F404">
        <v>0</v>
      </c>
      <c r="G404">
        <v>0</v>
      </c>
      <c r="H404">
        <v>4500</v>
      </c>
      <c r="I404" t="s">
        <v>1888</v>
      </c>
      <c r="J404" t="s">
        <v>54</v>
      </c>
      <c r="K404" t="s">
        <v>37</v>
      </c>
      <c r="O404" t="str">
        <f t="shared" si="124"/>
        <v>Donovan Peoples-Jones</v>
      </c>
      <c r="P404" t="str">
        <f>IFERROR(VLOOKUP(O:O,'Name Bridge'!A:B,2,FALSE),O:O)</f>
        <v>Donovan Peoples-Jones</v>
      </c>
      <c r="Q404" s="12">
        <f>VLOOKUP($K404,'Defensive Stats'!$AC:$AH,2,FALSE)</f>
        <v>6.09375</v>
      </c>
      <c r="R404" s="12">
        <f>VLOOKUP($K404,'Defensive Stats'!$AC:$AH,4,FALSE)</f>
        <v>4.3941176470588239</v>
      </c>
      <c r="S404" s="12">
        <f>VLOOKUP($K404,'Defensive Stats'!$AC:$AH,6,FALSE)</f>
        <v>10.424528301886792</v>
      </c>
      <c r="T404" s="12">
        <f>IFERROR(VLOOKUP($P404,Passing!$C:$AF,9,FALSE)/VLOOKUP($P404,Passing!$C:$AF,5,FALSE),0)</f>
        <v>0</v>
      </c>
      <c r="U404" s="12">
        <f>IFERROR(VLOOKUP($P404,Passing!$C:$AF,11,FALSE)/VLOOKUP($P404,Passing!$C:$AF,5,FALSE),0)</f>
        <v>0</v>
      </c>
      <c r="V404" s="12">
        <f>IFERROR(VLOOKUP($P404,Passing!$C:$AF,18,FALSE),0)</f>
        <v>0</v>
      </c>
      <c r="W404" s="12">
        <f>IFERROR(VLOOKUP($P404,Passing!$C:$AF,12,FALSE)/VLOOKUP($P404,Passing!$C:$AF,5,FALSE),0)</f>
        <v>0</v>
      </c>
      <c r="X404" s="12">
        <f>IFERROR(IF(OR($B404="D",$B404="K"),0,VLOOKUP($P404,Receiving!$C:$T,7,FALSE)/VLOOKUP($P404,Receiving!$C:$T,5,FALSE)),0)*$AJ404</f>
        <v>0</v>
      </c>
      <c r="Y404" s="21">
        <f>IFERROR(VLOOKUP($P404,Receiving!$C:$T,8,FALSE)/VLOOKUP($P404,Receiving!$C:$T,5,FALSE),0)</f>
        <v>0</v>
      </c>
      <c r="Z404" s="21">
        <f>IFERROR(VLOOKUP($P404,Receiving!$C:$T,10,FALSE)/VLOOKUP($P404,Receiving!$C:$T,5,FALSE),0)</f>
        <v>0</v>
      </c>
      <c r="AA404" s="21">
        <f>IFERROR(VLOOKUP($P404,Receiving!$C:$T,11,FALSE),0)</f>
        <v>0</v>
      </c>
      <c r="AB404" s="21">
        <f>IFERROR(VLOOKUP($P404,Receiving!$C:$T,14,FALSE),0)</f>
        <v>0</v>
      </c>
      <c r="AC404" s="21">
        <f>IFERROR(VLOOKUP($P404,Receiving!$C:$T,11,FALSE)/VLOOKUP($P404,Receiving!$C:$T,5,FALSE),0)</f>
        <v>0</v>
      </c>
      <c r="AD404" s="12">
        <f>IFERROR(VLOOKUP($P404,Rushing!$C:$P,7,FALSE)/VLOOKUP($P404,Rushing!$C:$P,5,FALSE),0)</f>
        <v>0</v>
      </c>
      <c r="AE404" s="12">
        <f>IFERROR(VLOOKUP($P404,Rushing!$C:$P,8,FALSE)/VLOOKUP($P404,Rushing!$C:$P,5,FALSE),0)</f>
        <v>0</v>
      </c>
      <c r="AF404" s="12">
        <f>IFERROR(VLOOKUP($P404,Rushing!$C:$P,12,FALSE),0)</f>
        <v>0</v>
      </c>
      <c r="AG404" s="12">
        <f>IFERROR(VLOOKUP($P404,Rushing!$C:$P,9,FALSE)/VLOOKUP($P404,Rushing!$C:$P,5,FALSE),0)</f>
        <v>0</v>
      </c>
      <c r="AH404" s="12">
        <f>VLOOKUP($J404,'Vegas Odds'!$B:$S,18,FALSE)</f>
        <v>39.317423175965665</v>
      </c>
      <c r="AI404" s="12">
        <f>VLOOKUP($J404,'Vegas Odds'!$B:$S,17,FALSE)</f>
        <v>20.682576824034335</v>
      </c>
      <c r="AJ404">
        <v>1</v>
      </c>
      <c r="AK404" s="12">
        <f t="shared" si="117"/>
        <v>0</v>
      </c>
      <c r="AL404" s="12">
        <f t="shared" si="118"/>
        <v>0</v>
      </c>
      <c r="AM404" s="12">
        <f>V404/Team_Defense_Table[[#Totals],[Passing yds/att]]*'Fanduel Export'!Q404</f>
        <v>0</v>
      </c>
      <c r="AN404" s="12">
        <f t="shared" si="133"/>
        <v>0</v>
      </c>
      <c r="AO404" s="12">
        <f>IFERROR(IF(OR($B404="D",$B404="K"),0,VLOOKUP($P404,Receiving!$C:$T,7,FALSE)/VLOOKUP($P404,Receiving!$C:$T,5,FALSE)),0)*$AJ404</f>
        <v>0</v>
      </c>
      <c r="AP404" s="21">
        <f t="shared" si="125"/>
        <v>34.054517704517707</v>
      </c>
      <c r="AQ404" s="21">
        <f t="shared" si="126"/>
        <v>0</v>
      </c>
      <c r="AR404" s="22">
        <f t="shared" si="119"/>
        <v>0</v>
      </c>
      <c r="AS404" s="22">
        <f t="shared" si="127"/>
        <v>0</v>
      </c>
      <c r="AT404" s="22">
        <f>AA404/Team_Defense_Table[[#Totals],[Yards per completion]]*'Fanduel Export'!S404</f>
        <v>0</v>
      </c>
      <c r="AU404" s="12">
        <f t="shared" si="134"/>
        <v>0</v>
      </c>
      <c r="AV404" s="12">
        <f t="shared" si="120"/>
        <v>0</v>
      </c>
      <c r="AW404" s="21">
        <f t="shared" si="128"/>
        <v>28.633928571428569</v>
      </c>
      <c r="AX404" s="12">
        <f t="shared" si="129"/>
        <v>0</v>
      </c>
      <c r="AY404" s="12">
        <f>AF404/Team_Defense_Table[[#Totals],[Rushing Y/A]]*R404</f>
        <v>0</v>
      </c>
      <c r="AZ404" s="12">
        <f t="shared" si="135"/>
        <v>0</v>
      </c>
      <c r="BA404" s="22">
        <f t="shared" si="121"/>
        <v>0</v>
      </c>
      <c r="BB404" s="22">
        <f t="shared" si="122"/>
        <v>0</v>
      </c>
      <c r="BC404" s="21">
        <f t="shared" si="123"/>
        <v>0</v>
      </c>
      <c r="BD404" t="str">
        <f t="shared" si="130"/>
        <v>Donovan Peoples-Jones</v>
      </c>
      <c r="BE404">
        <f t="shared" si="131"/>
        <v>4500</v>
      </c>
      <c r="BF404" t="str">
        <f t="shared" si="132"/>
        <v>WR</v>
      </c>
    </row>
    <row r="405" spans="1:58" x14ac:dyDescent="0.3">
      <c r="A405" t="s">
        <v>3057</v>
      </c>
      <c r="B405" t="s">
        <v>49</v>
      </c>
      <c r="C405" t="s">
        <v>2708</v>
      </c>
      <c r="D405" t="s">
        <v>3058</v>
      </c>
      <c r="E405" t="s">
        <v>3059</v>
      </c>
      <c r="F405">
        <v>0</v>
      </c>
      <c r="G405">
        <v>0</v>
      </c>
      <c r="H405">
        <v>4500</v>
      </c>
      <c r="I405" t="s">
        <v>1934</v>
      </c>
      <c r="J405" t="s">
        <v>56</v>
      </c>
      <c r="K405" t="s">
        <v>78</v>
      </c>
      <c r="O405" t="str">
        <f t="shared" si="124"/>
        <v>Jeff Cotton</v>
      </c>
      <c r="P405" t="str">
        <f>IFERROR(VLOOKUP(O:O,'Name Bridge'!A:B,2,FALSE),O:O)</f>
        <v>Jeff Cotton</v>
      </c>
      <c r="Q405" s="12">
        <f>VLOOKUP($K405,'Defensive Stats'!$AC:$AH,2,FALSE)</f>
        <v>7.8496993987975952</v>
      </c>
      <c r="R405" s="12">
        <f>VLOOKUP($K405,'Defensive Stats'!$AC:$AH,4,FALSE)</f>
        <v>4.7261904761904763</v>
      </c>
      <c r="S405" s="12">
        <f>VLOOKUP($K405,'Defensive Stats'!$AC:$AH,6,FALSE)</f>
        <v>12.717532467532468</v>
      </c>
      <c r="T405" s="12">
        <f>IFERROR(VLOOKUP($P405,Passing!$C:$AF,9,FALSE)/VLOOKUP($P405,Passing!$C:$AF,5,FALSE),0)</f>
        <v>0</v>
      </c>
      <c r="U405" s="12">
        <f>IFERROR(VLOOKUP($P405,Passing!$C:$AF,11,FALSE)/VLOOKUP($P405,Passing!$C:$AF,5,FALSE),0)</f>
        <v>0</v>
      </c>
      <c r="V405" s="12">
        <f>IFERROR(VLOOKUP($P405,Passing!$C:$AF,18,FALSE),0)</f>
        <v>0</v>
      </c>
      <c r="W405" s="12">
        <f>IFERROR(VLOOKUP($P405,Passing!$C:$AF,12,FALSE)/VLOOKUP($P405,Passing!$C:$AF,5,FALSE),0)</f>
        <v>0</v>
      </c>
      <c r="X405" s="12">
        <f>IFERROR(IF(OR($B405="D",$B405="K"),0,VLOOKUP($P405,Receiving!$C:$T,7,FALSE)/VLOOKUP($P405,Receiving!$C:$T,5,FALSE)),0)*$AJ405</f>
        <v>0</v>
      </c>
      <c r="Y405" s="21">
        <f>IFERROR(VLOOKUP($P405,Receiving!$C:$T,8,FALSE)/VLOOKUP($P405,Receiving!$C:$T,5,FALSE),0)</f>
        <v>0</v>
      </c>
      <c r="Z405" s="21">
        <f>IFERROR(VLOOKUP($P405,Receiving!$C:$T,10,FALSE)/VLOOKUP($P405,Receiving!$C:$T,5,FALSE),0)</f>
        <v>0</v>
      </c>
      <c r="AA405" s="21">
        <f>IFERROR(VLOOKUP($P405,Receiving!$C:$T,11,FALSE),0)</f>
        <v>0</v>
      </c>
      <c r="AB405" s="21">
        <f>IFERROR(VLOOKUP($P405,Receiving!$C:$T,14,FALSE),0)</f>
        <v>0</v>
      </c>
      <c r="AC405" s="21">
        <f>IFERROR(VLOOKUP($P405,Receiving!$C:$T,11,FALSE)/VLOOKUP($P405,Receiving!$C:$T,5,FALSE),0)</f>
        <v>0</v>
      </c>
      <c r="AD405" s="12">
        <f>IFERROR(VLOOKUP($P405,Rushing!$C:$P,7,FALSE)/VLOOKUP($P405,Rushing!$C:$P,5,FALSE),0)</f>
        <v>0</v>
      </c>
      <c r="AE405" s="12">
        <f>IFERROR(VLOOKUP($P405,Rushing!$C:$P,8,FALSE)/VLOOKUP($P405,Rushing!$C:$P,5,FALSE),0)</f>
        <v>0</v>
      </c>
      <c r="AF405" s="12">
        <f>IFERROR(VLOOKUP($P405,Rushing!$C:$P,12,FALSE),0)</f>
        <v>0</v>
      </c>
      <c r="AG405" s="12">
        <f>IFERROR(VLOOKUP($P405,Rushing!$C:$P,9,FALSE)/VLOOKUP($P405,Rushing!$C:$P,5,FALSE),0)</f>
        <v>0</v>
      </c>
      <c r="AH405" s="12">
        <f>VLOOKUP($J405,'Vegas Odds'!$B:$S,18,FALSE)</f>
        <v>34.151746652267818</v>
      </c>
      <c r="AI405" s="12">
        <f>VLOOKUP($J405,'Vegas Odds'!$B:$S,17,FALSE)</f>
        <v>26.748253347732181</v>
      </c>
      <c r="AJ405">
        <v>1</v>
      </c>
      <c r="AK405" s="12">
        <f t="shared" si="117"/>
        <v>0</v>
      </c>
      <c r="AL405" s="12">
        <f t="shared" si="118"/>
        <v>0</v>
      </c>
      <c r="AM405" s="12">
        <f>V405/Team_Defense_Table[[#Totals],[Passing yds/att]]*'Fanduel Export'!Q405</f>
        <v>0</v>
      </c>
      <c r="AN405" s="12">
        <f t="shared" si="133"/>
        <v>0</v>
      </c>
      <c r="AO405" s="12">
        <f>IFERROR(IF(OR($B405="D",$B405="K"),0,VLOOKUP($P405,Receiving!$C:$T,7,FALSE)/VLOOKUP($P405,Receiving!$C:$T,5,FALSE)),0)*$AJ405</f>
        <v>0</v>
      </c>
      <c r="AP405" s="21">
        <f t="shared" si="125"/>
        <v>32.673214285714288</v>
      </c>
      <c r="AQ405" s="21">
        <f t="shared" si="126"/>
        <v>0</v>
      </c>
      <c r="AR405" s="22">
        <f t="shared" si="119"/>
        <v>0</v>
      </c>
      <c r="AS405" s="22">
        <f t="shared" si="127"/>
        <v>0</v>
      </c>
      <c r="AT405" s="22">
        <f>AA405/Team_Defense_Table[[#Totals],[Yards per completion]]*'Fanduel Export'!S405</f>
        <v>0</v>
      </c>
      <c r="AU405" s="12">
        <f t="shared" si="134"/>
        <v>0</v>
      </c>
      <c r="AV405" s="12">
        <f t="shared" si="120"/>
        <v>0</v>
      </c>
      <c r="AW405" s="21">
        <f t="shared" si="128"/>
        <v>14.611309523809522</v>
      </c>
      <c r="AX405" s="12">
        <f t="shared" si="129"/>
        <v>0</v>
      </c>
      <c r="AY405" s="12">
        <f>AF405/Team_Defense_Table[[#Totals],[Rushing Y/A]]*R405</f>
        <v>0</v>
      </c>
      <c r="AZ405" s="12">
        <f t="shared" si="135"/>
        <v>0</v>
      </c>
      <c r="BA405" s="22">
        <f t="shared" si="121"/>
        <v>0</v>
      </c>
      <c r="BB405" s="22">
        <f t="shared" si="122"/>
        <v>0</v>
      </c>
      <c r="BC405" s="21">
        <f t="shared" si="123"/>
        <v>0</v>
      </c>
      <c r="BD405" t="str">
        <f t="shared" si="130"/>
        <v>Jeff Cotton</v>
      </c>
      <c r="BE405">
        <f t="shared" si="131"/>
        <v>4500</v>
      </c>
      <c r="BF405" t="str">
        <f t="shared" si="132"/>
        <v>WR</v>
      </c>
    </row>
    <row r="406" spans="1:58" x14ac:dyDescent="0.3">
      <c r="A406" t="s">
        <v>3060</v>
      </c>
      <c r="B406" t="s">
        <v>49</v>
      </c>
      <c r="C406" t="s">
        <v>3061</v>
      </c>
      <c r="D406" t="s">
        <v>517</v>
      </c>
      <c r="E406" t="s">
        <v>2414</v>
      </c>
      <c r="F406">
        <v>1.1833333174387599</v>
      </c>
      <c r="G406">
        <v>6</v>
      </c>
      <c r="H406">
        <v>4500</v>
      </c>
      <c r="I406" t="s">
        <v>1884</v>
      </c>
      <c r="J406" t="s">
        <v>33</v>
      </c>
      <c r="K406" t="s">
        <v>1138</v>
      </c>
      <c r="O406" t="str">
        <f t="shared" si="124"/>
        <v>DeAndrew White</v>
      </c>
      <c r="P406" t="str">
        <f>IFERROR(VLOOKUP(O:O,'Name Bridge'!A:B,2,FALSE),O:O)</f>
        <v>DeAndrew White</v>
      </c>
      <c r="Q406" s="12">
        <f>VLOOKUP($K406,'Defensive Stats'!$AC:$AH,2,FALSE)</f>
        <v>7.8079847908745244</v>
      </c>
      <c r="R406" s="12">
        <f>VLOOKUP($K406,'Defensive Stats'!$AC:$AH,4,FALSE)</f>
        <v>3.8765432098765431</v>
      </c>
      <c r="S406" s="12">
        <f>VLOOKUP($K406,'Defensive Stats'!$AC:$AH,6,FALSE)</f>
        <v>12.186943620178042</v>
      </c>
      <c r="T406" s="12">
        <f>IFERROR(VLOOKUP($P406,Passing!$C:$AF,9,FALSE)/VLOOKUP($P406,Passing!$C:$AF,5,FALSE),0)</f>
        <v>0</v>
      </c>
      <c r="U406" s="12">
        <f>IFERROR(VLOOKUP($P406,Passing!$C:$AF,11,FALSE)/VLOOKUP($P406,Passing!$C:$AF,5,FALSE),0)</f>
        <v>0</v>
      </c>
      <c r="V406" s="12">
        <f>IFERROR(VLOOKUP($P406,Passing!$C:$AF,18,FALSE),0)</f>
        <v>0</v>
      </c>
      <c r="W406" s="12">
        <f>IFERROR(VLOOKUP($P406,Passing!$C:$AF,12,FALSE)/VLOOKUP($P406,Passing!$C:$AF,5,FALSE),0)</f>
        <v>0</v>
      </c>
      <c r="X406" s="12">
        <f>IFERROR(IF(OR($B406="D",$B406="K"),0,VLOOKUP($P406,Receiving!$C:$T,7,FALSE)/VLOOKUP($P406,Receiving!$C:$T,5,FALSE)),0)*$AJ406</f>
        <v>0.9</v>
      </c>
      <c r="Y406" s="21">
        <f>IFERROR(VLOOKUP($P406,Receiving!$C:$T,8,FALSE)/VLOOKUP($P406,Receiving!$C:$T,5,FALSE),0)</f>
        <v>0.4</v>
      </c>
      <c r="Z406" s="21">
        <f>IFERROR(VLOOKUP($P406,Receiving!$C:$T,10,FALSE)/VLOOKUP($P406,Receiving!$C:$T,5,FALSE),0)</f>
        <v>5.0999999999999996</v>
      </c>
      <c r="AA406" s="21">
        <f>IFERROR(VLOOKUP($P406,Receiving!$C:$T,11,FALSE),0)</f>
        <v>12.8</v>
      </c>
      <c r="AB406" s="21">
        <f>IFERROR(VLOOKUP($P406,Receiving!$C:$T,14,FALSE),0)</f>
        <v>18</v>
      </c>
      <c r="AC406" s="21">
        <f>IFERROR(VLOOKUP($P406,Receiving!$C:$T,11,FALSE)/VLOOKUP($P406,Receiving!$C:$T,5,FALSE),0)</f>
        <v>1.28</v>
      </c>
      <c r="AD406" s="12">
        <f>IFERROR(VLOOKUP($P406,Rushing!$C:$P,7,FALSE)/VLOOKUP($P406,Rushing!$C:$P,5,FALSE),0)</f>
        <v>0</v>
      </c>
      <c r="AE406" s="12">
        <f>IFERROR(VLOOKUP($P406,Rushing!$C:$P,8,FALSE)/VLOOKUP($P406,Rushing!$C:$P,5,FALSE),0)</f>
        <v>0</v>
      </c>
      <c r="AF406" s="12">
        <f>IFERROR(VLOOKUP($P406,Rushing!$C:$P,12,FALSE),0)</f>
        <v>0</v>
      </c>
      <c r="AG406" s="12">
        <f>IFERROR(VLOOKUP($P406,Rushing!$C:$P,9,FALSE)/VLOOKUP($P406,Rushing!$C:$P,5,FALSE),0)</f>
        <v>0</v>
      </c>
      <c r="AH406" s="12">
        <f>VLOOKUP($J406,'Vegas Odds'!$B:$S,18,FALSE)</f>
        <v>42.975624629062651</v>
      </c>
      <c r="AI406" s="12">
        <f>VLOOKUP($J406,'Vegas Odds'!$B:$S,17,FALSE)</f>
        <v>20.224375370937352</v>
      </c>
      <c r="AJ406">
        <v>1</v>
      </c>
      <c r="AK406" s="12">
        <f t="shared" si="117"/>
        <v>0</v>
      </c>
      <c r="AL406" s="12">
        <f t="shared" si="118"/>
        <v>0</v>
      </c>
      <c r="AM406" s="12">
        <f>V406/Team_Defense_Table[[#Totals],[Passing yds/att]]*'Fanduel Export'!Q406</f>
        <v>0</v>
      </c>
      <c r="AN406" s="12">
        <f t="shared" si="133"/>
        <v>0</v>
      </c>
      <c r="AO406" s="12">
        <f>IFERROR(IF(OR($B406="D",$B406="K"),0,VLOOKUP($P406,Receiving!$C:$T,7,FALSE)/VLOOKUP($P406,Receiving!$C:$T,5,FALSE)),0)*$AJ406</f>
        <v>0.9</v>
      </c>
      <c r="AP406" s="21">
        <f t="shared" si="125"/>
        <v>35.359294871794873</v>
      </c>
      <c r="AQ406" s="21">
        <f t="shared" si="126"/>
        <v>1.0938584127990856</v>
      </c>
      <c r="AR406" s="22">
        <f t="shared" si="119"/>
        <v>0.4</v>
      </c>
      <c r="AS406" s="22">
        <f t="shared" si="127"/>
        <v>0.48615929457737139</v>
      </c>
      <c r="AT406" s="22">
        <f>AA406/Team_Defense_Table[[#Totals],[Yards per completion]]*'Fanduel Export'!S406</f>
        <v>14.690644307741216</v>
      </c>
      <c r="AU406" s="12">
        <f t="shared" si="134"/>
        <v>7.1419932735385458</v>
      </c>
      <c r="AV406" s="12">
        <f t="shared" si="120"/>
        <v>0</v>
      </c>
      <c r="AW406" s="21">
        <f t="shared" si="128"/>
        <v>28.778311965811962</v>
      </c>
      <c r="AX406" s="12">
        <f t="shared" si="129"/>
        <v>0</v>
      </c>
      <c r="AY406" s="12">
        <f>AF406/Team_Defense_Table[[#Totals],[Rushing Y/A]]*R406</f>
        <v>0</v>
      </c>
      <c r="AZ406" s="12">
        <f t="shared" si="135"/>
        <v>0</v>
      </c>
      <c r="BA406" s="22">
        <f t="shared" si="121"/>
        <v>0.91419932735385467</v>
      </c>
      <c r="BB406" s="22">
        <f t="shared" si="122"/>
        <v>0.20315540607863436</v>
      </c>
      <c r="BC406" s="21">
        <f t="shared" si="123"/>
        <v>0.2</v>
      </c>
      <c r="BD406" t="str">
        <f t="shared" si="130"/>
        <v>DeAndrew White</v>
      </c>
      <c r="BE406">
        <f t="shared" si="131"/>
        <v>4500</v>
      </c>
      <c r="BF406" t="str">
        <f t="shared" si="132"/>
        <v>WR</v>
      </c>
    </row>
    <row r="407" spans="1:58" x14ac:dyDescent="0.3">
      <c r="A407" t="s">
        <v>3062</v>
      </c>
      <c r="B407" t="s">
        <v>34</v>
      </c>
      <c r="C407" t="s">
        <v>3063</v>
      </c>
      <c r="D407" t="s">
        <v>3064</v>
      </c>
      <c r="E407" t="s">
        <v>3065</v>
      </c>
      <c r="F407">
        <v>0</v>
      </c>
      <c r="G407">
        <v>0</v>
      </c>
      <c r="H407">
        <v>4500</v>
      </c>
      <c r="I407" t="s">
        <v>1972</v>
      </c>
      <c r="J407" t="s">
        <v>86</v>
      </c>
      <c r="K407" t="s">
        <v>1093</v>
      </c>
      <c r="O407" t="str">
        <f t="shared" si="124"/>
        <v>Malcolm Perry</v>
      </c>
      <c r="P407" t="str">
        <f>IFERROR(VLOOKUP(O:O,'Name Bridge'!A:B,2,FALSE),O:O)</f>
        <v>Malcolm Perry</v>
      </c>
      <c r="Q407" s="12">
        <f>VLOOKUP($K407,'Defensive Stats'!$AC:$AH,2,FALSE)</f>
        <v>5.3843283582089549</v>
      </c>
      <c r="R407" s="12">
        <f>VLOOKUP($K407,'Defensive Stats'!$AC:$AH,4,FALSE)</f>
        <v>4.1863013698630134</v>
      </c>
      <c r="S407" s="12">
        <f>VLOOKUP($K407,'Defensive Stats'!$AC:$AH,6,FALSE)</f>
        <v>9.5247524752475243</v>
      </c>
      <c r="T407" s="12">
        <f>IFERROR(VLOOKUP($P407,Passing!$C:$AF,9,FALSE)/VLOOKUP($P407,Passing!$C:$AF,5,FALSE),0)</f>
        <v>0</v>
      </c>
      <c r="U407" s="12">
        <f>IFERROR(VLOOKUP($P407,Passing!$C:$AF,11,FALSE)/VLOOKUP($P407,Passing!$C:$AF,5,FALSE),0)</f>
        <v>0</v>
      </c>
      <c r="V407" s="12">
        <f>IFERROR(VLOOKUP($P407,Passing!$C:$AF,18,FALSE),0)</f>
        <v>0</v>
      </c>
      <c r="W407" s="12">
        <f>IFERROR(VLOOKUP($P407,Passing!$C:$AF,12,FALSE)/VLOOKUP($P407,Passing!$C:$AF,5,FALSE),0)</f>
        <v>0</v>
      </c>
      <c r="X407" s="12">
        <f>IFERROR(IF(OR($B407="D",$B407="K"),0,VLOOKUP($P407,Receiving!$C:$T,7,FALSE)/VLOOKUP($P407,Receiving!$C:$T,5,FALSE)),0)*$AJ407</f>
        <v>0</v>
      </c>
      <c r="Y407" s="21">
        <f>IFERROR(VLOOKUP($P407,Receiving!$C:$T,8,FALSE)/VLOOKUP($P407,Receiving!$C:$T,5,FALSE),0)</f>
        <v>0</v>
      </c>
      <c r="Z407" s="21">
        <f>IFERROR(VLOOKUP($P407,Receiving!$C:$T,10,FALSE)/VLOOKUP($P407,Receiving!$C:$T,5,FALSE),0)</f>
        <v>0</v>
      </c>
      <c r="AA407" s="21">
        <f>IFERROR(VLOOKUP($P407,Receiving!$C:$T,11,FALSE),0)</f>
        <v>0</v>
      </c>
      <c r="AB407" s="21">
        <f>IFERROR(VLOOKUP($P407,Receiving!$C:$T,14,FALSE),0)</f>
        <v>0</v>
      </c>
      <c r="AC407" s="21">
        <f>IFERROR(VLOOKUP($P407,Receiving!$C:$T,11,FALSE)/VLOOKUP($P407,Receiving!$C:$T,5,FALSE),0)</f>
        <v>0</v>
      </c>
      <c r="AD407" s="12">
        <f>IFERROR(VLOOKUP($P407,Rushing!$C:$P,7,FALSE)/VLOOKUP($P407,Rushing!$C:$P,5,FALSE),0)</f>
        <v>0</v>
      </c>
      <c r="AE407" s="12">
        <f>IFERROR(VLOOKUP($P407,Rushing!$C:$P,8,FALSE)/VLOOKUP($P407,Rushing!$C:$P,5,FALSE),0)</f>
        <v>0</v>
      </c>
      <c r="AF407" s="12">
        <f>IFERROR(VLOOKUP($P407,Rushing!$C:$P,12,FALSE),0)</f>
        <v>0</v>
      </c>
      <c r="AG407" s="12">
        <f>IFERROR(VLOOKUP($P407,Rushing!$C:$P,9,FALSE)/VLOOKUP($P407,Rushing!$C:$P,5,FALSE),0)</f>
        <v>0</v>
      </c>
      <c r="AH407" s="12">
        <f>VLOOKUP($J407,'Vegas Odds'!$B:$S,18,FALSE)</f>
        <v>42.492174647302903</v>
      </c>
      <c r="AI407" s="12">
        <f>VLOOKUP($J407,'Vegas Odds'!$B:$S,17,FALSE)</f>
        <v>20.507825352697093</v>
      </c>
      <c r="AJ407">
        <v>1</v>
      </c>
      <c r="AK407" s="12">
        <f t="shared" si="117"/>
        <v>0</v>
      </c>
      <c r="AL407" s="12">
        <f t="shared" si="118"/>
        <v>0</v>
      </c>
      <c r="AM407" s="12">
        <f>V407/Team_Defense_Table[[#Totals],[Passing yds/att]]*'Fanduel Export'!Q407</f>
        <v>0</v>
      </c>
      <c r="AN407" s="12">
        <f t="shared" si="133"/>
        <v>0</v>
      </c>
      <c r="AO407" s="12">
        <f>IFERROR(IF(OR($B407="D",$B407="K"),0,VLOOKUP($P407,Receiving!$C:$T,7,FALSE)/VLOOKUP($P407,Receiving!$C:$T,5,FALSE)),0)*$AJ407</f>
        <v>0</v>
      </c>
      <c r="AP407" s="21">
        <f t="shared" si="125"/>
        <v>49.607967032967032</v>
      </c>
      <c r="AQ407" s="21">
        <f t="shared" si="126"/>
        <v>0</v>
      </c>
      <c r="AR407" s="22">
        <f t="shared" si="119"/>
        <v>0</v>
      </c>
      <c r="AS407" s="22">
        <f t="shared" si="127"/>
        <v>0</v>
      </c>
      <c r="AT407" s="22">
        <f>AA407/Team_Defense_Table[[#Totals],[Yards per completion]]*'Fanduel Export'!S407</f>
        <v>0</v>
      </c>
      <c r="AU407" s="12">
        <f t="shared" si="134"/>
        <v>0</v>
      </c>
      <c r="AV407" s="12">
        <f t="shared" si="120"/>
        <v>0</v>
      </c>
      <c r="AW407" s="21">
        <f t="shared" si="128"/>
        <v>42.314010989010988</v>
      </c>
      <c r="AX407" s="12">
        <f t="shared" si="129"/>
        <v>0</v>
      </c>
      <c r="AY407" s="12">
        <f>AF407/Team_Defense_Table[[#Totals],[Rushing Y/A]]*R407</f>
        <v>0</v>
      </c>
      <c r="AZ407" s="12">
        <f t="shared" si="135"/>
        <v>0</v>
      </c>
      <c r="BA407" s="22">
        <f t="shared" si="121"/>
        <v>0</v>
      </c>
      <c r="BB407" s="22">
        <f t="shared" si="122"/>
        <v>0</v>
      </c>
      <c r="BC407" s="21">
        <f t="shared" si="123"/>
        <v>0</v>
      </c>
      <c r="BD407" t="str">
        <f t="shared" si="130"/>
        <v>Malcolm Perry</v>
      </c>
      <c r="BE407">
        <f t="shared" si="131"/>
        <v>4500</v>
      </c>
      <c r="BF407" t="str">
        <f t="shared" si="132"/>
        <v>RB</v>
      </c>
    </row>
    <row r="408" spans="1:58" x14ac:dyDescent="0.3">
      <c r="A408" t="s">
        <v>3066</v>
      </c>
      <c r="B408" t="s">
        <v>34</v>
      </c>
      <c r="C408" t="s">
        <v>3067</v>
      </c>
      <c r="D408" t="s">
        <v>3068</v>
      </c>
      <c r="E408" t="s">
        <v>3069</v>
      </c>
      <c r="F408">
        <v>0</v>
      </c>
      <c r="G408">
        <v>0</v>
      </c>
      <c r="H408">
        <v>4500</v>
      </c>
      <c r="I408" t="s">
        <v>1968</v>
      </c>
      <c r="J408" t="s">
        <v>99</v>
      </c>
      <c r="K408" t="s">
        <v>72</v>
      </c>
      <c r="O408" t="str">
        <f t="shared" si="124"/>
        <v>Napoleon Maxwell</v>
      </c>
      <c r="P408" t="str">
        <f>IFERROR(VLOOKUP(O:O,'Name Bridge'!A:B,2,FALSE),O:O)</f>
        <v>Napoleon Maxwell</v>
      </c>
      <c r="Q408" s="12">
        <f>VLOOKUP($K408,'Defensive Stats'!$AC:$AH,2,FALSE)</f>
        <v>7.4484451718494276</v>
      </c>
      <c r="R408" s="12">
        <f>VLOOKUP($K408,'Defensive Stats'!$AC:$AH,4,FALSE)</f>
        <v>4.0769230769230766</v>
      </c>
      <c r="S408" s="12">
        <f>VLOOKUP($K408,'Defensive Stats'!$AC:$AH,6,FALSE)</f>
        <v>11.94488188976378</v>
      </c>
      <c r="T408" s="12">
        <f>IFERROR(VLOOKUP($P408,Passing!$C:$AF,9,FALSE)/VLOOKUP($P408,Passing!$C:$AF,5,FALSE),0)</f>
        <v>0</v>
      </c>
      <c r="U408" s="12">
        <f>IFERROR(VLOOKUP($P408,Passing!$C:$AF,11,FALSE)/VLOOKUP($P408,Passing!$C:$AF,5,FALSE),0)</f>
        <v>0</v>
      </c>
      <c r="V408" s="12">
        <f>IFERROR(VLOOKUP($P408,Passing!$C:$AF,18,FALSE),0)</f>
        <v>0</v>
      </c>
      <c r="W408" s="12">
        <f>IFERROR(VLOOKUP($P408,Passing!$C:$AF,12,FALSE)/VLOOKUP($P408,Passing!$C:$AF,5,FALSE),0)</f>
        <v>0</v>
      </c>
      <c r="X408" s="12">
        <f>IFERROR(IF(OR($B408="D",$B408="K"),0,VLOOKUP($P408,Receiving!$C:$T,7,FALSE)/VLOOKUP($P408,Receiving!$C:$T,5,FALSE)),0)*$AJ408</f>
        <v>0</v>
      </c>
      <c r="Y408" s="21">
        <f>IFERROR(VLOOKUP($P408,Receiving!$C:$T,8,FALSE)/VLOOKUP($P408,Receiving!$C:$T,5,FALSE),0)</f>
        <v>0</v>
      </c>
      <c r="Z408" s="21">
        <f>IFERROR(VLOOKUP($P408,Receiving!$C:$T,10,FALSE)/VLOOKUP($P408,Receiving!$C:$T,5,FALSE),0)</f>
        <v>0</v>
      </c>
      <c r="AA408" s="21">
        <f>IFERROR(VLOOKUP($P408,Receiving!$C:$T,11,FALSE),0)</f>
        <v>0</v>
      </c>
      <c r="AB408" s="21">
        <f>IFERROR(VLOOKUP($P408,Receiving!$C:$T,14,FALSE),0)</f>
        <v>0</v>
      </c>
      <c r="AC408" s="21">
        <f>IFERROR(VLOOKUP($P408,Receiving!$C:$T,11,FALSE)/VLOOKUP($P408,Receiving!$C:$T,5,FALSE),0)</f>
        <v>0</v>
      </c>
      <c r="AD408" s="12">
        <f>IFERROR(VLOOKUP($P408,Rushing!$C:$P,7,FALSE)/VLOOKUP($P408,Rushing!$C:$P,5,FALSE),0)</f>
        <v>0</v>
      </c>
      <c r="AE408" s="12">
        <f>IFERROR(VLOOKUP($P408,Rushing!$C:$P,8,FALSE)/VLOOKUP($P408,Rushing!$C:$P,5,FALSE),0)</f>
        <v>0</v>
      </c>
      <c r="AF408" s="12">
        <f>IFERROR(VLOOKUP($P408,Rushing!$C:$P,12,FALSE),0)</f>
        <v>0</v>
      </c>
      <c r="AG408" s="12">
        <f>IFERROR(VLOOKUP($P408,Rushing!$C:$P,9,FALSE)/VLOOKUP($P408,Rushing!$C:$P,5,FALSE),0)</f>
        <v>0</v>
      </c>
      <c r="AH408" s="12">
        <f>VLOOKUP($J408,'Vegas Odds'!$B:$S,18,FALSE)</f>
        <v>39.087289482995565</v>
      </c>
      <c r="AI408" s="12">
        <f>VLOOKUP($J408,'Vegas Odds'!$B:$S,17,FALSE)</f>
        <v>21.912710517004435</v>
      </c>
      <c r="AJ408">
        <v>1</v>
      </c>
      <c r="AK408" s="12">
        <f t="shared" si="117"/>
        <v>0</v>
      </c>
      <c r="AL408" s="12">
        <f t="shared" si="118"/>
        <v>0</v>
      </c>
      <c r="AM408" s="12">
        <f>V408/Team_Defense_Table[[#Totals],[Passing yds/att]]*'Fanduel Export'!Q408</f>
        <v>0</v>
      </c>
      <c r="AN408" s="12">
        <f t="shared" si="133"/>
        <v>0</v>
      </c>
      <c r="AO408" s="12">
        <f>IFERROR(IF(OR($B408="D",$B408="K"),0,VLOOKUP($P408,Receiving!$C:$T,7,FALSE)/VLOOKUP($P408,Receiving!$C:$T,5,FALSE)),0)*$AJ408</f>
        <v>0</v>
      </c>
      <c r="AP408" s="21">
        <f t="shared" si="125"/>
        <v>29.935714285714287</v>
      </c>
      <c r="AQ408" s="21">
        <f t="shared" si="126"/>
        <v>0</v>
      </c>
      <c r="AR408" s="22">
        <f t="shared" si="119"/>
        <v>0</v>
      </c>
      <c r="AS408" s="22">
        <f t="shared" si="127"/>
        <v>0</v>
      </c>
      <c r="AT408" s="22">
        <f>AA408/Team_Defense_Table[[#Totals],[Yards per completion]]*'Fanduel Export'!S408</f>
        <v>0</v>
      </c>
      <c r="AU408" s="12">
        <f t="shared" si="134"/>
        <v>0</v>
      </c>
      <c r="AV408" s="12">
        <f t="shared" si="120"/>
        <v>0</v>
      </c>
      <c r="AW408" s="21">
        <f t="shared" si="128"/>
        <v>24.985714285714284</v>
      </c>
      <c r="AX408" s="12">
        <f t="shared" si="129"/>
        <v>0</v>
      </c>
      <c r="AY408" s="12">
        <f>AF408/Team_Defense_Table[[#Totals],[Rushing Y/A]]*R408</f>
        <v>0</v>
      </c>
      <c r="AZ408" s="12">
        <f t="shared" si="135"/>
        <v>0</v>
      </c>
      <c r="BA408" s="22">
        <f t="shared" si="121"/>
        <v>0</v>
      </c>
      <c r="BB408" s="22">
        <f t="shared" si="122"/>
        <v>0</v>
      </c>
      <c r="BC408" s="21">
        <f t="shared" si="123"/>
        <v>0</v>
      </c>
      <c r="BD408" t="str">
        <f t="shared" si="130"/>
        <v>Napoleon Maxwell</v>
      </c>
      <c r="BE408">
        <f t="shared" si="131"/>
        <v>4500</v>
      </c>
      <c r="BF408" t="str">
        <f t="shared" si="132"/>
        <v>RB</v>
      </c>
    </row>
    <row r="409" spans="1:58" x14ac:dyDescent="0.3">
      <c r="A409" t="s">
        <v>3070</v>
      </c>
      <c r="B409" t="s">
        <v>49</v>
      </c>
      <c r="C409" t="s">
        <v>3009</v>
      </c>
      <c r="D409" t="s">
        <v>3071</v>
      </c>
      <c r="E409" t="s">
        <v>2374</v>
      </c>
      <c r="F409">
        <v>0</v>
      </c>
      <c r="G409">
        <v>0</v>
      </c>
      <c r="H409">
        <v>4500</v>
      </c>
      <c r="I409" t="s">
        <v>1892</v>
      </c>
      <c r="J409" t="s">
        <v>1095</v>
      </c>
      <c r="K409" t="s">
        <v>1096</v>
      </c>
      <c r="O409" t="str">
        <f t="shared" si="124"/>
        <v>Juwan Johnson</v>
      </c>
      <c r="P409" t="str">
        <f>IFERROR(VLOOKUP(O:O,'Name Bridge'!A:B,2,FALSE),O:O)</f>
        <v>Juwan Johnson</v>
      </c>
      <c r="Q409" s="12">
        <f>VLOOKUP($K409,'Defensive Stats'!$AC:$AH,2,FALSE)</f>
        <v>6.5090361445783129</v>
      </c>
      <c r="R409" s="12">
        <f>VLOOKUP($K409,'Defensive Stats'!$AC:$AH,4,FALSE)</f>
        <v>3.2624309392265194</v>
      </c>
      <c r="S409" s="12">
        <f>VLOOKUP($K409,'Defensive Stats'!$AC:$AH,6,FALSE)</f>
        <v>10.593137254901961</v>
      </c>
      <c r="T409" s="12">
        <f>IFERROR(VLOOKUP($P409,Passing!$C:$AF,9,FALSE)/VLOOKUP($P409,Passing!$C:$AF,5,FALSE),0)</f>
        <v>0</v>
      </c>
      <c r="U409" s="12">
        <f>IFERROR(VLOOKUP($P409,Passing!$C:$AF,11,FALSE)/VLOOKUP($P409,Passing!$C:$AF,5,FALSE),0)</f>
        <v>0</v>
      </c>
      <c r="V409" s="12">
        <f>IFERROR(VLOOKUP($P409,Passing!$C:$AF,18,FALSE),0)</f>
        <v>0</v>
      </c>
      <c r="W409" s="12">
        <f>IFERROR(VLOOKUP($P409,Passing!$C:$AF,12,FALSE)/VLOOKUP($P409,Passing!$C:$AF,5,FALSE),0)</f>
        <v>0</v>
      </c>
      <c r="X409" s="12">
        <f>IFERROR(IF(OR($B409="D",$B409="K"),0,VLOOKUP($P409,Receiving!$C:$T,7,FALSE)/VLOOKUP($P409,Receiving!$C:$T,5,FALSE)),0)*$AJ409</f>
        <v>0</v>
      </c>
      <c r="Y409" s="21">
        <f>IFERROR(VLOOKUP($P409,Receiving!$C:$T,8,FALSE)/VLOOKUP($P409,Receiving!$C:$T,5,FALSE),0)</f>
        <v>0</v>
      </c>
      <c r="Z409" s="21">
        <f>IFERROR(VLOOKUP($P409,Receiving!$C:$T,10,FALSE)/VLOOKUP($P409,Receiving!$C:$T,5,FALSE),0)</f>
        <v>0</v>
      </c>
      <c r="AA409" s="21">
        <f>IFERROR(VLOOKUP($P409,Receiving!$C:$T,11,FALSE),0)</f>
        <v>0</v>
      </c>
      <c r="AB409" s="21">
        <f>IFERROR(VLOOKUP($P409,Receiving!$C:$T,14,FALSE),0)</f>
        <v>0</v>
      </c>
      <c r="AC409" s="21">
        <f>IFERROR(VLOOKUP($P409,Receiving!$C:$T,11,FALSE)/VLOOKUP($P409,Receiving!$C:$T,5,FALSE),0)</f>
        <v>0</v>
      </c>
      <c r="AD409" s="12">
        <f>IFERROR(VLOOKUP($P409,Rushing!$C:$P,7,FALSE)/VLOOKUP($P409,Rushing!$C:$P,5,FALSE),0)</f>
        <v>0</v>
      </c>
      <c r="AE409" s="12">
        <f>IFERROR(VLOOKUP($P409,Rushing!$C:$P,8,FALSE)/VLOOKUP($P409,Rushing!$C:$P,5,FALSE),0)</f>
        <v>0</v>
      </c>
      <c r="AF409" s="12">
        <f>IFERROR(VLOOKUP($P409,Rushing!$C:$P,12,FALSE),0)</f>
        <v>0</v>
      </c>
      <c r="AG409" s="12">
        <f>IFERROR(VLOOKUP($P409,Rushing!$C:$P,9,FALSE)/VLOOKUP($P409,Rushing!$C:$P,5,FALSE),0)</f>
        <v>0</v>
      </c>
      <c r="AH409" s="12">
        <f>VLOOKUP($J409,'Vegas Odds'!$B:$S,18,FALSE)</f>
        <v>41.698085765579364</v>
      </c>
      <c r="AI409" s="12">
        <f>VLOOKUP($J409,'Vegas Odds'!$B:$S,17,FALSE)</f>
        <v>21.901914234420641</v>
      </c>
      <c r="AJ409">
        <v>1</v>
      </c>
      <c r="AK409" s="12">
        <f t="shared" si="117"/>
        <v>0</v>
      </c>
      <c r="AL409" s="12">
        <f t="shared" si="118"/>
        <v>0</v>
      </c>
      <c r="AM409" s="12">
        <f>V409/Team_Defense_Table[[#Totals],[Passing yds/att]]*'Fanduel Export'!Q409</f>
        <v>0</v>
      </c>
      <c r="AN409" s="12">
        <f t="shared" si="133"/>
        <v>0</v>
      </c>
      <c r="AO409" s="12">
        <f>IFERROR(IF(OR($B409="D",$B409="K"),0,VLOOKUP($P409,Receiving!$C:$T,7,FALSE)/VLOOKUP($P409,Receiving!$C:$T,5,FALSE)),0)*$AJ409</f>
        <v>0</v>
      </c>
      <c r="AP409" s="21">
        <f t="shared" si="125"/>
        <v>40.582776292335119</v>
      </c>
      <c r="AQ409" s="21">
        <f t="shared" si="126"/>
        <v>0</v>
      </c>
      <c r="AR409" s="22">
        <f t="shared" si="119"/>
        <v>0</v>
      </c>
      <c r="AS409" s="22">
        <f t="shared" si="127"/>
        <v>0</v>
      </c>
      <c r="AT409" s="22">
        <f>AA409/Team_Defense_Table[[#Totals],[Yards per completion]]*'Fanduel Export'!S409</f>
        <v>0</v>
      </c>
      <c r="AU409" s="12">
        <f t="shared" si="134"/>
        <v>0</v>
      </c>
      <c r="AV409" s="12">
        <f t="shared" si="120"/>
        <v>0</v>
      </c>
      <c r="AW409" s="21">
        <f t="shared" si="128"/>
        <v>30.380681818181817</v>
      </c>
      <c r="AX409" s="12">
        <f t="shared" si="129"/>
        <v>0</v>
      </c>
      <c r="AY409" s="12">
        <f>AF409/Team_Defense_Table[[#Totals],[Rushing Y/A]]*R409</f>
        <v>0</v>
      </c>
      <c r="AZ409" s="12">
        <f t="shared" si="135"/>
        <v>0</v>
      </c>
      <c r="BA409" s="22">
        <f t="shared" si="121"/>
        <v>0</v>
      </c>
      <c r="BB409" s="22">
        <f t="shared" si="122"/>
        <v>0</v>
      </c>
      <c r="BC409" s="21">
        <f t="shared" si="123"/>
        <v>0</v>
      </c>
      <c r="BD409" t="str">
        <f t="shared" si="130"/>
        <v>Juwan Johnson</v>
      </c>
      <c r="BE409">
        <f t="shared" si="131"/>
        <v>4500</v>
      </c>
      <c r="BF409" t="str">
        <f t="shared" si="132"/>
        <v>WR</v>
      </c>
    </row>
    <row r="410" spans="1:58" x14ac:dyDescent="0.3">
      <c r="A410" t="s">
        <v>3072</v>
      </c>
      <c r="B410" t="s">
        <v>49</v>
      </c>
      <c r="C410" t="s">
        <v>1890</v>
      </c>
      <c r="D410" t="s">
        <v>3073</v>
      </c>
      <c r="E410" t="s">
        <v>3074</v>
      </c>
      <c r="F410">
        <v>0</v>
      </c>
      <c r="G410">
        <v>0</v>
      </c>
      <c r="H410">
        <v>4500</v>
      </c>
      <c r="I410" t="s">
        <v>1888</v>
      </c>
      <c r="J410" t="s">
        <v>37</v>
      </c>
      <c r="K410" t="s">
        <v>54</v>
      </c>
      <c r="O410" t="str">
        <f t="shared" si="124"/>
        <v>Michael Dereus</v>
      </c>
      <c r="P410" t="str">
        <f>IFERROR(VLOOKUP(O:O,'Name Bridge'!A:B,2,FALSE),O:O)</f>
        <v>Michael Dereus</v>
      </c>
      <c r="Q410" s="12">
        <f>VLOOKUP($K410,'Defensive Stats'!$AC:$AH,2,FALSE)</f>
        <v>6.7641325536062382</v>
      </c>
      <c r="R410" s="12">
        <f>VLOOKUP($K410,'Defensive Stats'!$AC:$AH,4,FALSE)</f>
        <v>5</v>
      </c>
      <c r="S410" s="12">
        <f>VLOOKUP($K410,'Defensive Stats'!$AC:$AH,6,FALSE)</f>
        <v>10.911949685534591</v>
      </c>
      <c r="T410" s="12">
        <f>IFERROR(VLOOKUP($P410,Passing!$C:$AF,9,FALSE)/VLOOKUP($P410,Passing!$C:$AF,5,FALSE),0)</f>
        <v>0</v>
      </c>
      <c r="U410" s="12">
        <f>IFERROR(VLOOKUP($P410,Passing!$C:$AF,11,FALSE)/VLOOKUP($P410,Passing!$C:$AF,5,FALSE),0)</f>
        <v>0</v>
      </c>
      <c r="V410" s="12">
        <f>IFERROR(VLOOKUP($P410,Passing!$C:$AF,18,FALSE),0)</f>
        <v>0</v>
      </c>
      <c r="W410" s="12">
        <f>IFERROR(VLOOKUP($P410,Passing!$C:$AF,12,FALSE)/VLOOKUP($P410,Passing!$C:$AF,5,FALSE),0)</f>
        <v>0</v>
      </c>
      <c r="X410" s="12">
        <f>IFERROR(IF(OR($B410="D",$B410="K"),0,VLOOKUP($P410,Receiving!$C:$T,7,FALSE)/VLOOKUP($P410,Receiving!$C:$T,5,FALSE)),0)*$AJ410</f>
        <v>0</v>
      </c>
      <c r="Y410" s="21">
        <f>IFERROR(VLOOKUP($P410,Receiving!$C:$T,8,FALSE)/VLOOKUP($P410,Receiving!$C:$T,5,FALSE),0)</f>
        <v>0</v>
      </c>
      <c r="Z410" s="21">
        <f>IFERROR(VLOOKUP($P410,Receiving!$C:$T,10,FALSE)/VLOOKUP($P410,Receiving!$C:$T,5,FALSE),0)</f>
        <v>0</v>
      </c>
      <c r="AA410" s="21">
        <f>IFERROR(VLOOKUP($P410,Receiving!$C:$T,11,FALSE),0)</f>
        <v>0</v>
      </c>
      <c r="AB410" s="21">
        <f>IFERROR(VLOOKUP($P410,Receiving!$C:$T,14,FALSE),0)</f>
        <v>0</v>
      </c>
      <c r="AC410" s="21">
        <f>IFERROR(VLOOKUP($P410,Receiving!$C:$T,11,FALSE)/VLOOKUP($P410,Receiving!$C:$T,5,FALSE),0)</f>
        <v>0</v>
      </c>
      <c r="AD410" s="12">
        <f>IFERROR(VLOOKUP($P410,Rushing!$C:$P,7,FALSE)/VLOOKUP($P410,Rushing!$C:$P,5,FALSE),0)</f>
        <v>0</v>
      </c>
      <c r="AE410" s="12">
        <f>IFERROR(VLOOKUP($P410,Rushing!$C:$P,8,FALSE)/VLOOKUP($P410,Rushing!$C:$P,5,FALSE),0)</f>
        <v>0</v>
      </c>
      <c r="AF410" s="12">
        <f>IFERROR(VLOOKUP($P410,Rushing!$C:$P,12,FALSE),0)</f>
        <v>0</v>
      </c>
      <c r="AG410" s="12">
        <f>IFERROR(VLOOKUP($P410,Rushing!$C:$P,9,FALSE)/VLOOKUP($P410,Rushing!$C:$P,5,FALSE),0)</f>
        <v>0</v>
      </c>
      <c r="AH410" s="12">
        <f>VLOOKUP($J410,'Vegas Odds'!$B:$S,18,FALSE)</f>
        <v>12.779863682432442</v>
      </c>
      <c r="AI410" s="12">
        <f>VLOOKUP($J410,'Vegas Odds'!$B:$S,17,FALSE)</f>
        <v>50.520136317567555</v>
      </c>
      <c r="AJ410">
        <v>1</v>
      </c>
      <c r="AK410" s="12">
        <f t="shared" si="117"/>
        <v>0</v>
      </c>
      <c r="AL410" s="12">
        <f t="shared" si="118"/>
        <v>0</v>
      </c>
      <c r="AM410" s="12">
        <f>V410/Team_Defense_Table[[#Totals],[Passing yds/att]]*'Fanduel Export'!Q410</f>
        <v>0</v>
      </c>
      <c r="AN410" s="12">
        <f t="shared" si="133"/>
        <v>0</v>
      </c>
      <c r="AO410" s="12">
        <f>IFERROR(IF(OR($B410="D",$B410="K"),0,VLOOKUP($P410,Receiving!$C:$T,7,FALSE)/VLOOKUP($P410,Receiving!$C:$T,5,FALSE)),0)*$AJ410</f>
        <v>0</v>
      </c>
      <c r="AP410" s="21">
        <f t="shared" si="125"/>
        <v>19.229761904761904</v>
      </c>
      <c r="AQ410" s="21">
        <f t="shared" si="126"/>
        <v>0</v>
      </c>
      <c r="AR410" s="22">
        <f t="shared" si="119"/>
        <v>0</v>
      </c>
      <c r="AS410" s="22">
        <f t="shared" si="127"/>
        <v>0</v>
      </c>
      <c r="AT410" s="22">
        <f>AA410/Team_Defense_Table[[#Totals],[Yards per completion]]*'Fanduel Export'!S410</f>
        <v>0</v>
      </c>
      <c r="AU410" s="12">
        <f t="shared" si="134"/>
        <v>0</v>
      </c>
      <c r="AV410" s="12">
        <f t="shared" si="120"/>
        <v>0</v>
      </c>
      <c r="AW410" s="21">
        <f t="shared" si="128"/>
        <v>27.742261904761904</v>
      </c>
      <c r="AX410" s="12">
        <f t="shared" si="129"/>
        <v>0</v>
      </c>
      <c r="AY410" s="12">
        <f>AF410/Team_Defense_Table[[#Totals],[Rushing Y/A]]*R410</f>
        <v>0</v>
      </c>
      <c r="AZ410" s="12">
        <f t="shared" si="135"/>
        <v>0</v>
      </c>
      <c r="BA410" s="22">
        <f t="shared" si="121"/>
        <v>0</v>
      </c>
      <c r="BB410" s="22">
        <f t="shared" si="122"/>
        <v>0</v>
      </c>
      <c r="BC410" s="21">
        <f t="shared" si="123"/>
        <v>0</v>
      </c>
      <c r="BD410" t="str">
        <f t="shared" si="130"/>
        <v>Michael Dereus</v>
      </c>
      <c r="BE410">
        <f t="shared" si="131"/>
        <v>4500</v>
      </c>
      <c r="BF410" t="str">
        <f t="shared" si="132"/>
        <v>WR</v>
      </c>
    </row>
    <row r="411" spans="1:58" x14ac:dyDescent="0.3">
      <c r="A411" t="s">
        <v>3075</v>
      </c>
      <c r="B411" t="s">
        <v>49</v>
      </c>
      <c r="C411" t="s">
        <v>3076</v>
      </c>
      <c r="D411" t="s">
        <v>3077</v>
      </c>
      <c r="E411" t="s">
        <v>2815</v>
      </c>
      <c r="F411">
        <v>0</v>
      </c>
      <c r="G411">
        <v>0</v>
      </c>
      <c r="H411">
        <v>4500</v>
      </c>
      <c r="I411" t="s">
        <v>1996</v>
      </c>
      <c r="J411" t="s">
        <v>104</v>
      </c>
      <c r="K411" t="s">
        <v>1092</v>
      </c>
      <c r="O411" t="str">
        <f t="shared" si="124"/>
        <v>De'Michael Harris</v>
      </c>
      <c r="P411" t="str">
        <f>IFERROR(VLOOKUP(O:O,'Name Bridge'!A:B,2,FALSE),O:O)</f>
        <v>De'Michael Harris</v>
      </c>
      <c r="Q411" s="12">
        <f>VLOOKUP($K411,'Defensive Stats'!$AC:$AH,2,FALSE)</f>
        <v>7.3075435203094781</v>
      </c>
      <c r="R411" s="12">
        <f>VLOOKUP($K411,'Defensive Stats'!$AC:$AH,4,FALSE)</f>
        <v>5.1241379310344826</v>
      </c>
      <c r="S411" s="12">
        <f>VLOOKUP($K411,'Defensive Stats'!$AC:$AH,6,FALSE)</f>
        <v>11.553516819571865</v>
      </c>
      <c r="T411" s="12">
        <f>IFERROR(VLOOKUP($P411,Passing!$C:$AF,9,FALSE)/VLOOKUP($P411,Passing!$C:$AF,5,FALSE),0)</f>
        <v>0</v>
      </c>
      <c r="U411" s="12">
        <f>IFERROR(VLOOKUP($P411,Passing!$C:$AF,11,FALSE)/VLOOKUP($P411,Passing!$C:$AF,5,FALSE),0)</f>
        <v>0</v>
      </c>
      <c r="V411" s="12">
        <f>IFERROR(VLOOKUP($P411,Passing!$C:$AF,18,FALSE),0)</f>
        <v>0</v>
      </c>
      <c r="W411" s="12">
        <f>IFERROR(VLOOKUP($P411,Passing!$C:$AF,12,FALSE)/VLOOKUP($P411,Passing!$C:$AF,5,FALSE),0)</f>
        <v>0</v>
      </c>
      <c r="X411" s="12">
        <f>IFERROR(IF(OR($B411="D",$B411="K"),0,VLOOKUP($P411,Receiving!$C:$T,7,FALSE)/VLOOKUP($P411,Receiving!$C:$T,5,FALSE)),0)*$AJ411</f>
        <v>0</v>
      </c>
      <c r="Y411" s="21">
        <f>IFERROR(VLOOKUP($P411,Receiving!$C:$T,8,FALSE)/VLOOKUP($P411,Receiving!$C:$T,5,FALSE),0)</f>
        <v>0</v>
      </c>
      <c r="Z411" s="21">
        <f>IFERROR(VLOOKUP($P411,Receiving!$C:$T,10,FALSE)/VLOOKUP($P411,Receiving!$C:$T,5,FALSE),0)</f>
        <v>0</v>
      </c>
      <c r="AA411" s="21">
        <f>IFERROR(VLOOKUP($P411,Receiving!$C:$T,11,FALSE),0)</f>
        <v>0</v>
      </c>
      <c r="AB411" s="21">
        <f>IFERROR(VLOOKUP($P411,Receiving!$C:$T,14,FALSE),0)</f>
        <v>0</v>
      </c>
      <c r="AC411" s="21">
        <f>IFERROR(VLOOKUP($P411,Receiving!$C:$T,11,FALSE)/VLOOKUP($P411,Receiving!$C:$T,5,FALSE),0)</f>
        <v>0</v>
      </c>
      <c r="AD411" s="12">
        <f>IFERROR(VLOOKUP($P411,Rushing!$C:$P,7,FALSE)/VLOOKUP($P411,Rushing!$C:$P,5,FALSE),0)</f>
        <v>0</v>
      </c>
      <c r="AE411" s="12">
        <f>IFERROR(VLOOKUP($P411,Rushing!$C:$P,8,FALSE)/VLOOKUP($P411,Rushing!$C:$P,5,FALSE),0)</f>
        <v>0</v>
      </c>
      <c r="AF411" s="12">
        <f>IFERROR(VLOOKUP($P411,Rushing!$C:$P,12,FALSE),0)</f>
        <v>0</v>
      </c>
      <c r="AG411" s="12">
        <f>IFERROR(VLOOKUP($P411,Rushing!$C:$P,9,FALSE)/VLOOKUP($P411,Rushing!$C:$P,5,FALSE),0)</f>
        <v>0</v>
      </c>
      <c r="AH411" s="12">
        <f>VLOOKUP($J411,'Vegas Odds'!$B:$S,18,FALSE)</f>
        <v>24.832312195121943</v>
      </c>
      <c r="AI411" s="12">
        <f>VLOOKUP($J411,'Vegas Odds'!$B:$S,17,FALSE)</f>
        <v>36.767687804878058</v>
      </c>
      <c r="AJ411">
        <v>1</v>
      </c>
      <c r="AK411" s="12">
        <f t="shared" si="117"/>
        <v>0</v>
      </c>
      <c r="AL411" s="12">
        <f t="shared" si="118"/>
        <v>0</v>
      </c>
      <c r="AM411" s="12">
        <f>V411/Team_Defense_Table[[#Totals],[Passing yds/att]]*'Fanduel Export'!Q411</f>
        <v>0</v>
      </c>
      <c r="AN411" s="12">
        <f t="shared" si="133"/>
        <v>0</v>
      </c>
      <c r="AO411" s="12">
        <f>IFERROR(IF(OR($B411="D",$B411="K"),0,VLOOKUP($P411,Receiving!$C:$T,7,FALSE)/VLOOKUP($P411,Receiving!$C:$T,5,FALSE)),0)*$AJ411</f>
        <v>0</v>
      </c>
      <c r="AP411" s="21">
        <f t="shared" si="125"/>
        <v>34.886584249084251</v>
      </c>
      <c r="AQ411" s="21">
        <f t="shared" si="126"/>
        <v>0</v>
      </c>
      <c r="AR411" s="22">
        <f t="shared" si="119"/>
        <v>0</v>
      </c>
      <c r="AS411" s="22">
        <f t="shared" si="127"/>
        <v>0</v>
      </c>
      <c r="AT411" s="22">
        <f>AA411/Team_Defense_Table[[#Totals],[Yards per completion]]*'Fanduel Export'!S411</f>
        <v>0</v>
      </c>
      <c r="AU411" s="12">
        <f t="shared" si="134"/>
        <v>0</v>
      </c>
      <c r="AV411" s="12">
        <f t="shared" si="120"/>
        <v>0</v>
      </c>
      <c r="AW411" s="21">
        <f t="shared" si="128"/>
        <v>29.715476190476192</v>
      </c>
      <c r="AX411" s="12">
        <f t="shared" si="129"/>
        <v>0</v>
      </c>
      <c r="AY411" s="12">
        <f>AF411/Team_Defense_Table[[#Totals],[Rushing Y/A]]*R411</f>
        <v>0</v>
      </c>
      <c r="AZ411" s="12">
        <f t="shared" si="135"/>
        <v>0</v>
      </c>
      <c r="BA411" s="22">
        <f t="shared" si="121"/>
        <v>0</v>
      </c>
      <c r="BB411" s="22">
        <f t="shared" si="122"/>
        <v>0</v>
      </c>
      <c r="BC411" s="21">
        <f t="shared" si="123"/>
        <v>0</v>
      </c>
      <c r="BD411" t="str">
        <f t="shared" si="130"/>
        <v>De'Michael Harris</v>
      </c>
      <c r="BE411">
        <f t="shared" si="131"/>
        <v>4500</v>
      </c>
      <c r="BF411" t="str">
        <f t="shared" si="132"/>
        <v>WR</v>
      </c>
    </row>
    <row r="412" spans="1:58" x14ac:dyDescent="0.3">
      <c r="A412" t="s">
        <v>3078</v>
      </c>
      <c r="B412" t="s">
        <v>34</v>
      </c>
      <c r="C412" t="s">
        <v>3079</v>
      </c>
      <c r="D412" t="s">
        <v>3080</v>
      </c>
      <c r="E412" t="s">
        <v>3081</v>
      </c>
      <c r="F412">
        <v>0</v>
      </c>
      <c r="G412">
        <v>0</v>
      </c>
      <c r="H412">
        <v>4500</v>
      </c>
      <c r="I412" t="s">
        <v>1888</v>
      </c>
      <c r="J412" t="s">
        <v>37</v>
      </c>
      <c r="K412" t="s">
        <v>54</v>
      </c>
      <c r="O412" t="str">
        <f t="shared" si="124"/>
        <v>Bronson Rechsteiner</v>
      </c>
      <c r="P412" t="str">
        <f>IFERROR(VLOOKUP(O:O,'Name Bridge'!A:B,2,FALSE),O:O)</f>
        <v>Bronson Rechsteiner</v>
      </c>
      <c r="Q412" s="12">
        <f>VLOOKUP($K412,'Defensive Stats'!$AC:$AH,2,FALSE)</f>
        <v>6.7641325536062382</v>
      </c>
      <c r="R412" s="12">
        <f>VLOOKUP($K412,'Defensive Stats'!$AC:$AH,4,FALSE)</f>
        <v>5</v>
      </c>
      <c r="S412" s="12">
        <f>VLOOKUP($K412,'Defensive Stats'!$AC:$AH,6,FALSE)</f>
        <v>10.911949685534591</v>
      </c>
      <c r="T412" s="12">
        <f>IFERROR(VLOOKUP($P412,Passing!$C:$AF,9,FALSE)/VLOOKUP($P412,Passing!$C:$AF,5,FALSE),0)</f>
        <v>0</v>
      </c>
      <c r="U412" s="12">
        <f>IFERROR(VLOOKUP($P412,Passing!$C:$AF,11,FALSE)/VLOOKUP($P412,Passing!$C:$AF,5,FALSE),0)</f>
        <v>0</v>
      </c>
      <c r="V412" s="12">
        <f>IFERROR(VLOOKUP($P412,Passing!$C:$AF,18,FALSE),0)</f>
        <v>0</v>
      </c>
      <c r="W412" s="12">
        <f>IFERROR(VLOOKUP($P412,Passing!$C:$AF,12,FALSE)/VLOOKUP($P412,Passing!$C:$AF,5,FALSE),0)</f>
        <v>0</v>
      </c>
      <c r="X412" s="12">
        <f>IFERROR(IF(OR($B412="D",$B412="K"),0,VLOOKUP($P412,Receiving!$C:$T,7,FALSE)/VLOOKUP($P412,Receiving!$C:$T,5,FALSE)),0)*$AJ412</f>
        <v>0</v>
      </c>
      <c r="Y412" s="21">
        <f>IFERROR(VLOOKUP($P412,Receiving!$C:$T,8,FALSE)/VLOOKUP($P412,Receiving!$C:$T,5,FALSE),0)</f>
        <v>0</v>
      </c>
      <c r="Z412" s="21">
        <f>IFERROR(VLOOKUP($P412,Receiving!$C:$T,10,FALSE)/VLOOKUP($P412,Receiving!$C:$T,5,FALSE),0)</f>
        <v>0</v>
      </c>
      <c r="AA412" s="21">
        <f>IFERROR(VLOOKUP($P412,Receiving!$C:$T,11,FALSE),0)</f>
        <v>0</v>
      </c>
      <c r="AB412" s="21">
        <f>IFERROR(VLOOKUP($P412,Receiving!$C:$T,14,FALSE),0)</f>
        <v>0</v>
      </c>
      <c r="AC412" s="21">
        <f>IFERROR(VLOOKUP($P412,Receiving!$C:$T,11,FALSE)/VLOOKUP($P412,Receiving!$C:$T,5,FALSE),0)</f>
        <v>0</v>
      </c>
      <c r="AD412" s="12">
        <f>IFERROR(VLOOKUP($P412,Rushing!$C:$P,7,FALSE)/VLOOKUP($P412,Rushing!$C:$P,5,FALSE),0)</f>
        <v>0</v>
      </c>
      <c r="AE412" s="12">
        <f>IFERROR(VLOOKUP($P412,Rushing!$C:$P,8,FALSE)/VLOOKUP($P412,Rushing!$C:$P,5,FALSE),0)</f>
        <v>0</v>
      </c>
      <c r="AF412" s="12">
        <f>IFERROR(VLOOKUP($P412,Rushing!$C:$P,12,FALSE),0)</f>
        <v>0</v>
      </c>
      <c r="AG412" s="12">
        <f>IFERROR(VLOOKUP($P412,Rushing!$C:$P,9,FALSE)/VLOOKUP($P412,Rushing!$C:$P,5,FALSE),0)</f>
        <v>0</v>
      </c>
      <c r="AH412" s="12">
        <f>VLOOKUP($J412,'Vegas Odds'!$B:$S,18,FALSE)</f>
        <v>12.779863682432442</v>
      </c>
      <c r="AI412" s="12">
        <f>VLOOKUP($J412,'Vegas Odds'!$B:$S,17,FALSE)</f>
        <v>50.520136317567555</v>
      </c>
      <c r="AJ412">
        <v>1</v>
      </c>
      <c r="AK412" s="12">
        <f t="shared" si="117"/>
        <v>0</v>
      </c>
      <c r="AL412" s="12">
        <f t="shared" si="118"/>
        <v>0</v>
      </c>
      <c r="AM412" s="12">
        <f>V412/Team_Defense_Table[[#Totals],[Passing yds/att]]*'Fanduel Export'!Q412</f>
        <v>0</v>
      </c>
      <c r="AN412" s="12">
        <f t="shared" si="133"/>
        <v>0</v>
      </c>
      <c r="AO412" s="12">
        <f>IFERROR(IF(OR($B412="D",$B412="K"),0,VLOOKUP($P412,Receiving!$C:$T,7,FALSE)/VLOOKUP($P412,Receiving!$C:$T,5,FALSE)),0)*$AJ412</f>
        <v>0</v>
      </c>
      <c r="AP412" s="21">
        <f t="shared" si="125"/>
        <v>19.229761904761904</v>
      </c>
      <c r="AQ412" s="21">
        <f t="shared" si="126"/>
        <v>0</v>
      </c>
      <c r="AR412" s="22">
        <f t="shared" si="119"/>
        <v>0</v>
      </c>
      <c r="AS412" s="22">
        <f t="shared" si="127"/>
        <v>0</v>
      </c>
      <c r="AT412" s="22">
        <f>AA412/Team_Defense_Table[[#Totals],[Yards per completion]]*'Fanduel Export'!S412</f>
        <v>0</v>
      </c>
      <c r="AU412" s="12">
        <f t="shared" si="134"/>
        <v>0</v>
      </c>
      <c r="AV412" s="12">
        <f t="shared" si="120"/>
        <v>0</v>
      </c>
      <c r="AW412" s="21">
        <f t="shared" si="128"/>
        <v>27.742261904761904</v>
      </c>
      <c r="AX412" s="12">
        <f t="shared" si="129"/>
        <v>0</v>
      </c>
      <c r="AY412" s="12">
        <f>AF412/Team_Defense_Table[[#Totals],[Rushing Y/A]]*R412</f>
        <v>0</v>
      </c>
      <c r="AZ412" s="12">
        <f t="shared" si="135"/>
        <v>0</v>
      </c>
      <c r="BA412" s="22">
        <f t="shared" si="121"/>
        <v>0</v>
      </c>
      <c r="BB412" s="22">
        <f t="shared" si="122"/>
        <v>0</v>
      </c>
      <c r="BC412" s="21">
        <f t="shared" si="123"/>
        <v>0</v>
      </c>
      <c r="BD412" t="str">
        <f t="shared" si="130"/>
        <v>Bronson Rechsteiner</v>
      </c>
      <c r="BE412">
        <f t="shared" si="131"/>
        <v>4500</v>
      </c>
      <c r="BF412" t="str">
        <f t="shared" si="132"/>
        <v>RB</v>
      </c>
    </row>
    <row r="413" spans="1:58" x14ac:dyDescent="0.3">
      <c r="A413" t="s">
        <v>3082</v>
      </c>
      <c r="B413" t="s">
        <v>49</v>
      </c>
      <c r="C413" t="s">
        <v>3083</v>
      </c>
      <c r="D413" t="s">
        <v>3084</v>
      </c>
      <c r="E413" t="s">
        <v>1988</v>
      </c>
      <c r="F413">
        <v>0</v>
      </c>
      <c r="G413">
        <v>0</v>
      </c>
      <c r="H413">
        <v>4500</v>
      </c>
      <c r="I413" t="s">
        <v>1888</v>
      </c>
      <c r="J413" t="s">
        <v>37</v>
      </c>
      <c r="K413" t="s">
        <v>54</v>
      </c>
      <c r="O413" t="str">
        <f t="shared" si="124"/>
        <v>Jaylon Moore</v>
      </c>
      <c r="P413" t="str">
        <f>IFERROR(VLOOKUP(O:O,'Name Bridge'!A:B,2,FALSE),O:O)</f>
        <v>Jaylon Moore</v>
      </c>
      <c r="Q413" s="12">
        <f>VLOOKUP($K413,'Defensive Stats'!$AC:$AH,2,FALSE)</f>
        <v>6.7641325536062382</v>
      </c>
      <c r="R413" s="12">
        <f>VLOOKUP($K413,'Defensive Stats'!$AC:$AH,4,FALSE)</f>
        <v>5</v>
      </c>
      <c r="S413" s="12">
        <f>VLOOKUP($K413,'Defensive Stats'!$AC:$AH,6,FALSE)</f>
        <v>10.911949685534591</v>
      </c>
      <c r="T413" s="12">
        <f>IFERROR(VLOOKUP($P413,Passing!$C:$AF,9,FALSE)/VLOOKUP($P413,Passing!$C:$AF,5,FALSE),0)</f>
        <v>0</v>
      </c>
      <c r="U413" s="12">
        <f>IFERROR(VLOOKUP($P413,Passing!$C:$AF,11,FALSE)/VLOOKUP($P413,Passing!$C:$AF,5,FALSE),0)</f>
        <v>0</v>
      </c>
      <c r="V413" s="12">
        <f>IFERROR(VLOOKUP($P413,Passing!$C:$AF,18,FALSE),0)</f>
        <v>0</v>
      </c>
      <c r="W413" s="12">
        <f>IFERROR(VLOOKUP($P413,Passing!$C:$AF,12,FALSE)/VLOOKUP($P413,Passing!$C:$AF,5,FALSE),0)</f>
        <v>0</v>
      </c>
      <c r="X413" s="12">
        <f>IFERROR(IF(OR($B413="D",$B413="K"),0,VLOOKUP($P413,Receiving!$C:$T,7,FALSE)/VLOOKUP($P413,Receiving!$C:$T,5,FALSE)),0)*$AJ413</f>
        <v>0</v>
      </c>
      <c r="Y413" s="21">
        <f>IFERROR(VLOOKUP($P413,Receiving!$C:$T,8,FALSE)/VLOOKUP($P413,Receiving!$C:$T,5,FALSE),0)</f>
        <v>0</v>
      </c>
      <c r="Z413" s="21">
        <f>IFERROR(VLOOKUP($P413,Receiving!$C:$T,10,FALSE)/VLOOKUP($P413,Receiving!$C:$T,5,FALSE),0)</f>
        <v>0</v>
      </c>
      <c r="AA413" s="21">
        <f>IFERROR(VLOOKUP($P413,Receiving!$C:$T,11,FALSE),0)</f>
        <v>0</v>
      </c>
      <c r="AB413" s="21">
        <f>IFERROR(VLOOKUP($P413,Receiving!$C:$T,14,FALSE),0)</f>
        <v>0</v>
      </c>
      <c r="AC413" s="21">
        <f>IFERROR(VLOOKUP($P413,Receiving!$C:$T,11,FALSE)/VLOOKUP($P413,Receiving!$C:$T,5,FALSE),0)</f>
        <v>0</v>
      </c>
      <c r="AD413" s="12">
        <f>IFERROR(VLOOKUP($P413,Rushing!$C:$P,7,FALSE)/VLOOKUP($P413,Rushing!$C:$P,5,FALSE),0)</f>
        <v>0</v>
      </c>
      <c r="AE413" s="12">
        <f>IFERROR(VLOOKUP($P413,Rushing!$C:$P,8,FALSE)/VLOOKUP($P413,Rushing!$C:$P,5,FALSE),0)</f>
        <v>0</v>
      </c>
      <c r="AF413" s="12">
        <f>IFERROR(VLOOKUP($P413,Rushing!$C:$P,12,FALSE),0)</f>
        <v>0</v>
      </c>
      <c r="AG413" s="12">
        <f>IFERROR(VLOOKUP($P413,Rushing!$C:$P,9,FALSE)/VLOOKUP($P413,Rushing!$C:$P,5,FALSE),0)</f>
        <v>0</v>
      </c>
      <c r="AH413" s="12">
        <f>VLOOKUP($J413,'Vegas Odds'!$B:$S,18,FALSE)</f>
        <v>12.779863682432442</v>
      </c>
      <c r="AI413" s="12">
        <f>VLOOKUP($J413,'Vegas Odds'!$B:$S,17,FALSE)</f>
        <v>50.520136317567555</v>
      </c>
      <c r="AJ413">
        <v>1</v>
      </c>
      <c r="AK413" s="12">
        <f t="shared" si="117"/>
        <v>0</v>
      </c>
      <c r="AL413" s="12">
        <f t="shared" si="118"/>
        <v>0</v>
      </c>
      <c r="AM413" s="12">
        <f>V413/Team_Defense_Table[[#Totals],[Passing yds/att]]*'Fanduel Export'!Q413</f>
        <v>0</v>
      </c>
      <c r="AN413" s="12">
        <f t="shared" si="133"/>
        <v>0</v>
      </c>
      <c r="AO413" s="12">
        <f>IFERROR(IF(OR($B413="D",$B413="K"),0,VLOOKUP($P413,Receiving!$C:$T,7,FALSE)/VLOOKUP($P413,Receiving!$C:$T,5,FALSE)),0)*$AJ413</f>
        <v>0</v>
      </c>
      <c r="AP413" s="21">
        <f t="shared" si="125"/>
        <v>19.229761904761904</v>
      </c>
      <c r="AQ413" s="21">
        <f t="shared" si="126"/>
        <v>0</v>
      </c>
      <c r="AR413" s="22">
        <f t="shared" si="119"/>
        <v>0</v>
      </c>
      <c r="AS413" s="22">
        <f t="shared" si="127"/>
        <v>0</v>
      </c>
      <c r="AT413" s="22">
        <f>AA413/Team_Defense_Table[[#Totals],[Yards per completion]]*'Fanduel Export'!S413</f>
        <v>0</v>
      </c>
      <c r="AU413" s="12">
        <f t="shared" si="134"/>
        <v>0</v>
      </c>
      <c r="AV413" s="12">
        <f t="shared" si="120"/>
        <v>0</v>
      </c>
      <c r="AW413" s="21">
        <f t="shared" si="128"/>
        <v>27.742261904761904</v>
      </c>
      <c r="AX413" s="12">
        <f t="shared" si="129"/>
        <v>0</v>
      </c>
      <c r="AY413" s="12">
        <f>AF413/Team_Defense_Table[[#Totals],[Rushing Y/A]]*R413</f>
        <v>0</v>
      </c>
      <c r="AZ413" s="12">
        <f t="shared" si="135"/>
        <v>0</v>
      </c>
      <c r="BA413" s="22">
        <f t="shared" si="121"/>
        <v>0</v>
      </c>
      <c r="BB413" s="22">
        <f t="shared" si="122"/>
        <v>0</v>
      </c>
      <c r="BC413" s="21">
        <f t="shared" si="123"/>
        <v>0</v>
      </c>
      <c r="BD413" t="str">
        <f t="shared" si="130"/>
        <v>Jaylon Moore</v>
      </c>
      <c r="BE413">
        <f t="shared" si="131"/>
        <v>4500</v>
      </c>
      <c r="BF413" t="str">
        <f t="shared" si="132"/>
        <v>WR</v>
      </c>
    </row>
    <row r="414" spans="1:58" x14ac:dyDescent="0.3">
      <c r="A414" t="s">
        <v>3085</v>
      </c>
      <c r="B414" t="s">
        <v>49</v>
      </c>
      <c r="C414" t="s">
        <v>2132</v>
      </c>
      <c r="D414" t="s">
        <v>630</v>
      </c>
      <c r="E414" t="s">
        <v>3086</v>
      </c>
      <c r="F414">
        <v>0</v>
      </c>
      <c r="G414">
        <v>2</v>
      </c>
      <c r="H414">
        <v>4500</v>
      </c>
      <c r="I414" t="s">
        <v>1896</v>
      </c>
      <c r="J414" t="s">
        <v>1094</v>
      </c>
      <c r="K414" t="s">
        <v>46</v>
      </c>
      <c r="O414" t="str">
        <f t="shared" si="124"/>
        <v>Travis Fulgham</v>
      </c>
      <c r="P414" t="str">
        <f>IFERROR(VLOOKUP(O:O,'Name Bridge'!A:B,2,FALSE),O:O)</f>
        <v>Travis Fulgham</v>
      </c>
      <c r="Q414" s="12">
        <f>VLOOKUP($K414,'Defensive Stats'!$AC:$AH,2,FALSE)</f>
        <v>6.2179700499168051</v>
      </c>
      <c r="R414" s="12">
        <f>VLOOKUP($K414,'Defensive Stats'!$AC:$AH,4,FALSE)</f>
        <v>4.2772277227722775</v>
      </c>
      <c r="S414" s="12">
        <f>VLOOKUP($K414,'Defensive Stats'!$AC:$AH,6,FALSE)</f>
        <v>9.4847715736040605</v>
      </c>
      <c r="T414" s="12">
        <f>IFERROR(VLOOKUP($P414,Passing!$C:$AF,9,FALSE)/VLOOKUP($P414,Passing!$C:$AF,5,FALSE),0)</f>
        <v>0</v>
      </c>
      <c r="U414" s="12">
        <f>IFERROR(VLOOKUP($P414,Passing!$C:$AF,11,FALSE)/VLOOKUP($P414,Passing!$C:$AF,5,FALSE),0)</f>
        <v>0</v>
      </c>
      <c r="V414" s="12">
        <f>IFERROR(VLOOKUP($P414,Passing!$C:$AF,18,FALSE),0)</f>
        <v>0</v>
      </c>
      <c r="W414" s="12">
        <f>IFERROR(VLOOKUP($P414,Passing!$C:$AF,12,FALSE)/VLOOKUP($P414,Passing!$C:$AF,5,FALSE),0)</f>
        <v>0</v>
      </c>
      <c r="X414" s="12">
        <f>IFERROR(IF(OR($B414="D",$B414="K"),0,VLOOKUP($P414,Receiving!$C:$T,7,FALSE)/VLOOKUP($P414,Receiving!$C:$T,5,FALSE)),0)*$AJ414</f>
        <v>0</v>
      </c>
      <c r="Y414" s="21">
        <f>IFERROR(VLOOKUP($P414,Receiving!$C:$T,8,FALSE)/VLOOKUP($P414,Receiving!$C:$T,5,FALSE),0)</f>
        <v>0</v>
      </c>
      <c r="Z414" s="21">
        <f>IFERROR(VLOOKUP($P414,Receiving!$C:$T,10,FALSE)/VLOOKUP($P414,Receiving!$C:$T,5,FALSE),0)</f>
        <v>0</v>
      </c>
      <c r="AA414" s="21">
        <f>IFERROR(VLOOKUP($P414,Receiving!$C:$T,11,FALSE),0)</f>
        <v>0</v>
      </c>
      <c r="AB414" s="21">
        <f>IFERROR(VLOOKUP($P414,Receiving!$C:$T,14,FALSE),0)</f>
        <v>0</v>
      </c>
      <c r="AC414" s="21">
        <f>IFERROR(VLOOKUP($P414,Receiving!$C:$T,11,FALSE)/VLOOKUP($P414,Receiving!$C:$T,5,FALSE),0)</f>
        <v>0</v>
      </c>
      <c r="AD414" s="12">
        <f>IFERROR(VLOOKUP($P414,Rushing!$C:$P,7,FALSE)/VLOOKUP($P414,Rushing!$C:$P,5,FALSE),0)</f>
        <v>0</v>
      </c>
      <c r="AE414" s="12">
        <f>IFERROR(VLOOKUP($P414,Rushing!$C:$P,8,FALSE)/VLOOKUP($P414,Rushing!$C:$P,5,FALSE),0)</f>
        <v>0</v>
      </c>
      <c r="AF414" s="12">
        <f>IFERROR(VLOOKUP($P414,Rushing!$C:$P,12,FALSE),0)</f>
        <v>0</v>
      </c>
      <c r="AG414" s="12">
        <f>IFERROR(VLOOKUP($P414,Rushing!$C:$P,9,FALSE)/VLOOKUP($P414,Rushing!$C:$P,5,FALSE),0)</f>
        <v>0</v>
      </c>
      <c r="AH414" s="12">
        <f>VLOOKUP($J414,'Vegas Odds'!$B:$S,18,FALSE)</f>
        <v>37.252589426829275</v>
      </c>
      <c r="AI414" s="12">
        <f>VLOOKUP($J414,'Vegas Odds'!$B:$S,17,FALSE)</f>
        <v>23.147410573170728</v>
      </c>
      <c r="AJ414">
        <v>1</v>
      </c>
      <c r="AK414" s="12">
        <f t="shared" si="117"/>
        <v>0</v>
      </c>
      <c r="AL414" s="12">
        <f t="shared" si="118"/>
        <v>0</v>
      </c>
      <c r="AM414" s="12">
        <f>V414/Team_Defense_Table[[#Totals],[Passing yds/att]]*'Fanduel Export'!Q414</f>
        <v>0</v>
      </c>
      <c r="AN414" s="12">
        <f t="shared" si="133"/>
        <v>0</v>
      </c>
      <c r="AO414" s="12">
        <f>IFERROR(IF(OR($B414="D",$B414="K"),0,VLOOKUP($P414,Receiving!$C:$T,7,FALSE)/VLOOKUP($P414,Receiving!$C:$T,5,FALSE)),0)*$AJ414</f>
        <v>0</v>
      </c>
      <c r="AP414" s="21">
        <f t="shared" si="125"/>
        <v>34.582088744588752</v>
      </c>
      <c r="AQ414" s="21">
        <f t="shared" si="126"/>
        <v>0</v>
      </c>
      <c r="AR414" s="22">
        <f t="shared" si="119"/>
        <v>0</v>
      </c>
      <c r="AS414" s="22">
        <f t="shared" si="127"/>
        <v>0</v>
      </c>
      <c r="AT414" s="22">
        <f>AA414/Team_Defense_Table[[#Totals],[Yards per completion]]*'Fanduel Export'!S414</f>
        <v>0</v>
      </c>
      <c r="AU414" s="12">
        <f t="shared" si="134"/>
        <v>0</v>
      </c>
      <c r="AV414" s="12">
        <f t="shared" si="120"/>
        <v>0</v>
      </c>
      <c r="AW414" s="21">
        <f t="shared" si="128"/>
        <v>28.472023809523812</v>
      </c>
      <c r="AX414" s="12">
        <f t="shared" si="129"/>
        <v>0</v>
      </c>
      <c r="AY414" s="12">
        <f>AF414/Team_Defense_Table[[#Totals],[Rushing Y/A]]*R414</f>
        <v>0</v>
      </c>
      <c r="AZ414" s="12">
        <f t="shared" si="135"/>
        <v>0</v>
      </c>
      <c r="BA414" s="22">
        <f t="shared" si="121"/>
        <v>0</v>
      </c>
      <c r="BB414" s="22">
        <f t="shared" si="122"/>
        <v>0</v>
      </c>
      <c r="BC414" s="21">
        <f t="shared" si="123"/>
        <v>0</v>
      </c>
      <c r="BD414" t="str">
        <f t="shared" si="130"/>
        <v>Travis Fulgham</v>
      </c>
      <c r="BE414">
        <f t="shared" si="131"/>
        <v>4500</v>
      </c>
      <c r="BF414" t="str">
        <f t="shared" si="132"/>
        <v>WR</v>
      </c>
    </row>
    <row r="415" spans="1:58" x14ac:dyDescent="0.3">
      <c r="A415" t="s">
        <v>3087</v>
      </c>
      <c r="B415" t="s">
        <v>49</v>
      </c>
      <c r="C415" t="s">
        <v>3088</v>
      </c>
      <c r="D415" t="s">
        <v>412</v>
      </c>
      <c r="E415" t="s">
        <v>3089</v>
      </c>
      <c r="F415">
        <v>3.4428571973528102</v>
      </c>
      <c r="G415">
        <v>7</v>
      </c>
      <c r="H415">
        <v>4500</v>
      </c>
      <c r="I415" t="s">
        <v>1941</v>
      </c>
      <c r="J415" t="s">
        <v>135</v>
      </c>
      <c r="K415" t="s">
        <v>76</v>
      </c>
      <c r="O415" t="str">
        <f t="shared" si="124"/>
        <v>Dontrelle Inman</v>
      </c>
      <c r="P415" t="str">
        <f>IFERROR(VLOOKUP(O:O,'Name Bridge'!A:B,2,FALSE),O:O)</f>
        <v>Dontrelle Inman</v>
      </c>
      <c r="Q415" s="12">
        <f>VLOOKUP($K415,'Defensive Stats'!$AC:$AH,2,FALSE)</f>
        <v>6.7688266199649734</v>
      </c>
      <c r="R415" s="12">
        <f>VLOOKUP($K415,'Defensive Stats'!$AC:$AH,4,FALSE)</f>
        <v>4.0849858356940514</v>
      </c>
      <c r="S415" s="12">
        <f>VLOOKUP($K415,'Defensive Stats'!$AC:$AH,6,FALSE)</f>
        <v>11.10632183908046</v>
      </c>
      <c r="T415" s="12">
        <f>IFERROR(VLOOKUP($P415,Passing!$C:$AF,9,FALSE)/VLOOKUP($P415,Passing!$C:$AF,5,FALSE),0)</f>
        <v>0</v>
      </c>
      <c r="U415" s="12">
        <f>IFERROR(VLOOKUP($P415,Passing!$C:$AF,11,FALSE)/VLOOKUP($P415,Passing!$C:$AF,5,FALSE),0)</f>
        <v>0</v>
      </c>
      <c r="V415" s="12">
        <f>IFERROR(VLOOKUP($P415,Passing!$C:$AF,18,FALSE),0)</f>
        <v>0</v>
      </c>
      <c r="W415" s="12">
        <f>IFERROR(VLOOKUP($P415,Passing!$C:$AF,12,FALSE)/VLOOKUP($P415,Passing!$C:$AF,5,FALSE),0)</f>
        <v>0</v>
      </c>
      <c r="X415" s="12">
        <f>IFERROR(IF(OR($B415="D",$B415="K"),0,VLOOKUP($P415,Receiving!$C:$T,7,FALSE)/VLOOKUP($P415,Receiving!$C:$T,5,FALSE)),0)*$AJ415</f>
        <v>3</v>
      </c>
      <c r="Y415" s="21">
        <f>IFERROR(VLOOKUP($P415,Receiving!$C:$T,8,FALSE)/VLOOKUP($P415,Receiving!$C:$T,5,FALSE),0)</f>
        <v>1.7142857142857142</v>
      </c>
      <c r="Z415" s="21">
        <f>IFERROR(VLOOKUP($P415,Receiving!$C:$T,10,FALSE)/VLOOKUP($P415,Receiving!$C:$T,5,FALSE),0)</f>
        <v>25.857142857142858</v>
      </c>
      <c r="AA415" s="21">
        <f>IFERROR(VLOOKUP($P415,Receiving!$C:$T,11,FALSE),0)</f>
        <v>15.1</v>
      </c>
      <c r="AB415" s="21">
        <f>IFERROR(VLOOKUP($P415,Receiving!$C:$T,14,FALSE),0)</f>
        <v>28</v>
      </c>
      <c r="AC415" s="21">
        <f>IFERROR(VLOOKUP($P415,Receiving!$C:$T,11,FALSE)/VLOOKUP($P415,Receiving!$C:$T,5,FALSE),0)</f>
        <v>2.157142857142857</v>
      </c>
      <c r="AD415" s="12">
        <f>IFERROR(VLOOKUP($P415,Rushing!$C:$P,7,FALSE)/VLOOKUP($P415,Rushing!$C:$P,5,FALSE),0)</f>
        <v>0</v>
      </c>
      <c r="AE415" s="12">
        <f>IFERROR(VLOOKUP($P415,Rushing!$C:$P,8,FALSE)/VLOOKUP($P415,Rushing!$C:$P,5,FALSE),0)</f>
        <v>0</v>
      </c>
      <c r="AF415" s="12">
        <f>IFERROR(VLOOKUP($P415,Rushing!$C:$P,12,FALSE),0)</f>
        <v>0</v>
      </c>
      <c r="AG415" s="12">
        <f>IFERROR(VLOOKUP($P415,Rushing!$C:$P,9,FALSE)/VLOOKUP($P415,Rushing!$C:$P,5,FALSE),0)</f>
        <v>0</v>
      </c>
      <c r="AH415" s="12">
        <f>VLOOKUP($J415,'Vegas Odds'!$B:$S,18,FALSE)</f>
        <v>36.75783627131635</v>
      </c>
      <c r="AI415" s="12">
        <f>VLOOKUP($J415,'Vegas Odds'!$B:$S,17,FALSE)</f>
        <v>17.842163728683655</v>
      </c>
      <c r="AJ415">
        <v>1</v>
      </c>
      <c r="AK415" s="12">
        <f t="shared" si="117"/>
        <v>0</v>
      </c>
      <c r="AL415" s="12">
        <f t="shared" si="118"/>
        <v>0</v>
      </c>
      <c r="AM415" s="12">
        <f>V415/Team_Defense_Table[[#Totals],[Passing yds/att]]*'Fanduel Export'!Q415</f>
        <v>0</v>
      </c>
      <c r="AN415" s="12">
        <f t="shared" si="133"/>
        <v>0</v>
      </c>
      <c r="AO415" s="12">
        <f>IFERROR(IF(OR($B415="D",$B415="K"),0,VLOOKUP($P415,Receiving!$C:$T,7,FALSE)/VLOOKUP($P415,Receiving!$C:$T,5,FALSE)),0)*$AJ415</f>
        <v>3</v>
      </c>
      <c r="AP415" s="21">
        <f t="shared" si="125"/>
        <v>32.519155844155847</v>
      </c>
      <c r="AQ415" s="21">
        <f t="shared" si="126"/>
        <v>3.3910323300648271</v>
      </c>
      <c r="AR415" s="22">
        <f t="shared" si="119"/>
        <v>1.7142857142857142</v>
      </c>
      <c r="AS415" s="22">
        <f t="shared" si="127"/>
        <v>1.937732760037044</v>
      </c>
      <c r="AT415" s="22">
        <f>AA415/Team_Defense_Table[[#Totals],[Yards per completion]]*'Fanduel Export'!S415</f>
        <v>15.793677789612254</v>
      </c>
      <c r="AU415" s="12">
        <f t="shared" si="134"/>
        <v>30.603926854401113</v>
      </c>
      <c r="AV415" s="12">
        <f t="shared" si="120"/>
        <v>0</v>
      </c>
      <c r="AW415" s="21">
        <f t="shared" si="128"/>
        <v>36.928205128205128</v>
      </c>
      <c r="AX415" s="12">
        <f t="shared" si="129"/>
        <v>0</v>
      </c>
      <c r="AY415" s="12">
        <f>AF415/Team_Defense_Table[[#Totals],[Rushing Y/A]]*R415</f>
        <v>0</v>
      </c>
      <c r="AZ415" s="12">
        <f t="shared" si="135"/>
        <v>0</v>
      </c>
      <c r="BA415" s="22">
        <f t="shared" si="121"/>
        <v>3.9175355425829683</v>
      </c>
      <c r="BB415" s="22">
        <f t="shared" si="122"/>
        <v>0.87056345390732626</v>
      </c>
      <c r="BC415" s="21">
        <f t="shared" si="123"/>
        <v>0.66666666666666663</v>
      </c>
      <c r="BD415" t="str">
        <f t="shared" si="130"/>
        <v>Dontrelle Inman</v>
      </c>
      <c r="BE415">
        <f t="shared" si="131"/>
        <v>4500</v>
      </c>
      <c r="BF415" t="str">
        <f t="shared" si="132"/>
        <v>WR</v>
      </c>
    </row>
    <row r="416" spans="1:58" x14ac:dyDescent="0.3">
      <c r="A416" t="s">
        <v>3090</v>
      </c>
      <c r="B416" t="s">
        <v>49</v>
      </c>
      <c r="C416" t="s">
        <v>1936</v>
      </c>
      <c r="D416" t="s">
        <v>3091</v>
      </c>
      <c r="E416" t="s">
        <v>3092</v>
      </c>
      <c r="F416">
        <v>0</v>
      </c>
      <c r="G416">
        <v>0</v>
      </c>
      <c r="H416">
        <v>4500</v>
      </c>
      <c r="I416" t="s">
        <v>1919</v>
      </c>
      <c r="J416" t="s">
        <v>1090</v>
      </c>
      <c r="K416" t="s">
        <v>116</v>
      </c>
      <c r="O416" t="str">
        <f t="shared" si="124"/>
        <v>Chris Finke</v>
      </c>
      <c r="P416" t="str">
        <f>IFERROR(VLOOKUP(O:O,'Name Bridge'!A:B,2,FALSE),O:O)</f>
        <v>Chris Finke</v>
      </c>
      <c r="Q416" s="12">
        <f>VLOOKUP($K416,'Defensive Stats'!$AC:$AH,2,FALSE)</f>
        <v>7.5041597337770387</v>
      </c>
      <c r="R416" s="12">
        <f>VLOOKUP($K416,'Defensive Stats'!$AC:$AH,4,FALSE)</f>
        <v>4.3781321184510249</v>
      </c>
      <c r="S416" s="12">
        <f>VLOOKUP($K416,'Defensive Stats'!$AC:$AH,6,FALSE)</f>
        <v>10.712589073634204</v>
      </c>
      <c r="T416" s="12">
        <f>IFERROR(VLOOKUP($P416,Passing!$C:$AF,9,FALSE)/VLOOKUP($P416,Passing!$C:$AF,5,FALSE),0)</f>
        <v>0</v>
      </c>
      <c r="U416" s="12">
        <f>IFERROR(VLOOKUP($P416,Passing!$C:$AF,11,FALSE)/VLOOKUP($P416,Passing!$C:$AF,5,FALSE),0)</f>
        <v>0</v>
      </c>
      <c r="V416" s="12">
        <f>IFERROR(VLOOKUP($P416,Passing!$C:$AF,18,FALSE),0)</f>
        <v>0</v>
      </c>
      <c r="W416" s="12">
        <f>IFERROR(VLOOKUP($P416,Passing!$C:$AF,12,FALSE)/VLOOKUP($P416,Passing!$C:$AF,5,FALSE),0)</f>
        <v>0</v>
      </c>
      <c r="X416" s="12">
        <f>IFERROR(IF(OR($B416="D",$B416="K"),0,VLOOKUP($P416,Receiving!$C:$T,7,FALSE)/VLOOKUP($P416,Receiving!$C:$T,5,FALSE)),0)*$AJ416</f>
        <v>0</v>
      </c>
      <c r="Y416" s="21">
        <f>IFERROR(VLOOKUP($P416,Receiving!$C:$T,8,FALSE)/VLOOKUP($P416,Receiving!$C:$T,5,FALSE),0)</f>
        <v>0</v>
      </c>
      <c r="Z416" s="21">
        <f>IFERROR(VLOOKUP($P416,Receiving!$C:$T,10,FALSE)/VLOOKUP($P416,Receiving!$C:$T,5,FALSE),0)</f>
        <v>0</v>
      </c>
      <c r="AA416" s="21">
        <f>IFERROR(VLOOKUP($P416,Receiving!$C:$T,11,FALSE),0)</f>
        <v>0</v>
      </c>
      <c r="AB416" s="21">
        <f>IFERROR(VLOOKUP($P416,Receiving!$C:$T,14,FALSE),0)</f>
        <v>0</v>
      </c>
      <c r="AC416" s="21">
        <f>IFERROR(VLOOKUP($P416,Receiving!$C:$T,11,FALSE)/VLOOKUP($P416,Receiving!$C:$T,5,FALSE),0)</f>
        <v>0</v>
      </c>
      <c r="AD416" s="12">
        <f>IFERROR(VLOOKUP($P416,Rushing!$C:$P,7,FALSE)/VLOOKUP($P416,Rushing!$C:$P,5,FALSE),0)</f>
        <v>0</v>
      </c>
      <c r="AE416" s="12">
        <f>IFERROR(VLOOKUP($P416,Rushing!$C:$P,8,FALSE)/VLOOKUP($P416,Rushing!$C:$P,5,FALSE),0)</f>
        <v>0</v>
      </c>
      <c r="AF416" s="12">
        <f>IFERROR(VLOOKUP($P416,Rushing!$C:$P,12,FALSE),0)</f>
        <v>0</v>
      </c>
      <c r="AG416" s="12">
        <f>IFERROR(VLOOKUP($P416,Rushing!$C:$P,9,FALSE)/VLOOKUP($P416,Rushing!$C:$P,5,FALSE),0)</f>
        <v>0</v>
      </c>
      <c r="AH416" s="12">
        <f>VLOOKUP($J416,'Vegas Odds'!$B:$S,18,FALSE)</f>
        <v>26.807585091071147</v>
      </c>
      <c r="AI416" s="12">
        <f>VLOOKUP($J416,'Vegas Odds'!$B:$S,17,FALSE)</f>
        <v>33.392414908928856</v>
      </c>
      <c r="AJ416">
        <v>1</v>
      </c>
      <c r="AK416" s="12">
        <f t="shared" si="117"/>
        <v>0</v>
      </c>
      <c r="AL416" s="12">
        <f t="shared" si="118"/>
        <v>0</v>
      </c>
      <c r="AM416" s="12">
        <f>V416/Team_Defense_Table[[#Totals],[Passing yds/att]]*'Fanduel Export'!Q416</f>
        <v>0</v>
      </c>
      <c r="AN416" s="12">
        <f t="shared" si="133"/>
        <v>0</v>
      </c>
      <c r="AO416" s="12">
        <f>IFERROR(IF(OR($B416="D",$B416="K"),0,VLOOKUP($P416,Receiving!$C:$T,7,FALSE)/VLOOKUP($P416,Receiving!$C:$T,5,FALSE)),0)*$AJ416</f>
        <v>0</v>
      </c>
      <c r="AP416" s="21">
        <f t="shared" si="125"/>
        <v>33.340259740259739</v>
      </c>
      <c r="AQ416" s="21">
        <f t="shared" si="126"/>
        <v>0</v>
      </c>
      <c r="AR416" s="22">
        <f t="shared" si="119"/>
        <v>0</v>
      </c>
      <c r="AS416" s="22">
        <f t="shared" si="127"/>
        <v>0</v>
      </c>
      <c r="AT416" s="22">
        <f>AA416/Team_Defense_Table[[#Totals],[Yards per completion]]*'Fanduel Export'!S416</f>
        <v>0</v>
      </c>
      <c r="AU416" s="12">
        <f t="shared" si="134"/>
        <v>0</v>
      </c>
      <c r="AV416" s="12">
        <f t="shared" si="120"/>
        <v>0</v>
      </c>
      <c r="AW416" s="21">
        <f t="shared" si="128"/>
        <v>29.127326839826839</v>
      </c>
      <c r="AX416" s="12">
        <f t="shared" si="129"/>
        <v>0</v>
      </c>
      <c r="AY416" s="12">
        <f>AF416/Team_Defense_Table[[#Totals],[Rushing Y/A]]*R416</f>
        <v>0</v>
      </c>
      <c r="AZ416" s="12">
        <f t="shared" si="135"/>
        <v>0</v>
      </c>
      <c r="BA416" s="22">
        <f t="shared" si="121"/>
        <v>0</v>
      </c>
      <c r="BB416" s="22">
        <f t="shared" si="122"/>
        <v>0</v>
      </c>
      <c r="BC416" s="21">
        <f t="shared" si="123"/>
        <v>0</v>
      </c>
      <c r="BD416" t="str">
        <f t="shared" si="130"/>
        <v>Chris Finke</v>
      </c>
      <c r="BE416">
        <f t="shared" si="131"/>
        <v>4500</v>
      </c>
      <c r="BF416" t="str">
        <f t="shared" si="132"/>
        <v>WR</v>
      </c>
    </row>
    <row r="417" spans="1:58" x14ac:dyDescent="0.3">
      <c r="A417" t="s">
        <v>3093</v>
      </c>
      <c r="B417" t="s">
        <v>34</v>
      </c>
      <c r="C417" t="s">
        <v>3094</v>
      </c>
      <c r="D417" t="s">
        <v>605</v>
      </c>
      <c r="E417" t="s">
        <v>2350</v>
      </c>
      <c r="F417">
        <v>0.55000001192092896</v>
      </c>
      <c r="G417">
        <v>2</v>
      </c>
      <c r="H417">
        <v>4500</v>
      </c>
      <c r="I417" t="s">
        <v>1896</v>
      </c>
      <c r="J417" t="s">
        <v>1094</v>
      </c>
      <c r="K417" t="s">
        <v>46</v>
      </c>
      <c r="O417" t="str">
        <f t="shared" si="124"/>
        <v>Dexter Williams</v>
      </c>
      <c r="P417" t="str">
        <f>IFERROR(VLOOKUP(O:O,'Name Bridge'!A:B,2,FALSE),O:O)</f>
        <v>Dexter Williams</v>
      </c>
      <c r="Q417" s="12">
        <f>VLOOKUP($K417,'Defensive Stats'!$AC:$AH,2,FALSE)</f>
        <v>6.2179700499168051</v>
      </c>
      <c r="R417" s="12">
        <f>VLOOKUP($K417,'Defensive Stats'!$AC:$AH,4,FALSE)</f>
        <v>4.2772277227722775</v>
      </c>
      <c r="S417" s="12">
        <f>VLOOKUP($K417,'Defensive Stats'!$AC:$AH,6,FALSE)</f>
        <v>9.4847715736040605</v>
      </c>
      <c r="T417" s="12">
        <f>IFERROR(VLOOKUP($P417,Passing!$C:$AF,9,FALSE)/VLOOKUP($P417,Passing!$C:$AF,5,FALSE),0)</f>
        <v>0</v>
      </c>
      <c r="U417" s="12">
        <f>IFERROR(VLOOKUP($P417,Passing!$C:$AF,11,FALSE)/VLOOKUP($P417,Passing!$C:$AF,5,FALSE),0)</f>
        <v>0</v>
      </c>
      <c r="V417" s="12">
        <f>IFERROR(VLOOKUP($P417,Passing!$C:$AF,18,FALSE),0)</f>
        <v>0</v>
      </c>
      <c r="W417" s="12">
        <f>IFERROR(VLOOKUP($P417,Passing!$C:$AF,12,FALSE)/VLOOKUP($P417,Passing!$C:$AF,5,FALSE),0)</f>
        <v>0</v>
      </c>
      <c r="X417" s="12">
        <f>IFERROR(IF(OR($B417="D",$B417="K"),0,VLOOKUP($P417,Receiving!$C:$T,7,FALSE)/VLOOKUP($P417,Receiving!$C:$T,5,FALSE)),0)*$AJ417</f>
        <v>0</v>
      </c>
      <c r="Y417" s="21">
        <f>IFERROR(VLOOKUP($P417,Receiving!$C:$T,8,FALSE)/VLOOKUP($P417,Receiving!$C:$T,5,FALSE),0)</f>
        <v>0</v>
      </c>
      <c r="Z417" s="21">
        <f>IFERROR(VLOOKUP($P417,Receiving!$C:$T,10,FALSE)/VLOOKUP($P417,Receiving!$C:$T,5,FALSE),0)</f>
        <v>0</v>
      </c>
      <c r="AA417" s="21">
        <f>IFERROR(VLOOKUP($P417,Receiving!$C:$T,11,FALSE),0)</f>
        <v>0</v>
      </c>
      <c r="AB417" s="21">
        <f>IFERROR(VLOOKUP($P417,Receiving!$C:$T,14,FALSE),0)</f>
        <v>0</v>
      </c>
      <c r="AC417" s="21">
        <f>IFERROR(VLOOKUP($P417,Receiving!$C:$T,11,FALSE)/VLOOKUP($P417,Receiving!$C:$T,5,FALSE),0)</f>
        <v>0</v>
      </c>
      <c r="AD417" s="12">
        <f>IFERROR(VLOOKUP($P417,Rushing!$C:$P,7,FALSE)/VLOOKUP($P417,Rushing!$C:$P,5,FALSE),0)</f>
        <v>1.25</v>
      </c>
      <c r="AE417" s="12">
        <f>IFERROR(VLOOKUP($P417,Rushing!$C:$P,8,FALSE)/VLOOKUP($P417,Rushing!$C:$P,5,FALSE),0)</f>
        <v>2.75</v>
      </c>
      <c r="AF417" s="12" t="str">
        <f>IFERROR(VLOOKUP($P417,Rushing!$C:$P,12,FALSE),0)</f>
        <v>2.2</v>
      </c>
      <c r="AG417" s="12">
        <f>IFERROR(VLOOKUP($P417,Rushing!$C:$P,9,FALSE)/VLOOKUP($P417,Rushing!$C:$P,5,FALSE),0)</f>
        <v>0</v>
      </c>
      <c r="AH417" s="12">
        <f>VLOOKUP($J417,'Vegas Odds'!$B:$S,18,FALSE)</f>
        <v>37.252589426829275</v>
      </c>
      <c r="AI417" s="12">
        <f>VLOOKUP($J417,'Vegas Odds'!$B:$S,17,FALSE)</f>
        <v>23.147410573170728</v>
      </c>
      <c r="AJ417">
        <v>1</v>
      </c>
      <c r="AK417" s="12">
        <f t="shared" si="117"/>
        <v>0</v>
      </c>
      <c r="AL417" s="12">
        <f t="shared" si="118"/>
        <v>0</v>
      </c>
      <c r="AM417" s="12">
        <f>V417/Team_Defense_Table[[#Totals],[Passing yds/att]]*'Fanduel Export'!Q417</f>
        <v>0</v>
      </c>
      <c r="AN417" s="12">
        <f t="shared" si="133"/>
        <v>0</v>
      </c>
      <c r="AO417" s="12">
        <f>IFERROR(IF(OR($B417="D",$B417="K"),0,VLOOKUP($P417,Receiving!$C:$T,7,FALSE)/VLOOKUP($P417,Receiving!$C:$T,5,FALSE)),0)*$AJ417</f>
        <v>0</v>
      </c>
      <c r="AP417" s="21">
        <f t="shared" si="125"/>
        <v>34.582088744588752</v>
      </c>
      <c r="AQ417" s="21">
        <f t="shared" si="126"/>
        <v>0</v>
      </c>
      <c r="AR417" s="22">
        <f t="shared" si="119"/>
        <v>0</v>
      </c>
      <c r="AS417" s="22">
        <f t="shared" si="127"/>
        <v>0</v>
      </c>
      <c r="AT417" s="22">
        <f>AA417/Team_Defense_Table[[#Totals],[Yards per completion]]*'Fanduel Export'!S417</f>
        <v>0</v>
      </c>
      <c r="AU417" s="12">
        <f t="shared" si="134"/>
        <v>0</v>
      </c>
      <c r="AV417" s="12">
        <f t="shared" si="120"/>
        <v>1.25</v>
      </c>
      <c r="AW417" s="21">
        <f t="shared" si="128"/>
        <v>28.472023809523812</v>
      </c>
      <c r="AX417" s="12">
        <f t="shared" si="129"/>
        <v>1.0162348630372029</v>
      </c>
      <c r="AY417" s="12">
        <f>AF417/Team_Defense_Table[[#Totals],[Rushing Y/A]]*R417</f>
        <v>2.182006026689626</v>
      </c>
      <c r="AZ417" s="12">
        <f t="shared" si="135"/>
        <v>2.2174305956792835</v>
      </c>
      <c r="BA417" s="22">
        <f t="shared" si="121"/>
        <v>0.22174305956792834</v>
      </c>
      <c r="BB417" s="22">
        <f t="shared" si="122"/>
        <v>4.927623545953963E-2</v>
      </c>
      <c r="BC417" s="21">
        <f t="shared" si="123"/>
        <v>0</v>
      </c>
      <c r="BD417" t="str">
        <f t="shared" si="130"/>
        <v>Dexter Williams</v>
      </c>
      <c r="BE417">
        <f t="shared" si="131"/>
        <v>4500</v>
      </c>
      <c r="BF417" t="str">
        <f t="shared" si="132"/>
        <v>RB</v>
      </c>
    </row>
    <row r="418" spans="1:58" x14ac:dyDescent="0.3">
      <c r="A418" t="s">
        <v>3095</v>
      </c>
      <c r="B418" t="s">
        <v>34</v>
      </c>
      <c r="C418" t="s">
        <v>3096</v>
      </c>
      <c r="D418" t="s">
        <v>290</v>
      </c>
      <c r="E418" t="s">
        <v>3097</v>
      </c>
      <c r="F418">
        <v>4.45333353678385</v>
      </c>
      <c r="G418">
        <v>15</v>
      </c>
      <c r="H418">
        <v>4500</v>
      </c>
      <c r="I418" t="s">
        <v>1941</v>
      </c>
      <c r="J418" t="s">
        <v>135</v>
      </c>
      <c r="K418" t="s">
        <v>76</v>
      </c>
      <c r="O418" t="str">
        <f t="shared" si="124"/>
        <v>J.D. McKissic</v>
      </c>
      <c r="P418" t="str">
        <f>IFERROR(VLOOKUP(O:O,'Name Bridge'!A:B,2,FALSE),O:O)</f>
        <v>J.D. McKissic</v>
      </c>
      <c r="Q418" s="12">
        <f>VLOOKUP($K418,'Defensive Stats'!$AC:$AH,2,FALSE)</f>
        <v>6.7688266199649734</v>
      </c>
      <c r="R418" s="12">
        <f>VLOOKUP($K418,'Defensive Stats'!$AC:$AH,4,FALSE)</f>
        <v>4.0849858356940514</v>
      </c>
      <c r="S418" s="12">
        <f>VLOOKUP($K418,'Defensive Stats'!$AC:$AH,6,FALSE)</f>
        <v>11.10632183908046</v>
      </c>
      <c r="T418" s="12">
        <f>IFERROR(VLOOKUP($P418,Passing!$C:$AF,9,FALSE)/VLOOKUP($P418,Passing!$C:$AF,5,FALSE),0)</f>
        <v>0</v>
      </c>
      <c r="U418" s="12">
        <f>IFERROR(VLOOKUP($P418,Passing!$C:$AF,11,FALSE)/VLOOKUP($P418,Passing!$C:$AF,5,FALSE),0)</f>
        <v>0</v>
      </c>
      <c r="V418" s="12">
        <f>IFERROR(VLOOKUP($P418,Passing!$C:$AF,18,FALSE),0)</f>
        <v>0</v>
      </c>
      <c r="W418" s="12">
        <f>IFERROR(VLOOKUP($P418,Passing!$C:$AF,12,FALSE)/VLOOKUP($P418,Passing!$C:$AF,5,FALSE),0)</f>
        <v>0</v>
      </c>
      <c r="X418" s="12">
        <f>IFERROR(IF(OR($B418="D",$B418="K"),0,VLOOKUP($P418,Receiving!$C:$T,7,FALSE)/VLOOKUP($P418,Receiving!$C:$T,5,FALSE)),0)*$AJ418</f>
        <v>2.625</v>
      </c>
      <c r="Y418" s="21">
        <f>IFERROR(VLOOKUP($P418,Receiving!$C:$T,8,FALSE)/VLOOKUP($P418,Receiving!$C:$T,5,FALSE),0)</f>
        <v>2.125</v>
      </c>
      <c r="Z418" s="21">
        <f>IFERROR(VLOOKUP($P418,Receiving!$C:$T,10,FALSE)/VLOOKUP($P418,Receiving!$C:$T,5,FALSE),0)</f>
        <v>14.5625</v>
      </c>
      <c r="AA418" s="21">
        <f>IFERROR(VLOOKUP($P418,Receiving!$C:$T,11,FALSE),0)</f>
        <v>6.9</v>
      </c>
      <c r="AB418" s="21">
        <f>IFERROR(VLOOKUP($P418,Receiving!$C:$T,14,FALSE),0)</f>
        <v>26</v>
      </c>
      <c r="AC418" s="21">
        <f>IFERROR(VLOOKUP($P418,Receiving!$C:$T,11,FALSE)/VLOOKUP($P418,Receiving!$C:$T,5,FALSE),0)</f>
        <v>0.43125000000000002</v>
      </c>
      <c r="AD418" s="12">
        <f>IFERROR(VLOOKUP($P418,Rushing!$C:$P,7,FALSE)/VLOOKUP($P418,Rushing!$C:$P,5,FALSE),0)</f>
        <v>2.375</v>
      </c>
      <c r="AE418" s="12">
        <f>IFERROR(VLOOKUP($P418,Rushing!$C:$P,8,FALSE)/VLOOKUP($P418,Rushing!$C:$P,5,FALSE),0)</f>
        <v>12.8125</v>
      </c>
      <c r="AF418" s="12" t="str">
        <f>IFERROR(VLOOKUP($P418,Rushing!$C:$P,12,FALSE),0)</f>
        <v>5.4</v>
      </c>
      <c r="AG418" s="12">
        <f>IFERROR(VLOOKUP($P418,Rushing!$C:$P,9,FALSE)/VLOOKUP($P418,Rushing!$C:$P,5,FALSE),0)</f>
        <v>0</v>
      </c>
      <c r="AH418" s="12">
        <f>VLOOKUP($J418,'Vegas Odds'!$B:$S,18,FALSE)</f>
        <v>36.75783627131635</v>
      </c>
      <c r="AI418" s="12">
        <f>VLOOKUP($J418,'Vegas Odds'!$B:$S,17,FALSE)</f>
        <v>17.842163728683655</v>
      </c>
      <c r="AJ418">
        <v>1</v>
      </c>
      <c r="AK418" s="12">
        <f t="shared" si="117"/>
        <v>0</v>
      </c>
      <c r="AL418" s="12">
        <f t="shared" si="118"/>
        <v>0</v>
      </c>
      <c r="AM418" s="12">
        <f>V418/Team_Defense_Table[[#Totals],[Passing yds/att]]*'Fanduel Export'!Q418</f>
        <v>0</v>
      </c>
      <c r="AN418" s="12">
        <f t="shared" si="133"/>
        <v>0</v>
      </c>
      <c r="AO418" s="12">
        <f>IFERROR(IF(OR($B418="D",$B418="K"),0,VLOOKUP($P418,Receiving!$C:$T,7,FALSE)/VLOOKUP($P418,Receiving!$C:$T,5,FALSE)),0)*$AJ418</f>
        <v>2.625</v>
      </c>
      <c r="AP418" s="21">
        <f t="shared" si="125"/>
        <v>32.519155844155847</v>
      </c>
      <c r="AQ418" s="21">
        <f t="shared" si="126"/>
        <v>2.967153288806724</v>
      </c>
      <c r="AR418" s="22">
        <f t="shared" si="119"/>
        <v>2.125</v>
      </c>
      <c r="AS418" s="22">
        <f t="shared" si="127"/>
        <v>2.4019812337959197</v>
      </c>
      <c r="AT418" s="22">
        <f>AA418/Team_Defense_Table[[#Totals],[Yards per completion]]*'Fanduel Export'!S418</f>
        <v>7.2169785926042751</v>
      </c>
      <c r="AU418" s="12">
        <f t="shared" si="134"/>
        <v>17.335047144142358</v>
      </c>
      <c r="AV418" s="12">
        <f t="shared" si="120"/>
        <v>2.375</v>
      </c>
      <c r="AW418" s="21">
        <f t="shared" si="128"/>
        <v>36.928205128205128</v>
      </c>
      <c r="AX418" s="12">
        <f t="shared" si="129"/>
        <v>1.1475006355848658</v>
      </c>
      <c r="AY418" s="12">
        <f>AF418/Team_Defense_Table[[#Totals],[Rushing Y/A]]*R418</f>
        <v>5.1151126986082041</v>
      </c>
      <c r="AZ418" s="12">
        <f t="shared" si="135"/>
        <v>5.8695950727411326</v>
      </c>
      <c r="BA418" s="22">
        <f t="shared" si="121"/>
        <v>3.3829642216883489</v>
      </c>
      <c r="BB418" s="22">
        <f t="shared" si="122"/>
        <v>0.75176982704185535</v>
      </c>
      <c r="BC418" s="21">
        <f t="shared" si="123"/>
        <v>0.58333333333333337</v>
      </c>
      <c r="BD418" t="str">
        <f t="shared" si="130"/>
        <v>J.D. McKissic</v>
      </c>
      <c r="BE418">
        <f t="shared" si="131"/>
        <v>4500</v>
      </c>
      <c r="BF418" t="str">
        <f t="shared" si="132"/>
        <v>RB</v>
      </c>
    </row>
    <row r="419" spans="1:58" x14ac:dyDescent="0.3">
      <c r="A419" t="s">
        <v>3098</v>
      </c>
      <c r="B419" t="s">
        <v>49</v>
      </c>
      <c r="C419" t="s">
        <v>3099</v>
      </c>
      <c r="D419" t="s">
        <v>3100</v>
      </c>
      <c r="E419" t="s">
        <v>2319</v>
      </c>
      <c r="F419">
        <v>0</v>
      </c>
      <c r="G419">
        <v>0</v>
      </c>
      <c r="H419">
        <v>4500</v>
      </c>
      <c r="I419" t="s">
        <v>1922</v>
      </c>
      <c r="J419" t="s">
        <v>107</v>
      </c>
      <c r="K419" t="s">
        <v>130</v>
      </c>
      <c r="O419" t="str">
        <f t="shared" si="124"/>
        <v>Gabriel Davis</v>
      </c>
      <c r="P419" t="str">
        <f>IFERROR(VLOOKUP(O:O,'Name Bridge'!A:B,2,FALSE),O:O)</f>
        <v>Gabriel Davis</v>
      </c>
      <c r="Q419" s="12">
        <f>VLOOKUP($K419,'Defensive Stats'!$AC:$AH,2,FALSE)</f>
        <v>6.45982905982906</v>
      </c>
      <c r="R419" s="12">
        <f>VLOOKUP($K419,'Defensive Stats'!$AC:$AH,4,FALSE)</f>
        <v>3.3357314148681056</v>
      </c>
      <c r="S419" s="12">
        <f>VLOOKUP($K419,'Defensive Stats'!$AC:$AH,6,FALSE)</f>
        <v>10.410468319559229</v>
      </c>
      <c r="T419" s="12">
        <f>IFERROR(VLOOKUP($P419,Passing!$C:$AF,9,FALSE)/VLOOKUP($P419,Passing!$C:$AF,5,FALSE),0)</f>
        <v>0</v>
      </c>
      <c r="U419" s="12">
        <f>IFERROR(VLOOKUP($P419,Passing!$C:$AF,11,FALSE)/VLOOKUP($P419,Passing!$C:$AF,5,FALSE),0)</f>
        <v>0</v>
      </c>
      <c r="V419" s="12">
        <f>IFERROR(VLOOKUP($P419,Passing!$C:$AF,18,FALSE),0)</f>
        <v>0</v>
      </c>
      <c r="W419" s="12">
        <f>IFERROR(VLOOKUP($P419,Passing!$C:$AF,12,FALSE)/VLOOKUP($P419,Passing!$C:$AF,5,FALSE),0)</f>
        <v>0</v>
      </c>
      <c r="X419" s="12">
        <f>IFERROR(IF(OR($B419="D",$B419="K"),0,VLOOKUP($P419,Receiving!$C:$T,7,FALSE)/VLOOKUP($P419,Receiving!$C:$T,5,FALSE)),0)*$AJ419</f>
        <v>0</v>
      </c>
      <c r="Y419" s="21">
        <f>IFERROR(VLOOKUP($P419,Receiving!$C:$T,8,FALSE)/VLOOKUP($P419,Receiving!$C:$T,5,FALSE),0)</f>
        <v>0</v>
      </c>
      <c r="Z419" s="21">
        <f>IFERROR(VLOOKUP($P419,Receiving!$C:$T,10,FALSE)/VLOOKUP($P419,Receiving!$C:$T,5,FALSE),0)</f>
        <v>0</v>
      </c>
      <c r="AA419" s="21">
        <f>IFERROR(VLOOKUP($P419,Receiving!$C:$T,11,FALSE),0)</f>
        <v>0</v>
      </c>
      <c r="AB419" s="21">
        <f>IFERROR(VLOOKUP($P419,Receiving!$C:$T,14,FALSE),0)</f>
        <v>0</v>
      </c>
      <c r="AC419" s="21">
        <f>IFERROR(VLOOKUP($P419,Receiving!$C:$T,11,FALSE)/VLOOKUP($P419,Receiving!$C:$T,5,FALSE),0)</f>
        <v>0</v>
      </c>
      <c r="AD419" s="12">
        <f>IFERROR(VLOOKUP($P419,Rushing!$C:$P,7,FALSE)/VLOOKUP($P419,Rushing!$C:$P,5,FALSE),0)</f>
        <v>0</v>
      </c>
      <c r="AE419" s="12">
        <f>IFERROR(VLOOKUP($P419,Rushing!$C:$P,8,FALSE)/VLOOKUP($P419,Rushing!$C:$P,5,FALSE),0)</f>
        <v>0</v>
      </c>
      <c r="AF419" s="12">
        <f>IFERROR(VLOOKUP($P419,Rushing!$C:$P,12,FALSE),0)</f>
        <v>0</v>
      </c>
      <c r="AG419" s="12">
        <f>IFERROR(VLOOKUP($P419,Rushing!$C:$P,9,FALSE)/VLOOKUP($P419,Rushing!$C:$P,5,FALSE),0)</f>
        <v>0</v>
      </c>
      <c r="AH419" s="12">
        <f>VLOOKUP($J419,'Vegas Odds'!$B:$S,18,FALSE)</f>
        <v>31.210567449280106</v>
      </c>
      <c r="AI419" s="12">
        <f>VLOOKUP($J419,'Vegas Odds'!$B:$S,17,FALSE)</f>
        <v>27.689432550719893</v>
      </c>
      <c r="AJ419">
        <v>1</v>
      </c>
      <c r="AK419" s="12">
        <f t="shared" si="117"/>
        <v>0</v>
      </c>
      <c r="AL419" s="12">
        <f t="shared" si="118"/>
        <v>0</v>
      </c>
      <c r="AM419" s="12">
        <f>V419/Team_Defense_Table[[#Totals],[Passing yds/att]]*'Fanduel Export'!Q419</f>
        <v>0</v>
      </c>
      <c r="AN419" s="12">
        <f t="shared" si="133"/>
        <v>0</v>
      </c>
      <c r="AO419" s="12">
        <f>IFERROR(IF(OR($B419="D",$B419="K"),0,VLOOKUP($P419,Receiving!$C:$T,7,FALSE)/VLOOKUP($P419,Receiving!$C:$T,5,FALSE)),0)*$AJ419</f>
        <v>0</v>
      </c>
      <c r="AP419" s="21">
        <f t="shared" si="125"/>
        <v>43.803379953379959</v>
      </c>
      <c r="AQ419" s="21">
        <f t="shared" si="126"/>
        <v>0</v>
      </c>
      <c r="AR419" s="22">
        <f t="shared" si="119"/>
        <v>0</v>
      </c>
      <c r="AS419" s="22">
        <f t="shared" si="127"/>
        <v>0</v>
      </c>
      <c r="AT419" s="22">
        <f>AA419/Team_Defense_Table[[#Totals],[Yards per completion]]*'Fanduel Export'!S419</f>
        <v>0</v>
      </c>
      <c r="AU419" s="12">
        <f t="shared" si="134"/>
        <v>0</v>
      </c>
      <c r="AV419" s="12">
        <f t="shared" si="120"/>
        <v>0</v>
      </c>
      <c r="AW419" s="21">
        <f t="shared" si="128"/>
        <v>25.532284382284381</v>
      </c>
      <c r="AX419" s="12">
        <f t="shared" si="129"/>
        <v>0</v>
      </c>
      <c r="AY419" s="12">
        <f>AF419/Team_Defense_Table[[#Totals],[Rushing Y/A]]*R419</f>
        <v>0</v>
      </c>
      <c r="AZ419" s="12">
        <f t="shared" si="135"/>
        <v>0</v>
      </c>
      <c r="BA419" s="22">
        <f t="shared" si="121"/>
        <v>0</v>
      </c>
      <c r="BB419" s="22">
        <f t="shared" si="122"/>
        <v>0</v>
      </c>
      <c r="BC419" s="21">
        <f t="shared" si="123"/>
        <v>0</v>
      </c>
      <c r="BD419" t="str">
        <f t="shared" si="130"/>
        <v>Gabriel Davis</v>
      </c>
      <c r="BE419">
        <f t="shared" si="131"/>
        <v>4500</v>
      </c>
      <c r="BF419" t="str">
        <f t="shared" si="132"/>
        <v>WR</v>
      </c>
    </row>
    <row r="420" spans="1:58" x14ac:dyDescent="0.3">
      <c r="A420" t="s">
        <v>3101</v>
      </c>
      <c r="B420" t="s">
        <v>34</v>
      </c>
      <c r="C420" t="s">
        <v>3102</v>
      </c>
      <c r="D420" t="s">
        <v>649</v>
      </c>
      <c r="E420" t="s">
        <v>3103</v>
      </c>
      <c r="F420">
        <v>0.40000000596046398</v>
      </c>
      <c r="G420">
        <v>1</v>
      </c>
      <c r="H420">
        <v>4500</v>
      </c>
      <c r="I420" t="s">
        <v>1996</v>
      </c>
      <c r="J420" t="s">
        <v>1092</v>
      </c>
      <c r="K420" t="s">
        <v>104</v>
      </c>
      <c r="O420" t="str">
        <f t="shared" si="124"/>
        <v>Jeremy McNichols</v>
      </c>
      <c r="P420" t="str">
        <f>IFERROR(VLOOKUP(O:O,'Name Bridge'!A:B,2,FALSE),O:O)</f>
        <v>Jeremy McNichols</v>
      </c>
      <c r="Q420" s="12">
        <f>VLOOKUP($K420,'Defensive Stats'!$AC:$AH,2,FALSE)</f>
        <v>7.0854092526690389</v>
      </c>
      <c r="R420" s="12">
        <f>VLOOKUP($K420,'Defensive Stats'!$AC:$AH,4,FALSE)</f>
        <v>4.0913838120104442</v>
      </c>
      <c r="S420" s="12">
        <f>VLOOKUP($K420,'Defensive Stats'!$AC:$AH,6,FALSE)</f>
        <v>10.106598984771574</v>
      </c>
      <c r="T420" s="12">
        <f>IFERROR(VLOOKUP($P420,Passing!$C:$AF,9,FALSE)/VLOOKUP($P420,Passing!$C:$AF,5,FALSE),0)</f>
        <v>0</v>
      </c>
      <c r="U420" s="12">
        <f>IFERROR(VLOOKUP($P420,Passing!$C:$AF,11,FALSE)/VLOOKUP($P420,Passing!$C:$AF,5,FALSE),0)</f>
        <v>0</v>
      </c>
      <c r="V420" s="12">
        <f>IFERROR(VLOOKUP($P420,Passing!$C:$AF,18,FALSE),0)</f>
        <v>0</v>
      </c>
      <c r="W420" s="12">
        <f>IFERROR(VLOOKUP($P420,Passing!$C:$AF,12,FALSE)/VLOOKUP($P420,Passing!$C:$AF,5,FALSE),0)</f>
        <v>0</v>
      </c>
      <c r="X420" s="12">
        <f>IFERROR(IF(OR($B420="D",$B420="K"),0,VLOOKUP($P420,Receiving!$C:$T,7,FALSE)/VLOOKUP($P420,Receiving!$C:$T,5,FALSE)),0)*$AJ420</f>
        <v>0</v>
      </c>
      <c r="Y420" s="21">
        <f>IFERROR(VLOOKUP($P420,Receiving!$C:$T,8,FALSE)/VLOOKUP($P420,Receiving!$C:$T,5,FALSE),0)</f>
        <v>0</v>
      </c>
      <c r="Z420" s="21">
        <f>IFERROR(VLOOKUP($P420,Receiving!$C:$T,10,FALSE)/VLOOKUP($P420,Receiving!$C:$T,5,FALSE),0)</f>
        <v>0</v>
      </c>
      <c r="AA420" s="21">
        <f>IFERROR(VLOOKUP($P420,Receiving!$C:$T,11,FALSE),0)</f>
        <v>0</v>
      </c>
      <c r="AB420" s="21">
        <f>IFERROR(VLOOKUP($P420,Receiving!$C:$T,14,FALSE),0)</f>
        <v>0</v>
      </c>
      <c r="AC420" s="21">
        <f>IFERROR(VLOOKUP($P420,Receiving!$C:$T,11,FALSE)/VLOOKUP($P420,Receiving!$C:$T,5,FALSE),0)</f>
        <v>0</v>
      </c>
      <c r="AD420" s="12">
        <f>IFERROR(VLOOKUP($P420,Rushing!$C:$P,7,FALSE)/VLOOKUP($P420,Rushing!$C:$P,5,FALSE),0)</f>
        <v>0</v>
      </c>
      <c r="AE420" s="12">
        <f>IFERROR(VLOOKUP($P420,Rushing!$C:$P,8,FALSE)/VLOOKUP($P420,Rushing!$C:$P,5,FALSE),0)</f>
        <v>0</v>
      </c>
      <c r="AF420" s="12">
        <f>IFERROR(VLOOKUP($P420,Rushing!$C:$P,12,FALSE),0)</f>
        <v>0</v>
      </c>
      <c r="AG420" s="12">
        <f>IFERROR(VLOOKUP($P420,Rushing!$C:$P,9,FALSE)/VLOOKUP($P420,Rushing!$C:$P,5,FALSE),0)</f>
        <v>0</v>
      </c>
      <c r="AH420" s="12">
        <f>VLOOKUP($J420,'Vegas Odds'!$B:$S,18,FALSE)</f>
        <v>43.022920729712041</v>
      </c>
      <c r="AI420" s="12">
        <f>VLOOKUP($J420,'Vegas Odds'!$B:$S,17,FALSE)</f>
        <v>18.377079270287954</v>
      </c>
      <c r="AJ420">
        <v>1</v>
      </c>
      <c r="AK420" s="12">
        <f t="shared" si="117"/>
        <v>0</v>
      </c>
      <c r="AL420" s="12">
        <f t="shared" si="118"/>
        <v>0</v>
      </c>
      <c r="AM420" s="12">
        <f>V420/Team_Defense_Table[[#Totals],[Passing yds/att]]*'Fanduel Export'!Q420</f>
        <v>0</v>
      </c>
      <c r="AN420" s="12">
        <f t="shared" si="133"/>
        <v>0</v>
      </c>
      <c r="AO420" s="12">
        <f>IFERROR(IF(OR($B420="D",$B420="K"),0,VLOOKUP($P420,Receiving!$C:$T,7,FALSE)/VLOOKUP($P420,Receiving!$C:$T,5,FALSE)),0)*$AJ420</f>
        <v>0</v>
      </c>
      <c r="AP420" s="21">
        <f t="shared" si="125"/>
        <v>39.601298701298703</v>
      </c>
      <c r="AQ420" s="21">
        <f t="shared" si="126"/>
        <v>0</v>
      </c>
      <c r="AR420" s="22">
        <f t="shared" si="119"/>
        <v>0</v>
      </c>
      <c r="AS420" s="22">
        <f t="shared" si="127"/>
        <v>0</v>
      </c>
      <c r="AT420" s="22">
        <f>AA420/Team_Defense_Table[[#Totals],[Yards per completion]]*'Fanduel Export'!S420</f>
        <v>0</v>
      </c>
      <c r="AU420" s="12">
        <f t="shared" si="134"/>
        <v>0</v>
      </c>
      <c r="AV420" s="12">
        <f t="shared" si="120"/>
        <v>0</v>
      </c>
      <c r="AW420" s="21">
        <f t="shared" si="128"/>
        <v>30.299350649350647</v>
      </c>
      <c r="AX420" s="12">
        <f t="shared" si="129"/>
        <v>0</v>
      </c>
      <c r="AY420" s="12">
        <f>AF420/Team_Defense_Table[[#Totals],[Rushing Y/A]]*R420</f>
        <v>0</v>
      </c>
      <c r="AZ420" s="12">
        <f t="shared" si="135"/>
        <v>0</v>
      </c>
      <c r="BA420" s="22">
        <f t="shared" si="121"/>
        <v>0</v>
      </c>
      <c r="BB420" s="22">
        <f t="shared" si="122"/>
        <v>0</v>
      </c>
      <c r="BC420" s="21">
        <f t="shared" si="123"/>
        <v>0</v>
      </c>
      <c r="BD420" t="str">
        <f t="shared" si="130"/>
        <v>Jeremy McNichols</v>
      </c>
      <c r="BE420">
        <f t="shared" si="131"/>
        <v>4500</v>
      </c>
      <c r="BF420" t="str">
        <f t="shared" si="132"/>
        <v>RB</v>
      </c>
    </row>
    <row r="421" spans="1:58" x14ac:dyDescent="0.3">
      <c r="A421" t="s">
        <v>3104</v>
      </c>
      <c r="B421" t="s">
        <v>49</v>
      </c>
      <c r="C421" t="s">
        <v>3105</v>
      </c>
      <c r="D421" t="s">
        <v>3106</v>
      </c>
      <c r="E421" t="s">
        <v>3107</v>
      </c>
      <c r="F421">
        <v>0</v>
      </c>
      <c r="G421">
        <v>0</v>
      </c>
      <c r="H421">
        <v>4500</v>
      </c>
      <c r="I421" t="s">
        <v>1884</v>
      </c>
      <c r="J421" t="s">
        <v>1138</v>
      </c>
      <c r="K421" t="s">
        <v>33</v>
      </c>
      <c r="O421" t="str">
        <f t="shared" si="124"/>
        <v>De'Mornay Pierson-El</v>
      </c>
      <c r="P421" t="str">
        <f>IFERROR(VLOOKUP(O:O,'Name Bridge'!A:B,2,FALSE),O:O)</f>
        <v>De'Mornay Pierson-El</v>
      </c>
      <c r="Q421" s="12">
        <f>VLOOKUP($K421,'Defensive Stats'!$AC:$AH,2,FALSE)</f>
        <v>6.7941176470588234</v>
      </c>
      <c r="R421" s="12">
        <f>VLOOKUP($K421,'Defensive Stats'!$AC:$AH,4,FALSE)</f>
        <v>5.1595505617977526</v>
      </c>
      <c r="S421" s="12">
        <f>VLOOKUP($K421,'Defensive Stats'!$AC:$AH,6,FALSE)</f>
        <v>10.651296829971182</v>
      </c>
      <c r="T421" s="12">
        <f>IFERROR(VLOOKUP($P421,Passing!$C:$AF,9,FALSE)/VLOOKUP($P421,Passing!$C:$AF,5,FALSE),0)</f>
        <v>0</v>
      </c>
      <c r="U421" s="12">
        <f>IFERROR(VLOOKUP($P421,Passing!$C:$AF,11,FALSE)/VLOOKUP($P421,Passing!$C:$AF,5,FALSE),0)</f>
        <v>0</v>
      </c>
      <c r="V421" s="12">
        <f>IFERROR(VLOOKUP($P421,Passing!$C:$AF,18,FALSE),0)</f>
        <v>0</v>
      </c>
      <c r="W421" s="12">
        <f>IFERROR(VLOOKUP($P421,Passing!$C:$AF,12,FALSE)/VLOOKUP($P421,Passing!$C:$AF,5,FALSE),0)</f>
        <v>0</v>
      </c>
      <c r="X421" s="12">
        <f>IFERROR(IF(OR($B421="D",$B421="K"),0,VLOOKUP($P421,Receiving!$C:$T,7,FALSE)/VLOOKUP($P421,Receiving!$C:$T,5,FALSE)),0)*$AJ421</f>
        <v>0</v>
      </c>
      <c r="Y421" s="21">
        <f>IFERROR(VLOOKUP($P421,Receiving!$C:$T,8,FALSE)/VLOOKUP($P421,Receiving!$C:$T,5,FALSE),0)</f>
        <v>0</v>
      </c>
      <c r="Z421" s="21">
        <f>IFERROR(VLOOKUP($P421,Receiving!$C:$T,10,FALSE)/VLOOKUP($P421,Receiving!$C:$T,5,FALSE),0)</f>
        <v>0</v>
      </c>
      <c r="AA421" s="21">
        <f>IFERROR(VLOOKUP($P421,Receiving!$C:$T,11,FALSE),0)</f>
        <v>0</v>
      </c>
      <c r="AB421" s="21">
        <f>IFERROR(VLOOKUP($P421,Receiving!$C:$T,14,FALSE),0)</f>
        <v>0</v>
      </c>
      <c r="AC421" s="21">
        <f>IFERROR(VLOOKUP($P421,Receiving!$C:$T,11,FALSE)/VLOOKUP($P421,Receiving!$C:$T,5,FALSE),0)</f>
        <v>0</v>
      </c>
      <c r="AD421" s="12">
        <f>IFERROR(VLOOKUP($P421,Rushing!$C:$P,7,FALSE)/VLOOKUP($P421,Rushing!$C:$P,5,FALSE),0)</f>
        <v>0</v>
      </c>
      <c r="AE421" s="12">
        <f>IFERROR(VLOOKUP($P421,Rushing!$C:$P,8,FALSE)/VLOOKUP($P421,Rushing!$C:$P,5,FALSE),0)</f>
        <v>0</v>
      </c>
      <c r="AF421" s="12">
        <f>IFERROR(VLOOKUP($P421,Rushing!$C:$P,12,FALSE),0)</f>
        <v>0</v>
      </c>
      <c r="AG421" s="12">
        <f>IFERROR(VLOOKUP($P421,Rushing!$C:$P,9,FALSE)/VLOOKUP($P421,Rushing!$C:$P,5,FALSE),0)</f>
        <v>0</v>
      </c>
      <c r="AH421" s="12">
        <f>VLOOKUP($J421,'Vegas Odds'!$B:$S,18,FALSE)</f>
        <v>29.094443537499998</v>
      </c>
      <c r="AI421" s="12">
        <f>VLOOKUP($J421,'Vegas Odds'!$B:$S,17,FALSE)</f>
        <v>32.205556462499999</v>
      </c>
      <c r="AJ421">
        <v>1</v>
      </c>
      <c r="AK421" s="12">
        <f t="shared" si="117"/>
        <v>0</v>
      </c>
      <c r="AL421" s="12">
        <f t="shared" si="118"/>
        <v>0</v>
      </c>
      <c r="AM421" s="12">
        <f>V421/Team_Defense_Table[[#Totals],[Passing yds/att]]*'Fanduel Export'!Q421</f>
        <v>0</v>
      </c>
      <c r="AN421" s="12">
        <f t="shared" si="133"/>
        <v>0</v>
      </c>
      <c r="AO421" s="12">
        <f>IFERROR(IF(OR($B421="D",$B421="K"),0,VLOOKUP($P421,Receiving!$C:$T,7,FALSE)/VLOOKUP($P421,Receiving!$C:$T,5,FALSE)),0)*$AJ421</f>
        <v>0</v>
      </c>
      <c r="AP421" s="21">
        <f t="shared" si="125"/>
        <v>44.777285214785209</v>
      </c>
      <c r="AQ421" s="21">
        <f t="shared" si="126"/>
        <v>0</v>
      </c>
      <c r="AR421" s="22">
        <f t="shared" si="119"/>
        <v>0</v>
      </c>
      <c r="AS421" s="22">
        <f t="shared" si="127"/>
        <v>0</v>
      </c>
      <c r="AT421" s="22">
        <f>AA421/Team_Defense_Table[[#Totals],[Yards per completion]]*'Fanduel Export'!S421</f>
        <v>0</v>
      </c>
      <c r="AU421" s="12">
        <f t="shared" si="134"/>
        <v>0</v>
      </c>
      <c r="AV421" s="12">
        <f t="shared" si="120"/>
        <v>0</v>
      </c>
      <c r="AW421" s="21">
        <f t="shared" si="128"/>
        <v>27.354940892440894</v>
      </c>
      <c r="AX421" s="12">
        <f t="shared" si="129"/>
        <v>0</v>
      </c>
      <c r="AY421" s="12">
        <f>AF421/Team_Defense_Table[[#Totals],[Rushing Y/A]]*R421</f>
        <v>0</v>
      </c>
      <c r="AZ421" s="12">
        <f t="shared" si="135"/>
        <v>0</v>
      </c>
      <c r="BA421" s="22">
        <f t="shared" si="121"/>
        <v>0</v>
      </c>
      <c r="BB421" s="22">
        <f t="shared" si="122"/>
        <v>0</v>
      </c>
      <c r="BC421" s="21">
        <f t="shared" si="123"/>
        <v>0</v>
      </c>
      <c r="BD421" t="str">
        <f t="shared" si="130"/>
        <v>De'Mornay Pierson-El</v>
      </c>
      <c r="BE421">
        <f t="shared" si="131"/>
        <v>4500</v>
      </c>
      <c r="BF421" t="str">
        <f t="shared" si="132"/>
        <v>WR</v>
      </c>
    </row>
    <row r="422" spans="1:58" x14ac:dyDescent="0.3">
      <c r="A422" t="s">
        <v>3108</v>
      </c>
      <c r="B422" t="s">
        <v>49</v>
      </c>
      <c r="C422" t="s">
        <v>2285</v>
      </c>
      <c r="D422" t="s">
        <v>3109</v>
      </c>
      <c r="E422" t="s">
        <v>3110</v>
      </c>
      <c r="F422">
        <v>0</v>
      </c>
      <c r="G422">
        <v>0</v>
      </c>
      <c r="H422">
        <v>4500</v>
      </c>
      <c r="I422" t="s">
        <v>1888</v>
      </c>
      <c r="J422" t="s">
        <v>37</v>
      </c>
      <c r="K422" t="s">
        <v>54</v>
      </c>
      <c r="O422" t="str">
        <f t="shared" si="124"/>
        <v>Sean Modster</v>
      </c>
      <c r="P422" t="str">
        <f>IFERROR(VLOOKUP(O:O,'Name Bridge'!A:B,2,FALSE),O:O)</f>
        <v>Sean Modster</v>
      </c>
      <c r="Q422" s="12">
        <f>VLOOKUP($K422,'Defensive Stats'!$AC:$AH,2,FALSE)</f>
        <v>6.7641325536062382</v>
      </c>
      <c r="R422" s="12">
        <f>VLOOKUP($K422,'Defensive Stats'!$AC:$AH,4,FALSE)</f>
        <v>5</v>
      </c>
      <c r="S422" s="12">
        <f>VLOOKUP($K422,'Defensive Stats'!$AC:$AH,6,FALSE)</f>
        <v>10.911949685534591</v>
      </c>
      <c r="T422" s="12">
        <f>IFERROR(VLOOKUP($P422,Passing!$C:$AF,9,FALSE)/VLOOKUP($P422,Passing!$C:$AF,5,FALSE),0)</f>
        <v>0</v>
      </c>
      <c r="U422" s="12">
        <f>IFERROR(VLOOKUP($P422,Passing!$C:$AF,11,FALSE)/VLOOKUP($P422,Passing!$C:$AF,5,FALSE),0)</f>
        <v>0</v>
      </c>
      <c r="V422" s="12">
        <f>IFERROR(VLOOKUP($P422,Passing!$C:$AF,18,FALSE),0)</f>
        <v>0</v>
      </c>
      <c r="W422" s="12">
        <f>IFERROR(VLOOKUP($P422,Passing!$C:$AF,12,FALSE)/VLOOKUP($P422,Passing!$C:$AF,5,FALSE),0)</f>
        <v>0</v>
      </c>
      <c r="X422" s="12">
        <f>IFERROR(IF(OR($B422="D",$B422="K"),0,VLOOKUP($P422,Receiving!$C:$T,7,FALSE)/VLOOKUP($P422,Receiving!$C:$T,5,FALSE)),0)*$AJ422</f>
        <v>0</v>
      </c>
      <c r="Y422" s="21">
        <f>IFERROR(VLOOKUP($P422,Receiving!$C:$T,8,FALSE)/VLOOKUP($P422,Receiving!$C:$T,5,FALSE),0)</f>
        <v>0</v>
      </c>
      <c r="Z422" s="21">
        <f>IFERROR(VLOOKUP($P422,Receiving!$C:$T,10,FALSE)/VLOOKUP($P422,Receiving!$C:$T,5,FALSE),0)</f>
        <v>0</v>
      </c>
      <c r="AA422" s="21">
        <f>IFERROR(VLOOKUP($P422,Receiving!$C:$T,11,FALSE),0)</f>
        <v>0</v>
      </c>
      <c r="AB422" s="21">
        <f>IFERROR(VLOOKUP($P422,Receiving!$C:$T,14,FALSE),0)</f>
        <v>0</v>
      </c>
      <c r="AC422" s="21">
        <f>IFERROR(VLOOKUP($P422,Receiving!$C:$T,11,FALSE)/VLOOKUP($P422,Receiving!$C:$T,5,FALSE),0)</f>
        <v>0</v>
      </c>
      <c r="AD422" s="12">
        <f>IFERROR(VLOOKUP($P422,Rushing!$C:$P,7,FALSE)/VLOOKUP($P422,Rushing!$C:$P,5,FALSE),0)</f>
        <v>0</v>
      </c>
      <c r="AE422" s="12">
        <f>IFERROR(VLOOKUP($P422,Rushing!$C:$P,8,FALSE)/VLOOKUP($P422,Rushing!$C:$P,5,FALSE),0)</f>
        <v>0</v>
      </c>
      <c r="AF422" s="12">
        <f>IFERROR(VLOOKUP($P422,Rushing!$C:$P,12,FALSE),0)</f>
        <v>0</v>
      </c>
      <c r="AG422" s="12">
        <f>IFERROR(VLOOKUP($P422,Rushing!$C:$P,9,FALSE)/VLOOKUP($P422,Rushing!$C:$P,5,FALSE),0)</f>
        <v>0</v>
      </c>
      <c r="AH422" s="12">
        <f>VLOOKUP($J422,'Vegas Odds'!$B:$S,18,FALSE)</f>
        <v>12.779863682432442</v>
      </c>
      <c r="AI422" s="12">
        <f>VLOOKUP($J422,'Vegas Odds'!$B:$S,17,FALSE)</f>
        <v>50.520136317567555</v>
      </c>
      <c r="AJ422">
        <v>1</v>
      </c>
      <c r="AK422" s="12">
        <f t="shared" si="117"/>
        <v>0</v>
      </c>
      <c r="AL422" s="12">
        <f t="shared" si="118"/>
        <v>0</v>
      </c>
      <c r="AM422" s="12">
        <f>V422/Team_Defense_Table[[#Totals],[Passing yds/att]]*'Fanduel Export'!Q422</f>
        <v>0</v>
      </c>
      <c r="AN422" s="12">
        <f t="shared" si="133"/>
        <v>0</v>
      </c>
      <c r="AO422" s="12">
        <f>IFERROR(IF(OR($B422="D",$B422="K"),0,VLOOKUP($P422,Receiving!$C:$T,7,FALSE)/VLOOKUP($P422,Receiving!$C:$T,5,FALSE)),0)*$AJ422</f>
        <v>0</v>
      </c>
      <c r="AP422" s="21">
        <f t="shared" si="125"/>
        <v>19.229761904761904</v>
      </c>
      <c r="AQ422" s="21">
        <f t="shared" si="126"/>
        <v>0</v>
      </c>
      <c r="AR422" s="22">
        <f t="shared" si="119"/>
        <v>0</v>
      </c>
      <c r="AS422" s="22">
        <f t="shared" si="127"/>
        <v>0</v>
      </c>
      <c r="AT422" s="22">
        <f>AA422/Team_Defense_Table[[#Totals],[Yards per completion]]*'Fanduel Export'!S422</f>
        <v>0</v>
      </c>
      <c r="AU422" s="12">
        <f t="shared" si="134"/>
        <v>0</v>
      </c>
      <c r="AV422" s="12">
        <f t="shared" si="120"/>
        <v>0</v>
      </c>
      <c r="AW422" s="21">
        <f t="shared" si="128"/>
        <v>27.742261904761904</v>
      </c>
      <c r="AX422" s="12">
        <f t="shared" si="129"/>
        <v>0</v>
      </c>
      <c r="AY422" s="12">
        <f>AF422/Team_Defense_Table[[#Totals],[Rushing Y/A]]*R422</f>
        <v>0</v>
      </c>
      <c r="AZ422" s="12">
        <f t="shared" si="135"/>
        <v>0</v>
      </c>
      <c r="BA422" s="22">
        <f t="shared" si="121"/>
        <v>0</v>
      </c>
      <c r="BB422" s="22">
        <f t="shared" si="122"/>
        <v>0</v>
      </c>
      <c r="BC422" s="21">
        <f t="shared" si="123"/>
        <v>0</v>
      </c>
      <c r="BD422" t="str">
        <f t="shared" si="130"/>
        <v>Sean Modster</v>
      </c>
      <c r="BE422">
        <f t="shared" si="131"/>
        <v>4500</v>
      </c>
      <c r="BF422" t="str">
        <f t="shared" si="132"/>
        <v>WR</v>
      </c>
    </row>
    <row r="423" spans="1:58" x14ac:dyDescent="0.3">
      <c r="A423" t="s">
        <v>3111</v>
      </c>
      <c r="B423" t="s">
        <v>49</v>
      </c>
      <c r="C423" t="s">
        <v>3112</v>
      </c>
      <c r="D423" t="s">
        <v>723</v>
      </c>
      <c r="E423" t="s">
        <v>3113</v>
      </c>
      <c r="F423">
        <v>3.9818181124600498</v>
      </c>
      <c r="G423">
        <v>11</v>
      </c>
      <c r="H423">
        <v>4500</v>
      </c>
      <c r="I423" t="s">
        <v>1896</v>
      </c>
      <c r="J423" t="s">
        <v>1094</v>
      </c>
      <c r="K423" t="s">
        <v>46</v>
      </c>
      <c r="O423" t="str">
        <f t="shared" si="124"/>
        <v>Equanimeous St. Brown</v>
      </c>
      <c r="P423" t="str">
        <f>IFERROR(VLOOKUP(O:O,'Name Bridge'!A:B,2,FALSE),O:O)</f>
        <v>Equanimeous St. Brown</v>
      </c>
      <c r="Q423" s="12">
        <f>VLOOKUP($K423,'Defensive Stats'!$AC:$AH,2,FALSE)</f>
        <v>6.2179700499168051</v>
      </c>
      <c r="R423" s="12">
        <f>VLOOKUP($K423,'Defensive Stats'!$AC:$AH,4,FALSE)</f>
        <v>4.2772277227722775</v>
      </c>
      <c r="S423" s="12">
        <f>VLOOKUP($K423,'Defensive Stats'!$AC:$AH,6,FALSE)</f>
        <v>9.4847715736040605</v>
      </c>
      <c r="T423" s="12">
        <f>IFERROR(VLOOKUP($P423,Passing!$C:$AF,9,FALSE)/VLOOKUP($P423,Passing!$C:$AF,5,FALSE),0)</f>
        <v>0</v>
      </c>
      <c r="U423" s="12">
        <f>IFERROR(VLOOKUP($P423,Passing!$C:$AF,11,FALSE)/VLOOKUP($P423,Passing!$C:$AF,5,FALSE),0)</f>
        <v>0</v>
      </c>
      <c r="V423" s="12">
        <f>IFERROR(VLOOKUP($P423,Passing!$C:$AF,18,FALSE),0)</f>
        <v>0</v>
      </c>
      <c r="W423" s="12">
        <f>IFERROR(VLOOKUP($P423,Passing!$C:$AF,12,FALSE)/VLOOKUP($P423,Passing!$C:$AF,5,FALSE),0)</f>
        <v>0</v>
      </c>
      <c r="X423" s="12">
        <f>IFERROR(IF(OR($B423="D",$B423="K"),0,VLOOKUP($P423,Receiving!$C:$T,7,FALSE)/VLOOKUP($P423,Receiving!$C:$T,5,FALSE)),0)*$AJ423</f>
        <v>0</v>
      </c>
      <c r="Y423" s="21">
        <f>IFERROR(VLOOKUP($P423,Receiving!$C:$T,8,FALSE)/VLOOKUP($P423,Receiving!$C:$T,5,FALSE),0)</f>
        <v>0</v>
      </c>
      <c r="Z423" s="21">
        <f>IFERROR(VLOOKUP($P423,Receiving!$C:$T,10,FALSE)/VLOOKUP($P423,Receiving!$C:$T,5,FALSE),0)</f>
        <v>0</v>
      </c>
      <c r="AA423" s="21">
        <f>IFERROR(VLOOKUP($P423,Receiving!$C:$T,11,FALSE),0)</f>
        <v>0</v>
      </c>
      <c r="AB423" s="21">
        <f>IFERROR(VLOOKUP($P423,Receiving!$C:$T,14,FALSE),0)</f>
        <v>0</v>
      </c>
      <c r="AC423" s="21">
        <f>IFERROR(VLOOKUP($P423,Receiving!$C:$T,11,FALSE)/VLOOKUP($P423,Receiving!$C:$T,5,FALSE),0)</f>
        <v>0</v>
      </c>
      <c r="AD423" s="12">
        <f>IFERROR(VLOOKUP($P423,Rushing!$C:$P,7,FALSE)/VLOOKUP($P423,Rushing!$C:$P,5,FALSE),0)</f>
        <v>0</v>
      </c>
      <c r="AE423" s="12">
        <f>IFERROR(VLOOKUP($P423,Rushing!$C:$P,8,FALSE)/VLOOKUP($P423,Rushing!$C:$P,5,FALSE),0)</f>
        <v>0</v>
      </c>
      <c r="AF423" s="12">
        <f>IFERROR(VLOOKUP($P423,Rushing!$C:$P,12,FALSE),0)</f>
        <v>0</v>
      </c>
      <c r="AG423" s="12">
        <f>IFERROR(VLOOKUP($P423,Rushing!$C:$P,9,FALSE)/VLOOKUP($P423,Rushing!$C:$P,5,FALSE),0)</f>
        <v>0</v>
      </c>
      <c r="AH423" s="12">
        <f>VLOOKUP($J423,'Vegas Odds'!$B:$S,18,FALSE)</f>
        <v>37.252589426829275</v>
      </c>
      <c r="AI423" s="12">
        <f>VLOOKUP($J423,'Vegas Odds'!$B:$S,17,FALSE)</f>
        <v>23.147410573170728</v>
      </c>
      <c r="AJ423">
        <v>1</v>
      </c>
      <c r="AK423" s="12">
        <f t="shared" si="117"/>
        <v>0</v>
      </c>
      <c r="AL423" s="12">
        <f t="shared" si="118"/>
        <v>0</v>
      </c>
      <c r="AM423" s="12">
        <f>V423/Team_Defense_Table[[#Totals],[Passing yds/att]]*'Fanduel Export'!Q423</f>
        <v>0</v>
      </c>
      <c r="AN423" s="12">
        <f t="shared" si="133"/>
        <v>0</v>
      </c>
      <c r="AO423" s="12">
        <f>IFERROR(IF(OR($B423="D",$B423="K"),0,VLOOKUP($P423,Receiving!$C:$T,7,FALSE)/VLOOKUP($P423,Receiving!$C:$T,5,FALSE)),0)*$AJ423</f>
        <v>0</v>
      </c>
      <c r="AP423" s="21">
        <f t="shared" si="125"/>
        <v>34.582088744588752</v>
      </c>
      <c r="AQ423" s="21">
        <f t="shared" si="126"/>
        <v>0</v>
      </c>
      <c r="AR423" s="22">
        <f t="shared" si="119"/>
        <v>0</v>
      </c>
      <c r="AS423" s="22">
        <f t="shared" si="127"/>
        <v>0</v>
      </c>
      <c r="AT423" s="22">
        <f>AA423/Team_Defense_Table[[#Totals],[Yards per completion]]*'Fanduel Export'!S423</f>
        <v>0</v>
      </c>
      <c r="AU423" s="12">
        <f t="shared" si="134"/>
        <v>0</v>
      </c>
      <c r="AV423" s="12">
        <f t="shared" si="120"/>
        <v>0</v>
      </c>
      <c r="AW423" s="21">
        <f t="shared" si="128"/>
        <v>28.472023809523812</v>
      </c>
      <c r="AX423" s="12">
        <f t="shared" si="129"/>
        <v>0</v>
      </c>
      <c r="AY423" s="12">
        <f>AF423/Team_Defense_Table[[#Totals],[Rushing Y/A]]*R423</f>
        <v>0</v>
      </c>
      <c r="AZ423" s="12">
        <f t="shared" si="135"/>
        <v>0</v>
      </c>
      <c r="BA423" s="22">
        <f t="shared" si="121"/>
        <v>0</v>
      </c>
      <c r="BB423" s="22">
        <f t="shared" si="122"/>
        <v>0</v>
      </c>
      <c r="BC423" s="21">
        <f t="shared" si="123"/>
        <v>0</v>
      </c>
      <c r="BD423" t="str">
        <f t="shared" si="130"/>
        <v>Equanimeous St. Brown</v>
      </c>
      <c r="BE423">
        <f t="shared" si="131"/>
        <v>4500</v>
      </c>
      <c r="BF423" t="str">
        <f t="shared" si="132"/>
        <v>WR</v>
      </c>
    </row>
    <row r="424" spans="1:58" x14ac:dyDescent="0.3">
      <c r="A424" t="s">
        <v>3114</v>
      </c>
      <c r="B424" t="s">
        <v>49</v>
      </c>
      <c r="C424" t="s">
        <v>2188</v>
      </c>
      <c r="D424" t="s">
        <v>637</v>
      </c>
      <c r="E424" t="s">
        <v>3115</v>
      </c>
      <c r="F424">
        <v>0</v>
      </c>
      <c r="G424">
        <v>1</v>
      </c>
      <c r="H424">
        <v>4500</v>
      </c>
      <c r="I424" t="s">
        <v>1934</v>
      </c>
      <c r="J424" t="s">
        <v>56</v>
      </c>
      <c r="K424" t="s">
        <v>78</v>
      </c>
      <c r="O424" t="str">
        <f t="shared" si="124"/>
        <v>Jalen Guyton</v>
      </c>
      <c r="P424" t="str">
        <f>IFERROR(VLOOKUP(O:O,'Name Bridge'!A:B,2,FALSE),O:O)</f>
        <v>Jalen Guyton</v>
      </c>
      <c r="Q424" s="12">
        <f>VLOOKUP($K424,'Defensive Stats'!$AC:$AH,2,FALSE)</f>
        <v>7.8496993987975952</v>
      </c>
      <c r="R424" s="12">
        <f>VLOOKUP($K424,'Defensive Stats'!$AC:$AH,4,FALSE)</f>
        <v>4.7261904761904763</v>
      </c>
      <c r="S424" s="12">
        <f>VLOOKUP($K424,'Defensive Stats'!$AC:$AH,6,FALSE)</f>
        <v>12.717532467532468</v>
      </c>
      <c r="T424" s="12">
        <f>IFERROR(VLOOKUP($P424,Passing!$C:$AF,9,FALSE)/VLOOKUP($P424,Passing!$C:$AF,5,FALSE),0)</f>
        <v>0</v>
      </c>
      <c r="U424" s="12">
        <f>IFERROR(VLOOKUP($P424,Passing!$C:$AF,11,FALSE)/VLOOKUP($P424,Passing!$C:$AF,5,FALSE),0)</f>
        <v>0</v>
      </c>
      <c r="V424" s="12">
        <f>IFERROR(VLOOKUP($P424,Passing!$C:$AF,18,FALSE),0)</f>
        <v>0</v>
      </c>
      <c r="W424" s="12">
        <f>IFERROR(VLOOKUP($P424,Passing!$C:$AF,12,FALSE)/VLOOKUP($P424,Passing!$C:$AF,5,FALSE),0)</f>
        <v>0</v>
      </c>
      <c r="X424" s="12">
        <f>IFERROR(IF(OR($B424="D",$B424="K"),0,VLOOKUP($P424,Receiving!$C:$T,7,FALSE)/VLOOKUP($P424,Receiving!$C:$T,5,FALSE)),0)*$AJ424</f>
        <v>0</v>
      </c>
      <c r="Y424" s="21">
        <f>IFERROR(VLOOKUP($P424,Receiving!$C:$T,8,FALSE)/VLOOKUP($P424,Receiving!$C:$T,5,FALSE),0)</f>
        <v>0</v>
      </c>
      <c r="Z424" s="21">
        <f>IFERROR(VLOOKUP($P424,Receiving!$C:$T,10,FALSE)/VLOOKUP($P424,Receiving!$C:$T,5,FALSE),0)</f>
        <v>0</v>
      </c>
      <c r="AA424" s="21">
        <f>IFERROR(VLOOKUP($P424,Receiving!$C:$T,11,FALSE),0)</f>
        <v>0</v>
      </c>
      <c r="AB424" s="21">
        <f>IFERROR(VLOOKUP($P424,Receiving!$C:$T,14,FALSE),0)</f>
        <v>0</v>
      </c>
      <c r="AC424" s="21">
        <f>IFERROR(VLOOKUP($P424,Receiving!$C:$T,11,FALSE)/VLOOKUP($P424,Receiving!$C:$T,5,FALSE),0)</f>
        <v>0</v>
      </c>
      <c r="AD424" s="12">
        <f>IFERROR(VLOOKUP($P424,Rushing!$C:$P,7,FALSE)/VLOOKUP($P424,Rushing!$C:$P,5,FALSE),0)</f>
        <v>0</v>
      </c>
      <c r="AE424" s="12">
        <f>IFERROR(VLOOKUP($P424,Rushing!$C:$P,8,FALSE)/VLOOKUP($P424,Rushing!$C:$P,5,FALSE),0)</f>
        <v>0</v>
      </c>
      <c r="AF424" s="12">
        <f>IFERROR(VLOOKUP($P424,Rushing!$C:$P,12,FALSE),0)</f>
        <v>0</v>
      </c>
      <c r="AG424" s="12">
        <f>IFERROR(VLOOKUP($P424,Rushing!$C:$P,9,FALSE)/VLOOKUP($P424,Rushing!$C:$P,5,FALSE),0)</f>
        <v>0</v>
      </c>
      <c r="AH424" s="12">
        <f>VLOOKUP($J424,'Vegas Odds'!$B:$S,18,FALSE)</f>
        <v>34.151746652267818</v>
      </c>
      <c r="AI424" s="12">
        <f>VLOOKUP($J424,'Vegas Odds'!$B:$S,17,FALSE)</f>
        <v>26.748253347732181</v>
      </c>
      <c r="AJ424">
        <v>1</v>
      </c>
      <c r="AK424" s="12">
        <f t="shared" si="117"/>
        <v>0</v>
      </c>
      <c r="AL424" s="12">
        <f t="shared" si="118"/>
        <v>0</v>
      </c>
      <c r="AM424" s="12">
        <f>V424/Team_Defense_Table[[#Totals],[Passing yds/att]]*'Fanduel Export'!Q424</f>
        <v>0</v>
      </c>
      <c r="AN424" s="12">
        <f t="shared" si="133"/>
        <v>0</v>
      </c>
      <c r="AO424" s="12">
        <f>IFERROR(IF(OR($B424="D",$B424="K"),0,VLOOKUP($P424,Receiving!$C:$T,7,FALSE)/VLOOKUP($P424,Receiving!$C:$T,5,FALSE)),0)*$AJ424</f>
        <v>0</v>
      </c>
      <c r="AP424" s="21">
        <f t="shared" si="125"/>
        <v>32.673214285714288</v>
      </c>
      <c r="AQ424" s="21">
        <f t="shared" si="126"/>
        <v>0</v>
      </c>
      <c r="AR424" s="22">
        <f t="shared" si="119"/>
        <v>0</v>
      </c>
      <c r="AS424" s="22">
        <f t="shared" si="127"/>
        <v>0</v>
      </c>
      <c r="AT424" s="22">
        <f>AA424/Team_Defense_Table[[#Totals],[Yards per completion]]*'Fanduel Export'!S424</f>
        <v>0</v>
      </c>
      <c r="AU424" s="12">
        <f t="shared" si="134"/>
        <v>0</v>
      </c>
      <c r="AV424" s="12">
        <f t="shared" si="120"/>
        <v>0</v>
      </c>
      <c r="AW424" s="21">
        <f t="shared" si="128"/>
        <v>14.611309523809522</v>
      </c>
      <c r="AX424" s="12">
        <f t="shared" si="129"/>
        <v>0</v>
      </c>
      <c r="AY424" s="12">
        <f>AF424/Team_Defense_Table[[#Totals],[Rushing Y/A]]*R424</f>
        <v>0</v>
      </c>
      <c r="AZ424" s="12">
        <f t="shared" si="135"/>
        <v>0</v>
      </c>
      <c r="BA424" s="22">
        <f t="shared" si="121"/>
        <v>0</v>
      </c>
      <c r="BB424" s="22">
        <f t="shared" si="122"/>
        <v>0</v>
      </c>
      <c r="BC424" s="21">
        <f t="shared" si="123"/>
        <v>0</v>
      </c>
      <c r="BD424" t="str">
        <f t="shared" si="130"/>
        <v>Jalen Guyton</v>
      </c>
      <c r="BE424">
        <f t="shared" si="131"/>
        <v>4500</v>
      </c>
      <c r="BF424" t="str">
        <f t="shared" si="132"/>
        <v>WR</v>
      </c>
    </row>
    <row r="425" spans="1:58" x14ac:dyDescent="0.3">
      <c r="A425" t="s">
        <v>3116</v>
      </c>
      <c r="B425" t="s">
        <v>49</v>
      </c>
      <c r="C425" t="s">
        <v>3117</v>
      </c>
      <c r="D425" t="s">
        <v>521</v>
      </c>
      <c r="E425" t="s">
        <v>2319</v>
      </c>
      <c r="F425">
        <v>2.6500000953674299</v>
      </c>
      <c r="G425">
        <v>2</v>
      </c>
      <c r="H425">
        <v>4500</v>
      </c>
      <c r="I425" t="s">
        <v>1968</v>
      </c>
      <c r="J425" t="s">
        <v>72</v>
      </c>
      <c r="K425" t="s">
        <v>99</v>
      </c>
      <c r="O425" t="str">
        <f t="shared" si="124"/>
        <v>Geremy Davis</v>
      </c>
      <c r="P425" t="str">
        <f>IFERROR(VLOOKUP(O:O,'Name Bridge'!A:B,2,FALSE),O:O)</f>
        <v>Geremy Davis</v>
      </c>
      <c r="Q425" s="12">
        <f>VLOOKUP($K425,'Defensive Stats'!$AC:$AH,2,FALSE)</f>
        <v>6.2241681260945709</v>
      </c>
      <c r="R425" s="12">
        <f>VLOOKUP($K425,'Defensive Stats'!$AC:$AH,4,FALSE)</f>
        <v>3.9420289855072466</v>
      </c>
      <c r="S425" s="12">
        <f>VLOOKUP($K425,'Defensive Stats'!$AC:$AH,6,FALSE)</f>
        <v>9.817679558011049</v>
      </c>
      <c r="T425" s="12">
        <f>IFERROR(VLOOKUP($P425,Passing!$C:$AF,9,FALSE)/VLOOKUP($P425,Passing!$C:$AF,5,FALSE),0)</f>
        <v>0</v>
      </c>
      <c r="U425" s="12">
        <f>IFERROR(VLOOKUP($P425,Passing!$C:$AF,11,FALSE)/VLOOKUP($P425,Passing!$C:$AF,5,FALSE),0)</f>
        <v>0</v>
      </c>
      <c r="V425" s="12">
        <f>IFERROR(VLOOKUP($P425,Passing!$C:$AF,18,FALSE),0)</f>
        <v>0</v>
      </c>
      <c r="W425" s="12">
        <f>IFERROR(VLOOKUP($P425,Passing!$C:$AF,12,FALSE)/VLOOKUP($P425,Passing!$C:$AF,5,FALSE),0)</f>
        <v>0</v>
      </c>
      <c r="X425" s="12">
        <f>IFERROR(IF(OR($B425="D",$B425="K"),0,VLOOKUP($P425,Receiving!$C:$T,7,FALSE)/VLOOKUP($P425,Receiving!$C:$T,5,FALSE)),0)*$AJ425</f>
        <v>0.42857142857142855</v>
      </c>
      <c r="Y425" s="21">
        <f>IFERROR(VLOOKUP($P425,Receiving!$C:$T,8,FALSE)/VLOOKUP($P425,Receiving!$C:$T,5,FALSE),0)</f>
        <v>0.42857142857142855</v>
      </c>
      <c r="Z425" s="21">
        <f>IFERROR(VLOOKUP($P425,Receiving!$C:$T,10,FALSE)/VLOOKUP($P425,Receiving!$C:$T,5,FALSE),0)</f>
        <v>5.4285714285714288</v>
      </c>
      <c r="AA425" s="21">
        <f>IFERROR(VLOOKUP($P425,Receiving!$C:$T,11,FALSE),0)</f>
        <v>12.7</v>
      </c>
      <c r="AB425" s="21">
        <f>IFERROR(VLOOKUP($P425,Receiving!$C:$T,14,FALSE),0)</f>
        <v>19</v>
      </c>
      <c r="AC425" s="21">
        <f>IFERROR(VLOOKUP($P425,Receiving!$C:$T,11,FALSE)/VLOOKUP($P425,Receiving!$C:$T,5,FALSE),0)</f>
        <v>1.8142857142857143</v>
      </c>
      <c r="AD425" s="12">
        <f>IFERROR(VLOOKUP($P425,Rushing!$C:$P,7,FALSE)/VLOOKUP($P425,Rushing!$C:$P,5,FALSE),0)</f>
        <v>0</v>
      </c>
      <c r="AE425" s="12">
        <f>IFERROR(VLOOKUP($P425,Rushing!$C:$P,8,FALSE)/VLOOKUP($P425,Rushing!$C:$P,5,FALSE),0)</f>
        <v>0</v>
      </c>
      <c r="AF425" s="12">
        <f>IFERROR(VLOOKUP($P425,Rushing!$C:$P,12,FALSE),0)</f>
        <v>0</v>
      </c>
      <c r="AG425" s="12">
        <f>IFERROR(VLOOKUP($P425,Rushing!$C:$P,9,FALSE)/VLOOKUP($P425,Rushing!$C:$P,5,FALSE),0)</f>
        <v>0</v>
      </c>
      <c r="AH425" s="12">
        <f>VLOOKUP($J425,'Vegas Odds'!$B:$S,18,FALSE)</f>
        <v>34.909659414362835</v>
      </c>
      <c r="AI425" s="12">
        <f>VLOOKUP($J425,'Vegas Odds'!$B:$S,17,FALSE)</f>
        <v>26.19034058563717</v>
      </c>
      <c r="AJ425">
        <v>1</v>
      </c>
      <c r="AK425" s="12">
        <f t="shared" si="117"/>
        <v>0</v>
      </c>
      <c r="AL425" s="12">
        <f t="shared" si="118"/>
        <v>0</v>
      </c>
      <c r="AM425" s="12">
        <f>V425/Team_Defense_Table[[#Totals],[Passing yds/att]]*'Fanduel Export'!Q425</f>
        <v>0</v>
      </c>
      <c r="AN425" s="12">
        <f t="shared" si="133"/>
        <v>0</v>
      </c>
      <c r="AO425" s="12">
        <f>IFERROR(IF(OR($B425="D",$B425="K"),0,VLOOKUP($P425,Receiving!$C:$T,7,FALSE)/VLOOKUP($P425,Receiving!$C:$T,5,FALSE)),0)*$AJ425</f>
        <v>0.42857142857142855</v>
      </c>
      <c r="AP425" s="21">
        <f t="shared" si="125"/>
        <v>35.950198412698413</v>
      </c>
      <c r="AQ425" s="21">
        <f t="shared" si="126"/>
        <v>0.41616689939799723</v>
      </c>
      <c r="AR425" s="22">
        <f t="shared" si="119"/>
        <v>0.42857142857142855</v>
      </c>
      <c r="AS425" s="22">
        <f t="shared" si="127"/>
        <v>0.41616689939799723</v>
      </c>
      <c r="AT425" s="22">
        <f>AA425/Team_Defense_Table[[#Totals],[Yards per completion]]*'Fanduel Export'!S425</f>
        <v>11.742177630809671</v>
      </c>
      <c r="AU425" s="12">
        <f t="shared" si="134"/>
        <v>4.8867056567945815</v>
      </c>
      <c r="AV425" s="12">
        <f t="shared" si="120"/>
        <v>0</v>
      </c>
      <c r="AW425" s="21">
        <f t="shared" si="128"/>
        <v>55.169444444444444</v>
      </c>
      <c r="AX425" s="12">
        <f t="shared" si="129"/>
        <v>0</v>
      </c>
      <c r="AY425" s="12">
        <f>AF425/Team_Defense_Table[[#Totals],[Rushing Y/A]]*R425</f>
        <v>0</v>
      </c>
      <c r="AZ425" s="12">
        <f t="shared" si="135"/>
        <v>0</v>
      </c>
      <c r="BA425" s="22">
        <f t="shared" si="121"/>
        <v>0.7029562799651724</v>
      </c>
      <c r="BB425" s="22">
        <f t="shared" si="122"/>
        <v>0.15621250665892719</v>
      </c>
      <c r="BC425" s="21">
        <f t="shared" si="123"/>
        <v>9.5238095238095233E-2</v>
      </c>
      <c r="BD425" t="str">
        <f t="shared" si="130"/>
        <v>Geremy Davis</v>
      </c>
      <c r="BE425">
        <f t="shared" si="131"/>
        <v>4500</v>
      </c>
      <c r="BF425" t="str">
        <f t="shared" si="132"/>
        <v>WR</v>
      </c>
    </row>
    <row r="426" spans="1:58" x14ac:dyDescent="0.3">
      <c r="A426" t="s">
        <v>3118</v>
      </c>
      <c r="B426" t="s">
        <v>49</v>
      </c>
      <c r="C426" t="s">
        <v>3119</v>
      </c>
      <c r="D426" t="s">
        <v>314</v>
      </c>
      <c r="E426" t="s">
        <v>3120</v>
      </c>
      <c r="F426">
        <v>3.8933334350585902</v>
      </c>
      <c r="G426">
        <v>15</v>
      </c>
      <c r="H426">
        <v>4500</v>
      </c>
      <c r="I426" t="s">
        <v>1968</v>
      </c>
      <c r="J426" t="s">
        <v>72</v>
      </c>
      <c r="K426" t="s">
        <v>99</v>
      </c>
      <c r="L426" t="s">
        <v>2506</v>
      </c>
      <c r="M426" t="s">
        <v>2548</v>
      </c>
      <c r="O426" t="str">
        <f t="shared" si="124"/>
        <v>Geronimo Allison</v>
      </c>
      <c r="P426" t="str">
        <f>IFERROR(VLOOKUP(O:O,'Name Bridge'!A:B,2,FALSE),O:O)</f>
        <v>Geronimo Allison</v>
      </c>
      <c r="Q426" s="12">
        <f>VLOOKUP($K426,'Defensive Stats'!$AC:$AH,2,FALSE)</f>
        <v>6.2241681260945709</v>
      </c>
      <c r="R426" s="12">
        <f>VLOOKUP($K426,'Defensive Stats'!$AC:$AH,4,FALSE)</f>
        <v>3.9420289855072466</v>
      </c>
      <c r="S426" s="12">
        <f>VLOOKUP($K426,'Defensive Stats'!$AC:$AH,6,FALSE)</f>
        <v>9.817679558011049</v>
      </c>
      <c r="T426" s="12">
        <f>IFERROR(VLOOKUP($P426,Passing!$C:$AF,9,FALSE)/VLOOKUP($P426,Passing!$C:$AF,5,FALSE),0)</f>
        <v>0</v>
      </c>
      <c r="U426" s="12">
        <f>IFERROR(VLOOKUP($P426,Passing!$C:$AF,11,FALSE)/VLOOKUP($P426,Passing!$C:$AF,5,FALSE),0)</f>
        <v>0</v>
      </c>
      <c r="V426" s="12">
        <f>IFERROR(VLOOKUP($P426,Passing!$C:$AF,18,FALSE),0)</f>
        <v>0</v>
      </c>
      <c r="W426" s="12">
        <f>IFERROR(VLOOKUP($P426,Passing!$C:$AF,12,FALSE)/VLOOKUP($P426,Passing!$C:$AF,5,FALSE),0)</f>
        <v>0</v>
      </c>
      <c r="X426" s="12">
        <f>IFERROR(IF(OR($B426="D",$B426="K"),0,VLOOKUP($P426,Receiving!$C:$T,7,FALSE)/VLOOKUP($P426,Receiving!$C:$T,5,FALSE)),0)*$AJ426</f>
        <v>3.4375</v>
      </c>
      <c r="Y426" s="21">
        <f>IFERROR(VLOOKUP($P426,Receiving!$C:$T,8,FALSE)/VLOOKUP($P426,Receiving!$C:$T,5,FALSE),0)</f>
        <v>2.125</v>
      </c>
      <c r="Z426" s="21">
        <f>IFERROR(VLOOKUP($P426,Receiving!$C:$T,10,FALSE)/VLOOKUP($P426,Receiving!$C:$T,5,FALSE),0)</f>
        <v>17.9375</v>
      </c>
      <c r="AA426" s="21">
        <f>IFERROR(VLOOKUP($P426,Receiving!$C:$T,11,FALSE),0)</f>
        <v>8.4</v>
      </c>
      <c r="AB426" s="21">
        <f>IFERROR(VLOOKUP($P426,Receiving!$C:$T,14,FALSE),0)</f>
        <v>31</v>
      </c>
      <c r="AC426" s="21">
        <f>IFERROR(VLOOKUP($P426,Receiving!$C:$T,11,FALSE)/VLOOKUP($P426,Receiving!$C:$T,5,FALSE),0)</f>
        <v>0.52500000000000002</v>
      </c>
      <c r="AD426" s="12">
        <f>IFERROR(VLOOKUP($P426,Rushing!$C:$P,7,FALSE)/VLOOKUP($P426,Rushing!$C:$P,5,FALSE),0)</f>
        <v>6.25E-2</v>
      </c>
      <c r="AE426" s="12">
        <f>IFERROR(VLOOKUP($P426,Rushing!$C:$P,8,FALSE)/VLOOKUP($P426,Rushing!$C:$P,5,FALSE),0)</f>
        <v>0.4375</v>
      </c>
      <c r="AF426" s="12" t="str">
        <f>IFERROR(VLOOKUP($P426,Rushing!$C:$P,12,FALSE),0)</f>
        <v>7.0</v>
      </c>
      <c r="AG426" s="12">
        <f>IFERROR(VLOOKUP($P426,Rushing!$C:$P,9,FALSE)/VLOOKUP($P426,Rushing!$C:$P,5,FALSE),0)</f>
        <v>0</v>
      </c>
      <c r="AH426" s="12">
        <f>VLOOKUP($J426,'Vegas Odds'!$B:$S,18,FALSE)</f>
        <v>34.909659414362835</v>
      </c>
      <c r="AI426" s="12">
        <f>VLOOKUP($J426,'Vegas Odds'!$B:$S,17,FALSE)</f>
        <v>26.19034058563717</v>
      </c>
      <c r="AJ426">
        <v>1</v>
      </c>
      <c r="AK426" s="12">
        <f t="shared" si="117"/>
        <v>0</v>
      </c>
      <c r="AL426" s="12">
        <f t="shared" si="118"/>
        <v>0</v>
      </c>
      <c r="AM426" s="12">
        <f>V426/Team_Defense_Table[[#Totals],[Passing yds/att]]*'Fanduel Export'!Q426</f>
        <v>0</v>
      </c>
      <c r="AN426" s="12">
        <f t="shared" si="133"/>
        <v>0</v>
      </c>
      <c r="AO426" s="12">
        <f>IFERROR(IF(OR($B426="D",$B426="K"),0,VLOOKUP($P426,Receiving!$C:$T,7,FALSE)/VLOOKUP($P426,Receiving!$C:$T,5,FALSE)),0)*$AJ426</f>
        <v>3.4375</v>
      </c>
      <c r="AP426" s="21">
        <f t="shared" si="125"/>
        <v>35.950198412698413</v>
      </c>
      <c r="AQ426" s="21">
        <f t="shared" si="126"/>
        <v>3.3380053389214366</v>
      </c>
      <c r="AR426" s="22">
        <f t="shared" si="119"/>
        <v>2.125</v>
      </c>
      <c r="AS426" s="22">
        <f t="shared" si="127"/>
        <v>2.0634942095150697</v>
      </c>
      <c r="AT426" s="22">
        <f>AA426/Team_Defense_Table[[#Totals],[Yards per completion]]*'Fanduel Export'!S426</f>
        <v>7.7664796928189945</v>
      </c>
      <c r="AU426" s="12">
        <f t="shared" si="134"/>
        <v>16.026085874448373</v>
      </c>
      <c r="AV426" s="12">
        <f t="shared" si="120"/>
        <v>6.25E-2</v>
      </c>
      <c r="AW426" s="21">
        <f t="shared" si="128"/>
        <v>55.169444444444444</v>
      </c>
      <c r="AX426" s="12">
        <f t="shared" si="129"/>
        <v>2.9670342035991958E-2</v>
      </c>
      <c r="AY426" s="12">
        <f>AF426/Team_Defense_Table[[#Totals],[Rushing Y/A]]*R426</f>
        <v>6.3986557445914727</v>
      </c>
      <c r="AZ426" s="12">
        <f t="shared" si="135"/>
        <v>0.1898503045125938</v>
      </c>
      <c r="BA426" s="22">
        <f t="shared" si="121"/>
        <v>2.6840936178960968</v>
      </c>
      <c r="BB426" s="22">
        <f t="shared" si="122"/>
        <v>0.59646524842135484</v>
      </c>
      <c r="BC426" s="21">
        <f t="shared" si="123"/>
        <v>0.76388888888888884</v>
      </c>
      <c r="BD426" t="str">
        <f t="shared" si="130"/>
        <v>Geronimo Allison</v>
      </c>
      <c r="BE426">
        <f t="shared" si="131"/>
        <v>4500</v>
      </c>
      <c r="BF426" t="str">
        <f t="shared" si="132"/>
        <v>WR</v>
      </c>
    </row>
    <row r="427" spans="1:58" x14ac:dyDescent="0.3">
      <c r="A427" t="s">
        <v>3121</v>
      </c>
      <c r="B427" t="s">
        <v>34</v>
      </c>
      <c r="C427" t="s">
        <v>2736</v>
      </c>
      <c r="D427" t="s">
        <v>508</v>
      </c>
      <c r="E427" t="s">
        <v>3122</v>
      </c>
      <c r="F427">
        <v>1.04285717010498</v>
      </c>
      <c r="G427">
        <v>7</v>
      </c>
      <c r="H427">
        <v>4500</v>
      </c>
      <c r="I427" t="s">
        <v>1922</v>
      </c>
      <c r="J427" t="s">
        <v>107</v>
      </c>
      <c r="K427" t="s">
        <v>130</v>
      </c>
      <c r="O427" t="str">
        <f t="shared" si="124"/>
        <v>Patrick DiMarco</v>
      </c>
      <c r="P427" t="str">
        <f>IFERROR(VLOOKUP(O:O,'Name Bridge'!A:B,2,FALSE),O:O)</f>
        <v>Patrick DiMarco</v>
      </c>
      <c r="Q427" s="12">
        <f>VLOOKUP($K427,'Defensive Stats'!$AC:$AH,2,FALSE)</f>
        <v>6.45982905982906</v>
      </c>
      <c r="R427" s="12">
        <f>VLOOKUP($K427,'Defensive Stats'!$AC:$AH,4,FALSE)</f>
        <v>3.3357314148681056</v>
      </c>
      <c r="S427" s="12">
        <f>VLOOKUP($K427,'Defensive Stats'!$AC:$AH,6,FALSE)</f>
        <v>10.410468319559229</v>
      </c>
      <c r="T427" s="12">
        <f>IFERROR(VLOOKUP($P427,Passing!$C:$AF,9,FALSE)/VLOOKUP($P427,Passing!$C:$AF,5,FALSE),0)</f>
        <v>0</v>
      </c>
      <c r="U427" s="12">
        <f>IFERROR(VLOOKUP($P427,Passing!$C:$AF,11,FALSE)/VLOOKUP($P427,Passing!$C:$AF,5,FALSE),0)</f>
        <v>0</v>
      </c>
      <c r="V427" s="12">
        <f>IFERROR(VLOOKUP($P427,Passing!$C:$AF,18,FALSE),0)</f>
        <v>0</v>
      </c>
      <c r="W427" s="12">
        <f>IFERROR(VLOOKUP($P427,Passing!$C:$AF,12,FALSE)/VLOOKUP($P427,Passing!$C:$AF,5,FALSE),0)</f>
        <v>0</v>
      </c>
      <c r="X427" s="12">
        <f>IFERROR(IF(OR($B427="D",$B427="K"),0,VLOOKUP($P427,Receiving!$C:$T,7,FALSE)/VLOOKUP($P427,Receiving!$C:$T,5,FALSE)),0)*$AJ427</f>
        <v>0.4375</v>
      </c>
      <c r="Y427" s="21">
        <f>IFERROR(VLOOKUP($P427,Receiving!$C:$T,8,FALSE)/VLOOKUP($P427,Receiving!$C:$T,5,FALSE),0)</f>
        <v>0.3125</v>
      </c>
      <c r="Z427" s="21">
        <f>IFERROR(VLOOKUP($P427,Receiving!$C:$T,10,FALSE)/VLOOKUP($P427,Receiving!$C:$T,5,FALSE),0)</f>
        <v>2.5625</v>
      </c>
      <c r="AA427" s="21">
        <f>IFERROR(VLOOKUP($P427,Receiving!$C:$T,11,FALSE),0)</f>
        <v>8.1999999999999993</v>
      </c>
      <c r="AB427" s="21">
        <f>IFERROR(VLOOKUP($P427,Receiving!$C:$T,14,FALSE),0)</f>
        <v>27</v>
      </c>
      <c r="AC427" s="21">
        <f>IFERROR(VLOOKUP($P427,Receiving!$C:$T,11,FALSE)/VLOOKUP($P427,Receiving!$C:$T,5,FALSE),0)</f>
        <v>0.51249999999999996</v>
      </c>
      <c r="AD427" s="12">
        <f>IFERROR(VLOOKUP($P427,Rushing!$C:$P,7,FALSE)/VLOOKUP($P427,Rushing!$C:$P,5,FALSE),0)</f>
        <v>0.1875</v>
      </c>
      <c r="AE427" s="12">
        <f>IFERROR(VLOOKUP($P427,Rushing!$C:$P,8,FALSE)/VLOOKUP($P427,Rushing!$C:$P,5,FALSE),0)</f>
        <v>0.4375</v>
      </c>
      <c r="AF427" s="12" t="str">
        <f>IFERROR(VLOOKUP($P427,Rushing!$C:$P,12,FALSE),0)</f>
        <v>2.3</v>
      </c>
      <c r="AG427" s="12">
        <f>IFERROR(VLOOKUP($P427,Rushing!$C:$P,9,FALSE)/VLOOKUP($P427,Rushing!$C:$P,5,FALSE),0)</f>
        <v>0</v>
      </c>
      <c r="AH427" s="12">
        <f>VLOOKUP($J427,'Vegas Odds'!$B:$S,18,FALSE)</f>
        <v>31.210567449280106</v>
      </c>
      <c r="AI427" s="12">
        <f>VLOOKUP($J427,'Vegas Odds'!$B:$S,17,FALSE)</f>
        <v>27.689432550719893</v>
      </c>
      <c r="AJ427">
        <v>1</v>
      </c>
      <c r="AK427" s="12">
        <f t="shared" si="117"/>
        <v>0</v>
      </c>
      <c r="AL427" s="12">
        <f t="shared" si="118"/>
        <v>0</v>
      </c>
      <c r="AM427" s="12">
        <f>V427/Team_Defense_Table[[#Totals],[Passing yds/att]]*'Fanduel Export'!Q427</f>
        <v>0</v>
      </c>
      <c r="AN427" s="12">
        <f t="shared" si="133"/>
        <v>0</v>
      </c>
      <c r="AO427" s="12">
        <f>IFERROR(IF(OR($B427="D",$B427="K"),0,VLOOKUP($P427,Receiving!$C:$T,7,FALSE)/VLOOKUP($P427,Receiving!$C:$T,5,FALSE)),0)*$AJ427</f>
        <v>0.4375</v>
      </c>
      <c r="AP427" s="21">
        <f t="shared" si="125"/>
        <v>43.803379953379959</v>
      </c>
      <c r="AQ427" s="21">
        <f t="shared" si="126"/>
        <v>0.31172533429138788</v>
      </c>
      <c r="AR427" s="22">
        <f t="shared" si="119"/>
        <v>0.3125</v>
      </c>
      <c r="AS427" s="22">
        <f t="shared" si="127"/>
        <v>0.22266095306527706</v>
      </c>
      <c r="AT427" s="22">
        <f>AA427/Team_Defense_Table[[#Totals],[Yards per completion]]*'Fanduel Export'!S427</f>
        <v>8.0393362060389499</v>
      </c>
      <c r="AU427" s="12">
        <f t="shared" si="134"/>
        <v>1.7900462616488211</v>
      </c>
      <c r="AV427" s="12">
        <f t="shared" si="120"/>
        <v>0.1875</v>
      </c>
      <c r="AW427" s="21">
        <f t="shared" si="128"/>
        <v>25.532284382284381</v>
      </c>
      <c r="AX427" s="12">
        <f t="shared" si="129"/>
        <v>0.20334132761196633</v>
      </c>
      <c r="AY427" s="12">
        <f>AF427/Team_Defense_Table[[#Totals],[Rushing Y/A]]*R427</f>
        <v>1.779056754596323</v>
      </c>
      <c r="AZ427" s="12">
        <f t="shared" si="135"/>
        <v>0.36175576237665247</v>
      </c>
      <c r="BA427" s="22">
        <f t="shared" si="121"/>
        <v>0.37143020240254737</v>
      </c>
      <c r="BB427" s="22">
        <f t="shared" si="122"/>
        <v>8.2540044978343857E-2</v>
      </c>
      <c r="BC427" s="21">
        <f t="shared" si="123"/>
        <v>9.7222222222222224E-2</v>
      </c>
      <c r="BD427" t="str">
        <f t="shared" si="130"/>
        <v>Patrick DiMarco</v>
      </c>
      <c r="BE427">
        <f t="shared" si="131"/>
        <v>4500</v>
      </c>
      <c r="BF427" t="str">
        <f t="shared" si="132"/>
        <v>RB</v>
      </c>
    </row>
    <row r="428" spans="1:58" x14ac:dyDescent="0.3">
      <c r="A428" t="s">
        <v>3123</v>
      </c>
      <c r="B428" t="s">
        <v>49</v>
      </c>
      <c r="C428" t="s">
        <v>2147</v>
      </c>
      <c r="D428" t="s">
        <v>3124</v>
      </c>
      <c r="E428" t="s">
        <v>3125</v>
      </c>
      <c r="F428">
        <v>0</v>
      </c>
      <c r="G428">
        <v>0</v>
      </c>
      <c r="H428">
        <v>4500</v>
      </c>
      <c r="I428" t="s">
        <v>1896</v>
      </c>
      <c r="J428" t="s">
        <v>46</v>
      </c>
      <c r="K428" t="s">
        <v>1094</v>
      </c>
      <c r="O428" t="str">
        <f t="shared" si="124"/>
        <v>Brian Cole II</v>
      </c>
      <c r="P428" t="str">
        <f>IFERROR(VLOOKUP(O:O,'Name Bridge'!A:B,2,FALSE),O:O)</f>
        <v>Brian Cole II</v>
      </c>
      <c r="Q428" s="12">
        <f>VLOOKUP($K428,'Defensive Stats'!$AC:$AH,2,FALSE)</f>
        <v>6.8150183150183148</v>
      </c>
      <c r="R428" s="12">
        <f>VLOOKUP($K428,'Defensive Stats'!$AC:$AH,4,FALSE)</f>
        <v>4.6739659367396591</v>
      </c>
      <c r="S428" s="12">
        <f>VLOOKUP($K428,'Defensive Stats'!$AC:$AH,6,FALSE)</f>
        <v>11.414110429447852</v>
      </c>
      <c r="T428" s="12">
        <f>IFERROR(VLOOKUP($P428,Passing!$C:$AF,9,FALSE)/VLOOKUP($P428,Passing!$C:$AF,5,FALSE),0)</f>
        <v>0</v>
      </c>
      <c r="U428" s="12">
        <f>IFERROR(VLOOKUP($P428,Passing!$C:$AF,11,FALSE)/VLOOKUP($P428,Passing!$C:$AF,5,FALSE),0)</f>
        <v>0</v>
      </c>
      <c r="V428" s="12">
        <f>IFERROR(VLOOKUP($P428,Passing!$C:$AF,18,FALSE),0)</f>
        <v>0</v>
      </c>
      <c r="W428" s="12">
        <f>IFERROR(VLOOKUP($P428,Passing!$C:$AF,12,FALSE)/VLOOKUP($P428,Passing!$C:$AF,5,FALSE),0)</f>
        <v>0</v>
      </c>
      <c r="X428" s="12">
        <f>IFERROR(IF(OR($B428="D",$B428="K"),0,VLOOKUP($P428,Receiving!$C:$T,7,FALSE)/VLOOKUP($P428,Receiving!$C:$T,5,FALSE)),0)*$AJ428</f>
        <v>0</v>
      </c>
      <c r="Y428" s="21">
        <f>IFERROR(VLOOKUP($P428,Receiving!$C:$T,8,FALSE)/VLOOKUP($P428,Receiving!$C:$T,5,FALSE),0)</f>
        <v>0</v>
      </c>
      <c r="Z428" s="21">
        <f>IFERROR(VLOOKUP($P428,Receiving!$C:$T,10,FALSE)/VLOOKUP($P428,Receiving!$C:$T,5,FALSE),0)</f>
        <v>0</v>
      </c>
      <c r="AA428" s="21">
        <f>IFERROR(VLOOKUP($P428,Receiving!$C:$T,11,FALSE),0)</f>
        <v>0</v>
      </c>
      <c r="AB428" s="21">
        <f>IFERROR(VLOOKUP($P428,Receiving!$C:$T,14,FALSE),0)</f>
        <v>0</v>
      </c>
      <c r="AC428" s="21">
        <f>IFERROR(VLOOKUP($P428,Receiving!$C:$T,11,FALSE)/VLOOKUP($P428,Receiving!$C:$T,5,FALSE),0)</f>
        <v>0</v>
      </c>
      <c r="AD428" s="12">
        <f>IFERROR(VLOOKUP($P428,Rushing!$C:$P,7,FALSE)/VLOOKUP($P428,Rushing!$C:$P,5,FALSE),0)</f>
        <v>0</v>
      </c>
      <c r="AE428" s="12">
        <f>IFERROR(VLOOKUP($P428,Rushing!$C:$P,8,FALSE)/VLOOKUP($P428,Rushing!$C:$P,5,FALSE),0)</f>
        <v>0</v>
      </c>
      <c r="AF428" s="12">
        <f>IFERROR(VLOOKUP($P428,Rushing!$C:$P,12,FALSE),0)</f>
        <v>0</v>
      </c>
      <c r="AG428" s="12">
        <f>IFERROR(VLOOKUP($P428,Rushing!$C:$P,9,FALSE)/VLOOKUP($P428,Rushing!$C:$P,5,FALSE),0)</f>
        <v>0</v>
      </c>
      <c r="AH428" s="12">
        <f>VLOOKUP($J428,'Vegas Odds'!$B:$S,18,FALSE)</f>
        <v>24.965896593176794</v>
      </c>
      <c r="AI428" s="12">
        <f>VLOOKUP($J428,'Vegas Odds'!$B:$S,17,FALSE)</f>
        <v>34.134103406823208</v>
      </c>
      <c r="AJ428">
        <v>1</v>
      </c>
      <c r="AK428" s="12">
        <f t="shared" si="117"/>
        <v>0</v>
      </c>
      <c r="AL428" s="12">
        <f t="shared" si="118"/>
        <v>0</v>
      </c>
      <c r="AM428" s="12">
        <f>V428/Team_Defense_Table[[#Totals],[Passing yds/att]]*'Fanduel Export'!Q428</f>
        <v>0</v>
      </c>
      <c r="AN428" s="12">
        <f t="shared" si="133"/>
        <v>0</v>
      </c>
      <c r="AO428" s="12">
        <f>IFERROR(IF(OR($B428="D",$B428="K"),0,VLOOKUP($P428,Receiving!$C:$T,7,FALSE)/VLOOKUP($P428,Receiving!$C:$T,5,FALSE)),0)*$AJ428</f>
        <v>0</v>
      </c>
      <c r="AP428" s="21">
        <f t="shared" si="125"/>
        <v>26.827243589743592</v>
      </c>
      <c r="AQ428" s="21">
        <f t="shared" si="126"/>
        <v>0</v>
      </c>
      <c r="AR428" s="22">
        <f t="shared" si="119"/>
        <v>0</v>
      </c>
      <c r="AS428" s="22">
        <f t="shared" si="127"/>
        <v>0</v>
      </c>
      <c r="AT428" s="22">
        <f>AA428/Team_Defense_Table[[#Totals],[Yards per completion]]*'Fanduel Export'!S428</f>
        <v>0</v>
      </c>
      <c r="AU428" s="12">
        <f t="shared" si="134"/>
        <v>0</v>
      </c>
      <c r="AV428" s="12">
        <f t="shared" si="120"/>
        <v>0</v>
      </c>
      <c r="AW428" s="21">
        <f t="shared" si="128"/>
        <v>37.68278388278388</v>
      </c>
      <c r="AX428" s="12">
        <f t="shared" si="129"/>
        <v>0</v>
      </c>
      <c r="AY428" s="12">
        <f>AF428/Team_Defense_Table[[#Totals],[Rushing Y/A]]*R428</f>
        <v>0</v>
      </c>
      <c r="AZ428" s="12">
        <f t="shared" si="135"/>
        <v>0</v>
      </c>
      <c r="BA428" s="22">
        <f t="shared" si="121"/>
        <v>0</v>
      </c>
      <c r="BB428" s="22">
        <f t="shared" si="122"/>
        <v>0</v>
      </c>
      <c r="BC428" s="21">
        <f t="shared" si="123"/>
        <v>0</v>
      </c>
      <c r="BD428" t="str">
        <f t="shared" si="130"/>
        <v>Brian Cole II</v>
      </c>
      <c r="BE428">
        <f t="shared" si="131"/>
        <v>4500</v>
      </c>
      <c r="BF428" t="str">
        <f t="shared" si="132"/>
        <v>WR</v>
      </c>
    </row>
    <row r="429" spans="1:58" x14ac:dyDescent="0.3">
      <c r="A429" t="s">
        <v>3126</v>
      </c>
      <c r="B429" t="s">
        <v>34</v>
      </c>
      <c r="C429" t="s">
        <v>2987</v>
      </c>
      <c r="D429" t="s">
        <v>3127</v>
      </c>
      <c r="E429" t="s">
        <v>2293</v>
      </c>
      <c r="F429">
        <v>0</v>
      </c>
      <c r="G429">
        <v>0</v>
      </c>
      <c r="H429">
        <v>4500</v>
      </c>
      <c r="I429" t="s">
        <v>1884</v>
      </c>
      <c r="J429" t="s">
        <v>33</v>
      </c>
      <c r="K429" t="s">
        <v>1138</v>
      </c>
      <c r="O429" t="str">
        <f t="shared" si="124"/>
        <v>Rodney Smith</v>
      </c>
      <c r="P429" t="str">
        <f>IFERROR(VLOOKUP(O:O,'Name Bridge'!A:B,2,FALSE),O:O)</f>
        <v>Rodney Smith</v>
      </c>
      <c r="Q429" s="12">
        <f>VLOOKUP($K429,'Defensive Stats'!$AC:$AH,2,FALSE)</f>
        <v>7.8079847908745244</v>
      </c>
      <c r="R429" s="12">
        <f>VLOOKUP($K429,'Defensive Stats'!$AC:$AH,4,FALSE)</f>
        <v>3.8765432098765431</v>
      </c>
      <c r="S429" s="12">
        <f>VLOOKUP($K429,'Defensive Stats'!$AC:$AH,6,FALSE)</f>
        <v>12.186943620178042</v>
      </c>
      <c r="T429" s="12">
        <f>IFERROR(VLOOKUP($P429,Passing!$C:$AF,9,FALSE)/VLOOKUP($P429,Passing!$C:$AF,5,FALSE),0)</f>
        <v>0</v>
      </c>
      <c r="U429" s="12">
        <f>IFERROR(VLOOKUP($P429,Passing!$C:$AF,11,FALSE)/VLOOKUP($P429,Passing!$C:$AF,5,FALSE),0)</f>
        <v>0</v>
      </c>
      <c r="V429" s="12">
        <f>IFERROR(VLOOKUP($P429,Passing!$C:$AF,18,FALSE),0)</f>
        <v>0</v>
      </c>
      <c r="W429" s="12">
        <f>IFERROR(VLOOKUP($P429,Passing!$C:$AF,12,FALSE)/VLOOKUP($P429,Passing!$C:$AF,5,FALSE),0)</f>
        <v>0</v>
      </c>
      <c r="X429" s="12">
        <f>IFERROR(IF(OR($B429="D",$B429="K"),0,VLOOKUP($P429,Receiving!$C:$T,7,FALSE)/VLOOKUP($P429,Receiving!$C:$T,5,FALSE)),0)*$AJ429</f>
        <v>0</v>
      </c>
      <c r="Y429" s="21">
        <f>IFERROR(VLOOKUP($P429,Receiving!$C:$T,8,FALSE)/VLOOKUP($P429,Receiving!$C:$T,5,FALSE),0)</f>
        <v>0</v>
      </c>
      <c r="Z429" s="21">
        <f>IFERROR(VLOOKUP($P429,Receiving!$C:$T,10,FALSE)/VLOOKUP($P429,Receiving!$C:$T,5,FALSE),0)</f>
        <v>0</v>
      </c>
      <c r="AA429" s="21">
        <f>IFERROR(VLOOKUP($P429,Receiving!$C:$T,11,FALSE),0)</f>
        <v>0</v>
      </c>
      <c r="AB429" s="21">
        <f>IFERROR(VLOOKUP($P429,Receiving!$C:$T,14,FALSE),0)</f>
        <v>0</v>
      </c>
      <c r="AC429" s="21">
        <f>IFERROR(VLOOKUP($P429,Receiving!$C:$T,11,FALSE)/VLOOKUP($P429,Receiving!$C:$T,5,FALSE),0)</f>
        <v>0</v>
      </c>
      <c r="AD429" s="12">
        <f>IFERROR(VLOOKUP($P429,Rushing!$C:$P,7,FALSE)/VLOOKUP($P429,Rushing!$C:$P,5,FALSE),0)</f>
        <v>0</v>
      </c>
      <c r="AE429" s="12">
        <f>IFERROR(VLOOKUP($P429,Rushing!$C:$P,8,FALSE)/VLOOKUP($P429,Rushing!$C:$P,5,FALSE),0)</f>
        <v>0</v>
      </c>
      <c r="AF429" s="12">
        <f>IFERROR(VLOOKUP($P429,Rushing!$C:$P,12,FALSE),0)</f>
        <v>0</v>
      </c>
      <c r="AG429" s="12">
        <f>IFERROR(VLOOKUP($P429,Rushing!$C:$P,9,FALSE)/VLOOKUP($P429,Rushing!$C:$P,5,FALSE),0)</f>
        <v>0</v>
      </c>
      <c r="AH429" s="12">
        <f>VLOOKUP($J429,'Vegas Odds'!$B:$S,18,FALSE)</f>
        <v>42.975624629062651</v>
      </c>
      <c r="AI429" s="12">
        <f>VLOOKUP($J429,'Vegas Odds'!$B:$S,17,FALSE)</f>
        <v>20.224375370937352</v>
      </c>
      <c r="AJ429">
        <v>1</v>
      </c>
      <c r="AK429" s="12">
        <f t="shared" si="117"/>
        <v>0</v>
      </c>
      <c r="AL429" s="12">
        <f t="shared" si="118"/>
        <v>0</v>
      </c>
      <c r="AM429" s="12">
        <f>V429/Team_Defense_Table[[#Totals],[Passing yds/att]]*'Fanduel Export'!Q429</f>
        <v>0</v>
      </c>
      <c r="AN429" s="12">
        <f t="shared" si="133"/>
        <v>0</v>
      </c>
      <c r="AO429" s="12">
        <f>IFERROR(IF(OR($B429="D",$B429="K"),0,VLOOKUP($P429,Receiving!$C:$T,7,FALSE)/VLOOKUP($P429,Receiving!$C:$T,5,FALSE)),0)*$AJ429</f>
        <v>0</v>
      </c>
      <c r="AP429" s="21">
        <f t="shared" si="125"/>
        <v>35.359294871794873</v>
      </c>
      <c r="AQ429" s="21">
        <f t="shared" si="126"/>
        <v>0</v>
      </c>
      <c r="AR429" s="22">
        <f t="shared" si="119"/>
        <v>0</v>
      </c>
      <c r="AS429" s="22">
        <f t="shared" si="127"/>
        <v>0</v>
      </c>
      <c r="AT429" s="22">
        <f>AA429/Team_Defense_Table[[#Totals],[Yards per completion]]*'Fanduel Export'!S429</f>
        <v>0</v>
      </c>
      <c r="AU429" s="12">
        <f t="shared" si="134"/>
        <v>0</v>
      </c>
      <c r="AV429" s="12">
        <f t="shared" si="120"/>
        <v>0</v>
      </c>
      <c r="AW429" s="21">
        <f t="shared" si="128"/>
        <v>28.778311965811962</v>
      </c>
      <c r="AX429" s="12">
        <f t="shared" si="129"/>
        <v>0</v>
      </c>
      <c r="AY429" s="12">
        <f>AF429/Team_Defense_Table[[#Totals],[Rushing Y/A]]*R429</f>
        <v>0</v>
      </c>
      <c r="AZ429" s="12">
        <f t="shared" si="135"/>
        <v>0</v>
      </c>
      <c r="BA429" s="22">
        <f t="shared" si="121"/>
        <v>0</v>
      </c>
      <c r="BB429" s="22">
        <f t="shared" si="122"/>
        <v>0</v>
      </c>
      <c r="BC429" s="21">
        <f t="shared" si="123"/>
        <v>0</v>
      </c>
      <c r="BD429" t="str">
        <f t="shared" si="130"/>
        <v>Rodney Smith</v>
      </c>
      <c r="BE429">
        <f t="shared" si="131"/>
        <v>4500</v>
      </c>
      <c r="BF429" t="str">
        <f t="shared" si="132"/>
        <v>RB</v>
      </c>
    </row>
    <row r="430" spans="1:58" x14ac:dyDescent="0.3">
      <c r="A430" t="s">
        <v>3128</v>
      </c>
      <c r="B430" t="s">
        <v>49</v>
      </c>
      <c r="C430" t="s">
        <v>3129</v>
      </c>
      <c r="D430" t="s">
        <v>3130</v>
      </c>
      <c r="E430" t="s">
        <v>3131</v>
      </c>
      <c r="F430">
        <v>0</v>
      </c>
      <c r="G430">
        <v>0</v>
      </c>
      <c r="H430">
        <v>4500</v>
      </c>
      <c r="I430" t="s">
        <v>1896</v>
      </c>
      <c r="J430" t="s">
        <v>46</v>
      </c>
      <c r="K430" t="s">
        <v>1094</v>
      </c>
      <c r="O430" t="str">
        <f t="shared" si="124"/>
        <v>K.J. Osborn</v>
      </c>
      <c r="P430" t="str">
        <f>IFERROR(VLOOKUP(O:O,'Name Bridge'!A:B,2,FALSE),O:O)</f>
        <v>K.J. Osborn</v>
      </c>
      <c r="Q430" s="12">
        <f>VLOOKUP($K430,'Defensive Stats'!$AC:$AH,2,FALSE)</f>
        <v>6.8150183150183148</v>
      </c>
      <c r="R430" s="12">
        <f>VLOOKUP($K430,'Defensive Stats'!$AC:$AH,4,FALSE)</f>
        <v>4.6739659367396591</v>
      </c>
      <c r="S430" s="12">
        <f>VLOOKUP($K430,'Defensive Stats'!$AC:$AH,6,FALSE)</f>
        <v>11.414110429447852</v>
      </c>
      <c r="T430" s="12">
        <f>IFERROR(VLOOKUP($P430,Passing!$C:$AF,9,FALSE)/VLOOKUP($P430,Passing!$C:$AF,5,FALSE),0)</f>
        <v>0</v>
      </c>
      <c r="U430" s="12">
        <f>IFERROR(VLOOKUP($P430,Passing!$C:$AF,11,FALSE)/VLOOKUP($P430,Passing!$C:$AF,5,FALSE),0)</f>
        <v>0</v>
      </c>
      <c r="V430" s="12">
        <f>IFERROR(VLOOKUP($P430,Passing!$C:$AF,18,FALSE),0)</f>
        <v>0</v>
      </c>
      <c r="W430" s="12">
        <f>IFERROR(VLOOKUP($P430,Passing!$C:$AF,12,FALSE)/VLOOKUP($P430,Passing!$C:$AF,5,FALSE),0)</f>
        <v>0</v>
      </c>
      <c r="X430" s="12">
        <f>IFERROR(IF(OR($B430="D",$B430="K"),0,VLOOKUP($P430,Receiving!$C:$T,7,FALSE)/VLOOKUP($P430,Receiving!$C:$T,5,FALSE)),0)*$AJ430</f>
        <v>0</v>
      </c>
      <c r="Y430" s="21">
        <f>IFERROR(VLOOKUP($P430,Receiving!$C:$T,8,FALSE)/VLOOKUP($P430,Receiving!$C:$T,5,FALSE),0)</f>
        <v>0</v>
      </c>
      <c r="Z430" s="21">
        <f>IFERROR(VLOOKUP($P430,Receiving!$C:$T,10,FALSE)/VLOOKUP($P430,Receiving!$C:$T,5,FALSE),0)</f>
        <v>0</v>
      </c>
      <c r="AA430" s="21">
        <f>IFERROR(VLOOKUP($P430,Receiving!$C:$T,11,FALSE),0)</f>
        <v>0</v>
      </c>
      <c r="AB430" s="21">
        <f>IFERROR(VLOOKUP($P430,Receiving!$C:$T,14,FALSE),0)</f>
        <v>0</v>
      </c>
      <c r="AC430" s="21">
        <f>IFERROR(VLOOKUP($P430,Receiving!$C:$T,11,FALSE)/VLOOKUP($P430,Receiving!$C:$T,5,FALSE),0)</f>
        <v>0</v>
      </c>
      <c r="AD430" s="12">
        <f>IFERROR(VLOOKUP($P430,Rushing!$C:$P,7,FALSE)/VLOOKUP($P430,Rushing!$C:$P,5,FALSE),0)</f>
        <v>0</v>
      </c>
      <c r="AE430" s="12">
        <f>IFERROR(VLOOKUP($P430,Rushing!$C:$P,8,FALSE)/VLOOKUP($P430,Rushing!$C:$P,5,FALSE),0)</f>
        <v>0</v>
      </c>
      <c r="AF430" s="12">
        <f>IFERROR(VLOOKUP($P430,Rushing!$C:$P,12,FALSE),0)</f>
        <v>0</v>
      </c>
      <c r="AG430" s="12">
        <f>IFERROR(VLOOKUP($P430,Rushing!$C:$P,9,FALSE)/VLOOKUP($P430,Rushing!$C:$P,5,FALSE),0)</f>
        <v>0</v>
      </c>
      <c r="AH430" s="12">
        <f>VLOOKUP($J430,'Vegas Odds'!$B:$S,18,FALSE)</f>
        <v>24.965896593176794</v>
      </c>
      <c r="AI430" s="12">
        <f>VLOOKUP($J430,'Vegas Odds'!$B:$S,17,FALSE)</f>
        <v>34.134103406823208</v>
      </c>
      <c r="AJ430">
        <v>1</v>
      </c>
      <c r="AK430" s="12">
        <f t="shared" si="117"/>
        <v>0</v>
      </c>
      <c r="AL430" s="12">
        <f t="shared" si="118"/>
        <v>0</v>
      </c>
      <c r="AM430" s="12">
        <f>V430/Team_Defense_Table[[#Totals],[Passing yds/att]]*'Fanduel Export'!Q430</f>
        <v>0</v>
      </c>
      <c r="AN430" s="12">
        <f t="shared" si="133"/>
        <v>0</v>
      </c>
      <c r="AO430" s="12">
        <f>IFERROR(IF(OR($B430="D",$B430="K"),0,VLOOKUP($P430,Receiving!$C:$T,7,FALSE)/VLOOKUP($P430,Receiving!$C:$T,5,FALSE)),0)*$AJ430</f>
        <v>0</v>
      </c>
      <c r="AP430" s="21">
        <f t="shared" si="125"/>
        <v>26.827243589743592</v>
      </c>
      <c r="AQ430" s="21">
        <f t="shared" si="126"/>
        <v>0</v>
      </c>
      <c r="AR430" s="22">
        <f t="shared" si="119"/>
        <v>0</v>
      </c>
      <c r="AS430" s="22">
        <f t="shared" si="127"/>
        <v>0</v>
      </c>
      <c r="AT430" s="22">
        <f>AA430/Team_Defense_Table[[#Totals],[Yards per completion]]*'Fanduel Export'!S430</f>
        <v>0</v>
      </c>
      <c r="AU430" s="12">
        <f t="shared" si="134"/>
        <v>0</v>
      </c>
      <c r="AV430" s="12">
        <f t="shared" si="120"/>
        <v>0</v>
      </c>
      <c r="AW430" s="21">
        <f t="shared" si="128"/>
        <v>37.68278388278388</v>
      </c>
      <c r="AX430" s="12">
        <f t="shared" si="129"/>
        <v>0</v>
      </c>
      <c r="AY430" s="12">
        <f>AF430/Team_Defense_Table[[#Totals],[Rushing Y/A]]*R430</f>
        <v>0</v>
      </c>
      <c r="AZ430" s="12">
        <f t="shared" si="135"/>
        <v>0</v>
      </c>
      <c r="BA430" s="22">
        <f t="shared" si="121"/>
        <v>0</v>
      </c>
      <c r="BB430" s="22">
        <f t="shared" si="122"/>
        <v>0</v>
      </c>
      <c r="BC430" s="21">
        <f t="shared" si="123"/>
        <v>0</v>
      </c>
      <c r="BD430" t="str">
        <f t="shared" si="130"/>
        <v>K.J. Osborn</v>
      </c>
      <c r="BE430">
        <f t="shared" si="131"/>
        <v>4500</v>
      </c>
      <c r="BF430" t="str">
        <f t="shared" si="132"/>
        <v>WR</v>
      </c>
    </row>
    <row r="431" spans="1:58" x14ac:dyDescent="0.3">
      <c r="A431" t="s">
        <v>3132</v>
      </c>
      <c r="B431" t="s">
        <v>34</v>
      </c>
      <c r="C431" t="s">
        <v>2228</v>
      </c>
      <c r="D431" t="s">
        <v>309</v>
      </c>
      <c r="E431" t="s">
        <v>3133</v>
      </c>
      <c r="F431">
        <v>3.0933334350585899</v>
      </c>
      <c r="G431">
        <v>15</v>
      </c>
      <c r="H431">
        <v>4500</v>
      </c>
      <c r="I431" t="s">
        <v>1972</v>
      </c>
      <c r="J431" t="s">
        <v>1093</v>
      </c>
      <c r="K431" t="s">
        <v>86</v>
      </c>
      <c r="L431" t="s">
        <v>2506</v>
      </c>
      <c r="M431" t="s">
        <v>2548</v>
      </c>
      <c r="O431" t="str">
        <f t="shared" si="124"/>
        <v>Brandon Bolden</v>
      </c>
      <c r="P431" t="str">
        <f>IFERROR(VLOOKUP(O:O,'Name Bridge'!A:B,2,FALSE),O:O)</f>
        <v>Brandon Bolden</v>
      </c>
      <c r="Q431" s="12">
        <f>VLOOKUP($K431,'Defensive Stats'!$AC:$AH,2,FALSE)</f>
        <v>7.7027522935779817</v>
      </c>
      <c r="R431" s="12">
        <f>VLOOKUP($K431,'Defensive Stats'!$AC:$AH,4,FALSE)</f>
        <v>4.4659793814432991</v>
      </c>
      <c r="S431" s="12">
        <f>VLOOKUP($K431,'Defensive Stats'!$AC:$AH,6,FALSE)</f>
        <v>12.203488372093023</v>
      </c>
      <c r="T431" s="12">
        <f>IFERROR(VLOOKUP($P431,Passing!$C:$AF,9,FALSE)/VLOOKUP($P431,Passing!$C:$AF,5,FALSE),0)</f>
        <v>0</v>
      </c>
      <c r="U431" s="12">
        <f>IFERROR(VLOOKUP($P431,Passing!$C:$AF,11,FALSE)/VLOOKUP($P431,Passing!$C:$AF,5,FALSE),0)</f>
        <v>0</v>
      </c>
      <c r="V431" s="12">
        <f>IFERROR(VLOOKUP($P431,Passing!$C:$AF,18,FALSE),0)</f>
        <v>0</v>
      </c>
      <c r="W431" s="12">
        <f>IFERROR(VLOOKUP($P431,Passing!$C:$AF,12,FALSE)/VLOOKUP($P431,Passing!$C:$AF,5,FALSE),0)</f>
        <v>0</v>
      </c>
      <c r="X431" s="12">
        <f>IFERROR(IF(OR($B431="D",$B431="K"),0,VLOOKUP($P431,Receiving!$C:$T,7,FALSE)/VLOOKUP($P431,Receiving!$C:$T,5,FALSE)),0)*$AJ431</f>
        <v>0.73333333333333328</v>
      </c>
      <c r="Y431" s="21">
        <f>IFERROR(VLOOKUP($P431,Receiving!$C:$T,8,FALSE)/VLOOKUP($P431,Receiving!$C:$T,5,FALSE),0)</f>
        <v>0.6</v>
      </c>
      <c r="Z431" s="21">
        <f>IFERROR(VLOOKUP($P431,Receiving!$C:$T,10,FALSE)/VLOOKUP($P431,Receiving!$C:$T,5,FALSE),0)</f>
        <v>7.4</v>
      </c>
      <c r="AA431" s="21">
        <f>IFERROR(VLOOKUP($P431,Receiving!$C:$T,11,FALSE),0)</f>
        <v>12.3</v>
      </c>
      <c r="AB431" s="21">
        <f>IFERROR(VLOOKUP($P431,Receiving!$C:$T,14,FALSE),0)</f>
        <v>29</v>
      </c>
      <c r="AC431" s="21">
        <f>IFERROR(VLOOKUP($P431,Receiving!$C:$T,11,FALSE)/VLOOKUP($P431,Receiving!$C:$T,5,FALSE),0)</f>
        <v>0.82000000000000006</v>
      </c>
      <c r="AD431" s="12">
        <f>IFERROR(VLOOKUP($P431,Rushing!$C:$P,7,FALSE)/VLOOKUP($P431,Rushing!$C:$P,5,FALSE),0)</f>
        <v>1</v>
      </c>
      <c r="AE431" s="12">
        <f>IFERROR(VLOOKUP($P431,Rushing!$C:$P,8,FALSE)/VLOOKUP($P431,Rushing!$C:$P,5,FALSE),0)</f>
        <v>4.5333333333333332</v>
      </c>
      <c r="AF431" s="12" t="str">
        <f>IFERROR(VLOOKUP($P431,Rushing!$C:$P,12,FALSE),0)</f>
        <v>4.5</v>
      </c>
      <c r="AG431" s="12">
        <f>IFERROR(VLOOKUP($P431,Rushing!$C:$P,9,FALSE)/VLOOKUP($P431,Rushing!$C:$P,5,FALSE),0)</f>
        <v>0.2</v>
      </c>
      <c r="AH431" s="12">
        <f>VLOOKUP($J431,'Vegas Odds'!$B:$S,18,FALSE)</f>
        <v>34.723204605263149</v>
      </c>
      <c r="AI431" s="12">
        <f>VLOOKUP($J431,'Vegas Odds'!$B:$S,17,FALSE)</f>
        <v>31.576795394736852</v>
      </c>
      <c r="AJ431">
        <v>1</v>
      </c>
      <c r="AK431" s="12">
        <f t="shared" si="117"/>
        <v>0</v>
      </c>
      <c r="AL431" s="12">
        <f t="shared" si="118"/>
        <v>0</v>
      </c>
      <c r="AM431" s="12">
        <f>V431/Team_Defense_Table[[#Totals],[Passing yds/att]]*'Fanduel Export'!Q431</f>
        <v>0</v>
      </c>
      <c r="AN431" s="12">
        <f t="shared" si="133"/>
        <v>0</v>
      </c>
      <c r="AO431" s="12">
        <f>IFERROR(IF(OR($B431="D",$B431="K"),0,VLOOKUP($P431,Receiving!$C:$T,7,FALSE)/VLOOKUP($P431,Receiving!$C:$T,5,FALSE)),0)*$AJ431</f>
        <v>0.73333333333333328</v>
      </c>
      <c r="AP431" s="21">
        <f t="shared" si="125"/>
        <v>42.773239260739253</v>
      </c>
      <c r="AQ431" s="21">
        <f t="shared" si="126"/>
        <v>0.59531809648481793</v>
      </c>
      <c r="AR431" s="22">
        <f t="shared" si="119"/>
        <v>0.6</v>
      </c>
      <c r="AS431" s="22">
        <f t="shared" si="127"/>
        <v>0.48707844257848742</v>
      </c>
      <c r="AT431" s="22">
        <f>AA431/Team_Defense_Table[[#Totals],[Yards per completion]]*'Fanduel Export'!S431</f>
        <v>14.135955688768178</v>
      </c>
      <c r="AU431" s="12">
        <f t="shared" si="134"/>
        <v>6.8853192812437136</v>
      </c>
      <c r="AV431" s="12">
        <f t="shared" si="120"/>
        <v>1</v>
      </c>
      <c r="AW431" s="21">
        <f t="shared" si="128"/>
        <v>34.718452380952385</v>
      </c>
      <c r="AX431" s="12">
        <f t="shared" si="129"/>
        <v>0.90951045421773624</v>
      </c>
      <c r="AY431" s="12">
        <f>AF431/Team_Defense_Table[[#Totals],[Rushing Y/A]]*R431</f>
        <v>4.6601523980277904</v>
      </c>
      <c r="AZ431" s="12">
        <f t="shared" si="135"/>
        <v>4.2384573242541288</v>
      </c>
      <c r="BA431" s="22">
        <f t="shared" si="121"/>
        <v>1.4123776605497842</v>
      </c>
      <c r="BB431" s="22">
        <f t="shared" si="122"/>
        <v>0.31386170234439648</v>
      </c>
      <c r="BC431" s="21">
        <f t="shared" si="123"/>
        <v>0.16296296296296295</v>
      </c>
      <c r="BD431" t="str">
        <f t="shared" si="130"/>
        <v>Brandon Bolden</v>
      </c>
      <c r="BE431">
        <f t="shared" si="131"/>
        <v>4500</v>
      </c>
      <c r="BF431" t="str">
        <f t="shared" si="132"/>
        <v>RB</v>
      </c>
    </row>
    <row r="432" spans="1:58" x14ac:dyDescent="0.3">
      <c r="A432" t="s">
        <v>3134</v>
      </c>
      <c r="B432" t="s">
        <v>49</v>
      </c>
      <c r="C432" t="s">
        <v>3135</v>
      </c>
      <c r="D432" t="s">
        <v>3136</v>
      </c>
      <c r="E432" t="s">
        <v>3137</v>
      </c>
      <c r="F432">
        <v>0</v>
      </c>
      <c r="G432">
        <v>0</v>
      </c>
      <c r="H432">
        <v>4500</v>
      </c>
      <c r="I432" t="s">
        <v>1919</v>
      </c>
      <c r="J432" t="s">
        <v>116</v>
      </c>
      <c r="K432" t="s">
        <v>1090</v>
      </c>
      <c r="O432" t="str">
        <f t="shared" si="124"/>
        <v>Johnnie Dixon</v>
      </c>
      <c r="P432" t="str">
        <f>IFERROR(VLOOKUP(O:O,'Name Bridge'!A:B,2,FALSE),O:O)</f>
        <v>Johnnie Dixon</v>
      </c>
      <c r="Q432" s="12">
        <f>VLOOKUP($K432,'Defensive Stats'!$AC:$AH,2,FALSE)</f>
        <v>5.2157996146435455</v>
      </c>
      <c r="R432" s="12">
        <f>VLOOKUP($K432,'Defensive Stats'!$AC:$AH,4,FALSE)</f>
        <v>4.4937655860349128</v>
      </c>
      <c r="S432" s="12">
        <f>VLOOKUP($K432,'Defensive Stats'!$AC:$AH,6,FALSE)</f>
        <v>8.5125786163522008</v>
      </c>
      <c r="T432" s="12">
        <f>IFERROR(VLOOKUP($P432,Passing!$C:$AF,9,FALSE)/VLOOKUP($P432,Passing!$C:$AF,5,FALSE),0)</f>
        <v>0</v>
      </c>
      <c r="U432" s="12">
        <f>IFERROR(VLOOKUP($P432,Passing!$C:$AF,11,FALSE)/VLOOKUP($P432,Passing!$C:$AF,5,FALSE),0)</f>
        <v>0</v>
      </c>
      <c r="V432" s="12">
        <f>IFERROR(VLOOKUP($P432,Passing!$C:$AF,18,FALSE),0)</f>
        <v>0</v>
      </c>
      <c r="W432" s="12">
        <f>IFERROR(VLOOKUP($P432,Passing!$C:$AF,12,FALSE)/VLOOKUP($P432,Passing!$C:$AF,5,FALSE),0)</f>
        <v>0</v>
      </c>
      <c r="X432" s="12">
        <f>IFERROR(IF(OR($B432="D",$B432="K"),0,VLOOKUP($P432,Receiving!$C:$T,7,FALSE)/VLOOKUP($P432,Receiving!$C:$T,5,FALSE)),0)*$AJ432</f>
        <v>0</v>
      </c>
      <c r="Y432" s="21">
        <f>IFERROR(VLOOKUP($P432,Receiving!$C:$T,8,FALSE)/VLOOKUP($P432,Receiving!$C:$T,5,FALSE),0)</f>
        <v>0</v>
      </c>
      <c r="Z432" s="21">
        <f>IFERROR(VLOOKUP($P432,Receiving!$C:$T,10,FALSE)/VLOOKUP($P432,Receiving!$C:$T,5,FALSE),0)</f>
        <v>0</v>
      </c>
      <c r="AA432" s="21">
        <f>IFERROR(VLOOKUP($P432,Receiving!$C:$T,11,FALSE),0)</f>
        <v>0</v>
      </c>
      <c r="AB432" s="21">
        <f>IFERROR(VLOOKUP($P432,Receiving!$C:$T,14,FALSE),0)</f>
        <v>0</v>
      </c>
      <c r="AC432" s="21">
        <f>IFERROR(VLOOKUP($P432,Receiving!$C:$T,11,FALSE)/VLOOKUP($P432,Receiving!$C:$T,5,FALSE),0)</f>
        <v>0</v>
      </c>
      <c r="AD432" s="12">
        <f>IFERROR(VLOOKUP($P432,Rushing!$C:$P,7,FALSE)/VLOOKUP($P432,Rushing!$C:$P,5,FALSE),0)</f>
        <v>0</v>
      </c>
      <c r="AE432" s="12">
        <f>IFERROR(VLOOKUP($P432,Rushing!$C:$P,8,FALSE)/VLOOKUP($P432,Rushing!$C:$P,5,FALSE),0)</f>
        <v>0</v>
      </c>
      <c r="AF432" s="12">
        <f>IFERROR(VLOOKUP($P432,Rushing!$C:$P,12,FALSE),0)</f>
        <v>0</v>
      </c>
      <c r="AG432" s="12">
        <f>IFERROR(VLOOKUP($P432,Rushing!$C:$P,9,FALSE)/VLOOKUP($P432,Rushing!$C:$P,5,FALSE),0)</f>
        <v>0</v>
      </c>
      <c r="AH432" s="12">
        <f>VLOOKUP($J432,'Vegas Odds'!$B:$S,18,FALSE)</f>
        <v>35.724841066015493</v>
      </c>
      <c r="AI432" s="12">
        <f>VLOOKUP($J432,'Vegas Odds'!$B:$S,17,FALSE)</f>
        <v>23.675158933984505</v>
      </c>
      <c r="AJ432">
        <v>1</v>
      </c>
      <c r="AK432" s="12">
        <f t="shared" si="117"/>
        <v>0</v>
      </c>
      <c r="AL432" s="12">
        <f t="shared" si="118"/>
        <v>0</v>
      </c>
      <c r="AM432" s="12">
        <f>V432/Team_Defense_Table[[#Totals],[Passing yds/att]]*'Fanduel Export'!Q432</f>
        <v>0</v>
      </c>
      <c r="AN432" s="12">
        <f t="shared" si="133"/>
        <v>0</v>
      </c>
      <c r="AO432" s="12">
        <f>IFERROR(IF(OR($B432="D",$B432="K"),0,VLOOKUP($P432,Receiving!$C:$T,7,FALSE)/VLOOKUP($P432,Receiving!$C:$T,5,FALSE)),0)*$AJ432</f>
        <v>0</v>
      </c>
      <c r="AP432" s="21">
        <f t="shared" si="125"/>
        <v>43.039806027306028</v>
      </c>
      <c r="AQ432" s="21">
        <f t="shared" si="126"/>
        <v>0</v>
      </c>
      <c r="AR432" s="22">
        <f t="shared" si="119"/>
        <v>0</v>
      </c>
      <c r="AS432" s="22">
        <f t="shared" si="127"/>
        <v>0</v>
      </c>
      <c r="AT432" s="22">
        <f>AA432/Team_Defense_Table[[#Totals],[Yards per completion]]*'Fanduel Export'!S432</f>
        <v>0</v>
      </c>
      <c r="AU432" s="12">
        <f t="shared" si="134"/>
        <v>0</v>
      </c>
      <c r="AV432" s="12">
        <f t="shared" si="120"/>
        <v>0</v>
      </c>
      <c r="AW432" s="21">
        <f t="shared" si="128"/>
        <v>26.173305860805861</v>
      </c>
      <c r="AX432" s="12">
        <f t="shared" si="129"/>
        <v>0</v>
      </c>
      <c r="AY432" s="12">
        <f>AF432/Team_Defense_Table[[#Totals],[Rushing Y/A]]*R432</f>
        <v>0</v>
      </c>
      <c r="AZ432" s="12">
        <f t="shared" si="135"/>
        <v>0</v>
      </c>
      <c r="BA432" s="22">
        <f t="shared" si="121"/>
        <v>0</v>
      </c>
      <c r="BB432" s="22">
        <f t="shared" si="122"/>
        <v>0</v>
      </c>
      <c r="BC432" s="21">
        <f t="shared" si="123"/>
        <v>0</v>
      </c>
      <c r="BD432" t="str">
        <f t="shared" si="130"/>
        <v>Johnnie Dixon</v>
      </c>
      <c r="BE432">
        <f t="shared" si="131"/>
        <v>4500</v>
      </c>
      <c r="BF432" t="str">
        <f t="shared" si="132"/>
        <v>WR</v>
      </c>
    </row>
    <row r="433" spans="1:58" x14ac:dyDescent="0.3">
      <c r="A433" t="s">
        <v>3138</v>
      </c>
      <c r="B433" t="s">
        <v>49</v>
      </c>
      <c r="C433" t="s">
        <v>3139</v>
      </c>
      <c r="D433" t="s">
        <v>641</v>
      </c>
      <c r="E433" t="s">
        <v>3140</v>
      </c>
      <c r="F433">
        <v>0</v>
      </c>
      <c r="G433">
        <v>1</v>
      </c>
      <c r="H433">
        <v>4500</v>
      </c>
      <c r="I433" t="s">
        <v>1892</v>
      </c>
      <c r="J433" t="s">
        <v>1095</v>
      </c>
      <c r="K433" t="s">
        <v>1096</v>
      </c>
      <c r="O433" t="str">
        <f t="shared" si="124"/>
        <v>Lil'Jordan Humphrey</v>
      </c>
      <c r="P433" t="str">
        <f>IFERROR(VLOOKUP(O:O,'Name Bridge'!A:B,2,FALSE),O:O)</f>
        <v>Lil'Jordan Humphrey</v>
      </c>
      <c r="Q433" s="12">
        <f>VLOOKUP($K433,'Defensive Stats'!$AC:$AH,2,FALSE)</f>
        <v>6.5090361445783129</v>
      </c>
      <c r="R433" s="12">
        <f>VLOOKUP($K433,'Defensive Stats'!$AC:$AH,4,FALSE)</f>
        <v>3.2624309392265194</v>
      </c>
      <c r="S433" s="12">
        <f>VLOOKUP($K433,'Defensive Stats'!$AC:$AH,6,FALSE)</f>
        <v>10.593137254901961</v>
      </c>
      <c r="T433" s="12">
        <f>IFERROR(VLOOKUP($P433,Passing!$C:$AF,9,FALSE)/VLOOKUP($P433,Passing!$C:$AF,5,FALSE),0)</f>
        <v>0</v>
      </c>
      <c r="U433" s="12">
        <f>IFERROR(VLOOKUP($P433,Passing!$C:$AF,11,FALSE)/VLOOKUP($P433,Passing!$C:$AF,5,FALSE),0)</f>
        <v>0</v>
      </c>
      <c r="V433" s="12">
        <f>IFERROR(VLOOKUP($P433,Passing!$C:$AF,18,FALSE),0)</f>
        <v>0</v>
      </c>
      <c r="W433" s="12">
        <f>IFERROR(VLOOKUP($P433,Passing!$C:$AF,12,FALSE)/VLOOKUP($P433,Passing!$C:$AF,5,FALSE),0)</f>
        <v>0</v>
      </c>
      <c r="X433" s="12">
        <f>IFERROR(IF(OR($B433="D",$B433="K"),0,VLOOKUP($P433,Receiving!$C:$T,7,FALSE)/VLOOKUP($P433,Receiving!$C:$T,5,FALSE)),0)*$AJ433</f>
        <v>0</v>
      </c>
      <c r="Y433" s="21">
        <f>IFERROR(VLOOKUP($P433,Receiving!$C:$T,8,FALSE)/VLOOKUP($P433,Receiving!$C:$T,5,FALSE),0)</f>
        <v>0</v>
      </c>
      <c r="Z433" s="21">
        <f>IFERROR(VLOOKUP($P433,Receiving!$C:$T,10,FALSE)/VLOOKUP($P433,Receiving!$C:$T,5,FALSE),0)</f>
        <v>0</v>
      </c>
      <c r="AA433" s="21">
        <f>IFERROR(VLOOKUP($P433,Receiving!$C:$T,11,FALSE),0)</f>
        <v>0</v>
      </c>
      <c r="AB433" s="21">
        <f>IFERROR(VLOOKUP($P433,Receiving!$C:$T,14,FALSE),0)</f>
        <v>0</v>
      </c>
      <c r="AC433" s="21">
        <f>IFERROR(VLOOKUP($P433,Receiving!$C:$T,11,FALSE)/VLOOKUP($P433,Receiving!$C:$T,5,FALSE),0)</f>
        <v>0</v>
      </c>
      <c r="AD433" s="12">
        <f>IFERROR(VLOOKUP($P433,Rushing!$C:$P,7,FALSE)/VLOOKUP($P433,Rushing!$C:$P,5,FALSE),0)</f>
        <v>0</v>
      </c>
      <c r="AE433" s="12">
        <f>IFERROR(VLOOKUP($P433,Rushing!$C:$P,8,FALSE)/VLOOKUP($P433,Rushing!$C:$P,5,FALSE),0)</f>
        <v>0</v>
      </c>
      <c r="AF433" s="12">
        <f>IFERROR(VLOOKUP($P433,Rushing!$C:$P,12,FALSE),0)</f>
        <v>0</v>
      </c>
      <c r="AG433" s="12">
        <f>IFERROR(VLOOKUP($P433,Rushing!$C:$P,9,FALSE)/VLOOKUP($P433,Rushing!$C:$P,5,FALSE),0)</f>
        <v>0</v>
      </c>
      <c r="AH433" s="12">
        <f>VLOOKUP($J433,'Vegas Odds'!$B:$S,18,FALSE)</f>
        <v>41.698085765579364</v>
      </c>
      <c r="AI433" s="12">
        <f>VLOOKUP($J433,'Vegas Odds'!$B:$S,17,FALSE)</f>
        <v>21.901914234420641</v>
      </c>
      <c r="AJ433">
        <v>1</v>
      </c>
      <c r="AK433" s="12">
        <f t="shared" si="117"/>
        <v>0</v>
      </c>
      <c r="AL433" s="12">
        <f t="shared" si="118"/>
        <v>0</v>
      </c>
      <c r="AM433" s="12">
        <f>V433/Team_Defense_Table[[#Totals],[Passing yds/att]]*'Fanduel Export'!Q433</f>
        <v>0</v>
      </c>
      <c r="AN433" s="12">
        <f t="shared" si="133"/>
        <v>0</v>
      </c>
      <c r="AO433" s="12">
        <f>IFERROR(IF(OR($B433="D",$B433="K"),0,VLOOKUP($P433,Receiving!$C:$T,7,FALSE)/VLOOKUP($P433,Receiving!$C:$T,5,FALSE)),0)*$AJ433</f>
        <v>0</v>
      </c>
      <c r="AP433" s="21">
        <f t="shared" si="125"/>
        <v>40.582776292335119</v>
      </c>
      <c r="AQ433" s="21">
        <f t="shared" si="126"/>
        <v>0</v>
      </c>
      <c r="AR433" s="22">
        <f t="shared" si="119"/>
        <v>0</v>
      </c>
      <c r="AS433" s="22">
        <f t="shared" si="127"/>
        <v>0</v>
      </c>
      <c r="AT433" s="22">
        <f>AA433/Team_Defense_Table[[#Totals],[Yards per completion]]*'Fanduel Export'!S433</f>
        <v>0</v>
      </c>
      <c r="AU433" s="12">
        <f t="shared" si="134"/>
        <v>0</v>
      </c>
      <c r="AV433" s="12">
        <f t="shared" si="120"/>
        <v>0</v>
      </c>
      <c r="AW433" s="21">
        <f t="shared" si="128"/>
        <v>30.380681818181817</v>
      </c>
      <c r="AX433" s="12">
        <f t="shared" si="129"/>
        <v>0</v>
      </c>
      <c r="AY433" s="12">
        <f>AF433/Team_Defense_Table[[#Totals],[Rushing Y/A]]*R433</f>
        <v>0</v>
      </c>
      <c r="AZ433" s="12">
        <f t="shared" si="135"/>
        <v>0</v>
      </c>
      <c r="BA433" s="22">
        <f t="shared" si="121"/>
        <v>0</v>
      </c>
      <c r="BB433" s="22">
        <f t="shared" si="122"/>
        <v>0</v>
      </c>
      <c r="BC433" s="21">
        <f t="shared" si="123"/>
        <v>0</v>
      </c>
      <c r="BD433" t="str">
        <f t="shared" si="130"/>
        <v>Lil'Jordan Humphrey</v>
      </c>
      <c r="BE433">
        <f t="shared" si="131"/>
        <v>4500</v>
      </c>
      <c r="BF433" t="str">
        <f t="shared" si="132"/>
        <v>WR</v>
      </c>
    </row>
    <row r="434" spans="1:58" x14ac:dyDescent="0.3">
      <c r="A434" t="s">
        <v>3141</v>
      </c>
      <c r="B434" t="s">
        <v>34</v>
      </c>
      <c r="C434" t="s">
        <v>3142</v>
      </c>
      <c r="D434" t="s">
        <v>3143</v>
      </c>
      <c r="E434" t="s">
        <v>2214</v>
      </c>
      <c r="F434">
        <v>0</v>
      </c>
      <c r="G434">
        <v>0</v>
      </c>
      <c r="H434">
        <v>4500</v>
      </c>
      <c r="I434" t="s">
        <v>1941</v>
      </c>
      <c r="J434" t="s">
        <v>135</v>
      </c>
      <c r="K434" t="s">
        <v>76</v>
      </c>
      <c r="O434" t="str">
        <f t="shared" si="124"/>
        <v>Bryce Love</v>
      </c>
      <c r="P434" t="str">
        <f>IFERROR(VLOOKUP(O:O,'Name Bridge'!A:B,2,FALSE),O:O)</f>
        <v>Bryce Love</v>
      </c>
      <c r="Q434" s="12">
        <f>VLOOKUP($K434,'Defensive Stats'!$AC:$AH,2,FALSE)</f>
        <v>6.7688266199649734</v>
      </c>
      <c r="R434" s="12">
        <f>VLOOKUP($K434,'Defensive Stats'!$AC:$AH,4,FALSE)</f>
        <v>4.0849858356940514</v>
      </c>
      <c r="S434" s="12">
        <f>VLOOKUP($K434,'Defensive Stats'!$AC:$AH,6,FALSE)</f>
        <v>11.10632183908046</v>
      </c>
      <c r="T434" s="12">
        <f>IFERROR(VLOOKUP($P434,Passing!$C:$AF,9,FALSE)/VLOOKUP($P434,Passing!$C:$AF,5,FALSE),0)</f>
        <v>0</v>
      </c>
      <c r="U434" s="12">
        <f>IFERROR(VLOOKUP($P434,Passing!$C:$AF,11,FALSE)/VLOOKUP($P434,Passing!$C:$AF,5,FALSE),0)</f>
        <v>0</v>
      </c>
      <c r="V434" s="12">
        <f>IFERROR(VLOOKUP($P434,Passing!$C:$AF,18,FALSE),0)</f>
        <v>0</v>
      </c>
      <c r="W434" s="12">
        <f>IFERROR(VLOOKUP($P434,Passing!$C:$AF,12,FALSE)/VLOOKUP($P434,Passing!$C:$AF,5,FALSE),0)</f>
        <v>0</v>
      </c>
      <c r="X434" s="12">
        <f>IFERROR(IF(OR($B434="D",$B434="K"),0,VLOOKUP($P434,Receiving!$C:$T,7,FALSE)/VLOOKUP($P434,Receiving!$C:$T,5,FALSE)),0)*$AJ434</f>
        <v>0</v>
      </c>
      <c r="Y434" s="21">
        <f>IFERROR(VLOOKUP($P434,Receiving!$C:$T,8,FALSE)/VLOOKUP($P434,Receiving!$C:$T,5,FALSE),0)</f>
        <v>0</v>
      </c>
      <c r="Z434" s="21">
        <f>IFERROR(VLOOKUP($P434,Receiving!$C:$T,10,FALSE)/VLOOKUP($P434,Receiving!$C:$T,5,FALSE),0)</f>
        <v>0</v>
      </c>
      <c r="AA434" s="21">
        <f>IFERROR(VLOOKUP($P434,Receiving!$C:$T,11,FALSE),0)</f>
        <v>0</v>
      </c>
      <c r="AB434" s="21">
        <f>IFERROR(VLOOKUP($P434,Receiving!$C:$T,14,FALSE),0)</f>
        <v>0</v>
      </c>
      <c r="AC434" s="21">
        <f>IFERROR(VLOOKUP($P434,Receiving!$C:$T,11,FALSE)/VLOOKUP($P434,Receiving!$C:$T,5,FALSE),0)</f>
        <v>0</v>
      </c>
      <c r="AD434" s="12">
        <f>IFERROR(VLOOKUP($P434,Rushing!$C:$P,7,FALSE)/VLOOKUP($P434,Rushing!$C:$P,5,FALSE),0)</f>
        <v>0</v>
      </c>
      <c r="AE434" s="12">
        <f>IFERROR(VLOOKUP($P434,Rushing!$C:$P,8,FALSE)/VLOOKUP($P434,Rushing!$C:$P,5,FALSE),0)</f>
        <v>0</v>
      </c>
      <c r="AF434" s="12">
        <f>IFERROR(VLOOKUP($P434,Rushing!$C:$P,12,FALSE),0)</f>
        <v>0</v>
      </c>
      <c r="AG434" s="12">
        <f>IFERROR(VLOOKUP($P434,Rushing!$C:$P,9,FALSE)/VLOOKUP($P434,Rushing!$C:$P,5,FALSE),0)</f>
        <v>0</v>
      </c>
      <c r="AH434" s="12">
        <f>VLOOKUP($J434,'Vegas Odds'!$B:$S,18,FALSE)</f>
        <v>36.75783627131635</v>
      </c>
      <c r="AI434" s="12">
        <f>VLOOKUP($J434,'Vegas Odds'!$B:$S,17,FALSE)</f>
        <v>17.842163728683655</v>
      </c>
      <c r="AJ434">
        <v>1</v>
      </c>
      <c r="AK434" s="12">
        <f t="shared" si="117"/>
        <v>0</v>
      </c>
      <c r="AL434" s="12">
        <f t="shared" si="118"/>
        <v>0</v>
      </c>
      <c r="AM434" s="12">
        <f>V434/Team_Defense_Table[[#Totals],[Passing yds/att]]*'Fanduel Export'!Q434</f>
        <v>0</v>
      </c>
      <c r="AN434" s="12">
        <f t="shared" si="133"/>
        <v>0</v>
      </c>
      <c r="AO434" s="12">
        <f>IFERROR(IF(OR($B434="D",$B434="K"),0,VLOOKUP($P434,Receiving!$C:$T,7,FALSE)/VLOOKUP($P434,Receiving!$C:$T,5,FALSE)),0)*$AJ434</f>
        <v>0</v>
      </c>
      <c r="AP434" s="21">
        <f t="shared" si="125"/>
        <v>32.519155844155847</v>
      </c>
      <c r="AQ434" s="21">
        <f t="shared" si="126"/>
        <v>0</v>
      </c>
      <c r="AR434" s="22">
        <f t="shared" si="119"/>
        <v>0</v>
      </c>
      <c r="AS434" s="22">
        <f t="shared" si="127"/>
        <v>0</v>
      </c>
      <c r="AT434" s="22">
        <f>AA434/Team_Defense_Table[[#Totals],[Yards per completion]]*'Fanduel Export'!S434</f>
        <v>0</v>
      </c>
      <c r="AU434" s="12">
        <f t="shared" si="134"/>
        <v>0</v>
      </c>
      <c r="AV434" s="12">
        <f t="shared" si="120"/>
        <v>0</v>
      </c>
      <c r="AW434" s="21">
        <f t="shared" si="128"/>
        <v>36.928205128205128</v>
      </c>
      <c r="AX434" s="12">
        <f t="shared" si="129"/>
        <v>0</v>
      </c>
      <c r="AY434" s="12">
        <f>AF434/Team_Defense_Table[[#Totals],[Rushing Y/A]]*R434</f>
        <v>0</v>
      </c>
      <c r="AZ434" s="12">
        <f t="shared" si="135"/>
        <v>0</v>
      </c>
      <c r="BA434" s="22">
        <f t="shared" si="121"/>
        <v>0</v>
      </c>
      <c r="BB434" s="22">
        <f t="shared" si="122"/>
        <v>0</v>
      </c>
      <c r="BC434" s="21">
        <f t="shared" si="123"/>
        <v>0</v>
      </c>
      <c r="BD434" t="str">
        <f t="shared" si="130"/>
        <v>Bryce Love</v>
      </c>
      <c r="BE434">
        <f t="shared" si="131"/>
        <v>4500</v>
      </c>
      <c r="BF434" t="str">
        <f t="shared" si="132"/>
        <v>RB</v>
      </c>
    </row>
    <row r="435" spans="1:58" x14ac:dyDescent="0.3">
      <c r="A435" t="s">
        <v>3144</v>
      </c>
      <c r="B435" t="s">
        <v>49</v>
      </c>
      <c r="C435" t="s">
        <v>3145</v>
      </c>
      <c r="D435" t="s">
        <v>328</v>
      </c>
      <c r="E435" t="s">
        <v>3146</v>
      </c>
      <c r="F435">
        <v>3.9953845097468399</v>
      </c>
      <c r="G435">
        <v>13</v>
      </c>
      <c r="H435">
        <v>4500</v>
      </c>
      <c r="I435" t="s">
        <v>1941</v>
      </c>
      <c r="J435" t="s">
        <v>135</v>
      </c>
      <c r="K435" t="s">
        <v>76</v>
      </c>
      <c r="L435" t="s">
        <v>1128</v>
      </c>
      <c r="M435" t="s">
        <v>2420</v>
      </c>
      <c r="O435" t="str">
        <f t="shared" si="124"/>
        <v>Kelvin Harmon</v>
      </c>
      <c r="P435" t="str">
        <f>IFERROR(VLOOKUP(O:O,'Name Bridge'!A:B,2,FALSE),O:O)</f>
        <v>Kelvin Harmon</v>
      </c>
      <c r="Q435" s="12">
        <f>VLOOKUP($K435,'Defensive Stats'!$AC:$AH,2,FALSE)</f>
        <v>6.7688266199649734</v>
      </c>
      <c r="R435" s="12">
        <f>VLOOKUP($K435,'Defensive Stats'!$AC:$AH,4,FALSE)</f>
        <v>4.0849858356940514</v>
      </c>
      <c r="S435" s="12">
        <f>VLOOKUP($K435,'Defensive Stats'!$AC:$AH,6,FALSE)</f>
        <v>11.10632183908046</v>
      </c>
      <c r="T435" s="12">
        <f>IFERROR(VLOOKUP($P435,Passing!$C:$AF,9,FALSE)/VLOOKUP($P435,Passing!$C:$AF,5,FALSE),0)</f>
        <v>6.25E-2</v>
      </c>
      <c r="U435" s="12">
        <f>IFERROR(VLOOKUP($P435,Passing!$C:$AF,11,FALSE)/VLOOKUP($P435,Passing!$C:$AF,5,FALSE),0)</f>
        <v>0.6875</v>
      </c>
      <c r="V435" s="12" t="str">
        <f>IFERROR(VLOOKUP($P435,Passing!$C:$AF,18,FALSE),0)</f>
        <v>11.0</v>
      </c>
      <c r="W435" s="12">
        <f>IFERROR(VLOOKUP($P435,Passing!$C:$AF,12,FALSE)/VLOOKUP($P435,Passing!$C:$AF,5,FALSE),0)</f>
        <v>0</v>
      </c>
      <c r="X435" s="12">
        <f>IFERROR(IF(OR($B435="D",$B435="K"),0,VLOOKUP($P435,Receiving!$C:$T,7,FALSE)/VLOOKUP($P435,Receiving!$C:$T,5,FALSE)),0)*$AJ435</f>
        <v>2.75</v>
      </c>
      <c r="Y435" s="21">
        <f>IFERROR(VLOOKUP($P435,Receiving!$C:$T,8,FALSE)/VLOOKUP($P435,Receiving!$C:$T,5,FALSE),0)</f>
        <v>1.875</v>
      </c>
      <c r="Z435" s="21">
        <f>IFERROR(VLOOKUP($P435,Receiving!$C:$T,10,FALSE)/VLOOKUP($P435,Receiving!$C:$T,5,FALSE),0)</f>
        <v>22.8125</v>
      </c>
      <c r="AA435" s="21">
        <f>IFERROR(VLOOKUP($P435,Receiving!$C:$T,11,FALSE),0)</f>
        <v>12.2</v>
      </c>
      <c r="AB435" s="21">
        <f>IFERROR(VLOOKUP($P435,Receiving!$C:$T,14,FALSE),0)</f>
        <v>30</v>
      </c>
      <c r="AC435" s="21">
        <f>IFERROR(VLOOKUP($P435,Receiving!$C:$T,11,FALSE)/VLOOKUP($P435,Receiving!$C:$T,5,FALSE),0)</f>
        <v>0.76249999999999996</v>
      </c>
      <c r="AD435" s="12">
        <f>IFERROR(VLOOKUP($P435,Rushing!$C:$P,7,FALSE)/VLOOKUP($P435,Rushing!$C:$P,5,FALSE),0)</f>
        <v>0</v>
      </c>
      <c r="AE435" s="12">
        <f>IFERROR(VLOOKUP($P435,Rushing!$C:$P,8,FALSE)/VLOOKUP($P435,Rushing!$C:$P,5,FALSE),0)</f>
        <v>0</v>
      </c>
      <c r="AF435" s="12">
        <f>IFERROR(VLOOKUP($P435,Rushing!$C:$P,12,FALSE),0)</f>
        <v>0</v>
      </c>
      <c r="AG435" s="12">
        <f>IFERROR(VLOOKUP($P435,Rushing!$C:$P,9,FALSE)/VLOOKUP($P435,Rushing!$C:$P,5,FALSE),0)</f>
        <v>0</v>
      </c>
      <c r="AH435" s="12">
        <f>VLOOKUP($J435,'Vegas Odds'!$B:$S,18,FALSE)</f>
        <v>36.75783627131635</v>
      </c>
      <c r="AI435" s="12">
        <f>VLOOKUP($J435,'Vegas Odds'!$B:$S,17,FALSE)</f>
        <v>17.842163728683655</v>
      </c>
      <c r="AJ435">
        <v>1</v>
      </c>
      <c r="AK435" s="12">
        <f t="shared" si="117"/>
        <v>6.25E-2</v>
      </c>
      <c r="AL435" s="12">
        <f t="shared" si="118"/>
        <v>0</v>
      </c>
      <c r="AM435" s="12">
        <f>V435/Team_Defense_Table[[#Totals],[Passing yds/att]]*'Fanduel Export'!Q435</f>
        <v>11.046558933669505</v>
      </c>
      <c r="AN435" s="12">
        <f t="shared" si="133"/>
        <v>0</v>
      </c>
      <c r="AO435" s="12">
        <f>IFERROR(IF(OR($B435="D",$B435="K"),0,VLOOKUP($P435,Receiving!$C:$T,7,FALSE)/VLOOKUP($P435,Receiving!$C:$T,5,FALSE)),0)*$AJ435</f>
        <v>2.75</v>
      </c>
      <c r="AP435" s="21">
        <f t="shared" si="125"/>
        <v>32.519155844155847</v>
      </c>
      <c r="AQ435" s="21">
        <f t="shared" si="126"/>
        <v>3.1084463025594253</v>
      </c>
      <c r="AR435" s="22">
        <f t="shared" si="119"/>
        <v>1.875</v>
      </c>
      <c r="AS435" s="22">
        <f t="shared" si="127"/>
        <v>2.119395206290517</v>
      </c>
      <c r="AT435" s="22">
        <f>AA435/Team_Defense_Table[[#Totals],[Yards per completion]]*'Fanduel Export'!S435</f>
        <v>12.760454902865529</v>
      </c>
      <c r="AU435" s="12">
        <f t="shared" si="134"/>
        <v>27.044446951219527</v>
      </c>
      <c r="AV435" s="12">
        <f t="shared" si="120"/>
        <v>0</v>
      </c>
      <c r="AW435" s="21">
        <f t="shared" si="128"/>
        <v>36.928205128205128</v>
      </c>
      <c r="AX435" s="12">
        <f t="shared" si="129"/>
        <v>0</v>
      </c>
      <c r="AY435" s="12">
        <f>AF435/Team_Defense_Table[[#Totals],[Rushing Y/A]]*R435</f>
        <v>0</v>
      </c>
      <c r="AZ435" s="12">
        <f t="shared" si="135"/>
        <v>0</v>
      </c>
      <c r="BA435" s="22">
        <f t="shared" si="121"/>
        <v>3.6419446951219525</v>
      </c>
      <c r="BB435" s="22">
        <f t="shared" si="122"/>
        <v>0.80932104336043387</v>
      </c>
      <c r="BC435" s="21">
        <f t="shared" si="123"/>
        <v>0.61111111111111116</v>
      </c>
      <c r="BD435" t="str">
        <f t="shared" si="130"/>
        <v>Kelvin Harmon</v>
      </c>
      <c r="BE435">
        <f t="shared" si="131"/>
        <v>4500</v>
      </c>
      <c r="BF435" t="str">
        <f t="shared" si="132"/>
        <v>WR</v>
      </c>
    </row>
    <row r="436" spans="1:58" x14ac:dyDescent="0.3">
      <c r="A436" t="s">
        <v>3147</v>
      </c>
      <c r="B436" t="s">
        <v>34</v>
      </c>
      <c r="C436" t="s">
        <v>3148</v>
      </c>
      <c r="D436" t="s">
        <v>3149</v>
      </c>
      <c r="E436" t="s">
        <v>3150</v>
      </c>
      <c r="F436">
        <v>0</v>
      </c>
      <c r="G436">
        <v>0</v>
      </c>
      <c r="H436">
        <v>4500</v>
      </c>
      <c r="I436" t="s">
        <v>1996</v>
      </c>
      <c r="J436" t="s">
        <v>1092</v>
      </c>
      <c r="K436" t="s">
        <v>104</v>
      </c>
      <c r="O436" t="str">
        <f t="shared" si="124"/>
        <v>Tavien Feaster</v>
      </c>
      <c r="P436" t="str">
        <f>IFERROR(VLOOKUP(O:O,'Name Bridge'!A:B,2,FALSE),O:O)</f>
        <v>Tavien Feaster</v>
      </c>
      <c r="Q436" s="12">
        <f>VLOOKUP($K436,'Defensive Stats'!$AC:$AH,2,FALSE)</f>
        <v>7.0854092526690389</v>
      </c>
      <c r="R436" s="12">
        <f>VLOOKUP($K436,'Defensive Stats'!$AC:$AH,4,FALSE)</f>
        <v>4.0913838120104442</v>
      </c>
      <c r="S436" s="12">
        <f>VLOOKUP($K436,'Defensive Stats'!$AC:$AH,6,FALSE)</f>
        <v>10.106598984771574</v>
      </c>
      <c r="T436" s="12">
        <f>IFERROR(VLOOKUP($P436,Passing!$C:$AF,9,FALSE)/VLOOKUP($P436,Passing!$C:$AF,5,FALSE),0)</f>
        <v>0</v>
      </c>
      <c r="U436" s="12">
        <f>IFERROR(VLOOKUP($P436,Passing!$C:$AF,11,FALSE)/VLOOKUP($P436,Passing!$C:$AF,5,FALSE),0)</f>
        <v>0</v>
      </c>
      <c r="V436" s="12">
        <f>IFERROR(VLOOKUP($P436,Passing!$C:$AF,18,FALSE),0)</f>
        <v>0</v>
      </c>
      <c r="W436" s="12">
        <f>IFERROR(VLOOKUP($P436,Passing!$C:$AF,12,FALSE)/VLOOKUP($P436,Passing!$C:$AF,5,FALSE),0)</f>
        <v>0</v>
      </c>
      <c r="X436" s="12">
        <f>IFERROR(IF(OR($B436="D",$B436="K"),0,VLOOKUP($P436,Receiving!$C:$T,7,FALSE)/VLOOKUP($P436,Receiving!$C:$T,5,FALSE)),0)*$AJ436</f>
        <v>0</v>
      </c>
      <c r="Y436" s="21">
        <f>IFERROR(VLOOKUP($P436,Receiving!$C:$T,8,FALSE)/VLOOKUP($P436,Receiving!$C:$T,5,FALSE),0)</f>
        <v>0</v>
      </c>
      <c r="Z436" s="21">
        <f>IFERROR(VLOOKUP($P436,Receiving!$C:$T,10,FALSE)/VLOOKUP($P436,Receiving!$C:$T,5,FALSE),0)</f>
        <v>0</v>
      </c>
      <c r="AA436" s="21">
        <f>IFERROR(VLOOKUP($P436,Receiving!$C:$T,11,FALSE),0)</f>
        <v>0</v>
      </c>
      <c r="AB436" s="21">
        <f>IFERROR(VLOOKUP($P436,Receiving!$C:$T,14,FALSE),0)</f>
        <v>0</v>
      </c>
      <c r="AC436" s="21">
        <f>IFERROR(VLOOKUP($P436,Receiving!$C:$T,11,FALSE)/VLOOKUP($P436,Receiving!$C:$T,5,FALSE),0)</f>
        <v>0</v>
      </c>
      <c r="AD436" s="12">
        <f>IFERROR(VLOOKUP($P436,Rushing!$C:$P,7,FALSE)/VLOOKUP($P436,Rushing!$C:$P,5,FALSE),0)</f>
        <v>0</v>
      </c>
      <c r="AE436" s="12">
        <f>IFERROR(VLOOKUP($P436,Rushing!$C:$P,8,FALSE)/VLOOKUP($P436,Rushing!$C:$P,5,FALSE),0)</f>
        <v>0</v>
      </c>
      <c r="AF436" s="12">
        <f>IFERROR(VLOOKUP($P436,Rushing!$C:$P,12,FALSE),0)</f>
        <v>0</v>
      </c>
      <c r="AG436" s="12">
        <f>IFERROR(VLOOKUP($P436,Rushing!$C:$P,9,FALSE)/VLOOKUP($P436,Rushing!$C:$P,5,FALSE),0)</f>
        <v>0</v>
      </c>
      <c r="AH436" s="12">
        <f>VLOOKUP($J436,'Vegas Odds'!$B:$S,18,FALSE)</f>
        <v>43.022920729712041</v>
      </c>
      <c r="AI436" s="12">
        <f>VLOOKUP($J436,'Vegas Odds'!$B:$S,17,FALSE)</f>
        <v>18.377079270287954</v>
      </c>
      <c r="AJ436">
        <v>1</v>
      </c>
      <c r="AK436" s="12">
        <f t="shared" si="117"/>
        <v>0</v>
      </c>
      <c r="AL436" s="12">
        <f t="shared" si="118"/>
        <v>0</v>
      </c>
      <c r="AM436" s="12">
        <f>V436/Team_Defense_Table[[#Totals],[Passing yds/att]]*'Fanduel Export'!Q436</f>
        <v>0</v>
      </c>
      <c r="AN436" s="12">
        <f t="shared" si="133"/>
        <v>0</v>
      </c>
      <c r="AO436" s="12">
        <f>IFERROR(IF(OR($B436="D",$B436="K"),0,VLOOKUP($P436,Receiving!$C:$T,7,FALSE)/VLOOKUP($P436,Receiving!$C:$T,5,FALSE)),0)*$AJ436</f>
        <v>0</v>
      </c>
      <c r="AP436" s="21">
        <f t="shared" si="125"/>
        <v>39.601298701298703</v>
      </c>
      <c r="AQ436" s="21">
        <f t="shared" si="126"/>
        <v>0</v>
      </c>
      <c r="AR436" s="22">
        <f t="shared" si="119"/>
        <v>0</v>
      </c>
      <c r="AS436" s="22">
        <f t="shared" si="127"/>
        <v>0</v>
      </c>
      <c r="AT436" s="22">
        <f>AA436/Team_Defense_Table[[#Totals],[Yards per completion]]*'Fanduel Export'!S436</f>
        <v>0</v>
      </c>
      <c r="AU436" s="12">
        <f t="shared" si="134"/>
        <v>0</v>
      </c>
      <c r="AV436" s="12">
        <f t="shared" si="120"/>
        <v>0</v>
      </c>
      <c r="AW436" s="21">
        <f t="shared" si="128"/>
        <v>30.299350649350647</v>
      </c>
      <c r="AX436" s="12">
        <f t="shared" si="129"/>
        <v>0</v>
      </c>
      <c r="AY436" s="12">
        <f>AF436/Team_Defense_Table[[#Totals],[Rushing Y/A]]*R436</f>
        <v>0</v>
      </c>
      <c r="AZ436" s="12">
        <f t="shared" si="135"/>
        <v>0</v>
      </c>
      <c r="BA436" s="22">
        <f t="shared" si="121"/>
        <v>0</v>
      </c>
      <c r="BB436" s="22">
        <f t="shared" si="122"/>
        <v>0</v>
      </c>
      <c r="BC436" s="21">
        <f t="shared" si="123"/>
        <v>0</v>
      </c>
      <c r="BD436" t="str">
        <f t="shared" si="130"/>
        <v>Tavien Feaster</v>
      </c>
      <c r="BE436">
        <f t="shared" si="131"/>
        <v>4500</v>
      </c>
      <c r="BF436" t="str">
        <f t="shared" si="132"/>
        <v>RB</v>
      </c>
    </row>
    <row r="437" spans="1:58" x14ac:dyDescent="0.3">
      <c r="A437" t="s">
        <v>3151</v>
      </c>
      <c r="B437" t="s">
        <v>49</v>
      </c>
      <c r="C437" t="s">
        <v>2894</v>
      </c>
      <c r="D437" t="s">
        <v>642</v>
      </c>
      <c r="E437" t="s">
        <v>3152</v>
      </c>
      <c r="F437">
        <v>0</v>
      </c>
      <c r="G437">
        <v>0</v>
      </c>
      <c r="H437">
        <v>4500</v>
      </c>
      <c r="I437" t="s">
        <v>1934</v>
      </c>
      <c r="J437" t="s">
        <v>78</v>
      </c>
      <c r="K437" t="s">
        <v>56</v>
      </c>
      <c r="O437" t="str">
        <f t="shared" si="124"/>
        <v>Trenton Irwin</v>
      </c>
      <c r="P437" t="str">
        <f>IFERROR(VLOOKUP(O:O,'Name Bridge'!A:B,2,FALSE),O:O)</f>
        <v>Trenton Irwin</v>
      </c>
      <c r="Q437" s="12">
        <f>VLOOKUP($K437,'Defensive Stats'!$AC:$AH,2,FALSE)</f>
        <v>6.9051724137931032</v>
      </c>
      <c r="R437" s="12">
        <f>VLOOKUP($K437,'Defensive Stats'!$AC:$AH,4,FALSE)</f>
        <v>4.2074592074592072</v>
      </c>
      <c r="S437" s="12">
        <f>VLOOKUP($K437,'Defensive Stats'!$AC:$AH,6,FALSE)</f>
        <v>9.7682926829268286</v>
      </c>
      <c r="T437" s="12">
        <f>IFERROR(VLOOKUP($P437,Passing!$C:$AF,9,FALSE)/VLOOKUP($P437,Passing!$C:$AF,5,FALSE),0)</f>
        <v>0</v>
      </c>
      <c r="U437" s="12">
        <f>IFERROR(VLOOKUP($P437,Passing!$C:$AF,11,FALSE)/VLOOKUP($P437,Passing!$C:$AF,5,FALSE),0)</f>
        <v>0</v>
      </c>
      <c r="V437" s="12">
        <f>IFERROR(VLOOKUP($P437,Passing!$C:$AF,18,FALSE),0)</f>
        <v>0</v>
      </c>
      <c r="W437" s="12">
        <f>IFERROR(VLOOKUP($P437,Passing!$C:$AF,12,FALSE)/VLOOKUP($P437,Passing!$C:$AF,5,FALSE),0)</f>
        <v>0</v>
      </c>
      <c r="X437" s="12">
        <f>IFERROR(IF(OR($B437="D",$B437="K"),0,VLOOKUP($P437,Receiving!$C:$T,7,FALSE)/VLOOKUP($P437,Receiving!$C:$T,5,FALSE)),0)*$AJ437</f>
        <v>0</v>
      </c>
      <c r="Y437" s="21">
        <f>IFERROR(VLOOKUP($P437,Receiving!$C:$T,8,FALSE)/VLOOKUP($P437,Receiving!$C:$T,5,FALSE),0)</f>
        <v>0</v>
      </c>
      <c r="Z437" s="21">
        <f>IFERROR(VLOOKUP($P437,Receiving!$C:$T,10,FALSE)/VLOOKUP($P437,Receiving!$C:$T,5,FALSE),0)</f>
        <v>0</v>
      </c>
      <c r="AA437" s="21">
        <f>IFERROR(VLOOKUP($P437,Receiving!$C:$T,11,FALSE),0)</f>
        <v>0</v>
      </c>
      <c r="AB437" s="21">
        <f>IFERROR(VLOOKUP($P437,Receiving!$C:$T,14,FALSE),0)</f>
        <v>0</v>
      </c>
      <c r="AC437" s="21">
        <f>IFERROR(VLOOKUP($P437,Receiving!$C:$T,11,FALSE)/VLOOKUP($P437,Receiving!$C:$T,5,FALSE),0)</f>
        <v>0</v>
      </c>
      <c r="AD437" s="12">
        <f>IFERROR(VLOOKUP($P437,Rushing!$C:$P,7,FALSE)/VLOOKUP($P437,Rushing!$C:$P,5,FALSE),0)</f>
        <v>0</v>
      </c>
      <c r="AE437" s="12">
        <f>IFERROR(VLOOKUP($P437,Rushing!$C:$P,8,FALSE)/VLOOKUP($P437,Rushing!$C:$P,5,FALSE),0)</f>
        <v>0</v>
      </c>
      <c r="AF437" s="12">
        <f>IFERROR(VLOOKUP($P437,Rushing!$C:$P,12,FALSE),0)</f>
        <v>0</v>
      </c>
      <c r="AG437" s="12">
        <f>IFERROR(VLOOKUP($P437,Rushing!$C:$P,9,FALSE)/VLOOKUP($P437,Rushing!$C:$P,5,FALSE),0)</f>
        <v>0</v>
      </c>
      <c r="AH437" s="12">
        <f>VLOOKUP($J437,'Vegas Odds'!$B:$S,18,FALSE)</f>
        <v>37.475043336397064</v>
      </c>
      <c r="AI437" s="12">
        <f>VLOOKUP($J437,'Vegas Odds'!$B:$S,17,FALSE)</f>
        <v>24.624956663602941</v>
      </c>
      <c r="AJ437">
        <v>1</v>
      </c>
      <c r="AK437" s="12">
        <f t="shared" si="117"/>
        <v>0</v>
      </c>
      <c r="AL437" s="12">
        <f t="shared" si="118"/>
        <v>0</v>
      </c>
      <c r="AM437" s="12">
        <f>V437/Team_Defense_Table[[#Totals],[Passing yds/att]]*'Fanduel Export'!Q437</f>
        <v>0</v>
      </c>
      <c r="AN437" s="12">
        <f t="shared" si="133"/>
        <v>0</v>
      </c>
      <c r="AO437" s="12">
        <f>IFERROR(IF(OR($B437="D",$B437="K"),0,VLOOKUP($P437,Receiving!$C:$T,7,FALSE)/VLOOKUP($P437,Receiving!$C:$T,5,FALSE)),0)*$AJ437</f>
        <v>0</v>
      </c>
      <c r="AP437" s="21">
        <f t="shared" si="125"/>
        <v>31.570833333333336</v>
      </c>
      <c r="AQ437" s="21">
        <f t="shared" si="126"/>
        <v>0</v>
      </c>
      <c r="AR437" s="22">
        <f t="shared" si="119"/>
        <v>0</v>
      </c>
      <c r="AS437" s="22">
        <f t="shared" si="127"/>
        <v>0</v>
      </c>
      <c r="AT437" s="22">
        <f>AA437/Team_Defense_Table[[#Totals],[Yards per completion]]*'Fanduel Export'!S437</f>
        <v>0</v>
      </c>
      <c r="AU437" s="12">
        <f t="shared" si="134"/>
        <v>0</v>
      </c>
      <c r="AV437" s="12">
        <f t="shared" si="120"/>
        <v>0</v>
      </c>
      <c r="AW437" s="21">
        <f t="shared" si="128"/>
        <v>28.63095238095238</v>
      </c>
      <c r="AX437" s="12">
        <f t="shared" si="129"/>
        <v>0</v>
      </c>
      <c r="AY437" s="12">
        <f>AF437/Team_Defense_Table[[#Totals],[Rushing Y/A]]*R437</f>
        <v>0</v>
      </c>
      <c r="AZ437" s="12">
        <f t="shared" si="135"/>
        <v>0</v>
      </c>
      <c r="BA437" s="22">
        <f t="shared" si="121"/>
        <v>0</v>
      </c>
      <c r="BB437" s="22">
        <f t="shared" si="122"/>
        <v>0</v>
      </c>
      <c r="BC437" s="21">
        <f t="shared" si="123"/>
        <v>0</v>
      </c>
      <c r="BD437" t="str">
        <f t="shared" si="130"/>
        <v>Trenton Irwin</v>
      </c>
      <c r="BE437">
        <f t="shared" si="131"/>
        <v>4500</v>
      </c>
      <c r="BF437" t="str">
        <f t="shared" si="132"/>
        <v>WR</v>
      </c>
    </row>
    <row r="438" spans="1:58" x14ac:dyDescent="0.3">
      <c r="A438" t="s">
        <v>3153</v>
      </c>
      <c r="B438" t="s">
        <v>49</v>
      </c>
      <c r="C438" t="s">
        <v>1952</v>
      </c>
      <c r="D438" t="s">
        <v>601</v>
      </c>
      <c r="E438" t="s">
        <v>1891</v>
      </c>
      <c r="F438">
        <v>0.60000002384185702</v>
      </c>
      <c r="G438">
        <v>4</v>
      </c>
      <c r="H438">
        <v>4500</v>
      </c>
      <c r="I438" t="s">
        <v>1934</v>
      </c>
      <c r="J438" t="s">
        <v>78</v>
      </c>
      <c r="K438" t="s">
        <v>56</v>
      </c>
      <c r="O438" t="str">
        <f t="shared" si="124"/>
        <v>Mike Thomas</v>
      </c>
      <c r="P438" t="str">
        <f>IFERROR(VLOOKUP(O:O,'Name Bridge'!A:B,2,FALSE),O:O)</f>
        <v>Mike Thomas</v>
      </c>
      <c r="Q438" s="12">
        <f>VLOOKUP($K438,'Defensive Stats'!$AC:$AH,2,FALSE)</f>
        <v>6.9051724137931032</v>
      </c>
      <c r="R438" s="12">
        <f>VLOOKUP($K438,'Defensive Stats'!$AC:$AH,4,FALSE)</f>
        <v>4.2074592074592072</v>
      </c>
      <c r="S438" s="12">
        <f>VLOOKUP($K438,'Defensive Stats'!$AC:$AH,6,FALSE)</f>
        <v>9.7682926829268286</v>
      </c>
      <c r="T438" s="12">
        <f>IFERROR(VLOOKUP($P438,Passing!$C:$AF,9,FALSE)/VLOOKUP($P438,Passing!$C:$AF,5,FALSE),0)</f>
        <v>0</v>
      </c>
      <c r="U438" s="12">
        <f>IFERROR(VLOOKUP($P438,Passing!$C:$AF,11,FALSE)/VLOOKUP($P438,Passing!$C:$AF,5,FALSE),0)</f>
        <v>0</v>
      </c>
      <c r="V438" s="12">
        <f>IFERROR(VLOOKUP($P438,Passing!$C:$AF,18,FALSE),0)</f>
        <v>0</v>
      </c>
      <c r="W438" s="12">
        <f>IFERROR(VLOOKUP($P438,Passing!$C:$AF,12,FALSE)/VLOOKUP($P438,Passing!$C:$AF,5,FALSE),0)</f>
        <v>0</v>
      </c>
      <c r="X438" s="12">
        <f>IFERROR(IF(OR($B438="D",$B438="K"),0,VLOOKUP($P438,Receiving!$C:$T,7,FALSE)/VLOOKUP($P438,Receiving!$C:$T,5,FALSE)),0)*$AJ438</f>
        <v>0.3125</v>
      </c>
      <c r="Y438" s="21">
        <f>IFERROR(VLOOKUP($P438,Receiving!$C:$T,8,FALSE)/VLOOKUP($P438,Receiving!$C:$T,5,FALSE),0)</f>
        <v>0.125</v>
      </c>
      <c r="Z438" s="21">
        <f>IFERROR(VLOOKUP($P438,Receiving!$C:$T,10,FALSE)/VLOOKUP($P438,Receiving!$C:$T,5,FALSE),0)</f>
        <v>0.875</v>
      </c>
      <c r="AA438" s="21">
        <f>IFERROR(VLOOKUP($P438,Receiving!$C:$T,11,FALSE),0)</f>
        <v>7</v>
      </c>
      <c r="AB438" s="21">
        <f>IFERROR(VLOOKUP($P438,Receiving!$C:$T,14,FALSE),0)</f>
        <v>9</v>
      </c>
      <c r="AC438" s="21">
        <f>IFERROR(VLOOKUP($P438,Receiving!$C:$T,11,FALSE)/VLOOKUP($P438,Receiving!$C:$T,5,FALSE),0)</f>
        <v>0.4375</v>
      </c>
      <c r="AD438" s="12">
        <f>IFERROR(VLOOKUP($P438,Rushing!$C:$P,7,FALSE)/VLOOKUP($P438,Rushing!$C:$P,5,FALSE),0)</f>
        <v>0</v>
      </c>
      <c r="AE438" s="12">
        <f>IFERROR(VLOOKUP($P438,Rushing!$C:$P,8,FALSE)/VLOOKUP($P438,Rushing!$C:$P,5,FALSE),0)</f>
        <v>0</v>
      </c>
      <c r="AF438" s="12">
        <f>IFERROR(VLOOKUP($P438,Rushing!$C:$P,12,FALSE),0)</f>
        <v>0</v>
      </c>
      <c r="AG438" s="12">
        <f>IFERROR(VLOOKUP($P438,Rushing!$C:$P,9,FALSE)/VLOOKUP($P438,Rushing!$C:$P,5,FALSE),0)</f>
        <v>0</v>
      </c>
      <c r="AH438" s="12">
        <f>VLOOKUP($J438,'Vegas Odds'!$B:$S,18,FALSE)</f>
        <v>37.475043336397064</v>
      </c>
      <c r="AI438" s="12">
        <f>VLOOKUP($J438,'Vegas Odds'!$B:$S,17,FALSE)</f>
        <v>24.624956663602941</v>
      </c>
      <c r="AJ438">
        <v>1</v>
      </c>
      <c r="AK438" s="12">
        <f t="shared" si="117"/>
        <v>0</v>
      </c>
      <c r="AL438" s="12">
        <f t="shared" si="118"/>
        <v>0</v>
      </c>
      <c r="AM438" s="12">
        <f>V438/Team_Defense_Table[[#Totals],[Passing yds/att]]*'Fanduel Export'!Q438</f>
        <v>0</v>
      </c>
      <c r="AN438" s="12">
        <f t="shared" si="133"/>
        <v>0</v>
      </c>
      <c r="AO438" s="12">
        <f>IFERROR(IF(OR($B438="D",$B438="K"),0,VLOOKUP($P438,Receiving!$C:$T,7,FALSE)/VLOOKUP($P438,Receiving!$C:$T,5,FALSE)),0)*$AJ438</f>
        <v>0.3125</v>
      </c>
      <c r="AP438" s="21">
        <f t="shared" si="125"/>
        <v>31.570833333333336</v>
      </c>
      <c r="AQ438" s="21">
        <f t="shared" si="126"/>
        <v>0.37094209452682847</v>
      </c>
      <c r="AR438" s="22">
        <f t="shared" si="119"/>
        <v>0.125</v>
      </c>
      <c r="AS438" s="22">
        <f t="shared" si="127"/>
        <v>0.14837683781073138</v>
      </c>
      <c r="AT438" s="22">
        <f>AA438/Team_Defense_Table[[#Totals],[Yards per completion]]*'Fanduel Export'!S438</f>
        <v>6.4395093147340603</v>
      </c>
      <c r="AU438" s="12">
        <f t="shared" si="134"/>
        <v>0.95547402917298963</v>
      </c>
      <c r="AV438" s="12">
        <f t="shared" si="120"/>
        <v>0</v>
      </c>
      <c r="AW438" s="21">
        <f t="shared" si="128"/>
        <v>28.63095238095238</v>
      </c>
      <c r="AX438" s="12">
        <f t="shared" si="129"/>
        <v>0</v>
      </c>
      <c r="AY438" s="12">
        <f>AF438/Team_Defense_Table[[#Totals],[Rushing Y/A]]*R438</f>
        <v>0</v>
      </c>
      <c r="AZ438" s="12">
        <f t="shared" si="135"/>
        <v>0</v>
      </c>
      <c r="BA438" s="22">
        <f t="shared" si="121"/>
        <v>0.15804740291729896</v>
      </c>
      <c r="BB438" s="22">
        <f t="shared" si="122"/>
        <v>3.5121645092733106E-2</v>
      </c>
      <c r="BC438" s="21">
        <f t="shared" si="123"/>
        <v>6.9444444444444448E-2</v>
      </c>
      <c r="BD438" t="str">
        <f t="shared" si="130"/>
        <v>Mike Thomas</v>
      </c>
      <c r="BE438">
        <f t="shared" si="131"/>
        <v>4500</v>
      </c>
      <c r="BF438" t="str">
        <f t="shared" si="132"/>
        <v>WR</v>
      </c>
    </row>
    <row r="439" spans="1:58" x14ac:dyDescent="0.3">
      <c r="A439" t="s">
        <v>3154</v>
      </c>
      <c r="B439" t="s">
        <v>34</v>
      </c>
      <c r="C439" t="s">
        <v>3155</v>
      </c>
      <c r="D439" t="s">
        <v>711</v>
      </c>
      <c r="E439" t="s">
        <v>3137</v>
      </c>
      <c r="F439">
        <v>8.5666669209798094</v>
      </c>
      <c r="G439">
        <v>6</v>
      </c>
      <c r="H439">
        <v>4500</v>
      </c>
      <c r="I439" t="s">
        <v>1922</v>
      </c>
      <c r="J439" t="s">
        <v>130</v>
      </c>
      <c r="K439" t="s">
        <v>107</v>
      </c>
      <c r="O439" t="str">
        <f t="shared" si="124"/>
        <v>Kenneth Dixon</v>
      </c>
      <c r="P439" t="str">
        <f>IFERROR(VLOOKUP(O:O,'Name Bridge'!A:B,2,FALSE),O:O)</f>
        <v>Kenneth Dixon</v>
      </c>
      <c r="Q439" s="12">
        <f>VLOOKUP($K439,'Defensive Stats'!$AC:$AH,2,FALSE)</f>
        <v>5.6473779385171792</v>
      </c>
      <c r="R439" s="12">
        <f>VLOOKUP($K439,'Defensive Stats'!$AC:$AH,4,FALSE)</f>
        <v>4.25</v>
      </c>
      <c r="S439" s="12">
        <f>VLOOKUP($K439,'Defensive Stats'!$AC:$AH,6,FALSE)</f>
        <v>8.9741379310344822</v>
      </c>
      <c r="T439" s="12">
        <f>IFERROR(VLOOKUP($P439,Passing!$C:$AF,9,FALSE)/VLOOKUP($P439,Passing!$C:$AF,5,FALSE),0)</f>
        <v>0</v>
      </c>
      <c r="U439" s="12">
        <f>IFERROR(VLOOKUP($P439,Passing!$C:$AF,11,FALSE)/VLOOKUP($P439,Passing!$C:$AF,5,FALSE),0)</f>
        <v>0</v>
      </c>
      <c r="V439" s="12">
        <f>IFERROR(VLOOKUP($P439,Passing!$C:$AF,18,FALSE),0)</f>
        <v>0</v>
      </c>
      <c r="W439" s="12">
        <f>IFERROR(VLOOKUP($P439,Passing!$C:$AF,12,FALSE)/VLOOKUP($P439,Passing!$C:$AF,5,FALSE),0)</f>
        <v>0</v>
      </c>
      <c r="X439" s="12">
        <f>IFERROR(IF(OR($B439="D",$B439="K"),0,VLOOKUP($P439,Receiving!$C:$T,7,FALSE)/VLOOKUP($P439,Receiving!$C:$T,5,FALSE)),0)*$AJ439</f>
        <v>0</v>
      </c>
      <c r="Y439" s="21">
        <f>IFERROR(VLOOKUP($P439,Receiving!$C:$T,8,FALSE)/VLOOKUP($P439,Receiving!$C:$T,5,FALSE),0)</f>
        <v>0</v>
      </c>
      <c r="Z439" s="21">
        <f>IFERROR(VLOOKUP($P439,Receiving!$C:$T,10,FALSE)/VLOOKUP($P439,Receiving!$C:$T,5,FALSE),0)</f>
        <v>0</v>
      </c>
      <c r="AA439" s="21">
        <f>IFERROR(VLOOKUP($P439,Receiving!$C:$T,11,FALSE),0)</f>
        <v>0</v>
      </c>
      <c r="AB439" s="21">
        <f>IFERROR(VLOOKUP($P439,Receiving!$C:$T,14,FALSE),0)</f>
        <v>0</v>
      </c>
      <c r="AC439" s="21">
        <f>IFERROR(VLOOKUP($P439,Receiving!$C:$T,11,FALSE)/VLOOKUP($P439,Receiving!$C:$T,5,FALSE),0)</f>
        <v>0</v>
      </c>
      <c r="AD439" s="12">
        <f>IFERROR(VLOOKUP($P439,Rushing!$C:$P,7,FALSE)/VLOOKUP($P439,Rushing!$C:$P,5,FALSE),0)</f>
        <v>0</v>
      </c>
      <c r="AE439" s="12">
        <f>IFERROR(VLOOKUP($P439,Rushing!$C:$P,8,FALSE)/VLOOKUP($P439,Rushing!$C:$P,5,FALSE),0)</f>
        <v>0</v>
      </c>
      <c r="AF439" s="12">
        <f>IFERROR(VLOOKUP($P439,Rushing!$C:$P,12,FALSE),0)</f>
        <v>0</v>
      </c>
      <c r="AG439" s="12">
        <f>IFERROR(VLOOKUP($P439,Rushing!$C:$P,9,FALSE)/VLOOKUP($P439,Rushing!$C:$P,5,FALSE),0)</f>
        <v>0</v>
      </c>
      <c r="AH439" s="12">
        <f>VLOOKUP($J439,'Vegas Odds'!$B:$S,18,FALSE)</f>
        <v>34.445274999999995</v>
      </c>
      <c r="AI439" s="12">
        <f>VLOOKUP($J439,'Vegas Odds'!$B:$S,17,FALSE)</f>
        <v>22.054725000000001</v>
      </c>
      <c r="AJ439">
        <v>1</v>
      </c>
      <c r="AK439" s="12">
        <f t="shared" si="117"/>
        <v>0</v>
      </c>
      <c r="AL439" s="12">
        <f t="shared" si="118"/>
        <v>0</v>
      </c>
      <c r="AM439" s="12">
        <f>V439/Team_Defense_Table[[#Totals],[Passing yds/att]]*'Fanduel Export'!Q439</f>
        <v>0</v>
      </c>
      <c r="AN439" s="12">
        <f t="shared" si="133"/>
        <v>0</v>
      </c>
      <c r="AO439" s="12">
        <f>IFERROR(IF(OR($B439="D",$B439="K"),0,VLOOKUP($P439,Receiving!$C:$T,7,FALSE)/VLOOKUP($P439,Receiving!$C:$T,5,FALSE)),0)*$AJ439</f>
        <v>0</v>
      </c>
      <c r="AP439" s="21">
        <f t="shared" si="125"/>
        <v>29.979532967032963</v>
      </c>
      <c r="AQ439" s="21">
        <f t="shared" si="126"/>
        <v>0</v>
      </c>
      <c r="AR439" s="22">
        <f t="shared" si="119"/>
        <v>0</v>
      </c>
      <c r="AS439" s="22">
        <f t="shared" si="127"/>
        <v>0</v>
      </c>
      <c r="AT439" s="22">
        <f>AA439/Team_Defense_Table[[#Totals],[Yards per completion]]*'Fanduel Export'!S439</f>
        <v>0</v>
      </c>
      <c r="AU439" s="12">
        <f t="shared" si="134"/>
        <v>0</v>
      </c>
      <c r="AV439" s="12">
        <f t="shared" si="120"/>
        <v>0</v>
      </c>
      <c r="AW439" s="21">
        <f t="shared" si="128"/>
        <v>35.912087912087905</v>
      </c>
      <c r="AX439" s="12">
        <f t="shared" si="129"/>
        <v>0</v>
      </c>
      <c r="AY439" s="12">
        <f>AF439/Team_Defense_Table[[#Totals],[Rushing Y/A]]*R439</f>
        <v>0</v>
      </c>
      <c r="AZ439" s="12">
        <f t="shared" si="135"/>
        <v>0</v>
      </c>
      <c r="BA439" s="22">
        <f t="shared" si="121"/>
        <v>0</v>
      </c>
      <c r="BB439" s="22">
        <f t="shared" si="122"/>
        <v>0</v>
      </c>
      <c r="BC439" s="21">
        <f t="shared" si="123"/>
        <v>0</v>
      </c>
      <c r="BD439" t="str">
        <f t="shared" si="130"/>
        <v>Kenneth Dixon</v>
      </c>
      <c r="BE439">
        <f t="shared" si="131"/>
        <v>4500</v>
      </c>
      <c r="BF439" t="str">
        <f t="shared" si="132"/>
        <v>RB</v>
      </c>
    </row>
    <row r="440" spans="1:58" x14ac:dyDescent="0.3">
      <c r="A440" t="s">
        <v>3156</v>
      </c>
      <c r="B440" t="s">
        <v>49</v>
      </c>
      <c r="C440" t="s">
        <v>2197</v>
      </c>
      <c r="D440" t="s">
        <v>529</v>
      </c>
      <c r="E440" t="s">
        <v>3157</v>
      </c>
      <c r="F440">
        <v>2.0499999523162802</v>
      </c>
      <c r="G440">
        <v>2</v>
      </c>
      <c r="H440">
        <v>4500</v>
      </c>
      <c r="I440" t="s">
        <v>1996</v>
      </c>
      <c r="J440" t="s">
        <v>1092</v>
      </c>
      <c r="K440" t="s">
        <v>104</v>
      </c>
      <c r="O440" t="str">
        <f t="shared" si="124"/>
        <v>C.J. Board</v>
      </c>
      <c r="P440" t="str">
        <f>IFERROR(VLOOKUP(O:O,'Name Bridge'!A:B,2,FALSE),O:O)</f>
        <v>C.J. Board</v>
      </c>
      <c r="Q440" s="12">
        <f>VLOOKUP($K440,'Defensive Stats'!$AC:$AH,2,FALSE)</f>
        <v>7.0854092526690389</v>
      </c>
      <c r="R440" s="12">
        <f>VLOOKUP($K440,'Defensive Stats'!$AC:$AH,4,FALSE)</f>
        <v>4.0913838120104442</v>
      </c>
      <c r="S440" s="12">
        <f>VLOOKUP($K440,'Defensive Stats'!$AC:$AH,6,FALSE)</f>
        <v>10.106598984771574</v>
      </c>
      <c r="T440" s="12">
        <f>IFERROR(VLOOKUP($P440,Passing!$C:$AF,9,FALSE)/VLOOKUP($P440,Passing!$C:$AF,5,FALSE),0)</f>
        <v>0</v>
      </c>
      <c r="U440" s="12">
        <f>IFERROR(VLOOKUP($P440,Passing!$C:$AF,11,FALSE)/VLOOKUP($P440,Passing!$C:$AF,5,FALSE),0)</f>
        <v>0</v>
      </c>
      <c r="V440" s="12">
        <f>IFERROR(VLOOKUP($P440,Passing!$C:$AF,18,FALSE),0)</f>
        <v>0</v>
      </c>
      <c r="W440" s="12">
        <f>IFERROR(VLOOKUP($P440,Passing!$C:$AF,12,FALSE)/VLOOKUP($P440,Passing!$C:$AF,5,FALSE),0)</f>
        <v>0</v>
      </c>
      <c r="X440" s="12">
        <f>IFERROR(IF(OR($B440="D",$B440="K"),0,VLOOKUP($P440,Receiving!$C:$T,7,FALSE)/VLOOKUP($P440,Receiving!$C:$T,5,FALSE)),0)*$AJ440</f>
        <v>1</v>
      </c>
      <c r="Y440" s="21">
        <f>IFERROR(VLOOKUP($P440,Receiving!$C:$T,8,FALSE)/VLOOKUP($P440,Receiving!$C:$T,5,FALSE),0)</f>
        <v>0.5</v>
      </c>
      <c r="Z440" s="21">
        <f>IFERROR(VLOOKUP($P440,Receiving!$C:$T,10,FALSE)/VLOOKUP($P440,Receiving!$C:$T,5,FALSE),0)</f>
        <v>7.75</v>
      </c>
      <c r="AA440" s="21">
        <f>IFERROR(VLOOKUP($P440,Receiving!$C:$T,11,FALSE),0)</f>
        <v>15.5</v>
      </c>
      <c r="AB440" s="21">
        <f>IFERROR(VLOOKUP($P440,Receiving!$C:$T,14,FALSE),0)</f>
        <v>23</v>
      </c>
      <c r="AC440" s="21">
        <f>IFERROR(VLOOKUP($P440,Receiving!$C:$T,11,FALSE)/VLOOKUP($P440,Receiving!$C:$T,5,FALSE),0)</f>
        <v>3.875</v>
      </c>
      <c r="AD440" s="12">
        <f>IFERROR(VLOOKUP($P440,Rushing!$C:$P,7,FALSE)/VLOOKUP($P440,Rushing!$C:$P,5,FALSE),0)</f>
        <v>0</v>
      </c>
      <c r="AE440" s="12">
        <f>IFERROR(VLOOKUP($P440,Rushing!$C:$P,8,FALSE)/VLOOKUP($P440,Rushing!$C:$P,5,FALSE),0)</f>
        <v>0</v>
      </c>
      <c r="AF440" s="12">
        <f>IFERROR(VLOOKUP($P440,Rushing!$C:$P,12,FALSE),0)</f>
        <v>0</v>
      </c>
      <c r="AG440" s="12">
        <f>IFERROR(VLOOKUP($P440,Rushing!$C:$P,9,FALSE)/VLOOKUP($P440,Rushing!$C:$P,5,FALSE),0)</f>
        <v>0</v>
      </c>
      <c r="AH440" s="12">
        <f>VLOOKUP($J440,'Vegas Odds'!$B:$S,18,FALSE)</f>
        <v>43.022920729712041</v>
      </c>
      <c r="AI440" s="12">
        <f>VLOOKUP($J440,'Vegas Odds'!$B:$S,17,FALSE)</f>
        <v>18.377079270287954</v>
      </c>
      <c r="AJ440">
        <v>1</v>
      </c>
      <c r="AK440" s="12">
        <f t="shared" si="117"/>
        <v>0</v>
      </c>
      <c r="AL440" s="12">
        <f t="shared" si="118"/>
        <v>0</v>
      </c>
      <c r="AM440" s="12">
        <f>V440/Team_Defense_Table[[#Totals],[Passing yds/att]]*'Fanduel Export'!Q440</f>
        <v>0</v>
      </c>
      <c r="AN440" s="12">
        <f t="shared" si="133"/>
        <v>0</v>
      </c>
      <c r="AO440" s="12">
        <f>IFERROR(IF(OR($B440="D",$B440="K"),0,VLOOKUP($P440,Receiving!$C:$T,7,FALSE)/VLOOKUP($P440,Receiving!$C:$T,5,FALSE)),0)*$AJ440</f>
        <v>1</v>
      </c>
      <c r="AP440" s="21">
        <f t="shared" si="125"/>
        <v>39.601298701298703</v>
      </c>
      <c r="AQ440" s="21">
        <f t="shared" si="126"/>
        <v>1.0864017630891769</v>
      </c>
      <c r="AR440" s="22">
        <f t="shared" si="119"/>
        <v>0.5</v>
      </c>
      <c r="AS440" s="22">
        <f t="shared" si="127"/>
        <v>0.54320088154458845</v>
      </c>
      <c r="AT440" s="22">
        <f>AA440/Team_Defense_Table[[#Totals],[Yards per completion]]*'Fanduel Export'!S440</f>
        <v>14.752743924158201</v>
      </c>
      <c r="AU440" s="12">
        <f t="shared" si="134"/>
        <v>8.0137035048043064</v>
      </c>
      <c r="AV440" s="12">
        <f t="shared" si="120"/>
        <v>0</v>
      </c>
      <c r="AW440" s="21">
        <f t="shared" si="128"/>
        <v>30.299350649350647</v>
      </c>
      <c r="AX440" s="12">
        <f t="shared" si="129"/>
        <v>0</v>
      </c>
      <c r="AY440" s="12">
        <f>AF440/Team_Defense_Table[[#Totals],[Rushing Y/A]]*R440</f>
        <v>0</v>
      </c>
      <c r="AZ440" s="12">
        <f t="shared" si="135"/>
        <v>0</v>
      </c>
      <c r="BA440" s="22">
        <f t="shared" si="121"/>
        <v>1.0513703504804306</v>
      </c>
      <c r="BB440" s="22">
        <f t="shared" si="122"/>
        <v>0.2336378556623179</v>
      </c>
      <c r="BC440" s="21">
        <f t="shared" si="123"/>
        <v>0.22222222222222221</v>
      </c>
      <c r="BD440" t="str">
        <f t="shared" si="130"/>
        <v>C.J. Board</v>
      </c>
      <c r="BE440">
        <f t="shared" si="131"/>
        <v>4500</v>
      </c>
      <c r="BF440" t="str">
        <f t="shared" si="132"/>
        <v>WR</v>
      </c>
    </row>
    <row r="441" spans="1:58" x14ac:dyDescent="0.3">
      <c r="A441" t="s">
        <v>3158</v>
      </c>
      <c r="B441" t="s">
        <v>49</v>
      </c>
      <c r="C441" t="s">
        <v>3159</v>
      </c>
      <c r="D441" t="s">
        <v>402</v>
      </c>
      <c r="E441" t="s">
        <v>2319</v>
      </c>
      <c r="F441">
        <v>1.7428571156093</v>
      </c>
      <c r="G441">
        <v>14</v>
      </c>
      <c r="H441">
        <v>4500</v>
      </c>
      <c r="I441" t="s">
        <v>1968</v>
      </c>
      <c r="J441" t="s">
        <v>99</v>
      </c>
      <c r="K441" t="s">
        <v>72</v>
      </c>
      <c r="O441" t="str">
        <f t="shared" si="124"/>
        <v>Trevor Davis</v>
      </c>
      <c r="P441" t="str">
        <f>IFERROR(VLOOKUP(O:O,'Name Bridge'!A:B,2,FALSE),O:O)</f>
        <v>Trevor Davis</v>
      </c>
      <c r="Q441" s="12">
        <f>VLOOKUP($K441,'Defensive Stats'!$AC:$AH,2,FALSE)</f>
        <v>7.4484451718494276</v>
      </c>
      <c r="R441" s="12">
        <f>VLOOKUP($K441,'Defensive Stats'!$AC:$AH,4,FALSE)</f>
        <v>4.0769230769230766</v>
      </c>
      <c r="S441" s="12">
        <f>VLOOKUP($K441,'Defensive Stats'!$AC:$AH,6,FALSE)</f>
        <v>11.94488188976378</v>
      </c>
      <c r="T441" s="12">
        <f>IFERROR(VLOOKUP($P441,Passing!$C:$AF,9,FALSE)/VLOOKUP($P441,Passing!$C:$AF,5,FALSE),0)</f>
        <v>0</v>
      </c>
      <c r="U441" s="12">
        <f>IFERROR(VLOOKUP($P441,Passing!$C:$AF,11,FALSE)/VLOOKUP($P441,Passing!$C:$AF,5,FALSE),0)</f>
        <v>0</v>
      </c>
      <c r="V441" s="12">
        <f>IFERROR(VLOOKUP($P441,Passing!$C:$AF,18,FALSE),0)</f>
        <v>0</v>
      </c>
      <c r="W441" s="12">
        <f>IFERROR(VLOOKUP($P441,Passing!$C:$AF,12,FALSE)/VLOOKUP($P441,Passing!$C:$AF,5,FALSE),0)</f>
        <v>0</v>
      </c>
      <c r="X441" s="12">
        <f>IFERROR(IF(OR($B441="D",$B441="K"),0,VLOOKUP($P441,Receiving!$C:$T,7,FALSE)/VLOOKUP($P441,Receiving!$C:$T,5,FALSE)),0)*$AJ441</f>
        <v>0.7857142857142857</v>
      </c>
      <c r="Y441" s="21">
        <f>IFERROR(VLOOKUP($P441,Receiving!$C:$T,8,FALSE)/VLOOKUP($P441,Receiving!$C:$T,5,FALSE),0)</f>
        <v>0.5714285714285714</v>
      </c>
      <c r="Z441" s="21">
        <f>IFERROR(VLOOKUP($P441,Receiving!$C:$T,10,FALSE)/VLOOKUP($P441,Receiving!$C:$T,5,FALSE),0)</f>
        <v>7.9285714285714288</v>
      </c>
      <c r="AA441" s="21">
        <f>IFERROR(VLOOKUP($P441,Receiving!$C:$T,11,FALSE),0)</f>
        <v>13.9</v>
      </c>
      <c r="AB441" s="21">
        <f>IFERROR(VLOOKUP($P441,Receiving!$C:$T,14,FALSE),0)</f>
        <v>28</v>
      </c>
      <c r="AC441" s="21">
        <f>IFERROR(VLOOKUP($P441,Receiving!$C:$T,11,FALSE)/VLOOKUP($P441,Receiving!$C:$T,5,FALSE),0)</f>
        <v>0.99285714285714288</v>
      </c>
      <c r="AD441" s="12">
        <f>IFERROR(VLOOKUP($P441,Rushing!$C:$P,7,FALSE)/VLOOKUP($P441,Rushing!$C:$P,5,FALSE),0)</f>
        <v>0.2857142857142857</v>
      </c>
      <c r="AE441" s="12">
        <f>IFERROR(VLOOKUP($P441,Rushing!$C:$P,8,FALSE)/VLOOKUP($P441,Rushing!$C:$P,5,FALSE),0)</f>
        <v>5.2142857142857144</v>
      </c>
      <c r="AF441" s="12" t="str">
        <f>IFERROR(VLOOKUP($P441,Rushing!$C:$P,12,FALSE),0)</f>
        <v>18.3</v>
      </c>
      <c r="AG441" s="12">
        <f>IFERROR(VLOOKUP($P441,Rushing!$C:$P,9,FALSE)/VLOOKUP($P441,Rushing!$C:$P,5,FALSE),0)</f>
        <v>7.1428571428571425E-2</v>
      </c>
      <c r="AH441" s="12">
        <f>VLOOKUP($J441,'Vegas Odds'!$B:$S,18,FALSE)</f>
        <v>39.087289482995565</v>
      </c>
      <c r="AI441" s="12">
        <f>VLOOKUP($J441,'Vegas Odds'!$B:$S,17,FALSE)</f>
        <v>21.912710517004435</v>
      </c>
      <c r="AJ441">
        <v>1</v>
      </c>
      <c r="AK441" s="12">
        <f t="shared" si="117"/>
        <v>0</v>
      </c>
      <c r="AL441" s="12">
        <f t="shared" si="118"/>
        <v>0</v>
      </c>
      <c r="AM441" s="12">
        <f>V441/Team_Defense_Table[[#Totals],[Passing yds/att]]*'Fanduel Export'!Q441</f>
        <v>0</v>
      </c>
      <c r="AN441" s="12">
        <f t="shared" si="133"/>
        <v>0</v>
      </c>
      <c r="AO441" s="12">
        <f>IFERROR(IF(OR($B441="D",$B441="K"),0,VLOOKUP($P441,Receiving!$C:$T,7,FALSE)/VLOOKUP($P441,Receiving!$C:$T,5,FALSE)),0)*$AJ441</f>
        <v>0.7857142857142857</v>
      </c>
      <c r="AP441" s="21">
        <f t="shared" si="125"/>
        <v>29.935714285714287</v>
      </c>
      <c r="AQ441" s="21">
        <f t="shared" si="126"/>
        <v>1.0259131097899099</v>
      </c>
      <c r="AR441" s="22">
        <f t="shared" si="119"/>
        <v>0.5714285714285714</v>
      </c>
      <c r="AS441" s="22">
        <f t="shared" si="127"/>
        <v>0.74611862530175266</v>
      </c>
      <c r="AT441" s="22">
        <f>AA441/Team_Defense_Table[[#Totals],[Yards per completion]]*'Fanduel Export'!S441</f>
        <v>15.636254557490286</v>
      </c>
      <c r="AU441" s="12">
        <f t="shared" si="134"/>
        <v>11.666500755302916</v>
      </c>
      <c r="AV441" s="12">
        <f t="shared" si="120"/>
        <v>0.2857142857142857</v>
      </c>
      <c r="AW441" s="21">
        <f t="shared" si="128"/>
        <v>24.985714285714284</v>
      </c>
      <c r="AX441" s="12">
        <f t="shared" si="129"/>
        <v>0.25057416257294951</v>
      </c>
      <c r="AY441" s="12">
        <f>AF441/Team_Defense_Table[[#Totals],[Rushing Y/A]]*R441</f>
        <v>17.300334448160534</v>
      </c>
      <c r="AZ441" s="12">
        <f t="shared" si="135"/>
        <v>4.3350168165797767</v>
      </c>
      <c r="BA441" s="22">
        <f t="shared" si="121"/>
        <v>1.8858660429025549</v>
      </c>
      <c r="BB441" s="22">
        <f t="shared" si="122"/>
        <v>0.41908134286723442</v>
      </c>
      <c r="BC441" s="21">
        <f t="shared" si="123"/>
        <v>0.17460317460317459</v>
      </c>
      <c r="BD441" t="str">
        <f t="shared" si="130"/>
        <v>Trevor Davis</v>
      </c>
      <c r="BE441">
        <f t="shared" si="131"/>
        <v>4500</v>
      </c>
      <c r="BF441" t="str">
        <f t="shared" si="132"/>
        <v>WR</v>
      </c>
    </row>
    <row r="442" spans="1:58" x14ac:dyDescent="0.3">
      <c r="A442" t="s">
        <v>3160</v>
      </c>
      <c r="B442" t="s">
        <v>34</v>
      </c>
      <c r="C442" t="s">
        <v>3161</v>
      </c>
      <c r="D442" t="s">
        <v>3162</v>
      </c>
      <c r="E442" t="s">
        <v>3163</v>
      </c>
      <c r="F442">
        <v>0</v>
      </c>
      <c r="G442">
        <v>0</v>
      </c>
      <c r="H442">
        <v>4500</v>
      </c>
      <c r="I442" t="s">
        <v>1892</v>
      </c>
      <c r="J442" t="s">
        <v>1096</v>
      </c>
      <c r="K442" t="s">
        <v>1095</v>
      </c>
      <c r="O442" t="str">
        <f t="shared" si="124"/>
        <v>Raymond Calais</v>
      </c>
      <c r="P442" t="str">
        <f>IFERROR(VLOOKUP(O:O,'Name Bridge'!A:B,2,FALSE),O:O)</f>
        <v>Raymond Calais</v>
      </c>
      <c r="Q442" s="12">
        <f>VLOOKUP($K442,'Defensive Stats'!$AC:$AH,2,FALSE)</f>
        <v>6.4145936981757874</v>
      </c>
      <c r="R442" s="12">
        <f>VLOOKUP($K442,'Defensive Stats'!$AC:$AH,4,FALSE)</f>
        <v>4.2347826086956522</v>
      </c>
      <c r="S442" s="12">
        <f>VLOOKUP($K442,'Defensive Stats'!$AC:$AH,6,FALSE)</f>
        <v>10.425876010781671</v>
      </c>
      <c r="T442" s="12">
        <f>IFERROR(VLOOKUP($P442,Passing!$C:$AF,9,FALSE)/VLOOKUP($P442,Passing!$C:$AF,5,FALSE),0)</f>
        <v>0</v>
      </c>
      <c r="U442" s="12">
        <f>IFERROR(VLOOKUP($P442,Passing!$C:$AF,11,FALSE)/VLOOKUP($P442,Passing!$C:$AF,5,FALSE),0)</f>
        <v>0</v>
      </c>
      <c r="V442" s="12">
        <f>IFERROR(VLOOKUP($P442,Passing!$C:$AF,18,FALSE),0)</f>
        <v>0</v>
      </c>
      <c r="W442" s="12">
        <f>IFERROR(VLOOKUP($P442,Passing!$C:$AF,12,FALSE)/VLOOKUP($P442,Passing!$C:$AF,5,FALSE),0)</f>
        <v>0</v>
      </c>
      <c r="X442" s="12">
        <f>IFERROR(IF(OR($B442="D",$B442="K"),0,VLOOKUP($P442,Receiving!$C:$T,7,FALSE)/VLOOKUP($P442,Receiving!$C:$T,5,FALSE)),0)*$AJ442</f>
        <v>0</v>
      </c>
      <c r="Y442" s="21">
        <f>IFERROR(VLOOKUP($P442,Receiving!$C:$T,8,FALSE)/VLOOKUP($P442,Receiving!$C:$T,5,FALSE),0)</f>
        <v>0</v>
      </c>
      <c r="Z442" s="21">
        <f>IFERROR(VLOOKUP($P442,Receiving!$C:$T,10,FALSE)/VLOOKUP($P442,Receiving!$C:$T,5,FALSE),0)</f>
        <v>0</v>
      </c>
      <c r="AA442" s="21">
        <f>IFERROR(VLOOKUP($P442,Receiving!$C:$T,11,FALSE),0)</f>
        <v>0</v>
      </c>
      <c r="AB442" s="21">
        <f>IFERROR(VLOOKUP($P442,Receiving!$C:$T,14,FALSE),0)</f>
        <v>0</v>
      </c>
      <c r="AC442" s="21">
        <f>IFERROR(VLOOKUP($P442,Receiving!$C:$T,11,FALSE)/VLOOKUP($P442,Receiving!$C:$T,5,FALSE),0)</f>
        <v>0</v>
      </c>
      <c r="AD442" s="12">
        <f>IFERROR(VLOOKUP($P442,Rushing!$C:$P,7,FALSE)/VLOOKUP($P442,Rushing!$C:$P,5,FALSE),0)</f>
        <v>0</v>
      </c>
      <c r="AE442" s="12">
        <f>IFERROR(VLOOKUP($P442,Rushing!$C:$P,8,FALSE)/VLOOKUP($P442,Rushing!$C:$P,5,FALSE),0)</f>
        <v>0</v>
      </c>
      <c r="AF442" s="12">
        <f>IFERROR(VLOOKUP($P442,Rushing!$C:$P,12,FALSE),0)</f>
        <v>0</v>
      </c>
      <c r="AG442" s="12">
        <f>IFERROR(VLOOKUP($P442,Rushing!$C:$P,9,FALSE)/VLOOKUP($P442,Rushing!$C:$P,5,FALSE),0)</f>
        <v>0</v>
      </c>
      <c r="AH442" s="12">
        <f>VLOOKUP($J442,'Vegas Odds'!$B:$S,18,FALSE)</f>
        <v>44.70009236218047</v>
      </c>
      <c r="AI442" s="12">
        <f>VLOOKUP($J442,'Vegas Odds'!$B:$S,17,FALSE)</f>
        <v>20.599907637819527</v>
      </c>
      <c r="AJ442">
        <v>1</v>
      </c>
      <c r="AK442" s="12">
        <f t="shared" si="117"/>
        <v>0</v>
      </c>
      <c r="AL442" s="12">
        <f t="shared" si="118"/>
        <v>0</v>
      </c>
      <c r="AM442" s="12">
        <f>V442/Team_Defense_Table[[#Totals],[Passing yds/att]]*'Fanduel Export'!Q442</f>
        <v>0</v>
      </c>
      <c r="AN442" s="12">
        <f t="shared" si="133"/>
        <v>0</v>
      </c>
      <c r="AO442" s="12">
        <f>IFERROR(IF(OR($B442="D",$B442="K"),0,VLOOKUP($P442,Receiving!$C:$T,7,FALSE)/VLOOKUP($P442,Receiving!$C:$T,5,FALSE)),0)*$AJ442</f>
        <v>0</v>
      </c>
      <c r="AP442" s="21">
        <f t="shared" si="125"/>
        <v>39.892780830280827</v>
      </c>
      <c r="AQ442" s="21">
        <f t="shared" si="126"/>
        <v>0</v>
      </c>
      <c r="AR442" s="22">
        <f t="shared" si="119"/>
        <v>0</v>
      </c>
      <c r="AS442" s="22">
        <f t="shared" si="127"/>
        <v>0</v>
      </c>
      <c r="AT442" s="22">
        <f>AA442/Team_Defense_Table[[#Totals],[Yards per completion]]*'Fanduel Export'!S442</f>
        <v>0</v>
      </c>
      <c r="AU442" s="12">
        <f t="shared" si="134"/>
        <v>0</v>
      </c>
      <c r="AV442" s="12">
        <f t="shared" si="120"/>
        <v>0</v>
      </c>
      <c r="AW442" s="21">
        <f t="shared" si="128"/>
        <v>23.153159340659339</v>
      </c>
      <c r="AX442" s="12">
        <f t="shared" si="129"/>
        <v>0</v>
      </c>
      <c r="AY442" s="12">
        <f>AF442/Team_Defense_Table[[#Totals],[Rushing Y/A]]*R442</f>
        <v>0</v>
      </c>
      <c r="AZ442" s="12">
        <f t="shared" si="135"/>
        <v>0</v>
      </c>
      <c r="BA442" s="22">
        <f t="shared" si="121"/>
        <v>0</v>
      </c>
      <c r="BB442" s="22">
        <f t="shared" si="122"/>
        <v>0</v>
      </c>
      <c r="BC442" s="21">
        <f t="shared" si="123"/>
        <v>0</v>
      </c>
      <c r="BD442" t="str">
        <f t="shared" si="130"/>
        <v>Raymond Calais</v>
      </c>
      <c r="BE442">
        <f t="shared" si="131"/>
        <v>4500</v>
      </c>
      <c r="BF442" t="str">
        <f t="shared" si="132"/>
        <v>RB</v>
      </c>
    </row>
    <row r="443" spans="1:58" x14ac:dyDescent="0.3">
      <c r="A443" t="s">
        <v>3164</v>
      </c>
      <c r="B443" t="s">
        <v>34</v>
      </c>
      <c r="C443" t="s">
        <v>3165</v>
      </c>
      <c r="D443" t="s">
        <v>3166</v>
      </c>
      <c r="E443" t="s">
        <v>3167</v>
      </c>
      <c r="F443">
        <v>0</v>
      </c>
      <c r="G443">
        <v>0</v>
      </c>
      <c r="H443">
        <v>4500</v>
      </c>
      <c r="I443" t="s">
        <v>1934</v>
      </c>
      <c r="J443" t="s">
        <v>78</v>
      </c>
      <c r="K443" t="s">
        <v>56</v>
      </c>
      <c r="O443" t="str">
        <f t="shared" si="124"/>
        <v>Devwah Whaley</v>
      </c>
      <c r="P443" t="str">
        <f>IFERROR(VLOOKUP(O:O,'Name Bridge'!A:B,2,FALSE),O:O)</f>
        <v>Devwah Whaley</v>
      </c>
      <c r="Q443" s="12">
        <f>VLOOKUP($K443,'Defensive Stats'!$AC:$AH,2,FALSE)</f>
        <v>6.9051724137931032</v>
      </c>
      <c r="R443" s="12">
        <f>VLOOKUP($K443,'Defensive Stats'!$AC:$AH,4,FALSE)</f>
        <v>4.2074592074592072</v>
      </c>
      <c r="S443" s="12">
        <f>VLOOKUP($K443,'Defensive Stats'!$AC:$AH,6,FALSE)</f>
        <v>9.7682926829268286</v>
      </c>
      <c r="T443" s="12">
        <f>IFERROR(VLOOKUP($P443,Passing!$C:$AF,9,FALSE)/VLOOKUP($P443,Passing!$C:$AF,5,FALSE),0)</f>
        <v>0</v>
      </c>
      <c r="U443" s="12">
        <f>IFERROR(VLOOKUP($P443,Passing!$C:$AF,11,FALSE)/VLOOKUP($P443,Passing!$C:$AF,5,FALSE),0)</f>
        <v>0</v>
      </c>
      <c r="V443" s="12">
        <f>IFERROR(VLOOKUP($P443,Passing!$C:$AF,18,FALSE),0)</f>
        <v>0</v>
      </c>
      <c r="W443" s="12">
        <f>IFERROR(VLOOKUP($P443,Passing!$C:$AF,12,FALSE)/VLOOKUP($P443,Passing!$C:$AF,5,FALSE),0)</f>
        <v>0</v>
      </c>
      <c r="X443" s="12">
        <f>IFERROR(IF(OR($B443="D",$B443="K"),0,VLOOKUP($P443,Receiving!$C:$T,7,FALSE)/VLOOKUP($P443,Receiving!$C:$T,5,FALSE)),0)*$AJ443</f>
        <v>0</v>
      </c>
      <c r="Y443" s="21">
        <f>IFERROR(VLOOKUP($P443,Receiving!$C:$T,8,FALSE)/VLOOKUP($P443,Receiving!$C:$T,5,FALSE),0)</f>
        <v>0</v>
      </c>
      <c r="Z443" s="21">
        <f>IFERROR(VLOOKUP($P443,Receiving!$C:$T,10,FALSE)/VLOOKUP($P443,Receiving!$C:$T,5,FALSE),0)</f>
        <v>0</v>
      </c>
      <c r="AA443" s="21">
        <f>IFERROR(VLOOKUP($P443,Receiving!$C:$T,11,FALSE),0)</f>
        <v>0</v>
      </c>
      <c r="AB443" s="21">
        <f>IFERROR(VLOOKUP($P443,Receiving!$C:$T,14,FALSE),0)</f>
        <v>0</v>
      </c>
      <c r="AC443" s="21">
        <f>IFERROR(VLOOKUP($P443,Receiving!$C:$T,11,FALSE)/VLOOKUP($P443,Receiving!$C:$T,5,FALSE),0)</f>
        <v>0</v>
      </c>
      <c r="AD443" s="12">
        <f>IFERROR(VLOOKUP($P443,Rushing!$C:$P,7,FALSE)/VLOOKUP($P443,Rushing!$C:$P,5,FALSE),0)</f>
        <v>0</v>
      </c>
      <c r="AE443" s="12">
        <f>IFERROR(VLOOKUP($P443,Rushing!$C:$P,8,FALSE)/VLOOKUP($P443,Rushing!$C:$P,5,FALSE),0)</f>
        <v>0</v>
      </c>
      <c r="AF443" s="12">
        <f>IFERROR(VLOOKUP($P443,Rushing!$C:$P,12,FALSE),0)</f>
        <v>0</v>
      </c>
      <c r="AG443" s="12">
        <f>IFERROR(VLOOKUP($P443,Rushing!$C:$P,9,FALSE)/VLOOKUP($P443,Rushing!$C:$P,5,FALSE),0)</f>
        <v>0</v>
      </c>
      <c r="AH443" s="12">
        <f>VLOOKUP($J443,'Vegas Odds'!$B:$S,18,FALSE)</f>
        <v>37.475043336397064</v>
      </c>
      <c r="AI443" s="12">
        <f>VLOOKUP($J443,'Vegas Odds'!$B:$S,17,FALSE)</f>
        <v>24.624956663602941</v>
      </c>
      <c r="AJ443">
        <v>1</v>
      </c>
      <c r="AK443" s="12">
        <f t="shared" si="117"/>
        <v>0</v>
      </c>
      <c r="AL443" s="12">
        <f t="shared" si="118"/>
        <v>0</v>
      </c>
      <c r="AM443" s="12">
        <f>V443/Team_Defense_Table[[#Totals],[Passing yds/att]]*'Fanduel Export'!Q443</f>
        <v>0</v>
      </c>
      <c r="AN443" s="12">
        <f t="shared" si="133"/>
        <v>0</v>
      </c>
      <c r="AO443" s="12">
        <f>IFERROR(IF(OR($B443="D",$B443="K"),0,VLOOKUP($P443,Receiving!$C:$T,7,FALSE)/VLOOKUP($P443,Receiving!$C:$T,5,FALSE)),0)*$AJ443</f>
        <v>0</v>
      </c>
      <c r="AP443" s="21">
        <f t="shared" si="125"/>
        <v>31.570833333333336</v>
      </c>
      <c r="AQ443" s="21">
        <f t="shared" si="126"/>
        <v>0</v>
      </c>
      <c r="AR443" s="22">
        <f t="shared" si="119"/>
        <v>0</v>
      </c>
      <c r="AS443" s="22">
        <f t="shared" si="127"/>
        <v>0</v>
      </c>
      <c r="AT443" s="22">
        <f>AA443/Team_Defense_Table[[#Totals],[Yards per completion]]*'Fanduel Export'!S443</f>
        <v>0</v>
      </c>
      <c r="AU443" s="12">
        <f t="shared" si="134"/>
        <v>0</v>
      </c>
      <c r="AV443" s="12">
        <f t="shared" si="120"/>
        <v>0</v>
      </c>
      <c r="AW443" s="21">
        <f t="shared" si="128"/>
        <v>28.63095238095238</v>
      </c>
      <c r="AX443" s="12">
        <f t="shared" si="129"/>
        <v>0</v>
      </c>
      <c r="AY443" s="12">
        <f>AF443/Team_Defense_Table[[#Totals],[Rushing Y/A]]*R443</f>
        <v>0</v>
      </c>
      <c r="AZ443" s="12">
        <f t="shared" si="135"/>
        <v>0</v>
      </c>
      <c r="BA443" s="22">
        <f t="shared" si="121"/>
        <v>0</v>
      </c>
      <c r="BB443" s="22">
        <f t="shared" si="122"/>
        <v>0</v>
      </c>
      <c r="BC443" s="21">
        <f t="shared" si="123"/>
        <v>0</v>
      </c>
      <c r="BD443" t="str">
        <f t="shared" si="130"/>
        <v>Devwah Whaley</v>
      </c>
      <c r="BE443">
        <f t="shared" si="131"/>
        <v>4500</v>
      </c>
      <c r="BF443" t="str">
        <f t="shared" si="132"/>
        <v>RB</v>
      </c>
    </row>
    <row r="444" spans="1:58" x14ac:dyDescent="0.3">
      <c r="A444" t="s">
        <v>3168</v>
      </c>
      <c r="B444" t="s">
        <v>49</v>
      </c>
      <c r="C444" t="s">
        <v>1890</v>
      </c>
      <c r="D444" t="s">
        <v>3169</v>
      </c>
      <c r="E444" t="s">
        <v>3170</v>
      </c>
      <c r="F444">
        <v>0</v>
      </c>
      <c r="G444">
        <v>0</v>
      </c>
      <c r="H444">
        <v>4500</v>
      </c>
      <c r="I444" t="s">
        <v>1941</v>
      </c>
      <c r="J444" t="s">
        <v>76</v>
      </c>
      <c r="K444" t="s">
        <v>135</v>
      </c>
      <c r="O444" t="str">
        <f t="shared" si="124"/>
        <v>Michael Jacquet III</v>
      </c>
      <c r="P444" t="str">
        <f>IFERROR(VLOOKUP(O:O,'Name Bridge'!A:B,2,FALSE),O:O)</f>
        <v>Michael Jacquet III</v>
      </c>
      <c r="Q444" s="12">
        <f>VLOOKUP($K444,'Defensive Stats'!$AC:$AH,2,FALSE)</f>
        <v>7.0796296296296299</v>
      </c>
      <c r="R444" s="12">
        <f>VLOOKUP($K444,'Defensive Stats'!$AC:$AH,4,FALSE)</f>
        <v>4.7444219066937121</v>
      </c>
      <c r="S444" s="12">
        <f>VLOOKUP($K444,'Defensive Stats'!$AC:$AH,6,FALSE)</f>
        <v>10.304582210242588</v>
      </c>
      <c r="T444" s="12">
        <f>IFERROR(VLOOKUP($P444,Passing!$C:$AF,9,FALSE)/VLOOKUP($P444,Passing!$C:$AF,5,FALSE),0)</f>
        <v>0</v>
      </c>
      <c r="U444" s="12">
        <f>IFERROR(VLOOKUP($P444,Passing!$C:$AF,11,FALSE)/VLOOKUP($P444,Passing!$C:$AF,5,FALSE),0)</f>
        <v>0</v>
      </c>
      <c r="V444" s="12">
        <f>IFERROR(VLOOKUP($P444,Passing!$C:$AF,18,FALSE),0)</f>
        <v>0</v>
      </c>
      <c r="W444" s="12">
        <f>IFERROR(VLOOKUP($P444,Passing!$C:$AF,12,FALSE)/VLOOKUP($P444,Passing!$C:$AF,5,FALSE),0)</f>
        <v>0</v>
      </c>
      <c r="X444" s="12">
        <f>IFERROR(IF(OR($B444="D",$B444="K"),0,VLOOKUP($P444,Receiving!$C:$T,7,FALSE)/VLOOKUP($P444,Receiving!$C:$T,5,FALSE)),0)*$AJ444</f>
        <v>0</v>
      </c>
      <c r="Y444" s="21">
        <f>IFERROR(VLOOKUP($P444,Receiving!$C:$T,8,FALSE)/VLOOKUP($P444,Receiving!$C:$T,5,FALSE),0)</f>
        <v>0</v>
      </c>
      <c r="Z444" s="21">
        <f>IFERROR(VLOOKUP($P444,Receiving!$C:$T,10,FALSE)/VLOOKUP($P444,Receiving!$C:$T,5,FALSE),0)</f>
        <v>0</v>
      </c>
      <c r="AA444" s="21">
        <f>IFERROR(VLOOKUP($P444,Receiving!$C:$T,11,FALSE),0)</f>
        <v>0</v>
      </c>
      <c r="AB444" s="21">
        <f>IFERROR(VLOOKUP($P444,Receiving!$C:$T,14,FALSE),0)</f>
        <v>0</v>
      </c>
      <c r="AC444" s="21">
        <f>IFERROR(VLOOKUP($P444,Receiving!$C:$T,11,FALSE)/VLOOKUP($P444,Receiving!$C:$T,5,FALSE),0)</f>
        <v>0</v>
      </c>
      <c r="AD444" s="12">
        <f>IFERROR(VLOOKUP($P444,Rushing!$C:$P,7,FALSE)/VLOOKUP($P444,Rushing!$C:$P,5,FALSE),0)</f>
        <v>0</v>
      </c>
      <c r="AE444" s="12">
        <f>IFERROR(VLOOKUP($P444,Rushing!$C:$P,8,FALSE)/VLOOKUP($P444,Rushing!$C:$P,5,FALSE),0)</f>
        <v>0</v>
      </c>
      <c r="AF444" s="12">
        <f>IFERROR(VLOOKUP($P444,Rushing!$C:$P,12,FALSE),0)</f>
        <v>0</v>
      </c>
      <c r="AG444" s="12">
        <f>IFERROR(VLOOKUP($P444,Rushing!$C:$P,9,FALSE)/VLOOKUP($P444,Rushing!$C:$P,5,FALSE),0)</f>
        <v>0</v>
      </c>
      <c r="AH444" s="12">
        <f>VLOOKUP($J444,'Vegas Odds'!$B:$S,18,FALSE)</f>
        <v>29.284970403171386</v>
      </c>
      <c r="AI444" s="12">
        <f>VLOOKUP($J444,'Vegas Odds'!$B:$S,17,FALSE)</f>
        <v>32.615029596828613</v>
      </c>
      <c r="AJ444">
        <v>1</v>
      </c>
      <c r="AK444" s="12">
        <f t="shared" si="117"/>
        <v>0</v>
      </c>
      <c r="AL444" s="12">
        <f t="shared" si="118"/>
        <v>0</v>
      </c>
      <c r="AM444" s="12">
        <f>V444/Team_Defense_Table[[#Totals],[Passing yds/att]]*'Fanduel Export'!Q444</f>
        <v>0</v>
      </c>
      <c r="AN444" s="12">
        <f t="shared" si="133"/>
        <v>0</v>
      </c>
      <c r="AO444" s="12">
        <f>IFERROR(IF(OR($B444="D",$B444="K"),0,VLOOKUP($P444,Receiving!$C:$T,7,FALSE)/VLOOKUP($P444,Receiving!$C:$T,5,FALSE)),0)*$AJ444</f>
        <v>0</v>
      </c>
      <c r="AP444" s="21">
        <f t="shared" si="125"/>
        <v>48.590422077922085</v>
      </c>
      <c r="AQ444" s="21">
        <f t="shared" si="126"/>
        <v>0</v>
      </c>
      <c r="AR444" s="22">
        <f t="shared" si="119"/>
        <v>0</v>
      </c>
      <c r="AS444" s="22">
        <f t="shared" si="127"/>
        <v>0</v>
      </c>
      <c r="AT444" s="22">
        <f>AA444/Team_Defense_Table[[#Totals],[Yards per completion]]*'Fanduel Export'!S444</f>
        <v>0</v>
      </c>
      <c r="AU444" s="12">
        <f t="shared" si="134"/>
        <v>0</v>
      </c>
      <c r="AV444" s="12">
        <f t="shared" si="120"/>
        <v>0</v>
      </c>
      <c r="AW444" s="21">
        <f t="shared" si="128"/>
        <v>20.961922799422798</v>
      </c>
      <c r="AX444" s="12">
        <f t="shared" si="129"/>
        <v>0</v>
      </c>
      <c r="AY444" s="12">
        <f>AF444/Team_Defense_Table[[#Totals],[Rushing Y/A]]*R444</f>
        <v>0</v>
      </c>
      <c r="AZ444" s="12">
        <f t="shared" si="135"/>
        <v>0</v>
      </c>
      <c r="BA444" s="22">
        <f t="shared" si="121"/>
        <v>0</v>
      </c>
      <c r="BB444" s="22">
        <f t="shared" si="122"/>
        <v>0</v>
      </c>
      <c r="BC444" s="21">
        <f t="shared" si="123"/>
        <v>0</v>
      </c>
      <c r="BD444" t="str">
        <f t="shared" si="130"/>
        <v>Michael Jacquet III</v>
      </c>
      <c r="BE444">
        <f t="shared" si="131"/>
        <v>4500</v>
      </c>
      <c r="BF444" t="str">
        <f t="shared" si="132"/>
        <v>WR</v>
      </c>
    </row>
    <row r="445" spans="1:58" x14ac:dyDescent="0.3">
      <c r="A445" t="s">
        <v>3171</v>
      </c>
      <c r="B445" t="s">
        <v>34</v>
      </c>
      <c r="C445" t="s">
        <v>3172</v>
      </c>
      <c r="D445" t="s">
        <v>3173</v>
      </c>
      <c r="E445" t="s">
        <v>2103</v>
      </c>
      <c r="F445">
        <v>0</v>
      </c>
      <c r="G445">
        <v>0</v>
      </c>
      <c r="H445">
        <v>4500</v>
      </c>
      <c r="I445" t="s">
        <v>1892</v>
      </c>
      <c r="J445" t="s">
        <v>1095</v>
      </c>
      <c r="K445" t="s">
        <v>1096</v>
      </c>
      <c r="O445" t="str">
        <f t="shared" si="124"/>
        <v>Tony Jones Jr.</v>
      </c>
      <c r="P445" t="str">
        <f>IFERROR(VLOOKUP(O:O,'Name Bridge'!A:B,2,FALSE),O:O)</f>
        <v>Tony Jones Jr.</v>
      </c>
      <c r="Q445" s="12">
        <f>VLOOKUP($K445,'Defensive Stats'!$AC:$AH,2,FALSE)</f>
        <v>6.5090361445783129</v>
      </c>
      <c r="R445" s="12">
        <f>VLOOKUP($K445,'Defensive Stats'!$AC:$AH,4,FALSE)</f>
        <v>3.2624309392265194</v>
      </c>
      <c r="S445" s="12">
        <f>VLOOKUP($K445,'Defensive Stats'!$AC:$AH,6,FALSE)</f>
        <v>10.593137254901961</v>
      </c>
      <c r="T445" s="12">
        <f>IFERROR(VLOOKUP($P445,Passing!$C:$AF,9,FALSE)/VLOOKUP($P445,Passing!$C:$AF,5,FALSE),0)</f>
        <v>0</v>
      </c>
      <c r="U445" s="12">
        <f>IFERROR(VLOOKUP($P445,Passing!$C:$AF,11,FALSE)/VLOOKUP($P445,Passing!$C:$AF,5,FALSE),0)</f>
        <v>0</v>
      </c>
      <c r="V445" s="12">
        <f>IFERROR(VLOOKUP($P445,Passing!$C:$AF,18,FALSE),0)</f>
        <v>0</v>
      </c>
      <c r="W445" s="12">
        <f>IFERROR(VLOOKUP($P445,Passing!$C:$AF,12,FALSE)/VLOOKUP($P445,Passing!$C:$AF,5,FALSE),0)</f>
        <v>0</v>
      </c>
      <c r="X445" s="12">
        <f>IFERROR(IF(OR($B445="D",$B445="K"),0,VLOOKUP($P445,Receiving!$C:$T,7,FALSE)/VLOOKUP($P445,Receiving!$C:$T,5,FALSE)),0)*$AJ445</f>
        <v>0</v>
      </c>
      <c r="Y445" s="21">
        <f>IFERROR(VLOOKUP($P445,Receiving!$C:$T,8,FALSE)/VLOOKUP($P445,Receiving!$C:$T,5,FALSE),0)</f>
        <v>0</v>
      </c>
      <c r="Z445" s="21">
        <f>IFERROR(VLOOKUP($P445,Receiving!$C:$T,10,FALSE)/VLOOKUP($P445,Receiving!$C:$T,5,FALSE),0)</f>
        <v>0</v>
      </c>
      <c r="AA445" s="21">
        <f>IFERROR(VLOOKUP($P445,Receiving!$C:$T,11,FALSE),0)</f>
        <v>0</v>
      </c>
      <c r="AB445" s="21">
        <f>IFERROR(VLOOKUP($P445,Receiving!$C:$T,14,FALSE),0)</f>
        <v>0</v>
      </c>
      <c r="AC445" s="21">
        <f>IFERROR(VLOOKUP($P445,Receiving!$C:$T,11,FALSE)/VLOOKUP($P445,Receiving!$C:$T,5,FALSE),0)</f>
        <v>0</v>
      </c>
      <c r="AD445" s="12">
        <f>IFERROR(VLOOKUP($P445,Rushing!$C:$P,7,FALSE)/VLOOKUP($P445,Rushing!$C:$P,5,FALSE),0)</f>
        <v>0</v>
      </c>
      <c r="AE445" s="12">
        <f>IFERROR(VLOOKUP($P445,Rushing!$C:$P,8,FALSE)/VLOOKUP($P445,Rushing!$C:$P,5,FALSE),0)</f>
        <v>0</v>
      </c>
      <c r="AF445" s="12">
        <f>IFERROR(VLOOKUP($P445,Rushing!$C:$P,12,FALSE),0)</f>
        <v>0</v>
      </c>
      <c r="AG445" s="12">
        <f>IFERROR(VLOOKUP($P445,Rushing!$C:$P,9,FALSE)/VLOOKUP($P445,Rushing!$C:$P,5,FALSE),0)</f>
        <v>0</v>
      </c>
      <c r="AH445" s="12">
        <f>VLOOKUP($J445,'Vegas Odds'!$B:$S,18,FALSE)</f>
        <v>41.698085765579364</v>
      </c>
      <c r="AI445" s="12">
        <f>VLOOKUP($J445,'Vegas Odds'!$B:$S,17,FALSE)</f>
        <v>21.901914234420641</v>
      </c>
      <c r="AJ445">
        <v>1</v>
      </c>
      <c r="AK445" s="12">
        <f t="shared" si="117"/>
        <v>0</v>
      </c>
      <c r="AL445" s="12">
        <f t="shared" si="118"/>
        <v>0</v>
      </c>
      <c r="AM445" s="12">
        <f>V445/Team_Defense_Table[[#Totals],[Passing yds/att]]*'Fanduel Export'!Q445</f>
        <v>0</v>
      </c>
      <c r="AN445" s="12">
        <f t="shared" si="133"/>
        <v>0</v>
      </c>
      <c r="AO445" s="12">
        <f>IFERROR(IF(OR($B445="D",$B445="K"),0,VLOOKUP($P445,Receiving!$C:$T,7,FALSE)/VLOOKUP($P445,Receiving!$C:$T,5,FALSE)),0)*$AJ445</f>
        <v>0</v>
      </c>
      <c r="AP445" s="21">
        <f t="shared" si="125"/>
        <v>40.582776292335119</v>
      </c>
      <c r="AQ445" s="21">
        <f t="shared" si="126"/>
        <v>0</v>
      </c>
      <c r="AR445" s="22">
        <f t="shared" si="119"/>
        <v>0</v>
      </c>
      <c r="AS445" s="22">
        <f t="shared" si="127"/>
        <v>0</v>
      </c>
      <c r="AT445" s="22">
        <f>AA445/Team_Defense_Table[[#Totals],[Yards per completion]]*'Fanduel Export'!S445</f>
        <v>0</v>
      </c>
      <c r="AU445" s="12">
        <f t="shared" si="134"/>
        <v>0</v>
      </c>
      <c r="AV445" s="12">
        <f t="shared" si="120"/>
        <v>0</v>
      </c>
      <c r="AW445" s="21">
        <f t="shared" si="128"/>
        <v>30.380681818181817</v>
      </c>
      <c r="AX445" s="12">
        <f t="shared" si="129"/>
        <v>0</v>
      </c>
      <c r="AY445" s="12">
        <f>AF445/Team_Defense_Table[[#Totals],[Rushing Y/A]]*R445</f>
        <v>0</v>
      </c>
      <c r="AZ445" s="12">
        <f t="shared" si="135"/>
        <v>0</v>
      </c>
      <c r="BA445" s="22">
        <f t="shared" si="121"/>
        <v>0</v>
      </c>
      <c r="BB445" s="22">
        <f t="shared" si="122"/>
        <v>0</v>
      </c>
      <c r="BC445" s="21">
        <f t="shared" si="123"/>
        <v>0</v>
      </c>
      <c r="BD445" t="str">
        <f t="shared" si="130"/>
        <v>Tony Jones Jr.</v>
      </c>
      <c r="BE445">
        <f t="shared" si="131"/>
        <v>4500</v>
      </c>
      <c r="BF445" t="str">
        <f t="shared" si="132"/>
        <v>RB</v>
      </c>
    </row>
    <row r="446" spans="1:58" x14ac:dyDescent="0.3">
      <c r="A446" t="s">
        <v>3174</v>
      </c>
      <c r="B446" t="s">
        <v>49</v>
      </c>
      <c r="C446" t="s">
        <v>3175</v>
      </c>
      <c r="D446" t="s">
        <v>828</v>
      </c>
      <c r="E446" t="s">
        <v>3176</v>
      </c>
      <c r="F446">
        <v>0.20000000298023199</v>
      </c>
      <c r="G446">
        <v>4</v>
      </c>
      <c r="H446">
        <v>4500</v>
      </c>
      <c r="I446" t="s">
        <v>1922</v>
      </c>
      <c r="J446" t="s">
        <v>130</v>
      </c>
      <c r="K446" t="s">
        <v>107</v>
      </c>
      <c r="O446" t="str">
        <f t="shared" si="124"/>
        <v>Jehu Chesson</v>
      </c>
      <c r="P446" t="str">
        <f>IFERROR(VLOOKUP(O:O,'Name Bridge'!A:B,2,FALSE),O:O)</f>
        <v>Jehu Chesson</v>
      </c>
      <c r="Q446" s="12">
        <f>VLOOKUP($K446,'Defensive Stats'!$AC:$AH,2,FALSE)</f>
        <v>5.6473779385171792</v>
      </c>
      <c r="R446" s="12">
        <f>VLOOKUP($K446,'Defensive Stats'!$AC:$AH,4,FALSE)</f>
        <v>4.25</v>
      </c>
      <c r="S446" s="12">
        <f>VLOOKUP($K446,'Defensive Stats'!$AC:$AH,6,FALSE)</f>
        <v>8.9741379310344822</v>
      </c>
      <c r="T446" s="12">
        <f>IFERROR(VLOOKUP($P446,Passing!$C:$AF,9,FALSE)/VLOOKUP($P446,Passing!$C:$AF,5,FALSE),0)</f>
        <v>0</v>
      </c>
      <c r="U446" s="12">
        <f>IFERROR(VLOOKUP($P446,Passing!$C:$AF,11,FALSE)/VLOOKUP($P446,Passing!$C:$AF,5,FALSE),0)</f>
        <v>0</v>
      </c>
      <c r="V446" s="12">
        <f>IFERROR(VLOOKUP($P446,Passing!$C:$AF,18,FALSE),0)</f>
        <v>0</v>
      </c>
      <c r="W446" s="12">
        <f>IFERROR(VLOOKUP($P446,Passing!$C:$AF,12,FALSE)/VLOOKUP($P446,Passing!$C:$AF,5,FALSE),0)</f>
        <v>0</v>
      </c>
      <c r="X446" s="12">
        <f>IFERROR(IF(OR($B446="D",$B446="K"),0,VLOOKUP($P446,Receiving!$C:$T,7,FALSE)/VLOOKUP($P446,Receiving!$C:$T,5,FALSE)),0)*$AJ446</f>
        <v>0</v>
      </c>
      <c r="Y446" s="21">
        <f>IFERROR(VLOOKUP($P446,Receiving!$C:$T,8,FALSE)/VLOOKUP($P446,Receiving!$C:$T,5,FALSE),0)</f>
        <v>0</v>
      </c>
      <c r="Z446" s="21">
        <f>IFERROR(VLOOKUP($P446,Receiving!$C:$T,10,FALSE)/VLOOKUP($P446,Receiving!$C:$T,5,FALSE),0)</f>
        <v>0</v>
      </c>
      <c r="AA446" s="21">
        <f>IFERROR(VLOOKUP($P446,Receiving!$C:$T,11,FALSE),0)</f>
        <v>0</v>
      </c>
      <c r="AB446" s="21">
        <f>IFERROR(VLOOKUP($P446,Receiving!$C:$T,14,FALSE),0)</f>
        <v>0</v>
      </c>
      <c r="AC446" s="21">
        <f>IFERROR(VLOOKUP($P446,Receiving!$C:$T,11,FALSE)/VLOOKUP($P446,Receiving!$C:$T,5,FALSE),0)</f>
        <v>0</v>
      </c>
      <c r="AD446" s="12">
        <f>IFERROR(VLOOKUP($P446,Rushing!$C:$P,7,FALSE)/VLOOKUP($P446,Rushing!$C:$P,5,FALSE),0)</f>
        <v>0</v>
      </c>
      <c r="AE446" s="12">
        <f>IFERROR(VLOOKUP($P446,Rushing!$C:$P,8,FALSE)/VLOOKUP($P446,Rushing!$C:$P,5,FALSE),0)</f>
        <v>0</v>
      </c>
      <c r="AF446" s="12">
        <f>IFERROR(VLOOKUP($P446,Rushing!$C:$P,12,FALSE),0)</f>
        <v>0</v>
      </c>
      <c r="AG446" s="12">
        <f>IFERROR(VLOOKUP($P446,Rushing!$C:$P,9,FALSE)/VLOOKUP($P446,Rushing!$C:$P,5,FALSE),0)</f>
        <v>0</v>
      </c>
      <c r="AH446" s="12">
        <f>VLOOKUP($J446,'Vegas Odds'!$B:$S,18,FALSE)</f>
        <v>34.445274999999995</v>
      </c>
      <c r="AI446" s="12">
        <f>VLOOKUP($J446,'Vegas Odds'!$B:$S,17,FALSE)</f>
        <v>22.054725000000001</v>
      </c>
      <c r="AJ446">
        <v>1</v>
      </c>
      <c r="AK446" s="12">
        <f t="shared" si="117"/>
        <v>0</v>
      </c>
      <c r="AL446" s="12">
        <f t="shared" si="118"/>
        <v>0</v>
      </c>
      <c r="AM446" s="12">
        <f>V446/Team_Defense_Table[[#Totals],[Passing yds/att]]*'Fanduel Export'!Q446</f>
        <v>0</v>
      </c>
      <c r="AN446" s="12">
        <f t="shared" si="133"/>
        <v>0</v>
      </c>
      <c r="AO446" s="12">
        <f>IFERROR(IF(OR($B446="D",$B446="K"),0,VLOOKUP($P446,Receiving!$C:$T,7,FALSE)/VLOOKUP($P446,Receiving!$C:$T,5,FALSE)),0)*$AJ446</f>
        <v>0</v>
      </c>
      <c r="AP446" s="21">
        <f t="shared" si="125"/>
        <v>29.979532967032963</v>
      </c>
      <c r="AQ446" s="21">
        <f t="shared" si="126"/>
        <v>0</v>
      </c>
      <c r="AR446" s="22">
        <f t="shared" si="119"/>
        <v>0</v>
      </c>
      <c r="AS446" s="22">
        <f t="shared" si="127"/>
        <v>0</v>
      </c>
      <c r="AT446" s="22">
        <f>AA446/Team_Defense_Table[[#Totals],[Yards per completion]]*'Fanduel Export'!S446</f>
        <v>0</v>
      </c>
      <c r="AU446" s="12">
        <f t="shared" si="134"/>
        <v>0</v>
      </c>
      <c r="AV446" s="12">
        <f t="shared" si="120"/>
        <v>0</v>
      </c>
      <c r="AW446" s="21">
        <f t="shared" si="128"/>
        <v>35.912087912087905</v>
      </c>
      <c r="AX446" s="12">
        <f t="shared" si="129"/>
        <v>0</v>
      </c>
      <c r="AY446" s="12">
        <f>AF446/Team_Defense_Table[[#Totals],[Rushing Y/A]]*R446</f>
        <v>0</v>
      </c>
      <c r="AZ446" s="12">
        <f t="shared" si="135"/>
        <v>0</v>
      </c>
      <c r="BA446" s="22">
        <f t="shared" si="121"/>
        <v>0</v>
      </c>
      <c r="BB446" s="22">
        <f t="shared" si="122"/>
        <v>0</v>
      </c>
      <c r="BC446" s="21">
        <f t="shared" si="123"/>
        <v>0</v>
      </c>
      <c r="BD446" t="str">
        <f t="shared" si="130"/>
        <v>Jehu Chesson</v>
      </c>
      <c r="BE446">
        <f t="shared" si="131"/>
        <v>4500</v>
      </c>
      <c r="BF446" t="str">
        <f t="shared" si="132"/>
        <v>WR</v>
      </c>
    </row>
    <row r="447" spans="1:58" x14ac:dyDescent="0.3">
      <c r="A447" t="s">
        <v>3177</v>
      </c>
      <c r="B447" t="s">
        <v>34</v>
      </c>
      <c r="C447" t="s">
        <v>2736</v>
      </c>
      <c r="D447" t="s">
        <v>3178</v>
      </c>
      <c r="E447" t="s">
        <v>3179</v>
      </c>
      <c r="F447">
        <v>2.0999999727521601</v>
      </c>
      <c r="G447">
        <v>7</v>
      </c>
      <c r="H447">
        <v>4500</v>
      </c>
      <c r="I447" t="s">
        <v>1888</v>
      </c>
      <c r="J447" t="s">
        <v>37</v>
      </c>
      <c r="K447" t="s">
        <v>54</v>
      </c>
      <c r="O447" t="str">
        <f t="shared" si="124"/>
        <v>Patrick Ricard</v>
      </c>
      <c r="P447" t="str">
        <f>IFERROR(VLOOKUP(O:O,'Name Bridge'!A:B,2,FALSE),O:O)</f>
        <v>Patrick Ricard</v>
      </c>
      <c r="Q447" s="12">
        <f>VLOOKUP($K447,'Defensive Stats'!$AC:$AH,2,FALSE)</f>
        <v>6.7641325536062382</v>
      </c>
      <c r="R447" s="12">
        <f>VLOOKUP($K447,'Defensive Stats'!$AC:$AH,4,FALSE)</f>
        <v>5</v>
      </c>
      <c r="S447" s="12">
        <f>VLOOKUP($K447,'Defensive Stats'!$AC:$AH,6,FALSE)</f>
        <v>10.911949685534591</v>
      </c>
      <c r="T447" s="12">
        <f>IFERROR(VLOOKUP($P447,Passing!$C:$AF,9,FALSE)/VLOOKUP($P447,Passing!$C:$AF,5,FALSE),0)</f>
        <v>0</v>
      </c>
      <c r="U447" s="12">
        <f>IFERROR(VLOOKUP($P447,Passing!$C:$AF,11,FALSE)/VLOOKUP($P447,Passing!$C:$AF,5,FALSE),0)</f>
        <v>0</v>
      </c>
      <c r="V447" s="12">
        <f>IFERROR(VLOOKUP($P447,Passing!$C:$AF,18,FALSE),0)</f>
        <v>0</v>
      </c>
      <c r="W447" s="12">
        <f>IFERROR(VLOOKUP($P447,Passing!$C:$AF,12,FALSE)/VLOOKUP($P447,Passing!$C:$AF,5,FALSE),0)</f>
        <v>0</v>
      </c>
      <c r="X447" s="12">
        <f>IFERROR(IF(OR($B447="D",$B447="K"),0,VLOOKUP($P447,Receiving!$C:$T,7,FALSE)/VLOOKUP($P447,Receiving!$C:$T,5,FALSE)),0)*$AJ447</f>
        <v>0.6875</v>
      </c>
      <c r="Y447" s="21">
        <f>IFERROR(VLOOKUP($P447,Receiving!$C:$T,8,FALSE)/VLOOKUP($P447,Receiving!$C:$T,5,FALSE),0)</f>
        <v>0.5</v>
      </c>
      <c r="Z447" s="21">
        <f>IFERROR(VLOOKUP($P447,Receiving!$C:$T,10,FALSE)/VLOOKUP($P447,Receiving!$C:$T,5,FALSE),0)</f>
        <v>2.9375</v>
      </c>
      <c r="AA447" s="21">
        <f>IFERROR(VLOOKUP($P447,Receiving!$C:$T,11,FALSE),0)</f>
        <v>5.9</v>
      </c>
      <c r="AB447" s="21">
        <f>IFERROR(VLOOKUP($P447,Receiving!$C:$T,14,FALSE),0)</f>
        <v>10</v>
      </c>
      <c r="AC447" s="21">
        <f>IFERROR(VLOOKUP($P447,Receiving!$C:$T,11,FALSE)/VLOOKUP($P447,Receiving!$C:$T,5,FALSE),0)</f>
        <v>0.36875000000000002</v>
      </c>
      <c r="AD447" s="12">
        <f>IFERROR(VLOOKUP($P447,Rushing!$C:$P,7,FALSE)/VLOOKUP($P447,Rushing!$C:$P,5,FALSE),0)</f>
        <v>0</v>
      </c>
      <c r="AE447" s="12">
        <f>IFERROR(VLOOKUP($P447,Rushing!$C:$P,8,FALSE)/VLOOKUP($P447,Rushing!$C:$P,5,FALSE),0)</f>
        <v>0</v>
      </c>
      <c r="AF447" s="12">
        <f>IFERROR(VLOOKUP($P447,Rushing!$C:$P,12,FALSE),0)</f>
        <v>0</v>
      </c>
      <c r="AG447" s="12">
        <f>IFERROR(VLOOKUP($P447,Rushing!$C:$P,9,FALSE)/VLOOKUP($P447,Rushing!$C:$P,5,FALSE),0)</f>
        <v>0</v>
      </c>
      <c r="AH447" s="12">
        <f>VLOOKUP($J447,'Vegas Odds'!$B:$S,18,FALSE)</f>
        <v>12.779863682432442</v>
      </c>
      <c r="AI447" s="12">
        <f>VLOOKUP($J447,'Vegas Odds'!$B:$S,17,FALSE)</f>
        <v>50.520136317567555</v>
      </c>
      <c r="AJ447">
        <v>1</v>
      </c>
      <c r="AK447" s="12">
        <f t="shared" si="117"/>
        <v>0</v>
      </c>
      <c r="AL447" s="12">
        <f t="shared" si="118"/>
        <v>0</v>
      </c>
      <c r="AM447" s="12">
        <f>V447/Team_Defense_Table[[#Totals],[Passing yds/att]]*'Fanduel Export'!Q447</f>
        <v>0</v>
      </c>
      <c r="AN447" s="12">
        <f t="shared" si="133"/>
        <v>0</v>
      </c>
      <c r="AO447" s="12">
        <f>IFERROR(IF(OR($B447="D",$B447="K"),0,VLOOKUP($P447,Receiving!$C:$T,7,FALSE)/VLOOKUP($P447,Receiving!$C:$T,5,FALSE)),0)*$AJ447</f>
        <v>0.6875</v>
      </c>
      <c r="AP447" s="21">
        <f t="shared" si="125"/>
        <v>19.229761904761904</v>
      </c>
      <c r="AQ447" s="21">
        <f t="shared" si="126"/>
        <v>0.45690405971675452</v>
      </c>
      <c r="AR447" s="22">
        <f t="shared" si="119"/>
        <v>0.5</v>
      </c>
      <c r="AS447" s="22">
        <f t="shared" si="127"/>
        <v>0.3322938616121851</v>
      </c>
      <c r="AT447" s="22">
        <f>AA447/Team_Defense_Table[[#Totals],[Yards per completion]]*'Fanduel Export'!S447</f>
        <v>6.0630400703327583</v>
      </c>
      <c r="AU447" s="12">
        <f t="shared" si="134"/>
        <v>2.0147109980802864</v>
      </c>
      <c r="AV447" s="12">
        <f t="shared" si="120"/>
        <v>0</v>
      </c>
      <c r="AW447" s="21">
        <f t="shared" si="128"/>
        <v>27.742261904761904</v>
      </c>
      <c r="AX447" s="12">
        <f t="shared" si="129"/>
        <v>0</v>
      </c>
      <c r="AY447" s="12">
        <f>AF447/Team_Defense_Table[[#Totals],[Rushing Y/A]]*R447</f>
        <v>0</v>
      </c>
      <c r="AZ447" s="12">
        <f t="shared" si="135"/>
        <v>0</v>
      </c>
      <c r="BA447" s="22">
        <f t="shared" si="121"/>
        <v>0.45147109980802863</v>
      </c>
      <c r="BB447" s="22">
        <f t="shared" si="122"/>
        <v>0.10032691106845081</v>
      </c>
      <c r="BC447" s="21">
        <f t="shared" si="123"/>
        <v>0.15277777777777779</v>
      </c>
      <c r="BD447" t="str">
        <f t="shared" si="130"/>
        <v>Patrick Ricard</v>
      </c>
      <c r="BE447">
        <f t="shared" si="131"/>
        <v>4500</v>
      </c>
      <c r="BF447" t="str">
        <f t="shared" si="132"/>
        <v>RB</v>
      </c>
    </row>
    <row r="448" spans="1:58" x14ac:dyDescent="0.3">
      <c r="A448" t="s">
        <v>3180</v>
      </c>
      <c r="B448" t="s">
        <v>49</v>
      </c>
      <c r="C448" t="s">
        <v>3181</v>
      </c>
      <c r="D448" t="s">
        <v>3182</v>
      </c>
      <c r="E448" t="s">
        <v>3183</v>
      </c>
      <c r="F448">
        <v>0</v>
      </c>
      <c r="G448">
        <v>0</v>
      </c>
      <c r="H448">
        <v>4500</v>
      </c>
      <c r="I448" t="s">
        <v>1884</v>
      </c>
      <c r="J448" t="s">
        <v>33</v>
      </c>
      <c r="K448" t="s">
        <v>1138</v>
      </c>
      <c r="O448" t="str">
        <f t="shared" si="124"/>
        <v>Omar Bayless</v>
      </c>
      <c r="P448" t="str">
        <f>IFERROR(VLOOKUP(O:O,'Name Bridge'!A:B,2,FALSE),O:O)</f>
        <v>Omar Bayless</v>
      </c>
      <c r="Q448" s="12">
        <f>VLOOKUP($K448,'Defensive Stats'!$AC:$AH,2,FALSE)</f>
        <v>7.8079847908745244</v>
      </c>
      <c r="R448" s="12">
        <f>VLOOKUP($K448,'Defensive Stats'!$AC:$AH,4,FALSE)</f>
        <v>3.8765432098765431</v>
      </c>
      <c r="S448" s="12">
        <f>VLOOKUP($K448,'Defensive Stats'!$AC:$AH,6,FALSE)</f>
        <v>12.186943620178042</v>
      </c>
      <c r="T448" s="12">
        <f>IFERROR(VLOOKUP($P448,Passing!$C:$AF,9,FALSE)/VLOOKUP($P448,Passing!$C:$AF,5,FALSE),0)</f>
        <v>0</v>
      </c>
      <c r="U448" s="12">
        <f>IFERROR(VLOOKUP($P448,Passing!$C:$AF,11,FALSE)/VLOOKUP($P448,Passing!$C:$AF,5,FALSE),0)</f>
        <v>0</v>
      </c>
      <c r="V448" s="12">
        <f>IFERROR(VLOOKUP($P448,Passing!$C:$AF,18,FALSE),0)</f>
        <v>0</v>
      </c>
      <c r="W448" s="12">
        <f>IFERROR(VLOOKUP($P448,Passing!$C:$AF,12,FALSE)/VLOOKUP($P448,Passing!$C:$AF,5,FALSE),0)</f>
        <v>0</v>
      </c>
      <c r="X448" s="12">
        <f>IFERROR(IF(OR($B448="D",$B448="K"),0,VLOOKUP($P448,Receiving!$C:$T,7,FALSE)/VLOOKUP($P448,Receiving!$C:$T,5,FALSE)),0)*$AJ448</f>
        <v>0</v>
      </c>
      <c r="Y448" s="21">
        <f>IFERROR(VLOOKUP($P448,Receiving!$C:$T,8,FALSE)/VLOOKUP($P448,Receiving!$C:$T,5,FALSE),0)</f>
        <v>0</v>
      </c>
      <c r="Z448" s="21">
        <f>IFERROR(VLOOKUP($P448,Receiving!$C:$T,10,FALSE)/VLOOKUP($P448,Receiving!$C:$T,5,FALSE),0)</f>
        <v>0</v>
      </c>
      <c r="AA448" s="21">
        <f>IFERROR(VLOOKUP($P448,Receiving!$C:$T,11,FALSE),0)</f>
        <v>0</v>
      </c>
      <c r="AB448" s="21">
        <f>IFERROR(VLOOKUP($P448,Receiving!$C:$T,14,FALSE),0)</f>
        <v>0</v>
      </c>
      <c r="AC448" s="21">
        <f>IFERROR(VLOOKUP($P448,Receiving!$C:$T,11,FALSE)/VLOOKUP($P448,Receiving!$C:$T,5,FALSE),0)</f>
        <v>0</v>
      </c>
      <c r="AD448" s="12">
        <f>IFERROR(VLOOKUP($P448,Rushing!$C:$P,7,FALSE)/VLOOKUP($P448,Rushing!$C:$P,5,FALSE),0)</f>
        <v>0</v>
      </c>
      <c r="AE448" s="12">
        <f>IFERROR(VLOOKUP($P448,Rushing!$C:$P,8,FALSE)/VLOOKUP($P448,Rushing!$C:$P,5,FALSE),0)</f>
        <v>0</v>
      </c>
      <c r="AF448" s="12">
        <f>IFERROR(VLOOKUP($P448,Rushing!$C:$P,12,FALSE),0)</f>
        <v>0</v>
      </c>
      <c r="AG448" s="12">
        <f>IFERROR(VLOOKUP($P448,Rushing!$C:$P,9,FALSE)/VLOOKUP($P448,Rushing!$C:$P,5,FALSE),0)</f>
        <v>0</v>
      </c>
      <c r="AH448" s="12">
        <f>VLOOKUP($J448,'Vegas Odds'!$B:$S,18,FALSE)</f>
        <v>42.975624629062651</v>
      </c>
      <c r="AI448" s="12">
        <f>VLOOKUP($J448,'Vegas Odds'!$B:$S,17,FALSE)</f>
        <v>20.224375370937352</v>
      </c>
      <c r="AJ448">
        <v>1</v>
      </c>
      <c r="AK448" s="12">
        <f t="shared" si="117"/>
        <v>0</v>
      </c>
      <c r="AL448" s="12">
        <f t="shared" si="118"/>
        <v>0</v>
      </c>
      <c r="AM448" s="12">
        <f>V448/Team_Defense_Table[[#Totals],[Passing yds/att]]*'Fanduel Export'!Q448</f>
        <v>0</v>
      </c>
      <c r="AN448" s="12">
        <f t="shared" si="133"/>
        <v>0</v>
      </c>
      <c r="AO448" s="12">
        <f>IFERROR(IF(OR($B448="D",$B448="K"),0,VLOOKUP($P448,Receiving!$C:$T,7,FALSE)/VLOOKUP($P448,Receiving!$C:$T,5,FALSE)),0)*$AJ448</f>
        <v>0</v>
      </c>
      <c r="AP448" s="21">
        <f t="shared" si="125"/>
        <v>35.359294871794873</v>
      </c>
      <c r="AQ448" s="21">
        <f t="shared" si="126"/>
        <v>0</v>
      </c>
      <c r="AR448" s="22">
        <f t="shared" si="119"/>
        <v>0</v>
      </c>
      <c r="AS448" s="22">
        <f t="shared" si="127"/>
        <v>0</v>
      </c>
      <c r="AT448" s="22">
        <f>AA448/Team_Defense_Table[[#Totals],[Yards per completion]]*'Fanduel Export'!S448</f>
        <v>0</v>
      </c>
      <c r="AU448" s="12">
        <f t="shared" si="134"/>
        <v>0</v>
      </c>
      <c r="AV448" s="12">
        <f t="shared" si="120"/>
        <v>0</v>
      </c>
      <c r="AW448" s="21">
        <f t="shared" si="128"/>
        <v>28.778311965811962</v>
      </c>
      <c r="AX448" s="12">
        <f t="shared" si="129"/>
        <v>0</v>
      </c>
      <c r="AY448" s="12">
        <f>AF448/Team_Defense_Table[[#Totals],[Rushing Y/A]]*R448</f>
        <v>0</v>
      </c>
      <c r="AZ448" s="12">
        <f t="shared" si="135"/>
        <v>0</v>
      </c>
      <c r="BA448" s="22">
        <f t="shared" si="121"/>
        <v>0</v>
      </c>
      <c r="BB448" s="22">
        <f t="shared" si="122"/>
        <v>0</v>
      </c>
      <c r="BC448" s="21">
        <f t="shared" si="123"/>
        <v>0</v>
      </c>
      <c r="BD448" t="str">
        <f t="shared" si="130"/>
        <v>Omar Bayless</v>
      </c>
      <c r="BE448">
        <f t="shared" si="131"/>
        <v>4500</v>
      </c>
      <c r="BF448" t="str">
        <f t="shared" si="132"/>
        <v>WR</v>
      </c>
    </row>
    <row r="449" spans="1:58" x14ac:dyDescent="0.3">
      <c r="A449" t="s">
        <v>3184</v>
      </c>
      <c r="B449" t="s">
        <v>49</v>
      </c>
      <c r="C449" t="s">
        <v>2091</v>
      </c>
      <c r="D449" t="s">
        <v>533</v>
      </c>
      <c r="E449" t="s">
        <v>3185</v>
      </c>
      <c r="F449">
        <v>4.6999998092651296</v>
      </c>
      <c r="G449">
        <v>1</v>
      </c>
      <c r="H449">
        <v>4500</v>
      </c>
      <c r="I449" t="s">
        <v>1896</v>
      </c>
      <c r="J449" t="s">
        <v>1094</v>
      </c>
      <c r="K449" t="s">
        <v>46</v>
      </c>
      <c r="L449" t="s">
        <v>2506</v>
      </c>
      <c r="M449" t="s">
        <v>2548</v>
      </c>
      <c r="O449" t="str">
        <f t="shared" si="124"/>
        <v>Devin Funchess</v>
      </c>
      <c r="P449" t="str">
        <f>IFERROR(VLOOKUP(O:O,'Name Bridge'!A:B,2,FALSE),O:O)</f>
        <v>Devin Funchess</v>
      </c>
      <c r="Q449" s="12">
        <f>VLOOKUP($K449,'Defensive Stats'!$AC:$AH,2,FALSE)</f>
        <v>6.2179700499168051</v>
      </c>
      <c r="R449" s="12">
        <f>VLOOKUP($K449,'Defensive Stats'!$AC:$AH,4,FALSE)</f>
        <v>4.2772277227722775</v>
      </c>
      <c r="S449" s="12">
        <f>VLOOKUP($K449,'Defensive Stats'!$AC:$AH,6,FALSE)</f>
        <v>9.4847715736040605</v>
      </c>
      <c r="T449" s="12">
        <f>IFERROR(VLOOKUP($P449,Passing!$C:$AF,9,FALSE)/VLOOKUP($P449,Passing!$C:$AF,5,FALSE),0)</f>
        <v>0</v>
      </c>
      <c r="U449" s="12">
        <f>IFERROR(VLOOKUP($P449,Passing!$C:$AF,11,FALSE)/VLOOKUP($P449,Passing!$C:$AF,5,FALSE),0)</f>
        <v>0</v>
      </c>
      <c r="V449" s="12">
        <f>IFERROR(VLOOKUP($P449,Passing!$C:$AF,18,FALSE),0)</f>
        <v>0</v>
      </c>
      <c r="W449" s="12">
        <f>IFERROR(VLOOKUP($P449,Passing!$C:$AF,12,FALSE)/VLOOKUP($P449,Passing!$C:$AF,5,FALSE),0)</f>
        <v>0</v>
      </c>
      <c r="X449" s="12">
        <f>IFERROR(IF(OR($B449="D",$B449="K"),0,VLOOKUP($P449,Receiving!$C:$T,7,FALSE)/VLOOKUP($P449,Receiving!$C:$T,5,FALSE)),0)*$AJ449</f>
        <v>5</v>
      </c>
      <c r="Y449" s="21">
        <f>IFERROR(VLOOKUP($P449,Receiving!$C:$T,8,FALSE)/VLOOKUP($P449,Receiving!$C:$T,5,FALSE),0)</f>
        <v>3</v>
      </c>
      <c r="Z449" s="21">
        <f>IFERROR(VLOOKUP($P449,Receiving!$C:$T,10,FALSE)/VLOOKUP($P449,Receiving!$C:$T,5,FALSE),0)</f>
        <v>32</v>
      </c>
      <c r="AA449" s="21">
        <f>IFERROR(VLOOKUP($P449,Receiving!$C:$T,11,FALSE),0)</f>
        <v>10.7</v>
      </c>
      <c r="AB449" s="21">
        <f>IFERROR(VLOOKUP($P449,Receiving!$C:$T,14,FALSE),0)</f>
        <v>16</v>
      </c>
      <c r="AC449" s="21">
        <f>IFERROR(VLOOKUP($P449,Receiving!$C:$T,11,FALSE)/VLOOKUP($P449,Receiving!$C:$T,5,FALSE),0)</f>
        <v>10.7</v>
      </c>
      <c r="AD449" s="12">
        <f>IFERROR(VLOOKUP($P449,Rushing!$C:$P,7,FALSE)/VLOOKUP($P449,Rushing!$C:$P,5,FALSE),0)</f>
        <v>0</v>
      </c>
      <c r="AE449" s="12">
        <f>IFERROR(VLOOKUP($P449,Rushing!$C:$P,8,FALSE)/VLOOKUP($P449,Rushing!$C:$P,5,FALSE),0)</f>
        <v>0</v>
      </c>
      <c r="AF449" s="12">
        <f>IFERROR(VLOOKUP($P449,Rushing!$C:$P,12,FALSE),0)</f>
        <v>0</v>
      </c>
      <c r="AG449" s="12">
        <f>IFERROR(VLOOKUP($P449,Rushing!$C:$P,9,FALSE)/VLOOKUP($P449,Rushing!$C:$P,5,FALSE),0)</f>
        <v>0</v>
      </c>
      <c r="AH449" s="12">
        <f>VLOOKUP($J449,'Vegas Odds'!$B:$S,18,FALSE)</f>
        <v>37.252589426829275</v>
      </c>
      <c r="AI449" s="12">
        <f>VLOOKUP($J449,'Vegas Odds'!$B:$S,17,FALSE)</f>
        <v>23.147410573170728</v>
      </c>
      <c r="AJ449">
        <v>1</v>
      </c>
      <c r="AK449" s="12">
        <f t="shared" si="117"/>
        <v>0</v>
      </c>
      <c r="AL449" s="12">
        <f t="shared" si="118"/>
        <v>0</v>
      </c>
      <c r="AM449" s="12">
        <f>V449/Team_Defense_Table[[#Totals],[Passing yds/att]]*'Fanduel Export'!Q449</f>
        <v>0</v>
      </c>
      <c r="AN449" s="12">
        <f t="shared" si="133"/>
        <v>0</v>
      </c>
      <c r="AO449" s="12">
        <f>IFERROR(IF(OR($B449="D",$B449="K"),0,VLOOKUP($P449,Receiving!$C:$T,7,FALSE)/VLOOKUP($P449,Receiving!$C:$T,5,FALSE)),0)*$AJ449</f>
        <v>5</v>
      </c>
      <c r="AP449" s="21">
        <f t="shared" si="125"/>
        <v>34.582088744588752</v>
      </c>
      <c r="AQ449" s="21">
        <f t="shared" si="126"/>
        <v>5.3861103795615</v>
      </c>
      <c r="AR449" s="22">
        <f t="shared" si="119"/>
        <v>3</v>
      </c>
      <c r="AS449" s="22">
        <f t="shared" si="127"/>
        <v>3.2316662277368997</v>
      </c>
      <c r="AT449" s="22">
        <f>AA449/Team_Defense_Table[[#Totals],[Yards per completion]]*'Fanduel Export'!S449</f>
        <v>9.5575532359650257</v>
      </c>
      <c r="AU449" s="12">
        <f t="shared" si="134"/>
        <v>30.886822012465693</v>
      </c>
      <c r="AV449" s="12">
        <f t="shared" si="120"/>
        <v>0</v>
      </c>
      <c r="AW449" s="21">
        <f t="shared" si="128"/>
        <v>28.472023809523812</v>
      </c>
      <c r="AX449" s="12">
        <f t="shared" si="129"/>
        <v>0</v>
      </c>
      <c r="AY449" s="12">
        <f>AF449/Team_Defense_Table[[#Totals],[Rushing Y/A]]*R449</f>
        <v>0</v>
      </c>
      <c r="AZ449" s="12">
        <f t="shared" si="135"/>
        <v>0</v>
      </c>
      <c r="BA449" s="22">
        <f t="shared" si="121"/>
        <v>4.5886822012465691</v>
      </c>
      <c r="BB449" s="22">
        <f t="shared" si="122"/>
        <v>1.019707155832571</v>
      </c>
      <c r="BC449" s="21">
        <f t="shared" si="123"/>
        <v>1.1111111111111112</v>
      </c>
      <c r="BD449" t="str">
        <f t="shared" si="130"/>
        <v>Devin Funchess</v>
      </c>
      <c r="BE449">
        <f t="shared" si="131"/>
        <v>4500</v>
      </c>
      <c r="BF449" t="str">
        <f t="shared" si="132"/>
        <v>WR</v>
      </c>
    </row>
    <row r="450" spans="1:58" x14ac:dyDescent="0.3">
      <c r="A450" t="s">
        <v>3186</v>
      </c>
      <c r="B450" t="s">
        <v>49</v>
      </c>
      <c r="C450" t="s">
        <v>3000</v>
      </c>
      <c r="D450" t="s">
        <v>3187</v>
      </c>
      <c r="E450" t="s">
        <v>3188</v>
      </c>
      <c r="F450">
        <v>0</v>
      </c>
      <c r="G450">
        <v>0</v>
      </c>
      <c r="H450">
        <v>4500</v>
      </c>
      <c r="I450" t="s">
        <v>1896</v>
      </c>
      <c r="J450" t="s">
        <v>46</v>
      </c>
      <c r="K450" t="s">
        <v>1094</v>
      </c>
      <c r="O450" t="str">
        <f t="shared" si="124"/>
        <v>Blake Lynch</v>
      </c>
      <c r="P450" t="str">
        <f>IFERROR(VLOOKUP(O:O,'Name Bridge'!A:B,2,FALSE),O:O)</f>
        <v>Blake Lynch</v>
      </c>
      <c r="Q450" s="12">
        <f>VLOOKUP($K450,'Defensive Stats'!$AC:$AH,2,FALSE)</f>
        <v>6.8150183150183148</v>
      </c>
      <c r="R450" s="12">
        <f>VLOOKUP($K450,'Defensive Stats'!$AC:$AH,4,FALSE)</f>
        <v>4.6739659367396591</v>
      </c>
      <c r="S450" s="12">
        <f>VLOOKUP($K450,'Defensive Stats'!$AC:$AH,6,FALSE)</f>
        <v>11.414110429447852</v>
      </c>
      <c r="T450" s="12">
        <f>IFERROR(VLOOKUP($P450,Passing!$C:$AF,9,FALSE)/VLOOKUP($P450,Passing!$C:$AF,5,FALSE),0)</f>
        <v>0</v>
      </c>
      <c r="U450" s="12">
        <f>IFERROR(VLOOKUP($P450,Passing!$C:$AF,11,FALSE)/VLOOKUP($P450,Passing!$C:$AF,5,FALSE),0)</f>
        <v>0</v>
      </c>
      <c r="V450" s="12">
        <f>IFERROR(VLOOKUP($P450,Passing!$C:$AF,18,FALSE),0)</f>
        <v>0</v>
      </c>
      <c r="W450" s="12">
        <f>IFERROR(VLOOKUP($P450,Passing!$C:$AF,12,FALSE)/VLOOKUP($P450,Passing!$C:$AF,5,FALSE),0)</f>
        <v>0</v>
      </c>
      <c r="X450" s="12">
        <f>IFERROR(IF(OR($B450="D",$B450="K"),0,VLOOKUP($P450,Receiving!$C:$T,7,FALSE)/VLOOKUP($P450,Receiving!$C:$T,5,FALSE)),0)*$AJ450</f>
        <v>0</v>
      </c>
      <c r="Y450" s="21">
        <f>IFERROR(VLOOKUP($P450,Receiving!$C:$T,8,FALSE)/VLOOKUP($P450,Receiving!$C:$T,5,FALSE),0)</f>
        <v>0</v>
      </c>
      <c r="Z450" s="21">
        <f>IFERROR(VLOOKUP($P450,Receiving!$C:$T,10,FALSE)/VLOOKUP($P450,Receiving!$C:$T,5,FALSE),0)</f>
        <v>0</v>
      </c>
      <c r="AA450" s="21">
        <f>IFERROR(VLOOKUP($P450,Receiving!$C:$T,11,FALSE),0)</f>
        <v>0</v>
      </c>
      <c r="AB450" s="21">
        <f>IFERROR(VLOOKUP($P450,Receiving!$C:$T,14,FALSE),0)</f>
        <v>0</v>
      </c>
      <c r="AC450" s="21">
        <f>IFERROR(VLOOKUP($P450,Receiving!$C:$T,11,FALSE)/VLOOKUP($P450,Receiving!$C:$T,5,FALSE),0)</f>
        <v>0</v>
      </c>
      <c r="AD450" s="12">
        <f>IFERROR(VLOOKUP($P450,Rushing!$C:$P,7,FALSE)/VLOOKUP($P450,Rushing!$C:$P,5,FALSE),0)</f>
        <v>0</v>
      </c>
      <c r="AE450" s="12">
        <f>IFERROR(VLOOKUP($P450,Rushing!$C:$P,8,FALSE)/VLOOKUP($P450,Rushing!$C:$P,5,FALSE),0)</f>
        <v>0</v>
      </c>
      <c r="AF450" s="12">
        <f>IFERROR(VLOOKUP($P450,Rushing!$C:$P,12,FALSE),0)</f>
        <v>0</v>
      </c>
      <c r="AG450" s="12">
        <f>IFERROR(VLOOKUP($P450,Rushing!$C:$P,9,FALSE)/VLOOKUP($P450,Rushing!$C:$P,5,FALSE),0)</f>
        <v>0</v>
      </c>
      <c r="AH450" s="12">
        <f>VLOOKUP($J450,'Vegas Odds'!$B:$S,18,FALSE)</f>
        <v>24.965896593176794</v>
      </c>
      <c r="AI450" s="12">
        <f>VLOOKUP($J450,'Vegas Odds'!$B:$S,17,FALSE)</f>
        <v>34.134103406823208</v>
      </c>
      <c r="AJ450">
        <v>1</v>
      </c>
      <c r="AK450" s="12">
        <f t="shared" si="117"/>
        <v>0</v>
      </c>
      <c r="AL450" s="12">
        <f t="shared" si="118"/>
        <v>0</v>
      </c>
      <c r="AM450" s="12">
        <f>V450/Team_Defense_Table[[#Totals],[Passing yds/att]]*'Fanduel Export'!Q450</f>
        <v>0</v>
      </c>
      <c r="AN450" s="12">
        <f t="shared" si="133"/>
        <v>0</v>
      </c>
      <c r="AO450" s="12">
        <f>IFERROR(IF(OR($B450="D",$B450="K"),0,VLOOKUP($P450,Receiving!$C:$T,7,FALSE)/VLOOKUP($P450,Receiving!$C:$T,5,FALSE)),0)*$AJ450</f>
        <v>0</v>
      </c>
      <c r="AP450" s="21">
        <f t="shared" si="125"/>
        <v>26.827243589743592</v>
      </c>
      <c r="AQ450" s="21">
        <f t="shared" si="126"/>
        <v>0</v>
      </c>
      <c r="AR450" s="22">
        <f t="shared" si="119"/>
        <v>0</v>
      </c>
      <c r="AS450" s="22">
        <f t="shared" si="127"/>
        <v>0</v>
      </c>
      <c r="AT450" s="22">
        <f>AA450/Team_Defense_Table[[#Totals],[Yards per completion]]*'Fanduel Export'!S450</f>
        <v>0</v>
      </c>
      <c r="AU450" s="12">
        <f t="shared" si="134"/>
        <v>0</v>
      </c>
      <c r="AV450" s="12">
        <f t="shared" si="120"/>
        <v>0</v>
      </c>
      <c r="AW450" s="21">
        <f t="shared" si="128"/>
        <v>37.68278388278388</v>
      </c>
      <c r="AX450" s="12">
        <f t="shared" si="129"/>
        <v>0</v>
      </c>
      <c r="AY450" s="12">
        <f>AF450/Team_Defense_Table[[#Totals],[Rushing Y/A]]*R450</f>
        <v>0</v>
      </c>
      <c r="AZ450" s="12">
        <f t="shared" si="135"/>
        <v>0</v>
      </c>
      <c r="BA450" s="22">
        <f t="shared" si="121"/>
        <v>0</v>
      </c>
      <c r="BB450" s="22">
        <f t="shared" si="122"/>
        <v>0</v>
      </c>
      <c r="BC450" s="21">
        <f t="shared" si="123"/>
        <v>0</v>
      </c>
      <c r="BD450" t="str">
        <f t="shared" si="130"/>
        <v>Blake Lynch</v>
      </c>
      <c r="BE450">
        <f t="shared" si="131"/>
        <v>4500</v>
      </c>
      <c r="BF450" t="str">
        <f t="shared" si="132"/>
        <v>WR</v>
      </c>
    </row>
    <row r="451" spans="1:58" x14ac:dyDescent="0.3">
      <c r="A451" t="s">
        <v>3189</v>
      </c>
      <c r="B451" t="s">
        <v>49</v>
      </c>
      <c r="C451" t="s">
        <v>3190</v>
      </c>
      <c r="D451" t="s">
        <v>3191</v>
      </c>
      <c r="E451" t="s">
        <v>3192</v>
      </c>
      <c r="F451">
        <v>0</v>
      </c>
      <c r="G451">
        <v>0</v>
      </c>
      <c r="H451">
        <v>4500</v>
      </c>
      <c r="I451" t="s">
        <v>1888</v>
      </c>
      <c r="J451" t="s">
        <v>54</v>
      </c>
      <c r="K451" t="s">
        <v>37</v>
      </c>
      <c r="O451" t="str">
        <f t="shared" si="124"/>
        <v>Ja'Marcus Bradley</v>
      </c>
      <c r="P451" t="str">
        <f>IFERROR(VLOOKUP(O:O,'Name Bridge'!A:B,2,FALSE),O:O)</f>
        <v>Ja'Marcus Bradley</v>
      </c>
      <c r="Q451" s="12">
        <f>VLOOKUP($K451,'Defensive Stats'!$AC:$AH,2,FALSE)</f>
        <v>6.09375</v>
      </c>
      <c r="R451" s="12">
        <f>VLOOKUP($K451,'Defensive Stats'!$AC:$AH,4,FALSE)</f>
        <v>4.3941176470588239</v>
      </c>
      <c r="S451" s="12">
        <f>VLOOKUP($K451,'Defensive Stats'!$AC:$AH,6,FALSE)</f>
        <v>10.424528301886792</v>
      </c>
      <c r="T451" s="12">
        <f>IFERROR(VLOOKUP($P451,Passing!$C:$AF,9,FALSE)/VLOOKUP($P451,Passing!$C:$AF,5,FALSE),0)</f>
        <v>0</v>
      </c>
      <c r="U451" s="12">
        <f>IFERROR(VLOOKUP($P451,Passing!$C:$AF,11,FALSE)/VLOOKUP($P451,Passing!$C:$AF,5,FALSE),0)</f>
        <v>0</v>
      </c>
      <c r="V451" s="12">
        <f>IFERROR(VLOOKUP($P451,Passing!$C:$AF,18,FALSE),0)</f>
        <v>0</v>
      </c>
      <c r="W451" s="12">
        <f>IFERROR(VLOOKUP($P451,Passing!$C:$AF,12,FALSE)/VLOOKUP($P451,Passing!$C:$AF,5,FALSE),0)</f>
        <v>0</v>
      </c>
      <c r="X451" s="12">
        <f>IFERROR(IF(OR($B451="D",$B451="K"),0,VLOOKUP($P451,Receiving!$C:$T,7,FALSE)/VLOOKUP($P451,Receiving!$C:$T,5,FALSE)),0)*$AJ451</f>
        <v>0</v>
      </c>
      <c r="Y451" s="21">
        <f>IFERROR(VLOOKUP($P451,Receiving!$C:$T,8,FALSE)/VLOOKUP($P451,Receiving!$C:$T,5,FALSE),0)</f>
        <v>0</v>
      </c>
      <c r="Z451" s="21">
        <f>IFERROR(VLOOKUP($P451,Receiving!$C:$T,10,FALSE)/VLOOKUP($P451,Receiving!$C:$T,5,FALSE),0)</f>
        <v>0</v>
      </c>
      <c r="AA451" s="21">
        <f>IFERROR(VLOOKUP($P451,Receiving!$C:$T,11,FALSE),0)</f>
        <v>0</v>
      </c>
      <c r="AB451" s="21">
        <f>IFERROR(VLOOKUP($P451,Receiving!$C:$T,14,FALSE),0)</f>
        <v>0</v>
      </c>
      <c r="AC451" s="21">
        <f>IFERROR(VLOOKUP($P451,Receiving!$C:$T,11,FALSE)/VLOOKUP($P451,Receiving!$C:$T,5,FALSE),0)</f>
        <v>0</v>
      </c>
      <c r="AD451" s="12">
        <f>IFERROR(VLOOKUP($P451,Rushing!$C:$P,7,FALSE)/VLOOKUP($P451,Rushing!$C:$P,5,FALSE),0)</f>
        <v>0</v>
      </c>
      <c r="AE451" s="12">
        <f>IFERROR(VLOOKUP($P451,Rushing!$C:$P,8,FALSE)/VLOOKUP($P451,Rushing!$C:$P,5,FALSE),0)</f>
        <v>0</v>
      </c>
      <c r="AF451" s="12">
        <f>IFERROR(VLOOKUP($P451,Rushing!$C:$P,12,FALSE),0)</f>
        <v>0</v>
      </c>
      <c r="AG451" s="12">
        <f>IFERROR(VLOOKUP($P451,Rushing!$C:$P,9,FALSE)/VLOOKUP($P451,Rushing!$C:$P,5,FALSE),0)</f>
        <v>0</v>
      </c>
      <c r="AH451" s="12">
        <f>VLOOKUP($J451,'Vegas Odds'!$B:$S,18,FALSE)</f>
        <v>39.317423175965665</v>
      </c>
      <c r="AI451" s="12">
        <f>VLOOKUP($J451,'Vegas Odds'!$B:$S,17,FALSE)</f>
        <v>20.682576824034335</v>
      </c>
      <c r="AJ451">
        <v>1</v>
      </c>
      <c r="AK451" s="12">
        <f t="shared" si="117"/>
        <v>0</v>
      </c>
      <c r="AL451" s="12">
        <f t="shared" si="118"/>
        <v>0</v>
      </c>
      <c r="AM451" s="12">
        <f>V451/Team_Defense_Table[[#Totals],[Passing yds/att]]*'Fanduel Export'!Q451</f>
        <v>0</v>
      </c>
      <c r="AN451" s="12">
        <f t="shared" si="133"/>
        <v>0</v>
      </c>
      <c r="AO451" s="12">
        <f>IFERROR(IF(OR($B451="D",$B451="K"),0,VLOOKUP($P451,Receiving!$C:$T,7,FALSE)/VLOOKUP($P451,Receiving!$C:$T,5,FALSE)),0)*$AJ451</f>
        <v>0</v>
      </c>
      <c r="AP451" s="21">
        <f t="shared" si="125"/>
        <v>34.054517704517707</v>
      </c>
      <c r="AQ451" s="21">
        <f t="shared" si="126"/>
        <v>0</v>
      </c>
      <c r="AR451" s="22">
        <f t="shared" si="119"/>
        <v>0</v>
      </c>
      <c r="AS451" s="22">
        <f t="shared" si="127"/>
        <v>0</v>
      </c>
      <c r="AT451" s="22">
        <f>AA451/Team_Defense_Table[[#Totals],[Yards per completion]]*'Fanduel Export'!S451</f>
        <v>0</v>
      </c>
      <c r="AU451" s="12">
        <f t="shared" si="134"/>
        <v>0</v>
      </c>
      <c r="AV451" s="12">
        <f t="shared" si="120"/>
        <v>0</v>
      </c>
      <c r="AW451" s="21">
        <f t="shared" si="128"/>
        <v>28.633928571428569</v>
      </c>
      <c r="AX451" s="12">
        <f t="shared" si="129"/>
        <v>0</v>
      </c>
      <c r="AY451" s="12">
        <f>AF451/Team_Defense_Table[[#Totals],[Rushing Y/A]]*R451</f>
        <v>0</v>
      </c>
      <c r="AZ451" s="12">
        <f t="shared" si="135"/>
        <v>0</v>
      </c>
      <c r="BA451" s="22">
        <f t="shared" si="121"/>
        <v>0</v>
      </c>
      <c r="BB451" s="22">
        <f t="shared" si="122"/>
        <v>0</v>
      </c>
      <c r="BC451" s="21">
        <f t="shared" si="123"/>
        <v>0</v>
      </c>
      <c r="BD451" t="str">
        <f t="shared" si="130"/>
        <v>Ja'Marcus Bradley</v>
      </c>
      <c r="BE451">
        <f t="shared" si="131"/>
        <v>4500</v>
      </c>
      <c r="BF451" t="str">
        <f t="shared" si="132"/>
        <v>WR</v>
      </c>
    </row>
    <row r="452" spans="1:58" x14ac:dyDescent="0.3">
      <c r="A452" t="s">
        <v>3193</v>
      </c>
      <c r="B452" t="s">
        <v>49</v>
      </c>
      <c r="C452" t="s">
        <v>2786</v>
      </c>
      <c r="D452" t="s">
        <v>370</v>
      </c>
      <c r="E452" t="s">
        <v>3194</v>
      </c>
      <c r="F452">
        <v>3.55555555555555</v>
      </c>
      <c r="G452">
        <v>9</v>
      </c>
      <c r="H452">
        <v>4500</v>
      </c>
      <c r="I452" t="s">
        <v>1888</v>
      </c>
      <c r="J452" t="s">
        <v>54</v>
      </c>
      <c r="K452" t="s">
        <v>37</v>
      </c>
      <c r="O452" t="str">
        <f t="shared" si="124"/>
        <v>Damion Ratley</v>
      </c>
      <c r="P452" t="str">
        <f>IFERROR(VLOOKUP(O:O,'Name Bridge'!A:B,2,FALSE),O:O)</f>
        <v>Damion Ratley</v>
      </c>
      <c r="Q452" s="12">
        <f>VLOOKUP($K452,'Defensive Stats'!$AC:$AH,2,FALSE)</f>
        <v>6.09375</v>
      </c>
      <c r="R452" s="12">
        <f>VLOOKUP($K452,'Defensive Stats'!$AC:$AH,4,FALSE)</f>
        <v>4.3941176470588239</v>
      </c>
      <c r="S452" s="12">
        <f>VLOOKUP($K452,'Defensive Stats'!$AC:$AH,6,FALSE)</f>
        <v>10.424528301886792</v>
      </c>
      <c r="T452" s="12">
        <f>IFERROR(VLOOKUP($P452,Passing!$C:$AF,9,FALSE)/VLOOKUP($P452,Passing!$C:$AF,5,FALSE),0)</f>
        <v>0</v>
      </c>
      <c r="U452" s="12">
        <f>IFERROR(VLOOKUP($P452,Passing!$C:$AF,11,FALSE)/VLOOKUP($P452,Passing!$C:$AF,5,FALSE),0)</f>
        <v>0</v>
      </c>
      <c r="V452" s="12">
        <f>IFERROR(VLOOKUP($P452,Passing!$C:$AF,18,FALSE),0)</f>
        <v>0</v>
      </c>
      <c r="W452" s="12">
        <f>IFERROR(VLOOKUP($P452,Passing!$C:$AF,12,FALSE)/VLOOKUP($P452,Passing!$C:$AF,5,FALSE),0)</f>
        <v>0</v>
      </c>
      <c r="X452" s="12">
        <f>IFERROR(IF(OR($B452="D",$B452="K"),0,VLOOKUP($P452,Receiving!$C:$T,7,FALSE)/VLOOKUP($P452,Receiving!$C:$T,5,FALSE)),0)*$AJ452</f>
        <v>1.8461538461538463</v>
      </c>
      <c r="Y452" s="21">
        <f>IFERROR(VLOOKUP($P452,Receiving!$C:$T,8,FALSE)/VLOOKUP($P452,Receiving!$C:$T,5,FALSE),0)</f>
        <v>0.92307692307692313</v>
      </c>
      <c r="Z452" s="21">
        <f>IFERROR(VLOOKUP($P452,Receiving!$C:$T,10,FALSE)/VLOOKUP($P452,Receiving!$C:$T,5,FALSE),0)</f>
        <v>15.384615384615385</v>
      </c>
      <c r="AA452" s="21">
        <f>IFERROR(VLOOKUP($P452,Receiving!$C:$T,11,FALSE),0)</f>
        <v>16.7</v>
      </c>
      <c r="AB452" s="21">
        <f>IFERROR(VLOOKUP($P452,Receiving!$C:$T,14,FALSE),0)</f>
        <v>46</v>
      </c>
      <c r="AC452" s="21">
        <f>IFERROR(VLOOKUP($P452,Receiving!$C:$T,11,FALSE)/VLOOKUP($P452,Receiving!$C:$T,5,FALSE),0)</f>
        <v>1.2846153846153845</v>
      </c>
      <c r="AD452" s="12">
        <f>IFERROR(VLOOKUP($P452,Rushing!$C:$P,7,FALSE)/VLOOKUP($P452,Rushing!$C:$P,5,FALSE),0)</f>
        <v>0</v>
      </c>
      <c r="AE452" s="12">
        <f>IFERROR(VLOOKUP($P452,Rushing!$C:$P,8,FALSE)/VLOOKUP($P452,Rushing!$C:$P,5,FALSE),0)</f>
        <v>0</v>
      </c>
      <c r="AF452" s="12">
        <f>IFERROR(VLOOKUP($P452,Rushing!$C:$P,12,FALSE),0)</f>
        <v>0</v>
      </c>
      <c r="AG452" s="12">
        <f>IFERROR(VLOOKUP($P452,Rushing!$C:$P,9,FALSE)/VLOOKUP($P452,Rushing!$C:$P,5,FALSE),0)</f>
        <v>0</v>
      </c>
      <c r="AH452" s="12">
        <f>VLOOKUP($J452,'Vegas Odds'!$B:$S,18,FALSE)</f>
        <v>39.317423175965665</v>
      </c>
      <c r="AI452" s="12">
        <f>VLOOKUP($J452,'Vegas Odds'!$B:$S,17,FALSE)</f>
        <v>20.682576824034335</v>
      </c>
      <c r="AJ452">
        <v>1</v>
      </c>
      <c r="AK452" s="12">
        <f t="shared" ref="AK452:AK515" si="136">T452*AJ452</f>
        <v>0</v>
      </c>
      <c r="AL452" s="12">
        <f t="shared" ref="AL452:AL515" si="137">IF(AND(AJ452=1,B452="QB"),AH452,0)</f>
        <v>0</v>
      </c>
      <c r="AM452" s="12">
        <f>V452/Team_Defense_Table[[#Totals],[Passing yds/att]]*'Fanduel Export'!Q452</f>
        <v>0</v>
      </c>
      <c r="AN452" s="12">
        <f t="shared" si="133"/>
        <v>0</v>
      </c>
      <c r="AO452" s="12">
        <f>IFERROR(IF(OR($B452="D",$B452="K"),0,VLOOKUP($P452,Receiving!$C:$T,7,FALSE)/VLOOKUP($P452,Receiving!$C:$T,5,FALSE)),0)*$AJ452</f>
        <v>1.8461538461538463</v>
      </c>
      <c r="AP452" s="21">
        <f t="shared" si="125"/>
        <v>34.054517704517707</v>
      </c>
      <c r="AQ452" s="21">
        <f t="shared" si="126"/>
        <v>2.1314649835002086</v>
      </c>
      <c r="AR452" s="22">
        <f t="shared" ref="AR452:AR515" si="138">Y452*AJ452</f>
        <v>0.92307692307692313</v>
      </c>
      <c r="AS452" s="22">
        <f t="shared" si="127"/>
        <v>1.0657324917501043</v>
      </c>
      <c r="AT452" s="22">
        <f>AA452/Team_Defense_Table[[#Totals],[Yards per completion]]*'Fanduel Export'!S452</f>
        <v>16.394906941515977</v>
      </c>
      <c r="AU452" s="12">
        <f t="shared" si="134"/>
        <v>17.472585026792903</v>
      </c>
      <c r="AV452" s="12">
        <f t="shared" ref="AV452:AV515" si="139">AD452*AJ452</f>
        <v>0</v>
      </c>
      <c r="AW452" s="21">
        <f t="shared" si="128"/>
        <v>28.633928571428569</v>
      </c>
      <c r="AX452" s="12">
        <f t="shared" si="129"/>
        <v>0</v>
      </c>
      <c r="AY452" s="12">
        <f>AF452/Team_Defense_Table[[#Totals],[Rushing Y/A]]*R452</f>
        <v>0</v>
      </c>
      <c r="AZ452" s="12">
        <f t="shared" si="135"/>
        <v>0</v>
      </c>
      <c r="BA452" s="22">
        <f t="shared" ref="BA452:BA515" si="140">AN452/25+AU452/10+AZ452/10+AR452*0.5</f>
        <v>2.2087969642177518</v>
      </c>
      <c r="BB452" s="22">
        <f t="shared" ref="BB452:BB515" si="141">BA452/(H452/1000)</f>
        <v>0.49084376982616706</v>
      </c>
      <c r="BC452" s="21">
        <f t="shared" ref="BC452:BC515" si="142">AO452/(H452/1000)</f>
        <v>0.4102564102564103</v>
      </c>
      <c r="BD452" t="str">
        <f t="shared" si="130"/>
        <v>Damion Ratley</v>
      </c>
      <c r="BE452">
        <f t="shared" si="131"/>
        <v>4500</v>
      </c>
      <c r="BF452" t="str">
        <f t="shared" si="132"/>
        <v>WR</v>
      </c>
    </row>
    <row r="453" spans="1:58" x14ac:dyDescent="0.3">
      <c r="A453" t="s">
        <v>3195</v>
      </c>
      <c r="B453" t="s">
        <v>49</v>
      </c>
      <c r="C453" t="s">
        <v>3196</v>
      </c>
      <c r="D453" t="s">
        <v>3197</v>
      </c>
      <c r="E453" t="s">
        <v>3198</v>
      </c>
      <c r="F453">
        <v>0</v>
      </c>
      <c r="G453">
        <v>0</v>
      </c>
      <c r="H453">
        <v>4500</v>
      </c>
      <c r="I453" t="s">
        <v>1888</v>
      </c>
      <c r="J453" t="s">
        <v>37</v>
      </c>
      <c r="K453" t="s">
        <v>54</v>
      </c>
      <c r="O453" t="str">
        <f t="shared" ref="O453:O516" si="143">D453</f>
        <v>Antoine Wesley</v>
      </c>
      <c r="P453" t="str">
        <f>IFERROR(VLOOKUP(O:O,'Name Bridge'!A:B,2,FALSE),O:O)</f>
        <v>Antoine Wesley</v>
      </c>
      <c r="Q453" s="12">
        <f>VLOOKUP($K453,'Defensive Stats'!$AC:$AH,2,FALSE)</f>
        <v>6.7641325536062382</v>
      </c>
      <c r="R453" s="12">
        <f>VLOOKUP($K453,'Defensive Stats'!$AC:$AH,4,FALSE)</f>
        <v>5</v>
      </c>
      <c r="S453" s="12">
        <f>VLOOKUP($K453,'Defensive Stats'!$AC:$AH,6,FALSE)</f>
        <v>10.911949685534591</v>
      </c>
      <c r="T453" s="12">
        <f>IFERROR(VLOOKUP($P453,Passing!$C:$AF,9,FALSE)/VLOOKUP($P453,Passing!$C:$AF,5,FALSE),0)</f>
        <v>0</v>
      </c>
      <c r="U453" s="12">
        <f>IFERROR(VLOOKUP($P453,Passing!$C:$AF,11,FALSE)/VLOOKUP($P453,Passing!$C:$AF,5,FALSE),0)</f>
        <v>0</v>
      </c>
      <c r="V453" s="12">
        <f>IFERROR(VLOOKUP($P453,Passing!$C:$AF,18,FALSE),0)</f>
        <v>0</v>
      </c>
      <c r="W453" s="12">
        <f>IFERROR(VLOOKUP($P453,Passing!$C:$AF,12,FALSE)/VLOOKUP($P453,Passing!$C:$AF,5,FALSE),0)</f>
        <v>0</v>
      </c>
      <c r="X453" s="12">
        <f>IFERROR(IF(OR($B453="D",$B453="K"),0,VLOOKUP($P453,Receiving!$C:$T,7,FALSE)/VLOOKUP($P453,Receiving!$C:$T,5,FALSE)),0)*$AJ453</f>
        <v>0</v>
      </c>
      <c r="Y453" s="21">
        <f>IFERROR(VLOOKUP($P453,Receiving!$C:$T,8,FALSE)/VLOOKUP($P453,Receiving!$C:$T,5,FALSE),0)</f>
        <v>0</v>
      </c>
      <c r="Z453" s="21">
        <f>IFERROR(VLOOKUP($P453,Receiving!$C:$T,10,FALSE)/VLOOKUP($P453,Receiving!$C:$T,5,FALSE),0)</f>
        <v>0</v>
      </c>
      <c r="AA453" s="21">
        <f>IFERROR(VLOOKUP($P453,Receiving!$C:$T,11,FALSE),0)</f>
        <v>0</v>
      </c>
      <c r="AB453" s="21">
        <f>IFERROR(VLOOKUP($P453,Receiving!$C:$T,14,FALSE),0)</f>
        <v>0</v>
      </c>
      <c r="AC453" s="21">
        <f>IFERROR(VLOOKUP($P453,Receiving!$C:$T,11,FALSE)/VLOOKUP($P453,Receiving!$C:$T,5,FALSE),0)</f>
        <v>0</v>
      </c>
      <c r="AD453" s="12">
        <f>IFERROR(VLOOKUP($P453,Rushing!$C:$P,7,FALSE)/VLOOKUP($P453,Rushing!$C:$P,5,FALSE),0)</f>
        <v>0</v>
      </c>
      <c r="AE453" s="12">
        <f>IFERROR(VLOOKUP($P453,Rushing!$C:$P,8,FALSE)/VLOOKUP($P453,Rushing!$C:$P,5,FALSE),0)</f>
        <v>0</v>
      </c>
      <c r="AF453" s="12">
        <f>IFERROR(VLOOKUP($P453,Rushing!$C:$P,12,FALSE),0)</f>
        <v>0</v>
      </c>
      <c r="AG453" s="12">
        <f>IFERROR(VLOOKUP($P453,Rushing!$C:$P,9,FALSE)/VLOOKUP($P453,Rushing!$C:$P,5,FALSE),0)</f>
        <v>0</v>
      </c>
      <c r="AH453" s="12">
        <f>VLOOKUP($J453,'Vegas Odds'!$B:$S,18,FALSE)</f>
        <v>12.779863682432442</v>
      </c>
      <c r="AI453" s="12">
        <f>VLOOKUP($J453,'Vegas Odds'!$B:$S,17,FALSE)</f>
        <v>50.520136317567555</v>
      </c>
      <c r="AJ453">
        <v>1</v>
      </c>
      <c r="AK453" s="12">
        <f t="shared" si="136"/>
        <v>0</v>
      </c>
      <c r="AL453" s="12">
        <f t="shared" si="137"/>
        <v>0</v>
      </c>
      <c r="AM453" s="12">
        <f>V453/Team_Defense_Table[[#Totals],[Passing yds/att]]*'Fanduel Export'!Q453</f>
        <v>0</v>
      </c>
      <c r="AN453" s="12">
        <f t="shared" si="133"/>
        <v>0</v>
      </c>
      <c r="AO453" s="12">
        <f>IFERROR(IF(OR($B453="D",$B453="K"),0,VLOOKUP($P453,Receiving!$C:$T,7,FALSE)/VLOOKUP($P453,Receiving!$C:$T,5,FALSE)),0)*$AJ453</f>
        <v>0</v>
      </c>
      <c r="AP453" s="21">
        <f t="shared" ref="AP453:AP516" si="144">SUMIF($J:$J,$J453,AO:AO)</f>
        <v>19.229761904761904</v>
      </c>
      <c r="AQ453" s="21">
        <f t="shared" ref="AQ453:AQ516" si="145">AO453/AP453*AH453</f>
        <v>0</v>
      </c>
      <c r="AR453" s="22">
        <f t="shared" si="138"/>
        <v>0</v>
      </c>
      <c r="AS453" s="22">
        <f t="shared" ref="AS453:AS516" si="146">IFERROR(AR453/AO453*AQ453,0)</f>
        <v>0</v>
      </c>
      <c r="AT453" s="22">
        <f>AA453/Team_Defense_Table[[#Totals],[Yards per completion]]*'Fanduel Export'!S453</f>
        <v>0</v>
      </c>
      <c r="AU453" s="12">
        <f t="shared" si="134"/>
        <v>0</v>
      </c>
      <c r="AV453" s="12">
        <f t="shared" si="139"/>
        <v>0</v>
      </c>
      <c r="AW453" s="21">
        <f t="shared" ref="AW453:AW516" si="147">SUMIF($J:$J,$J453,AV:AV)</f>
        <v>27.742261904761904</v>
      </c>
      <c r="AX453" s="12">
        <f t="shared" ref="AX453:AX516" si="148">IFERROR(AV453/AW453*AI453,0)</f>
        <v>0</v>
      </c>
      <c r="AY453" s="12">
        <f>AF453/Team_Defense_Table[[#Totals],[Rushing Y/A]]*R453</f>
        <v>0</v>
      </c>
      <c r="AZ453" s="12">
        <f t="shared" si="135"/>
        <v>0</v>
      </c>
      <c r="BA453" s="22">
        <f t="shared" si="140"/>
        <v>0</v>
      </c>
      <c r="BB453" s="22">
        <f t="shared" si="141"/>
        <v>0</v>
      </c>
      <c r="BC453" s="21">
        <f t="shared" si="142"/>
        <v>0</v>
      </c>
      <c r="BD453" t="str">
        <f t="shared" ref="BD453:BD516" si="149">D453</f>
        <v>Antoine Wesley</v>
      </c>
      <c r="BE453">
        <f t="shared" ref="BE453:BE516" si="150">H453</f>
        <v>4500</v>
      </c>
      <c r="BF453" t="str">
        <f t="shared" ref="BF453:BF516" si="151">B453</f>
        <v>WR</v>
      </c>
    </row>
    <row r="454" spans="1:58" x14ac:dyDescent="0.3">
      <c r="A454" t="s">
        <v>3199</v>
      </c>
      <c r="B454" t="s">
        <v>49</v>
      </c>
      <c r="C454" t="s">
        <v>1936</v>
      </c>
      <c r="D454" t="s">
        <v>500</v>
      </c>
      <c r="E454" t="s">
        <v>3200</v>
      </c>
      <c r="F454">
        <v>1.875</v>
      </c>
      <c r="G454">
        <v>4</v>
      </c>
      <c r="H454">
        <v>4500</v>
      </c>
      <c r="I454" t="s">
        <v>1968</v>
      </c>
      <c r="J454" t="s">
        <v>72</v>
      </c>
      <c r="K454" t="s">
        <v>99</v>
      </c>
      <c r="O454" t="str">
        <f t="shared" si="143"/>
        <v>Chris Lacy</v>
      </c>
      <c r="P454" t="str">
        <f>IFERROR(VLOOKUP(O:O,'Name Bridge'!A:B,2,FALSE),O:O)</f>
        <v>Chris Lacy</v>
      </c>
      <c r="Q454" s="12">
        <f>VLOOKUP($K454,'Defensive Stats'!$AC:$AH,2,FALSE)</f>
        <v>6.2241681260945709</v>
      </c>
      <c r="R454" s="12">
        <f>VLOOKUP($K454,'Defensive Stats'!$AC:$AH,4,FALSE)</f>
        <v>3.9420289855072466</v>
      </c>
      <c r="S454" s="12">
        <f>VLOOKUP($K454,'Defensive Stats'!$AC:$AH,6,FALSE)</f>
        <v>9.817679558011049</v>
      </c>
      <c r="T454" s="12">
        <f>IFERROR(VLOOKUP($P454,Passing!$C:$AF,9,FALSE)/VLOOKUP($P454,Passing!$C:$AF,5,FALSE),0)</f>
        <v>0</v>
      </c>
      <c r="U454" s="12">
        <f>IFERROR(VLOOKUP($P454,Passing!$C:$AF,11,FALSE)/VLOOKUP($P454,Passing!$C:$AF,5,FALSE),0)</f>
        <v>0</v>
      </c>
      <c r="V454" s="12">
        <f>IFERROR(VLOOKUP($P454,Passing!$C:$AF,18,FALSE),0)</f>
        <v>0</v>
      </c>
      <c r="W454" s="12">
        <f>IFERROR(VLOOKUP($P454,Passing!$C:$AF,12,FALSE)/VLOOKUP($P454,Passing!$C:$AF,5,FALSE),0)</f>
        <v>0</v>
      </c>
      <c r="X454" s="12">
        <f>IFERROR(IF(OR($B454="D",$B454="K"),0,VLOOKUP($P454,Receiving!$C:$T,7,FALSE)/VLOOKUP($P454,Receiving!$C:$T,5,FALSE)),0)*$AJ454</f>
        <v>1.4285714285714286</v>
      </c>
      <c r="Y454" s="21">
        <f>IFERROR(VLOOKUP($P454,Receiving!$C:$T,8,FALSE)/VLOOKUP($P454,Receiving!$C:$T,5,FALSE),0)</f>
        <v>0.42857142857142855</v>
      </c>
      <c r="Z454" s="21">
        <f>IFERROR(VLOOKUP($P454,Receiving!$C:$T,10,FALSE)/VLOOKUP($P454,Receiving!$C:$T,5,FALSE),0)</f>
        <v>8.5714285714285712</v>
      </c>
      <c r="AA454" s="21">
        <f>IFERROR(VLOOKUP($P454,Receiving!$C:$T,11,FALSE),0)</f>
        <v>20</v>
      </c>
      <c r="AB454" s="21">
        <f>IFERROR(VLOOKUP($P454,Receiving!$C:$T,14,FALSE),0)</f>
        <v>48</v>
      </c>
      <c r="AC454" s="21">
        <f>IFERROR(VLOOKUP($P454,Receiving!$C:$T,11,FALSE)/VLOOKUP($P454,Receiving!$C:$T,5,FALSE),0)</f>
        <v>2.8571428571428572</v>
      </c>
      <c r="AD454" s="12">
        <f>IFERROR(VLOOKUP($P454,Rushing!$C:$P,7,FALSE)/VLOOKUP($P454,Rushing!$C:$P,5,FALSE),0)</f>
        <v>0</v>
      </c>
      <c r="AE454" s="12">
        <f>IFERROR(VLOOKUP($P454,Rushing!$C:$P,8,FALSE)/VLOOKUP($P454,Rushing!$C:$P,5,FALSE),0)</f>
        <v>0</v>
      </c>
      <c r="AF454" s="12">
        <f>IFERROR(VLOOKUP($P454,Rushing!$C:$P,12,FALSE),0)</f>
        <v>0</v>
      </c>
      <c r="AG454" s="12">
        <f>IFERROR(VLOOKUP($P454,Rushing!$C:$P,9,FALSE)/VLOOKUP($P454,Rushing!$C:$P,5,FALSE),0)</f>
        <v>0</v>
      </c>
      <c r="AH454" s="12">
        <f>VLOOKUP($J454,'Vegas Odds'!$B:$S,18,FALSE)</f>
        <v>34.909659414362835</v>
      </c>
      <c r="AI454" s="12">
        <f>VLOOKUP($J454,'Vegas Odds'!$B:$S,17,FALSE)</f>
        <v>26.19034058563717</v>
      </c>
      <c r="AJ454">
        <v>1</v>
      </c>
      <c r="AK454" s="12">
        <f t="shared" si="136"/>
        <v>0</v>
      </c>
      <c r="AL454" s="12">
        <f t="shared" si="137"/>
        <v>0</v>
      </c>
      <c r="AM454" s="12">
        <f>V454/Team_Defense_Table[[#Totals],[Passing yds/att]]*'Fanduel Export'!Q454</f>
        <v>0</v>
      </c>
      <c r="AN454" s="12">
        <f t="shared" si="133"/>
        <v>0</v>
      </c>
      <c r="AO454" s="12">
        <f>IFERROR(IF(OR($B454="D",$B454="K"),0,VLOOKUP($P454,Receiving!$C:$T,7,FALSE)/VLOOKUP($P454,Receiving!$C:$T,5,FALSE)),0)*$AJ454</f>
        <v>1.4285714285714286</v>
      </c>
      <c r="AP454" s="21">
        <f t="shared" si="144"/>
        <v>35.950198412698413</v>
      </c>
      <c r="AQ454" s="21">
        <f t="shared" si="145"/>
        <v>1.3872229979933242</v>
      </c>
      <c r="AR454" s="22">
        <f t="shared" si="138"/>
        <v>0.42857142857142855</v>
      </c>
      <c r="AS454" s="22">
        <f t="shared" si="146"/>
        <v>0.41616689939799723</v>
      </c>
      <c r="AT454" s="22">
        <f>AA454/Team_Defense_Table[[#Totals],[Yards per completion]]*'Fanduel Export'!S454</f>
        <v>18.491618316235702</v>
      </c>
      <c r="AU454" s="12">
        <f t="shared" si="134"/>
        <v>7.695599459519026</v>
      </c>
      <c r="AV454" s="12">
        <f t="shared" si="139"/>
        <v>0</v>
      </c>
      <c r="AW454" s="21">
        <f t="shared" si="147"/>
        <v>55.169444444444444</v>
      </c>
      <c r="AX454" s="12">
        <f t="shared" si="148"/>
        <v>0</v>
      </c>
      <c r="AY454" s="12">
        <f>AF454/Team_Defense_Table[[#Totals],[Rushing Y/A]]*R454</f>
        <v>0</v>
      </c>
      <c r="AZ454" s="12">
        <f t="shared" si="135"/>
        <v>0</v>
      </c>
      <c r="BA454" s="22">
        <f t="shared" si="140"/>
        <v>0.98384566023761688</v>
      </c>
      <c r="BB454" s="22">
        <f t="shared" si="141"/>
        <v>0.21863236894169263</v>
      </c>
      <c r="BC454" s="21">
        <f t="shared" si="142"/>
        <v>0.31746031746031744</v>
      </c>
      <c r="BD454" t="str">
        <f t="shared" si="149"/>
        <v>Chris Lacy</v>
      </c>
      <c r="BE454">
        <f t="shared" si="150"/>
        <v>4500</v>
      </c>
      <c r="BF454" t="str">
        <f t="shared" si="151"/>
        <v>WR</v>
      </c>
    </row>
    <row r="455" spans="1:58" x14ac:dyDescent="0.3">
      <c r="A455" t="s">
        <v>3201</v>
      </c>
      <c r="B455" t="s">
        <v>34</v>
      </c>
      <c r="C455" t="s">
        <v>1890</v>
      </c>
      <c r="D455" t="s">
        <v>146</v>
      </c>
      <c r="E455" t="s">
        <v>2668</v>
      </c>
      <c r="F455">
        <v>0</v>
      </c>
      <c r="G455">
        <v>1</v>
      </c>
      <c r="H455">
        <v>4500</v>
      </c>
      <c r="I455" t="s">
        <v>1892</v>
      </c>
      <c r="J455" t="s">
        <v>1095</v>
      </c>
      <c r="K455" t="s">
        <v>1096</v>
      </c>
      <c r="O455" t="str">
        <f t="shared" si="143"/>
        <v>Michael Burton</v>
      </c>
      <c r="P455" t="str">
        <f>IFERROR(VLOOKUP(O:O,'Name Bridge'!A:B,2,FALSE),O:O)</f>
        <v>Michael Burton</v>
      </c>
      <c r="Q455" s="12">
        <f>VLOOKUP($K455,'Defensive Stats'!$AC:$AH,2,FALSE)</f>
        <v>6.5090361445783129</v>
      </c>
      <c r="R455" s="12">
        <f>VLOOKUP($K455,'Defensive Stats'!$AC:$AH,4,FALSE)</f>
        <v>3.2624309392265194</v>
      </c>
      <c r="S455" s="12">
        <f>VLOOKUP($K455,'Defensive Stats'!$AC:$AH,6,FALSE)</f>
        <v>10.593137254901961</v>
      </c>
      <c r="T455" s="12">
        <f>IFERROR(VLOOKUP($P455,Passing!$C:$AF,9,FALSE)/VLOOKUP($P455,Passing!$C:$AF,5,FALSE),0)</f>
        <v>0</v>
      </c>
      <c r="U455" s="12">
        <f>IFERROR(VLOOKUP($P455,Passing!$C:$AF,11,FALSE)/VLOOKUP($P455,Passing!$C:$AF,5,FALSE),0)</f>
        <v>0</v>
      </c>
      <c r="V455" s="12">
        <f>IFERROR(VLOOKUP($P455,Passing!$C:$AF,18,FALSE),0)</f>
        <v>0</v>
      </c>
      <c r="W455" s="12">
        <f>IFERROR(VLOOKUP($P455,Passing!$C:$AF,12,FALSE)/VLOOKUP($P455,Passing!$C:$AF,5,FALSE),0)</f>
        <v>0</v>
      </c>
      <c r="X455" s="12">
        <f>IFERROR(IF(OR($B455="D",$B455="K"),0,VLOOKUP($P455,Receiving!$C:$T,7,FALSE)/VLOOKUP($P455,Receiving!$C:$T,5,FALSE)),0)*$AJ455</f>
        <v>0</v>
      </c>
      <c r="Y455" s="21">
        <f>IFERROR(VLOOKUP($P455,Receiving!$C:$T,8,FALSE)/VLOOKUP($P455,Receiving!$C:$T,5,FALSE),0)</f>
        <v>0</v>
      </c>
      <c r="Z455" s="21">
        <f>IFERROR(VLOOKUP($P455,Receiving!$C:$T,10,FALSE)/VLOOKUP($P455,Receiving!$C:$T,5,FALSE),0)</f>
        <v>0</v>
      </c>
      <c r="AA455" s="21">
        <f>IFERROR(VLOOKUP($P455,Receiving!$C:$T,11,FALSE),0)</f>
        <v>0</v>
      </c>
      <c r="AB455" s="21">
        <f>IFERROR(VLOOKUP($P455,Receiving!$C:$T,14,FALSE),0)</f>
        <v>0</v>
      </c>
      <c r="AC455" s="21">
        <f>IFERROR(VLOOKUP($P455,Receiving!$C:$T,11,FALSE)/VLOOKUP($P455,Receiving!$C:$T,5,FALSE),0)</f>
        <v>0</v>
      </c>
      <c r="AD455" s="12">
        <f>IFERROR(VLOOKUP($P455,Rushing!$C:$P,7,FALSE)/VLOOKUP($P455,Rushing!$C:$P,5,FALSE),0)</f>
        <v>0</v>
      </c>
      <c r="AE455" s="12">
        <f>IFERROR(VLOOKUP($P455,Rushing!$C:$P,8,FALSE)/VLOOKUP($P455,Rushing!$C:$P,5,FALSE),0)</f>
        <v>0</v>
      </c>
      <c r="AF455" s="12">
        <f>IFERROR(VLOOKUP($P455,Rushing!$C:$P,12,FALSE),0)</f>
        <v>0</v>
      </c>
      <c r="AG455" s="12">
        <f>IFERROR(VLOOKUP($P455,Rushing!$C:$P,9,FALSE)/VLOOKUP($P455,Rushing!$C:$P,5,FALSE),0)</f>
        <v>0</v>
      </c>
      <c r="AH455" s="12">
        <f>VLOOKUP($J455,'Vegas Odds'!$B:$S,18,FALSE)</f>
        <v>41.698085765579364</v>
      </c>
      <c r="AI455" s="12">
        <f>VLOOKUP($J455,'Vegas Odds'!$B:$S,17,FALSE)</f>
        <v>21.901914234420641</v>
      </c>
      <c r="AJ455">
        <v>1</v>
      </c>
      <c r="AK455" s="12">
        <f t="shared" si="136"/>
        <v>0</v>
      </c>
      <c r="AL455" s="12">
        <f t="shared" si="137"/>
        <v>0</v>
      </c>
      <c r="AM455" s="12">
        <f>V455/Team_Defense_Table[[#Totals],[Passing yds/att]]*'Fanduel Export'!Q455</f>
        <v>0</v>
      </c>
      <c r="AN455" s="12">
        <f t="shared" si="133"/>
        <v>0</v>
      </c>
      <c r="AO455" s="12">
        <f>IFERROR(IF(OR($B455="D",$B455="K"),0,VLOOKUP($P455,Receiving!$C:$T,7,FALSE)/VLOOKUP($P455,Receiving!$C:$T,5,FALSE)),0)*$AJ455</f>
        <v>0</v>
      </c>
      <c r="AP455" s="21">
        <f t="shared" si="144"/>
        <v>40.582776292335119</v>
      </c>
      <c r="AQ455" s="21">
        <f t="shared" si="145"/>
        <v>0</v>
      </c>
      <c r="AR455" s="22">
        <f t="shared" si="138"/>
        <v>0</v>
      </c>
      <c r="AS455" s="22">
        <f t="shared" si="146"/>
        <v>0</v>
      </c>
      <c r="AT455" s="22">
        <f>AA455/Team_Defense_Table[[#Totals],[Yards per completion]]*'Fanduel Export'!S455</f>
        <v>0</v>
      </c>
      <c r="AU455" s="12">
        <f t="shared" si="134"/>
        <v>0</v>
      </c>
      <c r="AV455" s="12">
        <f t="shared" si="139"/>
        <v>0</v>
      </c>
      <c r="AW455" s="21">
        <f t="shared" si="147"/>
        <v>30.380681818181817</v>
      </c>
      <c r="AX455" s="12">
        <f t="shared" si="148"/>
        <v>0</v>
      </c>
      <c r="AY455" s="12">
        <f>AF455/Team_Defense_Table[[#Totals],[Rushing Y/A]]*R455</f>
        <v>0</v>
      </c>
      <c r="AZ455" s="12">
        <f t="shared" si="135"/>
        <v>0</v>
      </c>
      <c r="BA455" s="22">
        <f t="shared" si="140"/>
        <v>0</v>
      </c>
      <c r="BB455" s="22">
        <f t="shared" si="141"/>
        <v>0</v>
      </c>
      <c r="BC455" s="21">
        <f t="shared" si="142"/>
        <v>0</v>
      </c>
      <c r="BD455" t="str">
        <f t="shared" si="149"/>
        <v>Michael Burton</v>
      </c>
      <c r="BE455">
        <f t="shared" si="150"/>
        <v>4500</v>
      </c>
      <c r="BF455" t="str">
        <f t="shared" si="151"/>
        <v>RB</v>
      </c>
    </row>
    <row r="456" spans="1:58" x14ac:dyDescent="0.3">
      <c r="A456" t="s">
        <v>3202</v>
      </c>
      <c r="B456" t="s">
        <v>49</v>
      </c>
      <c r="C456" t="s">
        <v>2108</v>
      </c>
      <c r="D456" t="s">
        <v>3203</v>
      </c>
      <c r="E456" t="s">
        <v>3204</v>
      </c>
      <c r="F456">
        <v>0</v>
      </c>
      <c r="G456">
        <v>0</v>
      </c>
      <c r="H456">
        <v>4500</v>
      </c>
      <c r="I456" t="s">
        <v>1941</v>
      </c>
      <c r="J456" t="s">
        <v>76</v>
      </c>
      <c r="K456" t="s">
        <v>135</v>
      </c>
      <c r="O456" t="str">
        <f t="shared" si="143"/>
        <v>John Hightower</v>
      </c>
      <c r="P456" t="str">
        <f>IFERROR(VLOOKUP(O:O,'Name Bridge'!A:B,2,FALSE),O:O)</f>
        <v>John Hightower</v>
      </c>
      <c r="Q456" s="12">
        <f>VLOOKUP($K456,'Defensive Stats'!$AC:$AH,2,FALSE)</f>
        <v>7.0796296296296299</v>
      </c>
      <c r="R456" s="12">
        <f>VLOOKUP($K456,'Defensive Stats'!$AC:$AH,4,FALSE)</f>
        <v>4.7444219066937121</v>
      </c>
      <c r="S456" s="12">
        <f>VLOOKUP($K456,'Defensive Stats'!$AC:$AH,6,FALSE)</f>
        <v>10.304582210242588</v>
      </c>
      <c r="T456" s="12">
        <f>IFERROR(VLOOKUP($P456,Passing!$C:$AF,9,FALSE)/VLOOKUP($P456,Passing!$C:$AF,5,FALSE),0)</f>
        <v>0</v>
      </c>
      <c r="U456" s="12">
        <f>IFERROR(VLOOKUP($P456,Passing!$C:$AF,11,FALSE)/VLOOKUP($P456,Passing!$C:$AF,5,FALSE),0)</f>
        <v>0</v>
      </c>
      <c r="V456" s="12">
        <f>IFERROR(VLOOKUP($P456,Passing!$C:$AF,18,FALSE),0)</f>
        <v>0</v>
      </c>
      <c r="W456" s="12">
        <f>IFERROR(VLOOKUP($P456,Passing!$C:$AF,12,FALSE)/VLOOKUP($P456,Passing!$C:$AF,5,FALSE),0)</f>
        <v>0</v>
      </c>
      <c r="X456" s="12">
        <f>IFERROR(IF(OR($B456="D",$B456="K"),0,VLOOKUP($P456,Receiving!$C:$T,7,FALSE)/VLOOKUP($P456,Receiving!$C:$T,5,FALSE)),0)*$AJ456</f>
        <v>0</v>
      </c>
      <c r="Y456" s="21">
        <f>IFERROR(VLOOKUP($P456,Receiving!$C:$T,8,FALSE)/VLOOKUP($P456,Receiving!$C:$T,5,FALSE),0)</f>
        <v>0</v>
      </c>
      <c r="Z456" s="21">
        <f>IFERROR(VLOOKUP($P456,Receiving!$C:$T,10,FALSE)/VLOOKUP($P456,Receiving!$C:$T,5,FALSE),0)</f>
        <v>0</v>
      </c>
      <c r="AA456" s="21">
        <f>IFERROR(VLOOKUP($P456,Receiving!$C:$T,11,FALSE),0)</f>
        <v>0</v>
      </c>
      <c r="AB456" s="21">
        <f>IFERROR(VLOOKUP($P456,Receiving!$C:$T,14,FALSE),0)</f>
        <v>0</v>
      </c>
      <c r="AC456" s="21">
        <f>IFERROR(VLOOKUP($P456,Receiving!$C:$T,11,FALSE)/VLOOKUP($P456,Receiving!$C:$T,5,FALSE),0)</f>
        <v>0</v>
      </c>
      <c r="AD456" s="12">
        <f>IFERROR(VLOOKUP($P456,Rushing!$C:$P,7,FALSE)/VLOOKUP($P456,Rushing!$C:$P,5,FALSE),0)</f>
        <v>0</v>
      </c>
      <c r="AE456" s="12">
        <f>IFERROR(VLOOKUP($P456,Rushing!$C:$P,8,FALSE)/VLOOKUP($P456,Rushing!$C:$P,5,FALSE),0)</f>
        <v>0</v>
      </c>
      <c r="AF456" s="12">
        <f>IFERROR(VLOOKUP($P456,Rushing!$C:$P,12,FALSE),0)</f>
        <v>0</v>
      </c>
      <c r="AG456" s="12">
        <f>IFERROR(VLOOKUP($P456,Rushing!$C:$P,9,FALSE)/VLOOKUP($P456,Rushing!$C:$P,5,FALSE),0)</f>
        <v>0</v>
      </c>
      <c r="AH456" s="12">
        <f>VLOOKUP($J456,'Vegas Odds'!$B:$S,18,FALSE)</f>
        <v>29.284970403171386</v>
      </c>
      <c r="AI456" s="12">
        <f>VLOOKUP($J456,'Vegas Odds'!$B:$S,17,FALSE)</f>
        <v>32.615029596828613</v>
      </c>
      <c r="AJ456">
        <v>1</v>
      </c>
      <c r="AK456" s="12">
        <f t="shared" si="136"/>
        <v>0</v>
      </c>
      <c r="AL456" s="12">
        <f t="shared" si="137"/>
        <v>0</v>
      </c>
      <c r="AM456" s="12">
        <f>V456/Team_Defense_Table[[#Totals],[Passing yds/att]]*'Fanduel Export'!Q456</f>
        <v>0</v>
      </c>
      <c r="AN456" s="12">
        <f t="shared" si="133"/>
        <v>0</v>
      </c>
      <c r="AO456" s="12">
        <f>IFERROR(IF(OR($B456="D",$B456="K"),0,VLOOKUP($P456,Receiving!$C:$T,7,FALSE)/VLOOKUP($P456,Receiving!$C:$T,5,FALSE)),0)*$AJ456</f>
        <v>0</v>
      </c>
      <c r="AP456" s="21">
        <f t="shared" si="144"/>
        <v>48.590422077922085</v>
      </c>
      <c r="AQ456" s="21">
        <f t="shared" si="145"/>
        <v>0</v>
      </c>
      <c r="AR456" s="22">
        <f t="shared" si="138"/>
        <v>0</v>
      </c>
      <c r="AS456" s="22">
        <f t="shared" si="146"/>
        <v>0</v>
      </c>
      <c r="AT456" s="22">
        <f>AA456/Team_Defense_Table[[#Totals],[Yards per completion]]*'Fanduel Export'!S456</f>
        <v>0</v>
      </c>
      <c r="AU456" s="12">
        <f t="shared" si="134"/>
        <v>0</v>
      </c>
      <c r="AV456" s="12">
        <f t="shared" si="139"/>
        <v>0</v>
      </c>
      <c r="AW456" s="21">
        <f t="shared" si="147"/>
        <v>20.961922799422798</v>
      </c>
      <c r="AX456" s="12">
        <f t="shared" si="148"/>
        <v>0</v>
      </c>
      <c r="AY456" s="12">
        <f>AF456/Team_Defense_Table[[#Totals],[Rushing Y/A]]*R456</f>
        <v>0</v>
      </c>
      <c r="AZ456" s="12">
        <f t="shared" si="135"/>
        <v>0</v>
      </c>
      <c r="BA456" s="22">
        <f t="shared" si="140"/>
        <v>0</v>
      </c>
      <c r="BB456" s="22">
        <f t="shared" si="141"/>
        <v>0</v>
      </c>
      <c r="BC456" s="21">
        <f t="shared" si="142"/>
        <v>0</v>
      </c>
      <c r="BD456" t="str">
        <f t="shared" si="149"/>
        <v>John Hightower</v>
      </c>
      <c r="BE456">
        <f t="shared" si="150"/>
        <v>4500</v>
      </c>
      <c r="BF456" t="str">
        <f t="shared" si="151"/>
        <v>WR</v>
      </c>
    </row>
    <row r="457" spans="1:58" x14ac:dyDescent="0.3">
      <c r="A457" t="s">
        <v>3205</v>
      </c>
      <c r="B457" t="s">
        <v>34</v>
      </c>
      <c r="C457" t="s">
        <v>2399</v>
      </c>
      <c r="D457" t="s">
        <v>3206</v>
      </c>
      <c r="E457" t="s">
        <v>2612</v>
      </c>
      <c r="F457">
        <v>0</v>
      </c>
      <c r="G457">
        <v>0</v>
      </c>
      <c r="H457">
        <v>4500</v>
      </c>
      <c r="I457" t="s">
        <v>1919</v>
      </c>
      <c r="J457" t="s">
        <v>116</v>
      </c>
      <c r="K457" t="s">
        <v>1090</v>
      </c>
      <c r="O457" t="str">
        <f t="shared" si="143"/>
        <v>Jonathan Ward</v>
      </c>
      <c r="P457" t="str">
        <f>IFERROR(VLOOKUP(O:O,'Name Bridge'!A:B,2,FALSE),O:O)</f>
        <v>Jonathan Ward</v>
      </c>
      <c r="Q457" s="12">
        <f>VLOOKUP($K457,'Defensive Stats'!$AC:$AH,2,FALSE)</f>
        <v>5.2157996146435455</v>
      </c>
      <c r="R457" s="12">
        <f>VLOOKUP($K457,'Defensive Stats'!$AC:$AH,4,FALSE)</f>
        <v>4.4937655860349128</v>
      </c>
      <c r="S457" s="12">
        <f>VLOOKUP($K457,'Defensive Stats'!$AC:$AH,6,FALSE)</f>
        <v>8.5125786163522008</v>
      </c>
      <c r="T457" s="12">
        <f>IFERROR(VLOOKUP($P457,Passing!$C:$AF,9,FALSE)/VLOOKUP($P457,Passing!$C:$AF,5,FALSE),0)</f>
        <v>0</v>
      </c>
      <c r="U457" s="12">
        <f>IFERROR(VLOOKUP($P457,Passing!$C:$AF,11,FALSE)/VLOOKUP($P457,Passing!$C:$AF,5,FALSE),0)</f>
        <v>0</v>
      </c>
      <c r="V457" s="12">
        <f>IFERROR(VLOOKUP($P457,Passing!$C:$AF,18,FALSE),0)</f>
        <v>0</v>
      </c>
      <c r="W457" s="12">
        <f>IFERROR(VLOOKUP($P457,Passing!$C:$AF,12,FALSE)/VLOOKUP($P457,Passing!$C:$AF,5,FALSE),0)</f>
        <v>0</v>
      </c>
      <c r="X457" s="12">
        <f>IFERROR(IF(OR($B457="D",$B457="K"),0,VLOOKUP($P457,Receiving!$C:$T,7,FALSE)/VLOOKUP($P457,Receiving!$C:$T,5,FALSE)),0)*$AJ457</f>
        <v>0</v>
      </c>
      <c r="Y457" s="21">
        <f>IFERROR(VLOOKUP($P457,Receiving!$C:$T,8,FALSE)/VLOOKUP($P457,Receiving!$C:$T,5,FALSE),0)</f>
        <v>0</v>
      </c>
      <c r="Z457" s="21">
        <f>IFERROR(VLOOKUP($P457,Receiving!$C:$T,10,FALSE)/VLOOKUP($P457,Receiving!$C:$T,5,FALSE),0)</f>
        <v>0</v>
      </c>
      <c r="AA457" s="21">
        <f>IFERROR(VLOOKUP($P457,Receiving!$C:$T,11,FALSE),0)</f>
        <v>0</v>
      </c>
      <c r="AB457" s="21">
        <f>IFERROR(VLOOKUP($P457,Receiving!$C:$T,14,FALSE),0)</f>
        <v>0</v>
      </c>
      <c r="AC457" s="21">
        <f>IFERROR(VLOOKUP($P457,Receiving!$C:$T,11,FALSE)/VLOOKUP($P457,Receiving!$C:$T,5,FALSE),0)</f>
        <v>0</v>
      </c>
      <c r="AD457" s="12">
        <f>IFERROR(VLOOKUP($P457,Rushing!$C:$P,7,FALSE)/VLOOKUP($P457,Rushing!$C:$P,5,FALSE),0)</f>
        <v>0</v>
      </c>
      <c r="AE457" s="12">
        <f>IFERROR(VLOOKUP($P457,Rushing!$C:$P,8,FALSE)/VLOOKUP($P457,Rushing!$C:$P,5,FALSE),0)</f>
        <v>0</v>
      </c>
      <c r="AF457" s="12">
        <f>IFERROR(VLOOKUP($P457,Rushing!$C:$P,12,FALSE),0)</f>
        <v>0</v>
      </c>
      <c r="AG457" s="12">
        <f>IFERROR(VLOOKUP($P457,Rushing!$C:$P,9,FALSE)/VLOOKUP($P457,Rushing!$C:$P,5,FALSE),0)</f>
        <v>0</v>
      </c>
      <c r="AH457" s="12">
        <f>VLOOKUP($J457,'Vegas Odds'!$B:$S,18,FALSE)</f>
        <v>35.724841066015493</v>
      </c>
      <c r="AI457" s="12">
        <f>VLOOKUP($J457,'Vegas Odds'!$B:$S,17,FALSE)</f>
        <v>23.675158933984505</v>
      </c>
      <c r="AJ457">
        <v>1</v>
      </c>
      <c r="AK457" s="12">
        <f t="shared" si="136"/>
        <v>0</v>
      </c>
      <c r="AL457" s="12">
        <f t="shared" si="137"/>
        <v>0</v>
      </c>
      <c r="AM457" s="12">
        <f>V457/Team_Defense_Table[[#Totals],[Passing yds/att]]*'Fanduel Export'!Q457</f>
        <v>0</v>
      </c>
      <c r="AN457" s="12">
        <f t="shared" si="133"/>
        <v>0</v>
      </c>
      <c r="AO457" s="12">
        <f>IFERROR(IF(OR($B457="D",$B457="K"),0,VLOOKUP($P457,Receiving!$C:$T,7,FALSE)/VLOOKUP($P457,Receiving!$C:$T,5,FALSE)),0)*$AJ457</f>
        <v>0</v>
      </c>
      <c r="AP457" s="21">
        <f t="shared" si="144"/>
        <v>43.039806027306028</v>
      </c>
      <c r="AQ457" s="21">
        <f t="shared" si="145"/>
        <v>0</v>
      </c>
      <c r="AR457" s="22">
        <f t="shared" si="138"/>
        <v>0</v>
      </c>
      <c r="AS457" s="22">
        <f t="shared" si="146"/>
        <v>0</v>
      </c>
      <c r="AT457" s="22">
        <f>AA457/Team_Defense_Table[[#Totals],[Yards per completion]]*'Fanduel Export'!S457</f>
        <v>0</v>
      </c>
      <c r="AU457" s="12">
        <f t="shared" si="134"/>
        <v>0</v>
      </c>
      <c r="AV457" s="12">
        <f t="shared" si="139"/>
        <v>0</v>
      </c>
      <c r="AW457" s="21">
        <f t="shared" si="147"/>
        <v>26.173305860805861</v>
      </c>
      <c r="AX457" s="12">
        <f t="shared" si="148"/>
        <v>0</v>
      </c>
      <c r="AY457" s="12">
        <f>AF457/Team_Defense_Table[[#Totals],[Rushing Y/A]]*R457</f>
        <v>0</v>
      </c>
      <c r="AZ457" s="12">
        <f t="shared" si="135"/>
        <v>0</v>
      </c>
      <c r="BA457" s="22">
        <f t="shared" si="140"/>
        <v>0</v>
      </c>
      <c r="BB457" s="22">
        <f t="shared" si="141"/>
        <v>0</v>
      </c>
      <c r="BC457" s="21">
        <f t="shared" si="142"/>
        <v>0</v>
      </c>
      <c r="BD457" t="str">
        <f t="shared" si="149"/>
        <v>Jonathan Ward</v>
      </c>
      <c r="BE457">
        <f t="shared" si="150"/>
        <v>4500</v>
      </c>
      <c r="BF457" t="str">
        <f t="shared" si="151"/>
        <v>RB</v>
      </c>
    </row>
    <row r="458" spans="1:58" x14ac:dyDescent="0.3">
      <c r="A458" t="s">
        <v>3207</v>
      </c>
      <c r="B458" t="s">
        <v>49</v>
      </c>
      <c r="C458" t="s">
        <v>3208</v>
      </c>
      <c r="D458" t="s">
        <v>619</v>
      </c>
      <c r="E458" t="s">
        <v>2319</v>
      </c>
      <c r="F458">
        <v>0</v>
      </c>
      <c r="G458">
        <v>0</v>
      </c>
      <c r="H458">
        <v>4500</v>
      </c>
      <c r="I458" t="s">
        <v>1896</v>
      </c>
      <c r="J458" t="s">
        <v>46</v>
      </c>
      <c r="K458" t="s">
        <v>1094</v>
      </c>
      <c r="O458" t="str">
        <f t="shared" si="143"/>
        <v>Davion Davis</v>
      </c>
      <c r="P458" t="str">
        <f>IFERROR(VLOOKUP(O:O,'Name Bridge'!A:B,2,FALSE),O:O)</f>
        <v>Davion Davis</v>
      </c>
      <c r="Q458" s="12">
        <f>VLOOKUP($K458,'Defensive Stats'!$AC:$AH,2,FALSE)</f>
        <v>6.8150183150183148</v>
      </c>
      <c r="R458" s="12">
        <f>VLOOKUP($K458,'Defensive Stats'!$AC:$AH,4,FALSE)</f>
        <v>4.6739659367396591</v>
      </c>
      <c r="S458" s="12">
        <f>VLOOKUP($K458,'Defensive Stats'!$AC:$AH,6,FALSE)</f>
        <v>11.414110429447852</v>
      </c>
      <c r="T458" s="12">
        <f>IFERROR(VLOOKUP($P458,Passing!$C:$AF,9,FALSE)/VLOOKUP($P458,Passing!$C:$AF,5,FALSE),0)</f>
        <v>0</v>
      </c>
      <c r="U458" s="12">
        <f>IFERROR(VLOOKUP($P458,Passing!$C:$AF,11,FALSE)/VLOOKUP($P458,Passing!$C:$AF,5,FALSE),0)</f>
        <v>0</v>
      </c>
      <c r="V458" s="12">
        <f>IFERROR(VLOOKUP($P458,Passing!$C:$AF,18,FALSE),0)</f>
        <v>0</v>
      </c>
      <c r="W458" s="12">
        <f>IFERROR(VLOOKUP($P458,Passing!$C:$AF,12,FALSE)/VLOOKUP($P458,Passing!$C:$AF,5,FALSE),0)</f>
        <v>0</v>
      </c>
      <c r="X458" s="12">
        <f>IFERROR(IF(OR($B458="D",$B458="K"),0,VLOOKUP($P458,Receiving!$C:$T,7,FALSE)/VLOOKUP($P458,Receiving!$C:$T,5,FALSE)),0)*$AJ458</f>
        <v>0</v>
      </c>
      <c r="Y458" s="21">
        <f>IFERROR(VLOOKUP($P458,Receiving!$C:$T,8,FALSE)/VLOOKUP($P458,Receiving!$C:$T,5,FALSE),0)</f>
        <v>0</v>
      </c>
      <c r="Z458" s="21">
        <f>IFERROR(VLOOKUP($P458,Receiving!$C:$T,10,FALSE)/VLOOKUP($P458,Receiving!$C:$T,5,FALSE),0)</f>
        <v>0</v>
      </c>
      <c r="AA458" s="21">
        <f>IFERROR(VLOOKUP($P458,Receiving!$C:$T,11,FALSE),0)</f>
        <v>0</v>
      </c>
      <c r="AB458" s="21">
        <f>IFERROR(VLOOKUP($P458,Receiving!$C:$T,14,FALSE),0)</f>
        <v>0</v>
      </c>
      <c r="AC458" s="21">
        <f>IFERROR(VLOOKUP($P458,Receiving!$C:$T,11,FALSE)/VLOOKUP($P458,Receiving!$C:$T,5,FALSE),0)</f>
        <v>0</v>
      </c>
      <c r="AD458" s="12">
        <f>IFERROR(VLOOKUP($P458,Rushing!$C:$P,7,FALSE)/VLOOKUP($P458,Rushing!$C:$P,5,FALSE),0)</f>
        <v>0</v>
      </c>
      <c r="AE458" s="12">
        <f>IFERROR(VLOOKUP($P458,Rushing!$C:$P,8,FALSE)/VLOOKUP($P458,Rushing!$C:$P,5,FALSE),0)</f>
        <v>0</v>
      </c>
      <c r="AF458" s="12">
        <f>IFERROR(VLOOKUP($P458,Rushing!$C:$P,12,FALSE),0)</f>
        <v>0</v>
      </c>
      <c r="AG458" s="12">
        <f>IFERROR(VLOOKUP($P458,Rushing!$C:$P,9,FALSE)/VLOOKUP($P458,Rushing!$C:$P,5,FALSE),0)</f>
        <v>0</v>
      </c>
      <c r="AH458" s="12">
        <f>VLOOKUP($J458,'Vegas Odds'!$B:$S,18,FALSE)</f>
        <v>24.965896593176794</v>
      </c>
      <c r="AI458" s="12">
        <f>VLOOKUP($J458,'Vegas Odds'!$B:$S,17,FALSE)</f>
        <v>34.134103406823208</v>
      </c>
      <c r="AJ458">
        <v>1</v>
      </c>
      <c r="AK458" s="12">
        <f t="shared" si="136"/>
        <v>0</v>
      </c>
      <c r="AL458" s="12">
        <f t="shared" si="137"/>
        <v>0</v>
      </c>
      <c r="AM458" s="12">
        <f>V458/Team_Defense_Table[[#Totals],[Passing yds/att]]*'Fanduel Export'!Q458</f>
        <v>0</v>
      </c>
      <c r="AN458" s="12">
        <f t="shared" si="133"/>
        <v>0</v>
      </c>
      <c r="AO458" s="12">
        <f>IFERROR(IF(OR($B458="D",$B458="K"),0,VLOOKUP($P458,Receiving!$C:$T,7,FALSE)/VLOOKUP($P458,Receiving!$C:$T,5,FALSE)),0)*$AJ458</f>
        <v>0</v>
      </c>
      <c r="AP458" s="21">
        <f t="shared" si="144"/>
        <v>26.827243589743592</v>
      </c>
      <c r="AQ458" s="21">
        <f t="shared" si="145"/>
        <v>0</v>
      </c>
      <c r="AR458" s="22">
        <f t="shared" si="138"/>
        <v>0</v>
      </c>
      <c r="AS458" s="22">
        <f t="shared" si="146"/>
        <v>0</v>
      </c>
      <c r="AT458" s="22">
        <f>AA458/Team_Defense_Table[[#Totals],[Yards per completion]]*'Fanduel Export'!S458</f>
        <v>0</v>
      </c>
      <c r="AU458" s="12">
        <f t="shared" si="134"/>
        <v>0</v>
      </c>
      <c r="AV458" s="12">
        <f t="shared" si="139"/>
        <v>0</v>
      </c>
      <c r="AW458" s="21">
        <f t="shared" si="147"/>
        <v>37.68278388278388</v>
      </c>
      <c r="AX458" s="12">
        <f t="shared" si="148"/>
        <v>0</v>
      </c>
      <c r="AY458" s="12">
        <f>AF458/Team_Defense_Table[[#Totals],[Rushing Y/A]]*R458</f>
        <v>0</v>
      </c>
      <c r="AZ458" s="12">
        <f t="shared" si="135"/>
        <v>0</v>
      </c>
      <c r="BA458" s="22">
        <f t="shared" si="140"/>
        <v>0</v>
      </c>
      <c r="BB458" s="22">
        <f t="shared" si="141"/>
        <v>0</v>
      </c>
      <c r="BC458" s="21">
        <f t="shared" si="142"/>
        <v>0</v>
      </c>
      <c r="BD458" t="str">
        <f t="shared" si="149"/>
        <v>Davion Davis</v>
      </c>
      <c r="BE458">
        <f t="shared" si="150"/>
        <v>4500</v>
      </c>
      <c r="BF458" t="str">
        <f t="shared" si="151"/>
        <v>WR</v>
      </c>
    </row>
    <row r="459" spans="1:58" x14ac:dyDescent="0.3">
      <c r="A459" t="s">
        <v>3209</v>
      </c>
      <c r="B459" t="s">
        <v>49</v>
      </c>
      <c r="C459" t="s">
        <v>2541</v>
      </c>
      <c r="D459" t="s">
        <v>510</v>
      </c>
      <c r="E459" t="s">
        <v>3210</v>
      </c>
      <c r="F459">
        <v>2.7999999523162802</v>
      </c>
      <c r="G459">
        <v>2</v>
      </c>
      <c r="H459">
        <v>4500</v>
      </c>
      <c r="I459" t="s">
        <v>1896</v>
      </c>
      <c r="J459" t="s">
        <v>46</v>
      </c>
      <c r="K459" t="s">
        <v>1094</v>
      </c>
      <c r="O459" t="str">
        <f t="shared" si="143"/>
        <v>Alexander Hollins</v>
      </c>
      <c r="P459" t="str">
        <f>IFERROR(VLOOKUP(O:O,'Name Bridge'!A:B,2,FALSE),O:O)</f>
        <v>Alexander Hollins</v>
      </c>
      <c r="Q459" s="12">
        <f>VLOOKUP($K459,'Defensive Stats'!$AC:$AH,2,FALSE)</f>
        <v>6.8150183150183148</v>
      </c>
      <c r="R459" s="12">
        <f>VLOOKUP($K459,'Defensive Stats'!$AC:$AH,4,FALSE)</f>
        <v>4.6739659367396591</v>
      </c>
      <c r="S459" s="12">
        <f>VLOOKUP($K459,'Defensive Stats'!$AC:$AH,6,FALSE)</f>
        <v>11.414110429447852</v>
      </c>
      <c r="T459" s="12">
        <f>IFERROR(VLOOKUP($P459,Passing!$C:$AF,9,FALSE)/VLOOKUP($P459,Passing!$C:$AF,5,FALSE),0)</f>
        <v>0</v>
      </c>
      <c r="U459" s="12">
        <f>IFERROR(VLOOKUP($P459,Passing!$C:$AF,11,FALSE)/VLOOKUP($P459,Passing!$C:$AF,5,FALSE),0)</f>
        <v>0</v>
      </c>
      <c r="V459" s="12">
        <f>IFERROR(VLOOKUP($P459,Passing!$C:$AF,18,FALSE),0)</f>
        <v>0</v>
      </c>
      <c r="W459" s="12">
        <f>IFERROR(VLOOKUP($P459,Passing!$C:$AF,12,FALSE)/VLOOKUP($P459,Passing!$C:$AF,5,FALSE),0)</f>
        <v>0</v>
      </c>
      <c r="X459" s="12">
        <f>IFERROR(IF(OR($B459="D",$B459="K"),0,VLOOKUP($P459,Receiving!$C:$T,7,FALSE)/VLOOKUP($P459,Receiving!$C:$T,5,FALSE)),0)*$AJ459</f>
        <v>1</v>
      </c>
      <c r="Y459" s="21">
        <f>IFERROR(VLOOKUP($P459,Receiving!$C:$T,8,FALSE)/VLOOKUP($P459,Receiving!$C:$T,5,FALSE),0)</f>
        <v>0.5</v>
      </c>
      <c r="Z459" s="21">
        <f>IFERROR(VLOOKUP($P459,Receiving!$C:$T,10,FALSE)/VLOOKUP($P459,Receiving!$C:$T,5,FALSE),0)</f>
        <v>11.5</v>
      </c>
      <c r="AA459" s="21">
        <f>IFERROR(VLOOKUP($P459,Receiving!$C:$T,11,FALSE),0)</f>
        <v>23</v>
      </c>
      <c r="AB459" s="21">
        <f>IFERROR(VLOOKUP($P459,Receiving!$C:$T,14,FALSE),0)</f>
        <v>35</v>
      </c>
      <c r="AC459" s="21">
        <f>IFERROR(VLOOKUP($P459,Receiving!$C:$T,11,FALSE)/VLOOKUP($P459,Receiving!$C:$T,5,FALSE),0)</f>
        <v>5.75</v>
      </c>
      <c r="AD459" s="12">
        <f>IFERROR(VLOOKUP($P459,Rushing!$C:$P,7,FALSE)/VLOOKUP($P459,Rushing!$C:$P,5,FALSE),0)</f>
        <v>0</v>
      </c>
      <c r="AE459" s="12">
        <f>IFERROR(VLOOKUP($P459,Rushing!$C:$P,8,FALSE)/VLOOKUP($P459,Rushing!$C:$P,5,FALSE),0)</f>
        <v>0</v>
      </c>
      <c r="AF459" s="12">
        <f>IFERROR(VLOOKUP($P459,Rushing!$C:$P,12,FALSE),0)</f>
        <v>0</v>
      </c>
      <c r="AG459" s="12">
        <f>IFERROR(VLOOKUP($P459,Rushing!$C:$P,9,FALSE)/VLOOKUP($P459,Rushing!$C:$P,5,FALSE),0)</f>
        <v>0</v>
      </c>
      <c r="AH459" s="12">
        <f>VLOOKUP($J459,'Vegas Odds'!$B:$S,18,FALSE)</f>
        <v>24.965896593176794</v>
      </c>
      <c r="AI459" s="12">
        <f>VLOOKUP($J459,'Vegas Odds'!$B:$S,17,FALSE)</f>
        <v>34.134103406823208</v>
      </c>
      <c r="AJ459">
        <v>1</v>
      </c>
      <c r="AK459" s="12">
        <f t="shared" si="136"/>
        <v>0</v>
      </c>
      <c r="AL459" s="12">
        <f t="shared" si="137"/>
        <v>0</v>
      </c>
      <c r="AM459" s="12">
        <f>V459/Team_Defense_Table[[#Totals],[Passing yds/att]]*'Fanduel Export'!Q459</f>
        <v>0</v>
      </c>
      <c r="AN459" s="12">
        <f t="shared" si="133"/>
        <v>0</v>
      </c>
      <c r="AO459" s="12">
        <f>IFERROR(IF(OR($B459="D",$B459="K"),0,VLOOKUP($P459,Receiving!$C:$T,7,FALSE)/VLOOKUP($P459,Receiving!$C:$T,5,FALSE)),0)*$AJ459</f>
        <v>1</v>
      </c>
      <c r="AP459" s="21">
        <f t="shared" si="144"/>
        <v>26.827243589743592</v>
      </c>
      <c r="AQ459" s="21">
        <f t="shared" si="145"/>
        <v>0.93061728498717566</v>
      </c>
      <c r="AR459" s="22">
        <f t="shared" si="138"/>
        <v>0.5</v>
      </c>
      <c r="AS459" s="22">
        <f t="shared" si="146"/>
        <v>0.46530864249358783</v>
      </c>
      <c r="AT459" s="22">
        <f>AA459/Team_Defense_Table[[#Totals],[Yards per completion]]*'Fanduel Export'!S459</f>
        <v>24.723273770405626</v>
      </c>
      <c r="AU459" s="12">
        <f t="shared" si="134"/>
        <v>11.503952956104769</v>
      </c>
      <c r="AV459" s="12">
        <f t="shared" si="139"/>
        <v>0</v>
      </c>
      <c r="AW459" s="21">
        <f t="shared" si="147"/>
        <v>37.68278388278388</v>
      </c>
      <c r="AX459" s="12">
        <f t="shared" si="148"/>
        <v>0</v>
      </c>
      <c r="AY459" s="12">
        <f>AF459/Team_Defense_Table[[#Totals],[Rushing Y/A]]*R459</f>
        <v>0</v>
      </c>
      <c r="AZ459" s="12">
        <f t="shared" si="135"/>
        <v>0</v>
      </c>
      <c r="BA459" s="22">
        <f t="shared" si="140"/>
        <v>1.4003952956104768</v>
      </c>
      <c r="BB459" s="22">
        <f t="shared" si="141"/>
        <v>0.31119895458010594</v>
      </c>
      <c r="BC459" s="21">
        <f t="shared" si="142"/>
        <v>0.22222222222222221</v>
      </c>
      <c r="BD459" t="str">
        <f t="shared" si="149"/>
        <v>Alexander Hollins</v>
      </c>
      <c r="BE459">
        <f t="shared" si="150"/>
        <v>4500</v>
      </c>
      <c r="BF459" t="str">
        <f t="shared" si="151"/>
        <v>WR</v>
      </c>
    </row>
    <row r="460" spans="1:58" x14ac:dyDescent="0.3">
      <c r="A460" t="s">
        <v>3211</v>
      </c>
      <c r="B460" t="s">
        <v>34</v>
      </c>
      <c r="C460" t="s">
        <v>1949</v>
      </c>
      <c r="D460" t="s">
        <v>476</v>
      </c>
      <c r="E460" t="s">
        <v>3212</v>
      </c>
      <c r="F460">
        <v>4.6500000953674299</v>
      </c>
      <c r="G460">
        <v>2</v>
      </c>
      <c r="H460">
        <v>4500</v>
      </c>
      <c r="I460" t="s">
        <v>1900</v>
      </c>
      <c r="J460" t="s">
        <v>61</v>
      </c>
      <c r="K460" t="s">
        <v>84</v>
      </c>
      <c r="O460" t="str">
        <f t="shared" si="143"/>
        <v>Nick Bellore</v>
      </c>
      <c r="P460" t="str">
        <f>IFERROR(VLOOKUP(O:O,'Name Bridge'!A:B,2,FALSE),O:O)</f>
        <v>Nick Bellore</v>
      </c>
      <c r="Q460" s="12">
        <f>VLOOKUP($K460,'Defensive Stats'!$AC:$AH,2,FALSE)</f>
        <v>7.3097014925373136</v>
      </c>
      <c r="R460" s="12">
        <f>VLOOKUP($K460,'Defensive Stats'!$AC:$AH,4,FALSE)</f>
        <v>4.2161520190023749</v>
      </c>
      <c r="S460" s="12">
        <f>VLOOKUP($K460,'Defensive Stats'!$AC:$AH,6,FALSE)</f>
        <v>11.162393162393162</v>
      </c>
      <c r="T460" s="12">
        <f>IFERROR(VLOOKUP($P460,Passing!$C:$AF,9,FALSE)/VLOOKUP($P460,Passing!$C:$AF,5,FALSE),0)</f>
        <v>0</v>
      </c>
      <c r="U460" s="12">
        <f>IFERROR(VLOOKUP($P460,Passing!$C:$AF,11,FALSE)/VLOOKUP($P460,Passing!$C:$AF,5,FALSE),0)</f>
        <v>0</v>
      </c>
      <c r="V460" s="12">
        <f>IFERROR(VLOOKUP($P460,Passing!$C:$AF,18,FALSE),0)</f>
        <v>0</v>
      </c>
      <c r="W460" s="12">
        <f>IFERROR(VLOOKUP($P460,Passing!$C:$AF,12,FALSE)/VLOOKUP($P460,Passing!$C:$AF,5,FALSE),0)</f>
        <v>0</v>
      </c>
      <c r="X460" s="12">
        <f>IFERROR(IF(OR($B460="D",$B460="K"),0,VLOOKUP($P460,Receiving!$C:$T,7,FALSE)/VLOOKUP($P460,Receiving!$C:$T,5,FALSE)),0)*$AJ460</f>
        <v>0.14285714285714285</v>
      </c>
      <c r="Y460" s="21">
        <f>IFERROR(VLOOKUP($P460,Receiving!$C:$T,8,FALSE)/VLOOKUP($P460,Receiving!$C:$T,5,FALSE),0)</f>
        <v>0.14285714285714285</v>
      </c>
      <c r="Z460" s="21">
        <f>IFERROR(VLOOKUP($P460,Receiving!$C:$T,10,FALSE)/VLOOKUP($P460,Receiving!$C:$T,5,FALSE),0)</f>
        <v>1.6428571428571428</v>
      </c>
      <c r="AA460" s="21">
        <f>IFERROR(VLOOKUP($P460,Receiving!$C:$T,11,FALSE),0)</f>
        <v>11.5</v>
      </c>
      <c r="AB460" s="21">
        <f>IFERROR(VLOOKUP($P460,Receiving!$C:$T,14,FALSE),0)</f>
        <v>20</v>
      </c>
      <c r="AC460" s="21">
        <f>IFERROR(VLOOKUP($P460,Receiving!$C:$T,11,FALSE)/VLOOKUP($P460,Receiving!$C:$T,5,FALSE),0)</f>
        <v>0.8214285714285714</v>
      </c>
      <c r="AD460" s="12">
        <f>IFERROR(VLOOKUP($P460,Rushing!$C:$P,7,FALSE)/VLOOKUP($P460,Rushing!$C:$P,5,FALSE),0)</f>
        <v>0</v>
      </c>
      <c r="AE460" s="12">
        <f>IFERROR(VLOOKUP($P460,Rushing!$C:$P,8,FALSE)/VLOOKUP($P460,Rushing!$C:$P,5,FALSE),0)</f>
        <v>0</v>
      </c>
      <c r="AF460" s="12">
        <f>IFERROR(VLOOKUP($P460,Rushing!$C:$P,12,FALSE),0)</f>
        <v>0</v>
      </c>
      <c r="AG460" s="12">
        <f>IFERROR(VLOOKUP($P460,Rushing!$C:$P,9,FALSE)/VLOOKUP($P460,Rushing!$C:$P,5,FALSE),0)</f>
        <v>0</v>
      </c>
      <c r="AH460" s="12">
        <f>VLOOKUP($J460,'Vegas Odds'!$B:$S,18,FALSE)</f>
        <v>34.284943948412703</v>
      </c>
      <c r="AI460" s="12">
        <f>VLOOKUP($J460,'Vegas Odds'!$B:$S,17,FALSE)</f>
        <v>30.315056051587295</v>
      </c>
      <c r="AJ460">
        <v>1</v>
      </c>
      <c r="AK460" s="12">
        <f t="shared" si="136"/>
        <v>0</v>
      </c>
      <c r="AL460" s="12">
        <f t="shared" si="137"/>
        <v>0</v>
      </c>
      <c r="AM460" s="12">
        <f>V460/Team_Defense_Table[[#Totals],[Passing yds/att]]*'Fanduel Export'!Q460</f>
        <v>0</v>
      </c>
      <c r="AN460" s="12">
        <f t="shared" ref="AN460:AN523" si="152">AM460*AL460</f>
        <v>0</v>
      </c>
      <c r="AO460" s="12">
        <f>IFERROR(IF(OR($B460="D",$B460="K"),0,VLOOKUP($P460,Receiving!$C:$T,7,FALSE)/VLOOKUP($P460,Receiving!$C:$T,5,FALSE)),0)*$AJ460</f>
        <v>0.14285714285714285</v>
      </c>
      <c r="AP460" s="21">
        <f t="shared" si="144"/>
        <v>34.263041125541122</v>
      </c>
      <c r="AQ460" s="21">
        <f t="shared" si="145"/>
        <v>0.14294846501049391</v>
      </c>
      <c r="AR460" s="22">
        <f t="shared" si="138"/>
        <v>0.14285714285714285</v>
      </c>
      <c r="AS460" s="22">
        <f t="shared" si="146"/>
        <v>0.14294846501049391</v>
      </c>
      <c r="AT460" s="22">
        <f>AA460/Team_Defense_Table[[#Totals],[Yards per completion]]*'Fanduel Export'!S460</f>
        <v>12.08902366034406</v>
      </c>
      <c r="AU460" s="12">
        <f t="shared" ref="AU460:AU523" si="153">AS460*AT460</f>
        <v>1.7281073757217258</v>
      </c>
      <c r="AV460" s="12">
        <f t="shared" si="139"/>
        <v>0</v>
      </c>
      <c r="AW460" s="21">
        <f t="shared" si="147"/>
        <v>46.789285714285711</v>
      </c>
      <c r="AX460" s="12">
        <f t="shared" si="148"/>
        <v>0</v>
      </c>
      <c r="AY460" s="12">
        <f>AF460/Team_Defense_Table[[#Totals],[Rushing Y/A]]*R460</f>
        <v>0</v>
      </c>
      <c r="AZ460" s="12">
        <f t="shared" ref="AZ460:AZ523" si="154">AY460*AX460</f>
        <v>0</v>
      </c>
      <c r="BA460" s="22">
        <f t="shared" si="140"/>
        <v>0.244239309000744</v>
      </c>
      <c r="BB460" s="22">
        <f t="shared" si="141"/>
        <v>5.4275402000165333E-2</v>
      </c>
      <c r="BC460" s="21">
        <f t="shared" si="142"/>
        <v>3.1746031746031744E-2</v>
      </c>
      <c r="BD460" t="str">
        <f t="shared" si="149"/>
        <v>Nick Bellore</v>
      </c>
      <c r="BE460">
        <f t="shared" si="150"/>
        <v>4500</v>
      </c>
      <c r="BF460" t="str">
        <f t="shared" si="151"/>
        <v>RB</v>
      </c>
    </row>
    <row r="461" spans="1:58" x14ac:dyDescent="0.3">
      <c r="A461" t="s">
        <v>3213</v>
      </c>
      <c r="B461" t="s">
        <v>52</v>
      </c>
      <c r="C461" t="s">
        <v>3214</v>
      </c>
      <c r="D461" t="s">
        <v>145</v>
      </c>
      <c r="E461" t="s">
        <v>3215</v>
      </c>
      <c r="F461">
        <v>6.7750000953674299</v>
      </c>
      <c r="G461">
        <v>16</v>
      </c>
      <c r="H461">
        <v>4500</v>
      </c>
      <c r="I461" t="s">
        <v>1884</v>
      </c>
      <c r="J461" t="s">
        <v>1138</v>
      </c>
      <c r="K461" t="s">
        <v>33</v>
      </c>
      <c r="O461" t="str">
        <f t="shared" si="143"/>
        <v>Jason Witten</v>
      </c>
      <c r="P461" t="str">
        <f>IFERROR(VLOOKUP(O:O,'Name Bridge'!A:B,2,FALSE),O:O)</f>
        <v>Jason Witten</v>
      </c>
      <c r="Q461" s="12">
        <f>VLOOKUP($K461,'Defensive Stats'!$AC:$AH,2,FALSE)</f>
        <v>6.7941176470588234</v>
      </c>
      <c r="R461" s="12">
        <f>VLOOKUP($K461,'Defensive Stats'!$AC:$AH,4,FALSE)</f>
        <v>5.1595505617977526</v>
      </c>
      <c r="S461" s="12">
        <f>VLOOKUP($K461,'Defensive Stats'!$AC:$AH,6,FALSE)</f>
        <v>10.651296829971182</v>
      </c>
      <c r="T461" s="12">
        <f>IFERROR(VLOOKUP($P461,Passing!$C:$AF,9,FALSE)/VLOOKUP($P461,Passing!$C:$AF,5,FALSE),0)</f>
        <v>0</v>
      </c>
      <c r="U461" s="12">
        <f>IFERROR(VLOOKUP($P461,Passing!$C:$AF,11,FALSE)/VLOOKUP($P461,Passing!$C:$AF,5,FALSE),0)</f>
        <v>0</v>
      </c>
      <c r="V461" s="12">
        <f>IFERROR(VLOOKUP($P461,Passing!$C:$AF,18,FALSE),0)</f>
        <v>0</v>
      </c>
      <c r="W461" s="12">
        <f>IFERROR(VLOOKUP($P461,Passing!$C:$AF,12,FALSE)/VLOOKUP($P461,Passing!$C:$AF,5,FALSE),0)</f>
        <v>0</v>
      </c>
      <c r="X461" s="12">
        <f>IFERROR(IF(OR($B461="D",$B461="K"),0,VLOOKUP($P461,Receiving!$C:$T,7,FALSE)/VLOOKUP($P461,Receiving!$C:$T,5,FALSE)),0)*$AJ461</f>
        <v>5.1875</v>
      </c>
      <c r="Y461" s="21">
        <f>IFERROR(VLOOKUP($P461,Receiving!$C:$T,8,FALSE)/VLOOKUP($P461,Receiving!$C:$T,5,FALSE),0)</f>
        <v>3.9375</v>
      </c>
      <c r="Z461" s="21">
        <f>IFERROR(VLOOKUP($P461,Receiving!$C:$T,10,FALSE)/VLOOKUP($P461,Receiving!$C:$T,5,FALSE),0)</f>
        <v>33.0625</v>
      </c>
      <c r="AA461" s="21">
        <f>IFERROR(VLOOKUP($P461,Receiving!$C:$T,11,FALSE),0)</f>
        <v>8.4</v>
      </c>
      <c r="AB461" s="21">
        <f>IFERROR(VLOOKUP($P461,Receiving!$C:$T,14,FALSE),0)</f>
        <v>33</v>
      </c>
      <c r="AC461" s="21">
        <f>IFERROR(VLOOKUP($P461,Receiving!$C:$T,11,FALSE)/VLOOKUP($P461,Receiving!$C:$T,5,FALSE),0)</f>
        <v>0.52500000000000002</v>
      </c>
      <c r="AD461" s="12">
        <f>IFERROR(VLOOKUP($P461,Rushing!$C:$P,7,FALSE)/VLOOKUP($P461,Rushing!$C:$P,5,FALSE),0)</f>
        <v>0</v>
      </c>
      <c r="AE461" s="12">
        <f>IFERROR(VLOOKUP($P461,Rushing!$C:$P,8,FALSE)/VLOOKUP($P461,Rushing!$C:$P,5,FALSE),0)</f>
        <v>0</v>
      </c>
      <c r="AF461" s="12">
        <f>IFERROR(VLOOKUP($P461,Rushing!$C:$P,12,FALSE),0)</f>
        <v>0</v>
      </c>
      <c r="AG461" s="12">
        <f>IFERROR(VLOOKUP($P461,Rushing!$C:$P,9,FALSE)/VLOOKUP($P461,Rushing!$C:$P,5,FALSE),0)</f>
        <v>0</v>
      </c>
      <c r="AH461" s="12">
        <f>VLOOKUP($J461,'Vegas Odds'!$B:$S,18,FALSE)</f>
        <v>29.094443537499998</v>
      </c>
      <c r="AI461" s="12">
        <f>VLOOKUP($J461,'Vegas Odds'!$B:$S,17,FALSE)</f>
        <v>32.205556462499999</v>
      </c>
      <c r="AJ461">
        <v>1</v>
      </c>
      <c r="AK461" s="12">
        <f t="shared" si="136"/>
        <v>0</v>
      </c>
      <c r="AL461" s="12">
        <f t="shared" si="137"/>
        <v>0</v>
      </c>
      <c r="AM461" s="12">
        <f>V461/Team_Defense_Table[[#Totals],[Passing yds/att]]*'Fanduel Export'!Q461</f>
        <v>0</v>
      </c>
      <c r="AN461" s="12">
        <f t="shared" si="152"/>
        <v>0</v>
      </c>
      <c r="AO461" s="12">
        <f>IFERROR(IF(OR($B461="D",$B461="K"),0,VLOOKUP($P461,Receiving!$C:$T,7,FALSE)/VLOOKUP($P461,Receiving!$C:$T,5,FALSE)),0)*$AJ461</f>
        <v>5.1875</v>
      </c>
      <c r="AP461" s="21">
        <f t="shared" si="144"/>
        <v>44.777285214785209</v>
      </c>
      <c r="AQ461" s="21">
        <f t="shared" si="145"/>
        <v>3.37062475151901</v>
      </c>
      <c r="AR461" s="22">
        <f t="shared" si="138"/>
        <v>3.9375</v>
      </c>
      <c r="AS461" s="22">
        <f t="shared" si="146"/>
        <v>2.5584260162132244</v>
      </c>
      <c r="AT461" s="22">
        <f>AA461/Team_Defense_Table[[#Totals],[Yards per completion]]*'Fanduel Export'!S461</f>
        <v>8.4259299810470978</v>
      </c>
      <c r="AU461" s="12">
        <f t="shared" si="153"/>
        <v>21.557118474301895</v>
      </c>
      <c r="AV461" s="12">
        <f t="shared" si="139"/>
        <v>0</v>
      </c>
      <c r="AW461" s="21">
        <f t="shared" si="147"/>
        <v>27.354940892440894</v>
      </c>
      <c r="AX461" s="12">
        <f t="shared" si="148"/>
        <v>0</v>
      </c>
      <c r="AY461" s="12">
        <f>AF461/Team_Defense_Table[[#Totals],[Rushing Y/A]]*R461</f>
        <v>0</v>
      </c>
      <c r="AZ461" s="12">
        <f t="shared" si="154"/>
        <v>0</v>
      </c>
      <c r="BA461" s="22">
        <f t="shared" si="140"/>
        <v>4.1244618474301893</v>
      </c>
      <c r="BB461" s="22">
        <f t="shared" si="141"/>
        <v>0.91654707720670869</v>
      </c>
      <c r="BC461" s="21">
        <f t="shared" si="142"/>
        <v>1.1527777777777777</v>
      </c>
      <c r="BD461" t="str">
        <f t="shared" si="149"/>
        <v>Jason Witten</v>
      </c>
      <c r="BE461">
        <f t="shared" si="150"/>
        <v>4500</v>
      </c>
      <c r="BF461" t="str">
        <f t="shared" si="151"/>
        <v>TE</v>
      </c>
    </row>
    <row r="462" spans="1:58" x14ac:dyDescent="0.3">
      <c r="A462" t="s">
        <v>3216</v>
      </c>
      <c r="B462" t="s">
        <v>49</v>
      </c>
      <c r="C462" t="s">
        <v>2348</v>
      </c>
      <c r="D462" t="s">
        <v>365</v>
      </c>
      <c r="E462" t="s">
        <v>3217</v>
      </c>
      <c r="F462">
        <v>4.0124998092651296</v>
      </c>
      <c r="G462">
        <v>8</v>
      </c>
      <c r="H462">
        <v>4500</v>
      </c>
      <c r="I462" t="s">
        <v>1941</v>
      </c>
      <c r="J462" t="s">
        <v>76</v>
      </c>
      <c r="K462" t="s">
        <v>135</v>
      </c>
      <c r="L462" t="s">
        <v>2506</v>
      </c>
      <c r="M462" t="s">
        <v>2548</v>
      </c>
      <c r="O462" t="str">
        <f t="shared" si="143"/>
        <v>Marquise Goodwin</v>
      </c>
      <c r="P462" t="str">
        <f>IFERROR(VLOOKUP(O:O,'Name Bridge'!A:B,2,FALSE),O:O)</f>
        <v>Marquise Goodwin</v>
      </c>
      <c r="Q462" s="12">
        <f>VLOOKUP($K462,'Defensive Stats'!$AC:$AH,2,FALSE)</f>
        <v>7.0796296296296299</v>
      </c>
      <c r="R462" s="12">
        <f>VLOOKUP($K462,'Defensive Stats'!$AC:$AH,4,FALSE)</f>
        <v>4.7444219066937121</v>
      </c>
      <c r="S462" s="12">
        <f>VLOOKUP($K462,'Defensive Stats'!$AC:$AH,6,FALSE)</f>
        <v>10.304582210242588</v>
      </c>
      <c r="T462" s="12">
        <f>IFERROR(VLOOKUP($P462,Passing!$C:$AF,9,FALSE)/VLOOKUP($P462,Passing!$C:$AF,5,FALSE),0)</f>
        <v>0</v>
      </c>
      <c r="U462" s="12">
        <f>IFERROR(VLOOKUP($P462,Passing!$C:$AF,11,FALSE)/VLOOKUP($P462,Passing!$C:$AF,5,FALSE),0)</f>
        <v>0</v>
      </c>
      <c r="V462" s="12">
        <f>IFERROR(VLOOKUP($P462,Passing!$C:$AF,18,FALSE),0)</f>
        <v>0</v>
      </c>
      <c r="W462" s="12">
        <f>IFERROR(VLOOKUP($P462,Passing!$C:$AF,12,FALSE)/VLOOKUP($P462,Passing!$C:$AF,5,FALSE),0)</f>
        <v>0</v>
      </c>
      <c r="X462" s="12">
        <f>IFERROR(IF(OR($B462="D",$B462="K"),0,VLOOKUP($P462,Receiving!$C:$T,7,FALSE)/VLOOKUP($P462,Receiving!$C:$T,5,FALSE)),0)*$AJ462</f>
        <v>2.3333333333333335</v>
      </c>
      <c r="Y462" s="21">
        <f>IFERROR(VLOOKUP($P462,Receiving!$C:$T,8,FALSE)/VLOOKUP($P462,Receiving!$C:$T,5,FALSE),0)</f>
        <v>1.3333333333333333</v>
      </c>
      <c r="Z462" s="21">
        <f>IFERROR(VLOOKUP($P462,Receiving!$C:$T,10,FALSE)/VLOOKUP($P462,Receiving!$C:$T,5,FALSE),0)</f>
        <v>20.666666666666668</v>
      </c>
      <c r="AA462" s="21">
        <f>IFERROR(VLOOKUP($P462,Receiving!$C:$T,11,FALSE),0)</f>
        <v>15.5</v>
      </c>
      <c r="AB462" s="21">
        <f>IFERROR(VLOOKUP($P462,Receiving!$C:$T,14,FALSE),0)</f>
        <v>38</v>
      </c>
      <c r="AC462" s="21">
        <f>IFERROR(VLOOKUP($P462,Receiving!$C:$T,11,FALSE)/VLOOKUP($P462,Receiving!$C:$T,5,FALSE),0)</f>
        <v>1.7222222222222223</v>
      </c>
      <c r="AD462" s="12">
        <f>IFERROR(VLOOKUP($P462,Rushing!$C:$P,7,FALSE)/VLOOKUP($P462,Rushing!$C:$P,5,FALSE),0)</f>
        <v>0.1111111111111111</v>
      </c>
      <c r="AE462" s="12">
        <f>IFERROR(VLOOKUP($P462,Rushing!$C:$P,8,FALSE)/VLOOKUP($P462,Rushing!$C:$P,5,FALSE),0)</f>
        <v>1.6666666666666667</v>
      </c>
      <c r="AF462" s="12" t="str">
        <f>IFERROR(VLOOKUP($P462,Rushing!$C:$P,12,FALSE),0)</f>
        <v>15.0</v>
      </c>
      <c r="AG462" s="12">
        <f>IFERROR(VLOOKUP($P462,Rushing!$C:$P,9,FALSE)/VLOOKUP($P462,Rushing!$C:$P,5,FALSE),0)</f>
        <v>0</v>
      </c>
      <c r="AH462" s="12">
        <f>VLOOKUP($J462,'Vegas Odds'!$B:$S,18,FALSE)</f>
        <v>29.284970403171386</v>
      </c>
      <c r="AI462" s="12">
        <f>VLOOKUP($J462,'Vegas Odds'!$B:$S,17,FALSE)</f>
        <v>32.615029596828613</v>
      </c>
      <c r="AJ462">
        <v>1</v>
      </c>
      <c r="AK462" s="12">
        <f t="shared" si="136"/>
        <v>0</v>
      </c>
      <c r="AL462" s="12">
        <f t="shared" si="137"/>
        <v>0</v>
      </c>
      <c r="AM462" s="12">
        <f>V462/Team_Defense_Table[[#Totals],[Passing yds/att]]*'Fanduel Export'!Q462</f>
        <v>0</v>
      </c>
      <c r="AN462" s="12">
        <f t="shared" si="152"/>
        <v>0</v>
      </c>
      <c r="AO462" s="12">
        <f>IFERROR(IF(OR($B462="D",$B462="K"),0,VLOOKUP($P462,Receiving!$C:$T,7,FALSE)/VLOOKUP($P462,Receiving!$C:$T,5,FALSE)),0)*$AJ462</f>
        <v>2.3333333333333335</v>
      </c>
      <c r="AP462" s="21">
        <f t="shared" si="144"/>
        <v>48.590422077922085</v>
      </c>
      <c r="AQ462" s="21">
        <f t="shared" si="145"/>
        <v>1.4062770950583607</v>
      </c>
      <c r="AR462" s="22">
        <f t="shared" si="138"/>
        <v>1.3333333333333333</v>
      </c>
      <c r="AS462" s="22">
        <f t="shared" si="146"/>
        <v>0.80358691146192041</v>
      </c>
      <c r="AT462" s="22">
        <f>AA462/Team_Defense_Table[[#Totals],[Yards per completion]]*'Fanduel Export'!S462</f>
        <v>15.041742808061059</v>
      </c>
      <c r="AU462" s="12">
        <f t="shared" si="153"/>
        <v>12.08734764613434</v>
      </c>
      <c r="AV462" s="12">
        <f t="shared" si="139"/>
        <v>0.1111111111111111</v>
      </c>
      <c r="AW462" s="21">
        <f t="shared" si="147"/>
        <v>20.961922799422798</v>
      </c>
      <c r="AX462" s="12">
        <f t="shared" si="148"/>
        <v>0.1728797597482416</v>
      </c>
      <c r="AY462" s="12">
        <f>AF462/Team_Defense_Table[[#Totals],[Rushing Y/A]]*R462</f>
        <v>16.502337066760738</v>
      </c>
      <c r="AZ462" s="12">
        <f t="shared" si="154"/>
        <v>2.8529200673860986</v>
      </c>
      <c r="BA462" s="22">
        <f t="shared" si="140"/>
        <v>2.1606934380187104</v>
      </c>
      <c r="BB462" s="22">
        <f t="shared" si="141"/>
        <v>0.4801540973374912</v>
      </c>
      <c r="BC462" s="21">
        <f t="shared" si="142"/>
        <v>0.5185185185185186</v>
      </c>
      <c r="BD462" t="str">
        <f t="shared" si="149"/>
        <v>Marquise Goodwin</v>
      </c>
      <c r="BE462">
        <f t="shared" si="150"/>
        <v>4500</v>
      </c>
      <c r="BF462" t="str">
        <f t="shared" si="151"/>
        <v>WR</v>
      </c>
    </row>
    <row r="463" spans="1:58" x14ac:dyDescent="0.3">
      <c r="A463" t="s">
        <v>3218</v>
      </c>
      <c r="B463" t="s">
        <v>34</v>
      </c>
      <c r="C463" t="s">
        <v>2987</v>
      </c>
      <c r="D463" t="s">
        <v>3219</v>
      </c>
      <c r="E463" t="s">
        <v>2377</v>
      </c>
      <c r="F463">
        <v>0</v>
      </c>
      <c r="G463">
        <v>0</v>
      </c>
      <c r="H463">
        <v>4500</v>
      </c>
      <c r="I463" t="s">
        <v>1934</v>
      </c>
      <c r="J463" t="s">
        <v>78</v>
      </c>
      <c r="K463" t="s">
        <v>56</v>
      </c>
      <c r="L463" t="s">
        <v>2205</v>
      </c>
      <c r="M463" t="s">
        <v>2420</v>
      </c>
      <c r="O463" t="str">
        <f t="shared" si="143"/>
        <v>Rodney Anderson</v>
      </c>
      <c r="P463" t="str">
        <f>IFERROR(VLOOKUP(O:O,'Name Bridge'!A:B,2,FALSE),O:O)</f>
        <v>Rodney Anderson</v>
      </c>
      <c r="Q463" s="12">
        <f>VLOOKUP($K463,'Defensive Stats'!$AC:$AH,2,FALSE)</f>
        <v>6.9051724137931032</v>
      </c>
      <c r="R463" s="12">
        <f>VLOOKUP($K463,'Defensive Stats'!$AC:$AH,4,FALSE)</f>
        <v>4.2074592074592072</v>
      </c>
      <c r="S463" s="12">
        <f>VLOOKUP($K463,'Defensive Stats'!$AC:$AH,6,FALSE)</f>
        <v>9.7682926829268286</v>
      </c>
      <c r="T463" s="12">
        <f>IFERROR(VLOOKUP($P463,Passing!$C:$AF,9,FALSE)/VLOOKUP($P463,Passing!$C:$AF,5,FALSE),0)</f>
        <v>0</v>
      </c>
      <c r="U463" s="12">
        <f>IFERROR(VLOOKUP($P463,Passing!$C:$AF,11,FALSE)/VLOOKUP($P463,Passing!$C:$AF,5,FALSE),0)</f>
        <v>0</v>
      </c>
      <c r="V463" s="12">
        <f>IFERROR(VLOOKUP($P463,Passing!$C:$AF,18,FALSE),0)</f>
        <v>0</v>
      </c>
      <c r="W463" s="12">
        <f>IFERROR(VLOOKUP($P463,Passing!$C:$AF,12,FALSE)/VLOOKUP($P463,Passing!$C:$AF,5,FALSE),0)</f>
        <v>0</v>
      </c>
      <c r="X463" s="12">
        <f>IFERROR(IF(OR($B463="D",$B463="K"),0,VLOOKUP($P463,Receiving!$C:$T,7,FALSE)/VLOOKUP($P463,Receiving!$C:$T,5,FALSE)),0)*$AJ463</f>
        <v>0</v>
      </c>
      <c r="Y463" s="21">
        <f>IFERROR(VLOOKUP($P463,Receiving!$C:$T,8,FALSE)/VLOOKUP($P463,Receiving!$C:$T,5,FALSE),0)</f>
        <v>0</v>
      </c>
      <c r="Z463" s="21">
        <f>IFERROR(VLOOKUP($P463,Receiving!$C:$T,10,FALSE)/VLOOKUP($P463,Receiving!$C:$T,5,FALSE),0)</f>
        <v>0</v>
      </c>
      <c r="AA463" s="21">
        <f>IFERROR(VLOOKUP($P463,Receiving!$C:$T,11,FALSE),0)</f>
        <v>0</v>
      </c>
      <c r="AB463" s="21">
        <f>IFERROR(VLOOKUP($P463,Receiving!$C:$T,14,FALSE),0)</f>
        <v>0</v>
      </c>
      <c r="AC463" s="21">
        <f>IFERROR(VLOOKUP($P463,Receiving!$C:$T,11,FALSE)/VLOOKUP($P463,Receiving!$C:$T,5,FALSE),0)</f>
        <v>0</v>
      </c>
      <c r="AD463" s="12">
        <f>IFERROR(VLOOKUP($P463,Rushing!$C:$P,7,FALSE)/VLOOKUP($P463,Rushing!$C:$P,5,FALSE),0)</f>
        <v>0</v>
      </c>
      <c r="AE463" s="12">
        <f>IFERROR(VLOOKUP($P463,Rushing!$C:$P,8,FALSE)/VLOOKUP($P463,Rushing!$C:$P,5,FALSE),0)</f>
        <v>0</v>
      </c>
      <c r="AF463" s="12">
        <f>IFERROR(VLOOKUP($P463,Rushing!$C:$P,12,FALSE),0)</f>
        <v>0</v>
      </c>
      <c r="AG463" s="12">
        <f>IFERROR(VLOOKUP($P463,Rushing!$C:$P,9,FALSE)/VLOOKUP($P463,Rushing!$C:$P,5,FALSE),0)</f>
        <v>0</v>
      </c>
      <c r="AH463" s="12">
        <f>VLOOKUP($J463,'Vegas Odds'!$B:$S,18,FALSE)</f>
        <v>37.475043336397064</v>
      </c>
      <c r="AI463" s="12">
        <f>VLOOKUP($J463,'Vegas Odds'!$B:$S,17,FALSE)</f>
        <v>24.624956663602941</v>
      </c>
      <c r="AJ463">
        <v>1</v>
      </c>
      <c r="AK463" s="12">
        <f t="shared" si="136"/>
        <v>0</v>
      </c>
      <c r="AL463" s="12">
        <f t="shared" si="137"/>
        <v>0</v>
      </c>
      <c r="AM463" s="12">
        <f>V463/Team_Defense_Table[[#Totals],[Passing yds/att]]*'Fanduel Export'!Q463</f>
        <v>0</v>
      </c>
      <c r="AN463" s="12">
        <f t="shared" si="152"/>
        <v>0</v>
      </c>
      <c r="AO463" s="12">
        <f>IFERROR(IF(OR($B463="D",$B463="K"),0,VLOOKUP($P463,Receiving!$C:$T,7,FALSE)/VLOOKUP($P463,Receiving!$C:$T,5,FALSE)),0)*$AJ463</f>
        <v>0</v>
      </c>
      <c r="AP463" s="21">
        <f t="shared" si="144"/>
        <v>31.570833333333336</v>
      </c>
      <c r="AQ463" s="21">
        <f t="shared" si="145"/>
        <v>0</v>
      </c>
      <c r="AR463" s="22">
        <f t="shared" si="138"/>
        <v>0</v>
      </c>
      <c r="AS463" s="22">
        <f t="shared" si="146"/>
        <v>0</v>
      </c>
      <c r="AT463" s="22">
        <f>AA463/Team_Defense_Table[[#Totals],[Yards per completion]]*'Fanduel Export'!S463</f>
        <v>0</v>
      </c>
      <c r="AU463" s="12">
        <f t="shared" si="153"/>
        <v>0</v>
      </c>
      <c r="AV463" s="12">
        <f t="shared" si="139"/>
        <v>0</v>
      </c>
      <c r="AW463" s="21">
        <f t="shared" si="147"/>
        <v>28.63095238095238</v>
      </c>
      <c r="AX463" s="12">
        <f t="shared" si="148"/>
        <v>0</v>
      </c>
      <c r="AY463" s="12">
        <f>AF463/Team_Defense_Table[[#Totals],[Rushing Y/A]]*R463</f>
        <v>0</v>
      </c>
      <c r="AZ463" s="12">
        <f t="shared" si="154"/>
        <v>0</v>
      </c>
      <c r="BA463" s="22">
        <f t="shared" si="140"/>
        <v>0</v>
      </c>
      <c r="BB463" s="22">
        <f t="shared" si="141"/>
        <v>0</v>
      </c>
      <c r="BC463" s="21">
        <f t="shared" si="142"/>
        <v>0</v>
      </c>
      <c r="BD463" t="str">
        <f t="shared" si="149"/>
        <v>Rodney Anderson</v>
      </c>
      <c r="BE463">
        <f t="shared" si="150"/>
        <v>4500</v>
      </c>
      <c r="BF463" t="str">
        <f t="shared" si="151"/>
        <v>RB</v>
      </c>
    </row>
    <row r="464" spans="1:58" x14ac:dyDescent="0.3">
      <c r="A464" t="s">
        <v>3220</v>
      </c>
      <c r="B464" t="s">
        <v>34</v>
      </c>
      <c r="C464" t="s">
        <v>3221</v>
      </c>
      <c r="D464" t="s">
        <v>629</v>
      </c>
      <c r="E464" t="s">
        <v>2863</v>
      </c>
      <c r="F464">
        <v>0</v>
      </c>
      <c r="G464">
        <v>0</v>
      </c>
      <c r="H464">
        <v>4500</v>
      </c>
      <c r="I464" t="s">
        <v>1919</v>
      </c>
      <c r="J464" t="s">
        <v>116</v>
      </c>
      <c r="K464" t="s">
        <v>1090</v>
      </c>
      <c r="O464" t="str">
        <f t="shared" si="143"/>
        <v>D.J. Foster</v>
      </c>
      <c r="P464" t="str">
        <f>IFERROR(VLOOKUP(O:O,'Name Bridge'!A:B,2,FALSE),O:O)</f>
        <v>D.J. Foster</v>
      </c>
      <c r="Q464" s="12">
        <f>VLOOKUP($K464,'Defensive Stats'!$AC:$AH,2,FALSE)</f>
        <v>5.2157996146435455</v>
      </c>
      <c r="R464" s="12">
        <f>VLOOKUP($K464,'Defensive Stats'!$AC:$AH,4,FALSE)</f>
        <v>4.4937655860349128</v>
      </c>
      <c r="S464" s="12">
        <f>VLOOKUP($K464,'Defensive Stats'!$AC:$AH,6,FALSE)</f>
        <v>8.5125786163522008</v>
      </c>
      <c r="T464" s="12">
        <f>IFERROR(VLOOKUP($P464,Passing!$C:$AF,9,FALSE)/VLOOKUP($P464,Passing!$C:$AF,5,FALSE),0)</f>
        <v>0</v>
      </c>
      <c r="U464" s="12">
        <f>IFERROR(VLOOKUP($P464,Passing!$C:$AF,11,FALSE)/VLOOKUP($P464,Passing!$C:$AF,5,FALSE),0)</f>
        <v>0</v>
      </c>
      <c r="V464" s="12">
        <f>IFERROR(VLOOKUP($P464,Passing!$C:$AF,18,FALSE),0)</f>
        <v>0</v>
      </c>
      <c r="W464" s="12">
        <f>IFERROR(VLOOKUP($P464,Passing!$C:$AF,12,FALSE)/VLOOKUP($P464,Passing!$C:$AF,5,FALSE),0)</f>
        <v>0</v>
      </c>
      <c r="X464" s="12">
        <f>IFERROR(IF(OR($B464="D",$B464="K"),0,VLOOKUP($P464,Receiving!$C:$T,7,FALSE)/VLOOKUP($P464,Receiving!$C:$T,5,FALSE)),0)*$AJ464</f>
        <v>0</v>
      </c>
      <c r="Y464" s="21">
        <f>IFERROR(VLOOKUP($P464,Receiving!$C:$T,8,FALSE)/VLOOKUP($P464,Receiving!$C:$T,5,FALSE),0)</f>
        <v>0</v>
      </c>
      <c r="Z464" s="21">
        <f>IFERROR(VLOOKUP($P464,Receiving!$C:$T,10,FALSE)/VLOOKUP($P464,Receiving!$C:$T,5,FALSE),0)</f>
        <v>0</v>
      </c>
      <c r="AA464" s="21">
        <f>IFERROR(VLOOKUP($P464,Receiving!$C:$T,11,FALSE),0)</f>
        <v>0</v>
      </c>
      <c r="AB464" s="21">
        <f>IFERROR(VLOOKUP($P464,Receiving!$C:$T,14,FALSE),0)</f>
        <v>0</v>
      </c>
      <c r="AC464" s="21">
        <f>IFERROR(VLOOKUP($P464,Receiving!$C:$T,11,FALSE)/VLOOKUP($P464,Receiving!$C:$T,5,FALSE),0)</f>
        <v>0</v>
      </c>
      <c r="AD464" s="12">
        <f>IFERROR(VLOOKUP($P464,Rushing!$C:$P,7,FALSE)/VLOOKUP($P464,Rushing!$C:$P,5,FALSE),0)</f>
        <v>0</v>
      </c>
      <c r="AE464" s="12">
        <f>IFERROR(VLOOKUP($P464,Rushing!$C:$P,8,FALSE)/VLOOKUP($P464,Rushing!$C:$P,5,FALSE),0)</f>
        <v>0</v>
      </c>
      <c r="AF464" s="12">
        <f>IFERROR(VLOOKUP($P464,Rushing!$C:$P,12,FALSE),0)</f>
        <v>0</v>
      </c>
      <c r="AG464" s="12">
        <f>IFERROR(VLOOKUP($P464,Rushing!$C:$P,9,FALSE)/VLOOKUP($P464,Rushing!$C:$P,5,FALSE),0)</f>
        <v>0</v>
      </c>
      <c r="AH464" s="12">
        <f>VLOOKUP($J464,'Vegas Odds'!$B:$S,18,FALSE)</f>
        <v>35.724841066015493</v>
      </c>
      <c r="AI464" s="12">
        <f>VLOOKUP($J464,'Vegas Odds'!$B:$S,17,FALSE)</f>
        <v>23.675158933984505</v>
      </c>
      <c r="AJ464">
        <v>1</v>
      </c>
      <c r="AK464" s="12">
        <f t="shared" si="136"/>
        <v>0</v>
      </c>
      <c r="AL464" s="12">
        <f t="shared" si="137"/>
        <v>0</v>
      </c>
      <c r="AM464" s="12">
        <f>V464/Team_Defense_Table[[#Totals],[Passing yds/att]]*'Fanduel Export'!Q464</f>
        <v>0</v>
      </c>
      <c r="AN464" s="12">
        <f t="shared" si="152"/>
        <v>0</v>
      </c>
      <c r="AO464" s="12">
        <f>IFERROR(IF(OR($B464="D",$B464="K"),0,VLOOKUP($P464,Receiving!$C:$T,7,FALSE)/VLOOKUP($P464,Receiving!$C:$T,5,FALSE)),0)*$AJ464</f>
        <v>0</v>
      </c>
      <c r="AP464" s="21">
        <f t="shared" si="144"/>
        <v>43.039806027306028</v>
      </c>
      <c r="AQ464" s="21">
        <f t="shared" si="145"/>
        <v>0</v>
      </c>
      <c r="AR464" s="22">
        <f t="shared" si="138"/>
        <v>0</v>
      </c>
      <c r="AS464" s="22">
        <f t="shared" si="146"/>
        <v>0</v>
      </c>
      <c r="AT464" s="22">
        <f>AA464/Team_Defense_Table[[#Totals],[Yards per completion]]*'Fanduel Export'!S464</f>
        <v>0</v>
      </c>
      <c r="AU464" s="12">
        <f t="shared" si="153"/>
        <v>0</v>
      </c>
      <c r="AV464" s="12">
        <f t="shared" si="139"/>
        <v>0</v>
      </c>
      <c r="AW464" s="21">
        <f t="shared" si="147"/>
        <v>26.173305860805861</v>
      </c>
      <c r="AX464" s="12">
        <f t="shared" si="148"/>
        <v>0</v>
      </c>
      <c r="AY464" s="12">
        <f>AF464/Team_Defense_Table[[#Totals],[Rushing Y/A]]*R464</f>
        <v>0</v>
      </c>
      <c r="AZ464" s="12">
        <f t="shared" si="154"/>
        <v>0</v>
      </c>
      <c r="BA464" s="22">
        <f t="shared" si="140"/>
        <v>0</v>
      </c>
      <c r="BB464" s="22">
        <f t="shared" si="141"/>
        <v>0</v>
      </c>
      <c r="BC464" s="21">
        <f t="shared" si="142"/>
        <v>0</v>
      </c>
      <c r="BD464" t="str">
        <f t="shared" si="149"/>
        <v>D.J. Foster</v>
      </c>
      <c r="BE464">
        <f t="shared" si="150"/>
        <v>4500</v>
      </c>
      <c r="BF464" t="str">
        <f t="shared" si="151"/>
        <v>RB</v>
      </c>
    </row>
    <row r="465" spans="1:58" x14ac:dyDescent="0.3">
      <c r="A465" t="s">
        <v>3222</v>
      </c>
      <c r="B465" t="s">
        <v>34</v>
      </c>
      <c r="C465" t="s">
        <v>3223</v>
      </c>
      <c r="D465" t="s">
        <v>379</v>
      </c>
      <c r="E465" t="s">
        <v>3224</v>
      </c>
      <c r="F465">
        <v>3.9857142312186098</v>
      </c>
      <c r="G465">
        <v>7</v>
      </c>
      <c r="H465">
        <v>4500</v>
      </c>
      <c r="I465" t="s">
        <v>1972</v>
      </c>
      <c r="J465" t="s">
        <v>86</v>
      </c>
      <c r="K465" t="s">
        <v>1093</v>
      </c>
      <c r="O465" t="str">
        <f t="shared" si="143"/>
        <v>Myles Gaskin</v>
      </c>
      <c r="P465" t="str">
        <f>IFERROR(VLOOKUP(O:O,'Name Bridge'!A:B,2,FALSE),O:O)</f>
        <v>Myles Gaskin</v>
      </c>
      <c r="Q465" s="12">
        <f>VLOOKUP($K465,'Defensive Stats'!$AC:$AH,2,FALSE)</f>
        <v>5.3843283582089549</v>
      </c>
      <c r="R465" s="12">
        <f>VLOOKUP($K465,'Defensive Stats'!$AC:$AH,4,FALSE)</f>
        <v>4.1863013698630134</v>
      </c>
      <c r="S465" s="12">
        <f>VLOOKUP($K465,'Defensive Stats'!$AC:$AH,6,FALSE)</f>
        <v>9.5247524752475243</v>
      </c>
      <c r="T465" s="12">
        <f>IFERROR(VLOOKUP($P465,Passing!$C:$AF,9,FALSE)/VLOOKUP($P465,Passing!$C:$AF,5,FALSE),0)</f>
        <v>0</v>
      </c>
      <c r="U465" s="12">
        <f>IFERROR(VLOOKUP($P465,Passing!$C:$AF,11,FALSE)/VLOOKUP($P465,Passing!$C:$AF,5,FALSE),0)</f>
        <v>0</v>
      </c>
      <c r="V465" s="12">
        <f>IFERROR(VLOOKUP($P465,Passing!$C:$AF,18,FALSE),0)</f>
        <v>0</v>
      </c>
      <c r="W465" s="12">
        <f>IFERROR(VLOOKUP($P465,Passing!$C:$AF,12,FALSE)/VLOOKUP($P465,Passing!$C:$AF,5,FALSE),0)</f>
        <v>0</v>
      </c>
      <c r="X465" s="12">
        <f>IFERROR(IF(OR($B465="D",$B465="K"),0,VLOOKUP($P465,Receiving!$C:$T,7,FALSE)/VLOOKUP($P465,Receiving!$C:$T,5,FALSE)),0)*$AJ465</f>
        <v>1.7142857142857142</v>
      </c>
      <c r="Y465" s="21">
        <f>IFERROR(VLOOKUP($P465,Receiving!$C:$T,8,FALSE)/VLOOKUP($P465,Receiving!$C:$T,5,FALSE),0)</f>
        <v>1</v>
      </c>
      <c r="Z465" s="21">
        <f>IFERROR(VLOOKUP($P465,Receiving!$C:$T,10,FALSE)/VLOOKUP($P465,Receiving!$C:$T,5,FALSE),0)</f>
        <v>7.2857142857142856</v>
      </c>
      <c r="AA465" s="21">
        <f>IFERROR(VLOOKUP($P465,Receiving!$C:$T,11,FALSE),0)</f>
        <v>7.3</v>
      </c>
      <c r="AB465" s="21">
        <f>IFERROR(VLOOKUP($P465,Receiving!$C:$T,14,FALSE),0)</f>
        <v>20</v>
      </c>
      <c r="AC465" s="21">
        <f>IFERROR(VLOOKUP($P465,Receiving!$C:$T,11,FALSE)/VLOOKUP($P465,Receiving!$C:$T,5,FALSE),0)</f>
        <v>1.0428571428571429</v>
      </c>
      <c r="AD465" s="12">
        <f>IFERROR(VLOOKUP($P465,Rushing!$C:$P,7,FALSE)/VLOOKUP($P465,Rushing!$C:$P,5,FALSE),0)</f>
        <v>5.1428571428571432</v>
      </c>
      <c r="AE465" s="12">
        <f>IFERROR(VLOOKUP($P465,Rushing!$C:$P,8,FALSE)/VLOOKUP($P465,Rushing!$C:$P,5,FALSE),0)</f>
        <v>19</v>
      </c>
      <c r="AF465" s="12" t="str">
        <f>IFERROR(VLOOKUP($P465,Rushing!$C:$P,12,FALSE),0)</f>
        <v>3.7</v>
      </c>
      <c r="AG465" s="12">
        <f>IFERROR(VLOOKUP($P465,Rushing!$C:$P,9,FALSE)/VLOOKUP($P465,Rushing!$C:$P,5,FALSE),0)</f>
        <v>0.14285714285714285</v>
      </c>
      <c r="AH465" s="12">
        <f>VLOOKUP($J465,'Vegas Odds'!$B:$S,18,FALSE)</f>
        <v>42.492174647302903</v>
      </c>
      <c r="AI465" s="12">
        <f>VLOOKUP($J465,'Vegas Odds'!$B:$S,17,FALSE)</f>
        <v>20.507825352697093</v>
      </c>
      <c r="AJ465">
        <v>1</v>
      </c>
      <c r="AK465" s="12">
        <f t="shared" si="136"/>
        <v>0</v>
      </c>
      <c r="AL465" s="12">
        <f t="shared" si="137"/>
        <v>0</v>
      </c>
      <c r="AM465" s="12">
        <f>V465/Team_Defense_Table[[#Totals],[Passing yds/att]]*'Fanduel Export'!Q465</f>
        <v>0</v>
      </c>
      <c r="AN465" s="12">
        <f t="shared" si="152"/>
        <v>0</v>
      </c>
      <c r="AO465" s="12">
        <f>IFERROR(IF(OR($B465="D",$B465="K"),0,VLOOKUP($P465,Receiving!$C:$T,7,FALSE)/VLOOKUP($P465,Receiving!$C:$T,5,FALSE)),0)*$AJ465</f>
        <v>1.7142857142857142</v>
      </c>
      <c r="AP465" s="21">
        <f t="shared" si="144"/>
        <v>49.607967032967032</v>
      </c>
      <c r="AQ465" s="21">
        <f t="shared" si="145"/>
        <v>1.4683876869696473</v>
      </c>
      <c r="AR465" s="22">
        <f t="shared" si="138"/>
        <v>1</v>
      </c>
      <c r="AS465" s="22">
        <f t="shared" si="146"/>
        <v>0.85655948406562765</v>
      </c>
      <c r="AT465" s="22">
        <f>AA465/Team_Defense_Table[[#Totals],[Yards per completion]]*'Fanduel Export'!S465</f>
        <v>6.5480597013976798</v>
      </c>
      <c r="AU465" s="12">
        <f t="shared" si="153"/>
        <v>5.6088026394601247</v>
      </c>
      <c r="AV465" s="12">
        <f t="shared" si="139"/>
        <v>5.1428571428571432</v>
      </c>
      <c r="AW465" s="21">
        <f t="shared" si="147"/>
        <v>42.314010989010988</v>
      </c>
      <c r="AX465" s="12">
        <f t="shared" si="148"/>
        <v>2.4925270290962365</v>
      </c>
      <c r="AY465" s="12">
        <f>AF465/Team_Defense_Table[[#Totals],[Rushing Y/A]]*R465</f>
        <v>3.5917252332737739</v>
      </c>
      <c r="AZ465" s="12">
        <f t="shared" si="154"/>
        <v>8.9524722250218662</v>
      </c>
      <c r="BA465" s="22">
        <f t="shared" si="140"/>
        <v>1.956127486448199</v>
      </c>
      <c r="BB465" s="22">
        <f t="shared" si="141"/>
        <v>0.43469499698848868</v>
      </c>
      <c r="BC465" s="21">
        <f t="shared" si="142"/>
        <v>0.38095238095238093</v>
      </c>
      <c r="BD465" t="str">
        <f t="shared" si="149"/>
        <v>Myles Gaskin</v>
      </c>
      <c r="BE465">
        <f t="shared" si="150"/>
        <v>4500</v>
      </c>
      <c r="BF465" t="str">
        <f t="shared" si="151"/>
        <v>RB</v>
      </c>
    </row>
    <row r="466" spans="1:58" x14ac:dyDescent="0.3">
      <c r="A466" t="s">
        <v>3225</v>
      </c>
      <c r="B466" t="s">
        <v>34</v>
      </c>
      <c r="C466" t="s">
        <v>2151</v>
      </c>
      <c r="D466" t="s">
        <v>347</v>
      </c>
      <c r="E466" t="s">
        <v>3226</v>
      </c>
      <c r="F466">
        <v>4.5111109415690098</v>
      </c>
      <c r="G466">
        <v>9</v>
      </c>
      <c r="H466">
        <v>4500</v>
      </c>
      <c r="I466" t="s">
        <v>1919</v>
      </c>
      <c r="J466" t="s">
        <v>1090</v>
      </c>
      <c r="K466" t="s">
        <v>116</v>
      </c>
      <c r="O466" t="str">
        <f t="shared" si="143"/>
        <v>Kyle Juszczyk</v>
      </c>
      <c r="P466" t="str">
        <f>IFERROR(VLOOKUP(O:O,'Name Bridge'!A:B,2,FALSE),O:O)</f>
        <v>Kyle Juszczyk</v>
      </c>
      <c r="Q466" s="12">
        <f>VLOOKUP($K466,'Defensive Stats'!$AC:$AH,2,FALSE)</f>
        <v>7.5041597337770387</v>
      </c>
      <c r="R466" s="12">
        <f>VLOOKUP($K466,'Defensive Stats'!$AC:$AH,4,FALSE)</f>
        <v>4.3781321184510249</v>
      </c>
      <c r="S466" s="12">
        <f>VLOOKUP($K466,'Defensive Stats'!$AC:$AH,6,FALSE)</f>
        <v>10.712589073634204</v>
      </c>
      <c r="T466" s="12">
        <f>IFERROR(VLOOKUP($P466,Passing!$C:$AF,9,FALSE)/VLOOKUP($P466,Passing!$C:$AF,5,FALSE),0)</f>
        <v>0</v>
      </c>
      <c r="U466" s="12">
        <f>IFERROR(VLOOKUP($P466,Passing!$C:$AF,11,FALSE)/VLOOKUP($P466,Passing!$C:$AF,5,FALSE),0)</f>
        <v>0</v>
      </c>
      <c r="V466" s="12">
        <f>IFERROR(VLOOKUP($P466,Passing!$C:$AF,18,FALSE),0)</f>
        <v>0</v>
      </c>
      <c r="W466" s="12">
        <f>IFERROR(VLOOKUP($P466,Passing!$C:$AF,12,FALSE)/VLOOKUP($P466,Passing!$C:$AF,5,FALSE),0)</f>
        <v>0</v>
      </c>
      <c r="X466" s="12">
        <f>IFERROR(IF(OR($B466="D",$B466="K"),0,VLOOKUP($P466,Receiving!$C:$T,7,FALSE)/VLOOKUP($P466,Receiving!$C:$T,5,FALSE)),0)*$AJ466</f>
        <v>2</v>
      </c>
      <c r="Y466" s="21">
        <f>IFERROR(VLOOKUP($P466,Receiving!$C:$T,8,FALSE)/VLOOKUP($P466,Receiving!$C:$T,5,FALSE),0)</f>
        <v>1.6666666666666667</v>
      </c>
      <c r="Z466" s="21">
        <f>IFERROR(VLOOKUP($P466,Receiving!$C:$T,10,FALSE)/VLOOKUP($P466,Receiving!$C:$T,5,FALSE),0)</f>
        <v>19.916666666666668</v>
      </c>
      <c r="AA466" s="21">
        <f>IFERROR(VLOOKUP($P466,Receiving!$C:$T,11,FALSE),0)</f>
        <v>12</v>
      </c>
      <c r="AB466" s="21">
        <f>IFERROR(VLOOKUP($P466,Receiving!$C:$T,14,FALSE),0)</f>
        <v>49</v>
      </c>
      <c r="AC466" s="21">
        <f>IFERROR(VLOOKUP($P466,Receiving!$C:$T,11,FALSE)/VLOOKUP($P466,Receiving!$C:$T,5,FALSE),0)</f>
        <v>1</v>
      </c>
      <c r="AD466" s="12">
        <f>IFERROR(VLOOKUP($P466,Rushing!$C:$P,7,FALSE)/VLOOKUP($P466,Rushing!$C:$P,5,FALSE),0)</f>
        <v>0.25</v>
      </c>
      <c r="AE466" s="12">
        <f>IFERROR(VLOOKUP($P466,Rushing!$C:$P,8,FALSE)/VLOOKUP($P466,Rushing!$C:$P,5,FALSE),0)</f>
        <v>0.58333333333333337</v>
      </c>
      <c r="AF466" s="12" t="str">
        <f>IFERROR(VLOOKUP($P466,Rushing!$C:$P,12,FALSE),0)</f>
        <v>2.3</v>
      </c>
      <c r="AG466" s="12">
        <f>IFERROR(VLOOKUP($P466,Rushing!$C:$P,9,FALSE)/VLOOKUP($P466,Rushing!$C:$P,5,FALSE),0)</f>
        <v>0</v>
      </c>
      <c r="AH466" s="12">
        <f>VLOOKUP($J466,'Vegas Odds'!$B:$S,18,FALSE)</f>
        <v>26.807585091071147</v>
      </c>
      <c r="AI466" s="12">
        <f>VLOOKUP($J466,'Vegas Odds'!$B:$S,17,FALSE)</f>
        <v>33.392414908928856</v>
      </c>
      <c r="AJ466">
        <v>1</v>
      </c>
      <c r="AK466" s="12">
        <f t="shared" si="136"/>
        <v>0</v>
      </c>
      <c r="AL466" s="12">
        <f t="shared" si="137"/>
        <v>0</v>
      </c>
      <c r="AM466" s="12">
        <f>V466/Team_Defense_Table[[#Totals],[Passing yds/att]]*'Fanduel Export'!Q466</f>
        <v>0</v>
      </c>
      <c r="AN466" s="12">
        <f t="shared" si="152"/>
        <v>0</v>
      </c>
      <c r="AO466" s="12">
        <f>IFERROR(IF(OR($B466="D",$B466="K"),0,VLOOKUP($P466,Receiving!$C:$T,7,FALSE)/VLOOKUP($P466,Receiving!$C:$T,5,FALSE)),0)*$AJ466</f>
        <v>2</v>
      </c>
      <c r="AP466" s="21">
        <f t="shared" si="144"/>
        <v>33.340259740259739</v>
      </c>
      <c r="AQ466" s="21">
        <f t="shared" si="145"/>
        <v>1.6081209504615754</v>
      </c>
      <c r="AR466" s="22">
        <f t="shared" si="138"/>
        <v>1.6666666666666667</v>
      </c>
      <c r="AS466" s="22">
        <f t="shared" si="146"/>
        <v>1.3401007920513128</v>
      </c>
      <c r="AT466" s="22">
        <f>AA466/Team_Defense_Table[[#Totals],[Yards per completion]]*'Fanduel Export'!S466</f>
        <v>12.106309265309866</v>
      </c>
      <c r="AU466" s="12">
        <f t="shared" si="153"/>
        <v>16.223674635259897</v>
      </c>
      <c r="AV466" s="12">
        <f t="shared" si="139"/>
        <v>0.25</v>
      </c>
      <c r="AW466" s="21">
        <f t="shared" si="147"/>
        <v>29.127326839826839</v>
      </c>
      <c r="AX466" s="12">
        <f t="shared" si="148"/>
        <v>0.28660727340819864</v>
      </c>
      <c r="AY466" s="12">
        <f>AF466/Team_Defense_Table[[#Totals],[Rushing Y/A]]*R466</f>
        <v>2.3350037965072135</v>
      </c>
      <c r="AZ466" s="12">
        <f t="shared" si="154"/>
        <v>0.66922907151472477</v>
      </c>
      <c r="BA466" s="22">
        <f t="shared" si="140"/>
        <v>2.5226237040107957</v>
      </c>
      <c r="BB466" s="22">
        <f t="shared" si="141"/>
        <v>0.56058304533573233</v>
      </c>
      <c r="BC466" s="21">
        <f t="shared" si="142"/>
        <v>0.44444444444444442</v>
      </c>
      <c r="BD466" t="str">
        <f t="shared" si="149"/>
        <v>Kyle Juszczyk</v>
      </c>
      <c r="BE466">
        <f t="shared" si="150"/>
        <v>4500</v>
      </c>
      <c r="BF466" t="str">
        <f t="shared" si="151"/>
        <v>RB</v>
      </c>
    </row>
    <row r="467" spans="1:58" x14ac:dyDescent="0.3">
      <c r="A467" t="s">
        <v>3227</v>
      </c>
      <c r="B467" t="s">
        <v>49</v>
      </c>
      <c r="C467" t="s">
        <v>3228</v>
      </c>
      <c r="D467" t="s">
        <v>724</v>
      </c>
      <c r="E467" t="s">
        <v>2815</v>
      </c>
      <c r="F467">
        <v>4.1272728659889903</v>
      </c>
      <c r="G467">
        <v>11</v>
      </c>
      <c r="H467">
        <v>4500</v>
      </c>
      <c r="I467" t="s">
        <v>1892</v>
      </c>
      <c r="J467" t="s">
        <v>1095</v>
      </c>
      <c r="K467" t="s">
        <v>1096</v>
      </c>
      <c r="O467" t="str">
        <f t="shared" si="143"/>
        <v>Maurice Harris</v>
      </c>
      <c r="P467" t="str">
        <f>IFERROR(VLOOKUP(O:O,'Name Bridge'!A:B,2,FALSE),O:O)</f>
        <v>Maurice Harris</v>
      </c>
      <c r="Q467" s="12">
        <f>VLOOKUP($K467,'Defensive Stats'!$AC:$AH,2,FALSE)</f>
        <v>6.5090361445783129</v>
      </c>
      <c r="R467" s="12">
        <f>VLOOKUP($K467,'Defensive Stats'!$AC:$AH,4,FALSE)</f>
        <v>3.2624309392265194</v>
      </c>
      <c r="S467" s="12">
        <f>VLOOKUP($K467,'Defensive Stats'!$AC:$AH,6,FALSE)</f>
        <v>10.593137254901961</v>
      </c>
      <c r="T467" s="12">
        <f>IFERROR(VLOOKUP($P467,Passing!$C:$AF,9,FALSE)/VLOOKUP($P467,Passing!$C:$AF,5,FALSE),0)</f>
        <v>0</v>
      </c>
      <c r="U467" s="12">
        <f>IFERROR(VLOOKUP($P467,Passing!$C:$AF,11,FALSE)/VLOOKUP($P467,Passing!$C:$AF,5,FALSE),0)</f>
        <v>0</v>
      </c>
      <c r="V467" s="12">
        <f>IFERROR(VLOOKUP($P467,Passing!$C:$AF,18,FALSE),0)</f>
        <v>0</v>
      </c>
      <c r="W467" s="12">
        <f>IFERROR(VLOOKUP($P467,Passing!$C:$AF,12,FALSE)/VLOOKUP($P467,Passing!$C:$AF,5,FALSE),0)</f>
        <v>0</v>
      </c>
      <c r="X467" s="12">
        <f>IFERROR(IF(OR($B467="D",$B467="K"),0,VLOOKUP($P467,Receiving!$C:$T,7,FALSE)/VLOOKUP($P467,Receiving!$C:$T,5,FALSE)),0)*$AJ467</f>
        <v>0</v>
      </c>
      <c r="Y467" s="21">
        <f>IFERROR(VLOOKUP($P467,Receiving!$C:$T,8,FALSE)/VLOOKUP($P467,Receiving!$C:$T,5,FALSE),0)</f>
        <v>0</v>
      </c>
      <c r="Z467" s="21">
        <f>IFERROR(VLOOKUP($P467,Receiving!$C:$T,10,FALSE)/VLOOKUP($P467,Receiving!$C:$T,5,FALSE),0)</f>
        <v>0</v>
      </c>
      <c r="AA467" s="21">
        <f>IFERROR(VLOOKUP($P467,Receiving!$C:$T,11,FALSE),0)</f>
        <v>0</v>
      </c>
      <c r="AB467" s="21">
        <f>IFERROR(VLOOKUP($P467,Receiving!$C:$T,14,FALSE),0)</f>
        <v>0</v>
      </c>
      <c r="AC467" s="21">
        <f>IFERROR(VLOOKUP($P467,Receiving!$C:$T,11,FALSE)/VLOOKUP($P467,Receiving!$C:$T,5,FALSE),0)</f>
        <v>0</v>
      </c>
      <c r="AD467" s="12">
        <f>IFERROR(VLOOKUP($P467,Rushing!$C:$P,7,FALSE)/VLOOKUP($P467,Rushing!$C:$P,5,FALSE),0)</f>
        <v>0</v>
      </c>
      <c r="AE467" s="12">
        <f>IFERROR(VLOOKUP($P467,Rushing!$C:$P,8,FALSE)/VLOOKUP($P467,Rushing!$C:$P,5,FALSE),0)</f>
        <v>0</v>
      </c>
      <c r="AF467" s="12">
        <f>IFERROR(VLOOKUP($P467,Rushing!$C:$P,12,FALSE),0)</f>
        <v>0</v>
      </c>
      <c r="AG467" s="12">
        <f>IFERROR(VLOOKUP($P467,Rushing!$C:$P,9,FALSE)/VLOOKUP($P467,Rushing!$C:$P,5,FALSE),0)</f>
        <v>0</v>
      </c>
      <c r="AH467" s="12">
        <f>VLOOKUP($J467,'Vegas Odds'!$B:$S,18,FALSE)</f>
        <v>41.698085765579364</v>
      </c>
      <c r="AI467" s="12">
        <f>VLOOKUP($J467,'Vegas Odds'!$B:$S,17,FALSE)</f>
        <v>21.901914234420641</v>
      </c>
      <c r="AJ467">
        <v>1</v>
      </c>
      <c r="AK467" s="12">
        <f t="shared" si="136"/>
        <v>0</v>
      </c>
      <c r="AL467" s="12">
        <f t="shared" si="137"/>
        <v>0</v>
      </c>
      <c r="AM467" s="12">
        <f>V467/Team_Defense_Table[[#Totals],[Passing yds/att]]*'Fanduel Export'!Q467</f>
        <v>0</v>
      </c>
      <c r="AN467" s="12">
        <f t="shared" si="152"/>
        <v>0</v>
      </c>
      <c r="AO467" s="12">
        <f>IFERROR(IF(OR($B467="D",$B467="K"),0,VLOOKUP($P467,Receiving!$C:$T,7,FALSE)/VLOOKUP($P467,Receiving!$C:$T,5,FALSE)),0)*$AJ467</f>
        <v>0</v>
      </c>
      <c r="AP467" s="21">
        <f t="shared" si="144"/>
        <v>40.582776292335119</v>
      </c>
      <c r="AQ467" s="21">
        <f t="shared" si="145"/>
        <v>0</v>
      </c>
      <c r="AR467" s="22">
        <f t="shared" si="138"/>
        <v>0</v>
      </c>
      <c r="AS467" s="22">
        <f t="shared" si="146"/>
        <v>0</v>
      </c>
      <c r="AT467" s="22">
        <f>AA467/Team_Defense_Table[[#Totals],[Yards per completion]]*'Fanduel Export'!S467</f>
        <v>0</v>
      </c>
      <c r="AU467" s="12">
        <f t="shared" si="153"/>
        <v>0</v>
      </c>
      <c r="AV467" s="12">
        <f t="shared" si="139"/>
        <v>0</v>
      </c>
      <c r="AW467" s="21">
        <f t="shared" si="147"/>
        <v>30.380681818181817</v>
      </c>
      <c r="AX467" s="12">
        <f t="shared" si="148"/>
        <v>0</v>
      </c>
      <c r="AY467" s="12">
        <f>AF467/Team_Defense_Table[[#Totals],[Rushing Y/A]]*R467</f>
        <v>0</v>
      </c>
      <c r="AZ467" s="12">
        <f t="shared" si="154"/>
        <v>0</v>
      </c>
      <c r="BA467" s="22">
        <f t="shared" si="140"/>
        <v>0</v>
      </c>
      <c r="BB467" s="22">
        <f t="shared" si="141"/>
        <v>0</v>
      </c>
      <c r="BC467" s="21">
        <f t="shared" si="142"/>
        <v>0</v>
      </c>
      <c r="BD467" t="str">
        <f t="shared" si="149"/>
        <v>Maurice Harris</v>
      </c>
      <c r="BE467">
        <f t="shared" si="150"/>
        <v>4500</v>
      </c>
      <c r="BF467" t="str">
        <f t="shared" si="151"/>
        <v>WR</v>
      </c>
    </row>
    <row r="468" spans="1:58" x14ac:dyDescent="0.3">
      <c r="A468" t="s">
        <v>3229</v>
      </c>
      <c r="B468" t="s">
        <v>49</v>
      </c>
      <c r="C468" t="s">
        <v>2212</v>
      </c>
      <c r="D468" t="s">
        <v>3230</v>
      </c>
      <c r="E468" t="s">
        <v>3231</v>
      </c>
      <c r="F468">
        <v>0</v>
      </c>
      <c r="G468">
        <v>0</v>
      </c>
      <c r="H468">
        <v>4500</v>
      </c>
      <c r="I468" t="s">
        <v>1941</v>
      </c>
      <c r="J468" t="s">
        <v>135</v>
      </c>
      <c r="K468" t="s">
        <v>76</v>
      </c>
      <c r="O468" t="str">
        <f t="shared" si="143"/>
        <v>Jordan Veasy</v>
      </c>
      <c r="P468" t="str">
        <f>IFERROR(VLOOKUP(O:O,'Name Bridge'!A:B,2,FALSE),O:O)</f>
        <v>Jordan Veasy</v>
      </c>
      <c r="Q468" s="12">
        <f>VLOOKUP($K468,'Defensive Stats'!$AC:$AH,2,FALSE)</f>
        <v>6.7688266199649734</v>
      </c>
      <c r="R468" s="12">
        <f>VLOOKUP($K468,'Defensive Stats'!$AC:$AH,4,FALSE)</f>
        <v>4.0849858356940514</v>
      </c>
      <c r="S468" s="12">
        <f>VLOOKUP($K468,'Defensive Stats'!$AC:$AH,6,FALSE)</f>
        <v>11.10632183908046</v>
      </c>
      <c r="T468" s="12">
        <f>IFERROR(VLOOKUP($P468,Passing!$C:$AF,9,FALSE)/VLOOKUP($P468,Passing!$C:$AF,5,FALSE),0)</f>
        <v>0</v>
      </c>
      <c r="U468" s="12">
        <f>IFERROR(VLOOKUP($P468,Passing!$C:$AF,11,FALSE)/VLOOKUP($P468,Passing!$C:$AF,5,FALSE),0)</f>
        <v>0</v>
      </c>
      <c r="V468" s="12">
        <f>IFERROR(VLOOKUP($P468,Passing!$C:$AF,18,FALSE),0)</f>
        <v>0</v>
      </c>
      <c r="W468" s="12">
        <f>IFERROR(VLOOKUP($P468,Passing!$C:$AF,12,FALSE)/VLOOKUP($P468,Passing!$C:$AF,5,FALSE),0)</f>
        <v>0</v>
      </c>
      <c r="X468" s="12">
        <f>IFERROR(IF(OR($B468="D",$B468="K"),0,VLOOKUP($P468,Receiving!$C:$T,7,FALSE)/VLOOKUP($P468,Receiving!$C:$T,5,FALSE)),0)*$AJ468</f>
        <v>0</v>
      </c>
      <c r="Y468" s="21">
        <f>IFERROR(VLOOKUP($P468,Receiving!$C:$T,8,FALSE)/VLOOKUP($P468,Receiving!$C:$T,5,FALSE),0)</f>
        <v>0</v>
      </c>
      <c r="Z468" s="21">
        <f>IFERROR(VLOOKUP($P468,Receiving!$C:$T,10,FALSE)/VLOOKUP($P468,Receiving!$C:$T,5,FALSE),0)</f>
        <v>0</v>
      </c>
      <c r="AA468" s="21">
        <f>IFERROR(VLOOKUP($P468,Receiving!$C:$T,11,FALSE),0)</f>
        <v>0</v>
      </c>
      <c r="AB468" s="21">
        <f>IFERROR(VLOOKUP($P468,Receiving!$C:$T,14,FALSE),0)</f>
        <v>0</v>
      </c>
      <c r="AC468" s="21">
        <f>IFERROR(VLOOKUP($P468,Receiving!$C:$T,11,FALSE)/VLOOKUP($P468,Receiving!$C:$T,5,FALSE),0)</f>
        <v>0</v>
      </c>
      <c r="AD468" s="12">
        <f>IFERROR(VLOOKUP($P468,Rushing!$C:$P,7,FALSE)/VLOOKUP($P468,Rushing!$C:$P,5,FALSE),0)</f>
        <v>0</v>
      </c>
      <c r="AE468" s="12">
        <f>IFERROR(VLOOKUP($P468,Rushing!$C:$P,8,FALSE)/VLOOKUP($P468,Rushing!$C:$P,5,FALSE),0)</f>
        <v>0</v>
      </c>
      <c r="AF468" s="12">
        <f>IFERROR(VLOOKUP($P468,Rushing!$C:$P,12,FALSE),0)</f>
        <v>0</v>
      </c>
      <c r="AG468" s="12">
        <f>IFERROR(VLOOKUP($P468,Rushing!$C:$P,9,FALSE)/VLOOKUP($P468,Rushing!$C:$P,5,FALSE),0)</f>
        <v>0</v>
      </c>
      <c r="AH468" s="12">
        <f>VLOOKUP($J468,'Vegas Odds'!$B:$S,18,FALSE)</f>
        <v>36.75783627131635</v>
      </c>
      <c r="AI468" s="12">
        <f>VLOOKUP($J468,'Vegas Odds'!$B:$S,17,FALSE)</f>
        <v>17.842163728683655</v>
      </c>
      <c r="AJ468">
        <v>1</v>
      </c>
      <c r="AK468" s="12">
        <f t="shared" si="136"/>
        <v>0</v>
      </c>
      <c r="AL468" s="12">
        <f t="shared" si="137"/>
        <v>0</v>
      </c>
      <c r="AM468" s="12">
        <f>V468/Team_Defense_Table[[#Totals],[Passing yds/att]]*'Fanduel Export'!Q468</f>
        <v>0</v>
      </c>
      <c r="AN468" s="12">
        <f t="shared" si="152"/>
        <v>0</v>
      </c>
      <c r="AO468" s="12">
        <f>IFERROR(IF(OR($B468="D",$B468="K"),0,VLOOKUP($P468,Receiving!$C:$T,7,FALSE)/VLOOKUP($P468,Receiving!$C:$T,5,FALSE)),0)*$AJ468</f>
        <v>0</v>
      </c>
      <c r="AP468" s="21">
        <f t="shared" si="144"/>
        <v>32.519155844155847</v>
      </c>
      <c r="AQ468" s="21">
        <f t="shared" si="145"/>
        <v>0</v>
      </c>
      <c r="AR468" s="22">
        <f t="shared" si="138"/>
        <v>0</v>
      </c>
      <c r="AS468" s="22">
        <f t="shared" si="146"/>
        <v>0</v>
      </c>
      <c r="AT468" s="22">
        <f>AA468/Team_Defense_Table[[#Totals],[Yards per completion]]*'Fanduel Export'!S468</f>
        <v>0</v>
      </c>
      <c r="AU468" s="12">
        <f t="shared" si="153"/>
        <v>0</v>
      </c>
      <c r="AV468" s="12">
        <f t="shared" si="139"/>
        <v>0</v>
      </c>
      <c r="AW468" s="21">
        <f t="shared" si="147"/>
        <v>36.928205128205128</v>
      </c>
      <c r="AX468" s="12">
        <f t="shared" si="148"/>
        <v>0</v>
      </c>
      <c r="AY468" s="12">
        <f>AF468/Team_Defense_Table[[#Totals],[Rushing Y/A]]*R468</f>
        <v>0</v>
      </c>
      <c r="AZ468" s="12">
        <f t="shared" si="154"/>
        <v>0</v>
      </c>
      <c r="BA468" s="22">
        <f t="shared" si="140"/>
        <v>0</v>
      </c>
      <c r="BB468" s="22">
        <f t="shared" si="141"/>
        <v>0</v>
      </c>
      <c r="BC468" s="21">
        <f t="shared" si="142"/>
        <v>0</v>
      </c>
      <c r="BD468" t="str">
        <f t="shared" si="149"/>
        <v>Jordan Veasy</v>
      </c>
      <c r="BE468">
        <f t="shared" si="150"/>
        <v>4500</v>
      </c>
      <c r="BF468" t="str">
        <f t="shared" si="151"/>
        <v>WR</v>
      </c>
    </row>
    <row r="469" spans="1:58" x14ac:dyDescent="0.3">
      <c r="A469" t="s">
        <v>3232</v>
      </c>
      <c r="B469" t="s">
        <v>49</v>
      </c>
      <c r="C469" t="s">
        <v>3233</v>
      </c>
      <c r="D469" t="s">
        <v>3234</v>
      </c>
      <c r="E469" t="s">
        <v>3235</v>
      </c>
      <c r="F469">
        <v>0</v>
      </c>
      <c r="G469">
        <v>0</v>
      </c>
      <c r="H469">
        <v>4500</v>
      </c>
      <c r="I469" t="s">
        <v>1884</v>
      </c>
      <c r="J469" t="s">
        <v>33</v>
      </c>
      <c r="K469" t="s">
        <v>1138</v>
      </c>
      <c r="O469" t="str">
        <f t="shared" si="143"/>
        <v>TreVontae Hights</v>
      </c>
      <c r="P469" t="str">
        <f>IFERROR(VLOOKUP(O:O,'Name Bridge'!A:B,2,FALSE),O:O)</f>
        <v>TreVontae Hights</v>
      </c>
      <c r="Q469" s="12">
        <f>VLOOKUP($K469,'Defensive Stats'!$AC:$AH,2,FALSE)</f>
        <v>7.8079847908745244</v>
      </c>
      <c r="R469" s="12">
        <f>VLOOKUP($K469,'Defensive Stats'!$AC:$AH,4,FALSE)</f>
        <v>3.8765432098765431</v>
      </c>
      <c r="S469" s="12">
        <f>VLOOKUP($K469,'Defensive Stats'!$AC:$AH,6,FALSE)</f>
        <v>12.186943620178042</v>
      </c>
      <c r="T469" s="12">
        <f>IFERROR(VLOOKUP($P469,Passing!$C:$AF,9,FALSE)/VLOOKUP($P469,Passing!$C:$AF,5,FALSE),0)</f>
        <v>0</v>
      </c>
      <c r="U469" s="12">
        <f>IFERROR(VLOOKUP($P469,Passing!$C:$AF,11,FALSE)/VLOOKUP($P469,Passing!$C:$AF,5,FALSE),0)</f>
        <v>0</v>
      </c>
      <c r="V469" s="12">
        <f>IFERROR(VLOOKUP($P469,Passing!$C:$AF,18,FALSE),0)</f>
        <v>0</v>
      </c>
      <c r="W469" s="12">
        <f>IFERROR(VLOOKUP($P469,Passing!$C:$AF,12,FALSE)/VLOOKUP($P469,Passing!$C:$AF,5,FALSE),0)</f>
        <v>0</v>
      </c>
      <c r="X469" s="12">
        <f>IFERROR(IF(OR($B469="D",$B469="K"),0,VLOOKUP($P469,Receiving!$C:$T,7,FALSE)/VLOOKUP($P469,Receiving!$C:$T,5,FALSE)),0)*$AJ469</f>
        <v>0</v>
      </c>
      <c r="Y469" s="21">
        <f>IFERROR(VLOOKUP($P469,Receiving!$C:$T,8,FALSE)/VLOOKUP($P469,Receiving!$C:$T,5,FALSE),0)</f>
        <v>0</v>
      </c>
      <c r="Z469" s="21">
        <f>IFERROR(VLOOKUP($P469,Receiving!$C:$T,10,FALSE)/VLOOKUP($P469,Receiving!$C:$T,5,FALSE),0)</f>
        <v>0</v>
      </c>
      <c r="AA469" s="21">
        <f>IFERROR(VLOOKUP($P469,Receiving!$C:$T,11,FALSE),0)</f>
        <v>0</v>
      </c>
      <c r="AB469" s="21">
        <f>IFERROR(VLOOKUP($P469,Receiving!$C:$T,14,FALSE),0)</f>
        <v>0</v>
      </c>
      <c r="AC469" s="21">
        <f>IFERROR(VLOOKUP($P469,Receiving!$C:$T,11,FALSE)/VLOOKUP($P469,Receiving!$C:$T,5,FALSE),0)</f>
        <v>0</v>
      </c>
      <c r="AD469" s="12">
        <f>IFERROR(VLOOKUP($P469,Rushing!$C:$P,7,FALSE)/VLOOKUP($P469,Rushing!$C:$P,5,FALSE),0)</f>
        <v>0</v>
      </c>
      <c r="AE469" s="12">
        <f>IFERROR(VLOOKUP($P469,Rushing!$C:$P,8,FALSE)/VLOOKUP($P469,Rushing!$C:$P,5,FALSE),0)</f>
        <v>0</v>
      </c>
      <c r="AF469" s="12">
        <f>IFERROR(VLOOKUP($P469,Rushing!$C:$P,12,FALSE),0)</f>
        <v>0</v>
      </c>
      <c r="AG469" s="12">
        <f>IFERROR(VLOOKUP($P469,Rushing!$C:$P,9,FALSE)/VLOOKUP($P469,Rushing!$C:$P,5,FALSE),0)</f>
        <v>0</v>
      </c>
      <c r="AH469" s="12">
        <f>VLOOKUP($J469,'Vegas Odds'!$B:$S,18,FALSE)</f>
        <v>42.975624629062651</v>
      </c>
      <c r="AI469" s="12">
        <f>VLOOKUP($J469,'Vegas Odds'!$B:$S,17,FALSE)</f>
        <v>20.224375370937352</v>
      </c>
      <c r="AJ469">
        <v>1</v>
      </c>
      <c r="AK469" s="12">
        <f t="shared" si="136"/>
        <v>0</v>
      </c>
      <c r="AL469" s="12">
        <f t="shared" si="137"/>
        <v>0</v>
      </c>
      <c r="AM469" s="12">
        <f>V469/Team_Defense_Table[[#Totals],[Passing yds/att]]*'Fanduel Export'!Q469</f>
        <v>0</v>
      </c>
      <c r="AN469" s="12">
        <f t="shared" si="152"/>
        <v>0</v>
      </c>
      <c r="AO469" s="12">
        <f>IFERROR(IF(OR($B469="D",$B469="K"),0,VLOOKUP($P469,Receiving!$C:$T,7,FALSE)/VLOOKUP($P469,Receiving!$C:$T,5,FALSE)),0)*$AJ469</f>
        <v>0</v>
      </c>
      <c r="AP469" s="21">
        <f t="shared" si="144"/>
        <v>35.359294871794873</v>
      </c>
      <c r="AQ469" s="21">
        <f t="shared" si="145"/>
        <v>0</v>
      </c>
      <c r="AR469" s="22">
        <f t="shared" si="138"/>
        <v>0</v>
      </c>
      <c r="AS469" s="22">
        <f t="shared" si="146"/>
        <v>0</v>
      </c>
      <c r="AT469" s="22">
        <f>AA469/Team_Defense_Table[[#Totals],[Yards per completion]]*'Fanduel Export'!S469</f>
        <v>0</v>
      </c>
      <c r="AU469" s="12">
        <f t="shared" si="153"/>
        <v>0</v>
      </c>
      <c r="AV469" s="12">
        <f t="shared" si="139"/>
        <v>0</v>
      </c>
      <c r="AW469" s="21">
        <f t="shared" si="147"/>
        <v>28.778311965811962</v>
      </c>
      <c r="AX469" s="12">
        <f t="shared" si="148"/>
        <v>0</v>
      </c>
      <c r="AY469" s="12">
        <f>AF469/Team_Defense_Table[[#Totals],[Rushing Y/A]]*R469</f>
        <v>0</v>
      </c>
      <c r="AZ469" s="12">
        <f t="shared" si="154"/>
        <v>0</v>
      </c>
      <c r="BA469" s="22">
        <f t="shared" si="140"/>
        <v>0</v>
      </c>
      <c r="BB469" s="22">
        <f t="shared" si="141"/>
        <v>0</v>
      </c>
      <c r="BC469" s="21">
        <f t="shared" si="142"/>
        <v>0</v>
      </c>
      <c r="BD469" t="str">
        <f t="shared" si="149"/>
        <v>TreVontae Hights</v>
      </c>
      <c r="BE469">
        <f t="shared" si="150"/>
        <v>4500</v>
      </c>
      <c r="BF469" t="str">
        <f t="shared" si="151"/>
        <v>WR</v>
      </c>
    </row>
    <row r="470" spans="1:58" x14ac:dyDescent="0.3">
      <c r="A470" t="s">
        <v>3236</v>
      </c>
      <c r="B470" t="s">
        <v>49</v>
      </c>
      <c r="C470" t="s">
        <v>2270</v>
      </c>
      <c r="D470" t="s">
        <v>3237</v>
      </c>
      <c r="E470" t="s">
        <v>2106</v>
      </c>
      <c r="F470">
        <v>0</v>
      </c>
      <c r="G470">
        <v>0</v>
      </c>
      <c r="H470">
        <v>4500</v>
      </c>
      <c r="I470" t="s">
        <v>1941</v>
      </c>
      <c r="J470" t="s">
        <v>76</v>
      </c>
      <c r="K470" t="s">
        <v>135</v>
      </c>
      <c r="O470" t="str">
        <f t="shared" si="143"/>
        <v>Marcus Green</v>
      </c>
      <c r="P470" t="str">
        <f>IFERROR(VLOOKUP(O:O,'Name Bridge'!A:B,2,FALSE),O:O)</f>
        <v>Marcus Green</v>
      </c>
      <c r="Q470" s="12">
        <f>VLOOKUP($K470,'Defensive Stats'!$AC:$AH,2,FALSE)</f>
        <v>7.0796296296296299</v>
      </c>
      <c r="R470" s="12">
        <f>VLOOKUP($K470,'Defensive Stats'!$AC:$AH,4,FALSE)</f>
        <v>4.7444219066937121</v>
      </c>
      <c r="S470" s="12">
        <f>VLOOKUP($K470,'Defensive Stats'!$AC:$AH,6,FALSE)</f>
        <v>10.304582210242588</v>
      </c>
      <c r="T470" s="12">
        <f>IFERROR(VLOOKUP($P470,Passing!$C:$AF,9,FALSE)/VLOOKUP($P470,Passing!$C:$AF,5,FALSE),0)</f>
        <v>0</v>
      </c>
      <c r="U470" s="12">
        <f>IFERROR(VLOOKUP($P470,Passing!$C:$AF,11,FALSE)/VLOOKUP($P470,Passing!$C:$AF,5,FALSE),0)</f>
        <v>0</v>
      </c>
      <c r="V470" s="12">
        <f>IFERROR(VLOOKUP($P470,Passing!$C:$AF,18,FALSE),0)</f>
        <v>0</v>
      </c>
      <c r="W470" s="12">
        <f>IFERROR(VLOOKUP($P470,Passing!$C:$AF,12,FALSE)/VLOOKUP($P470,Passing!$C:$AF,5,FALSE),0)</f>
        <v>0</v>
      </c>
      <c r="X470" s="12">
        <f>IFERROR(IF(OR($B470="D",$B470="K"),0,VLOOKUP($P470,Receiving!$C:$T,7,FALSE)/VLOOKUP($P470,Receiving!$C:$T,5,FALSE)),0)*$AJ470</f>
        <v>0</v>
      </c>
      <c r="Y470" s="21">
        <f>IFERROR(VLOOKUP($P470,Receiving!$C:$T,8,FALSE)/VLOOKUP($P470,Receiving!$C:$T,5,FALSE),0)</f>
        <v>0</v>
      </c>
      <c r="Z470" s="21">
        <f>IFERROR(VLOOKUP($P470,Receiving!$C:$T,10,FALSE)/VLOOKUP($P470,Receiving!$C:$T,5,FALSE),0)</f>
        <v>0</v>
      </c>
      <c r="AA470" s="21">
        <f>IFERROR(VLOOKUP($P470,Receiving!$C:$T,11,FALSE),0)</f>
        <v>0</v>
      </c>
      <c r="AB470" s="21">
        <f>IFERROR(VLOOKUP($P470,Receiving!$C:$T,14,FALSE),0)</f>
        <v>0</v>
      </c>
      <c r="AC470" s="21">
        <f>IFERROR(VLOOKUP($P470,Receiving!$C:$T,11,FALSE)/VLOOKUP($P470,Receiving!$C:$T,5,FALSE),0)</f>
        <v>0</v>
      </c>
      <c r="AD470" s="12">
        <f>IFERROR(VLOOKUP($P470,Rushing!$C:$P,7,FALSE)/VLOOKUP($P470,Rushing!$C:$P,5,FALSE),0)</f>
        <v>0</v>
      </c>
      <c r="AE470" s="12">
        <f>IFERROR(VLOOKUP($P470,Rushing!$C:$P,8,FALSE)/VLOOKUP($P470,Rushing!$C:$P,5,FALSE),0)</f>
        <v>0</v>
      </c>
      <c r="AF470" s="12">
        <f>IFERROR(VLOOKUP($P470,Rushing!$C:$P,12,FALSE),0)</f>
        <v>0</v>
      </c>
      <c r="AG470" s="12">
        <f>IFERROR(VLOOKUP($P470,Rushing!$C:$P,9,FALSE)/VLOOKUP($P470,Rushing!$C:$P,5,FALSE),0)</f>
        <v>0</v>
      </c>
      <c r="AH470" s="12">
        <f>VLOOKUP($J470,'Vegas Odds'!$B:$S,18,FALSE)</f>
        <v>29.284970403171386</v>
      </c>
      <c r="AI470" s="12">
        <f>VLOOKUP($J470,'Vegas Odds'!$B:$S,17,FALSE)</f>
        <v>32.615029596828613</v>
      </c>
      <c r="AJ470">
        <v>1</v>
      </c>
      <c r="AK470" s="12">
        <f t="shared" si="136"/>
        <v>0</v>
      </c>
      <c r="AL470" s="12">
        <f t="shared" si="137"/>
        <v>0</v>
      </c>
      <c r="AM470" s="12">
        <f>V470/Team_Defense_Table[[#Totals],[Passing yds/att]]*'Fanduel Export'!Q470</f>
        <v>0</v>
      </c>
      <c r="AN470" s="12">
        <f t="shared" si="152"/>
        <v>0</v>
      </c>
      <c r="AO470" s="12">
        <f>IFERROR(IF(OR($B470="D",$B470="K"),0,VLOOKUP($P470,Receiving!$C:$T,7,FALSE)/VLOOKUP($P470,Receiving!$C:$T,5,FALSE)),0)*$AJ470</f>
        <v>0</v>
      </c>
      <c r="AP470" s="21">
        <f t="shared" si="144"/>
        <v>48.590422077922085</v>
      </c>
      <c r="AQ470" s="21">
        <f t="shared" si="145"/>
        <v>0</v>
      </c>
      <c r="AR470" s="22">
        <f t="shared" si="138"/>
        <v>0</v>
      </c>
      <c r="AS470" s="22">
        <f t="shared" si="146"/>
        <v>0</v>
      </c>
      <c r="AT470" s="22">
        <f>AA470/Team_Defense_Table[[#Totals],[Yards per completion]]*'Fanduel Export'!S470</f>
        <v>0</v>
      </c>
      <c r="AU470" s="12">
        <f t="shared" si="153"/>
        <v>0</v>
      </c>
      <c r="AV470" s="12">
        <f t="shared" si="139"/>
        <v>0</v>
      </c>
      <c r="AW470" s="21">
        <f t="shared" si="147"/>
        <v>20.961922799422798</v>
      </c>
      <c r="AX470" s="12">
        <f t="shared" si="148"/>
        <v>0</v>
      </c>
      <c r="AY470" s="12">
        <f>AF470/Team_Defense_Table[[#Totals],[Rushing Y/A]]*R470</f>
        <v>0</v>
      </c>
      <c r="AZ470" s="12">
        <f t="shared" si="154"/>
        <v>0</v>
      </c>
      <c r="BA470" s="22">
        <f t="shared" si="140"/>
        <v>0</v>
      </c>
      <c r="BB470" s="22">
        <f t="shared" si="141"/>
        <v>0</v>
      </c>
      <c r="BC470" s="21">
        <f t="shared" si="142"/>
        <v>0</v>
      </c>
      <c r="BD470" t="str">
        <f t="shared" si="149"/>
        <v>Marcus Green</v>
      </c>
      <c r="BE470">
        <f t="shared" si="150"/>
        <v>4500</v>
      </c>
      <c r="BF470" t="str">
        <f t="shared" si="151"/>
        <v>WR</v>
      </c>
    </row>
    <row r="471" spans="1:58" x14ac:dyDescent="0.3">
      <c r="A471" t="s">
        <v>3238</v>
      </c>
      <c r="B471" t="s">
        <v>34</v>
      </c>
      <c r="C471" t="s">
        <v>3239</v>
      </c>
      <c r="D471" t="s">
        <v>3240</v>
      </c>
      <c r="E471" t="s">
        <v>2350</v>
      </c>
      <c r="F471">
        <v>0</v>
      </c>
      <c r="G471">
        <v>0</v>
      </c>
      <c r="H471">
        <v>4500</v>
      </c>
      <c r="I471" t="s">
        <v>1888</v>
      </c>
      <c r="J471" t="s">
        <v>37</v>
      </c>
      <c r="K471" t="s">
        <v>54</v>
      </c>
      <c r="O471" t="str">
        <f t="shared" si="143"/>
        <v>Ty'Son Williams</v>
      </c>
      <c r="P471" t="str">
        <f>IFERROR(VLOOKUP(O:O,'Name Bridge'!A:B,2,FALSE),O:O)</f>
        <v>Ty'Son Williams</v>
      </c>
      <c r="Q471" s="12">
        <f>VLOOKUP($K471,'Defensive Stats'!$AC:$AH,2,FALSE)</f>
        <v>6.7641325536062382</v>
      </c>
      <c r="R471" s="12">
        <f>VLOOKUP($K471,'Defensive Stats'!$AC:$AH,4,FALSE)</f>
        <v>5</v>
      </c>
      <c r="S471" s="12">
        <f>VLOOKUP($K471,'Defensive Stats'!$AC:$AH,6,FALSE)</f>
        <v>10.911949685534591</v>
      </c>
      <c r="T471" s="12">
        <f>IFERROR(VLOOKUP($P471,Passing!$C:$AF,9,FALSE)/VLOOKUP($P471,Passing!$C:$AF,5,FALSE),0)</f>
        <v>0</v>
      </c>
      <c r="U471" s="12">
        <f>IFERROR(VLOOKUP($P471,Passing!$C:$AF,11,FALSE)/VLOOKUP($P471,Passing!$C:$AF,5,FALSE),0)</f>
        <v>0</v>
      </c>
      <c r="V471" s="12">
        <f>IFERROR(VLOOKUP($P471,Passing!$C:$AF,18,FALSE),0)</f>
        <v>0</v>
      </c>
      <c r="W471" s="12">
        <f>IFERROR(VLOOKUP($P471,Passing!$C:$AF,12,FALSE)/VLOOKUP($P471,Passing!$C:$AF,5,FALSE),0)</f>
        <v>0</v>
      </c>
      <c r="X471" s="12">
        <f>IFERROR(IF(OR($B471="D",$B471="K"),0,VLOOKUP($P471,Receiving!$C:$T,7,FALSE)/VLOOKUP($P471,Receiving!$C:$T,5,FALSE)),0)*$AJ471</f>
        <v>0</v>
      </c>
      <c r="Y471" s="21">
        <f>IFERROR(VLOOKUP($P471,Receiving!$C:$T,8,FALSE)/VLOOKUP($P471,Receiving!$C:$T,5,FALSE),0)</f>
        <v>0</v>
      </c>
      <c r="Z471" s="21">
        <f>IFERROR(VLOOKUP($P471,Receiving!$C:$T,10,FALSE)/VLOOKUP($P471,Receiving!$C:$T,5,FALSE),0)</f>
        <v>0</v>
      </c>
      <c r="AA471" s="21">
        <f>IFERROR(VLOOKUP($P471,Receiving!$C:$T,11,FALSE),0)</f>
        <v>0</v>
      </c>
      <c r="AB471" s="21">
        <f>IFERROR(VLOOKUP($P471,Receiving!$C:$T,14,FALSE),0)</f>
        <v>0</v>
      </c>
      <c r="AC471" s="21">
        <f>IFERROR(VLOOKUP($P471,Receiving!$C:$T,11,FALSE)/VLOOKUP($P471,Receiving!$C:$T,5,FALSE),0)</f>
        <v>0</v>
      </c>
      <c r="AD471" s="12">
        <f>IFERROR(VLOOKUP($P471,Rushing!$C:$P,7,FALSE)/VLOOKUP($P471,Rushing!$C:$P,5,FALSE),0)</f>
        <v>0</v>
      </c>
      <c r="AE471" s="12">
        <f>IFERROR(VLOOKUP($P471,Rushing!$C:$P,8,FALSE)/VLOOKUP($P471,Rushing!$C:$P,5,FALSE),0)</f>
        <v>0</v>
      </c>
      <c r="AF471" s="12">
        <f>IFERROR(VLOOKUP($P471,Rushing!$C:$P,12,FALSE),0)</f>
        <v>0</v>
      </c>
      <c r="AG471" s="12">
        <f>IFERROR(VLOOKUP($P471,Rushing!$C:$P,9,FALSE)/VLOOKUP($P471,Rushing!$C:$P,5,FALSE),0)</f>
        <v>0</v>
      </c>
      <c r="AH471" s="12">
        <f>VLOOKUP($J471,'Vegas Odds'!$B:$S,18,FALSE)</f>
        <v>12.779863682432442</v>
      </c>
      <c r="AI471" s="12">
        <f>VLOOKUP($J471,'Vegas Odds'!$B:$S,17,FALSE)</f>
        <v>50.520136317567555</v>
      </c>
      <c r="AJ471">
        <v>1</v>
      </c>
      <c r="AK471" s="12">
        <f t="shared" si="136"/>
        <v>0</v>
      </c>
      <c r="AL471" s="12">
        <f t="shared" si="137"/>
        <v>0</v>
      </c>
      <c r="AM471" s="12">
        <f>V471/Team_Defense_Table[[#Totals],[Passing yds/att]]*'Fanduel Export'!Q471</f>
        <v>0</v>
      </c>
      <c r="AN471" s="12">
        <f t="shared" si="152"/>
        <v>0</v>
      </c>
      <c r="AO471" s="12">
        <f>IFERROR(IF(OR($B471="D",$B471="K"),0,VLOOKUP($P471,Receiving!$C:$T,7,FALSE)/VLOOKUP($P471,Receiving!$C:$T,5,FALSE)),0)*$AJ471</f>
        <v>0</v>
      </c>
      <c r="AP471" s="21">
        <f t="shared" si="144"/>
        <v>19.229761904761904</v>
      </c>
      <c r="AQ471" s="21">
        <f t="shared" si="145"/>
        <v>0</v>
      </c>
      <c r="AR471" s="22">
        <f t="shared" si="138"/>
        <v>0</v>
      </c>
      <c r="AS471" s="22">
        <f t="shared" si="146"/>
        <v>0</v>
      </c>
      <c r="AT471" s="22">
        <f>AA471/Team_Defense_Table[[#Totals],[Yards per completion]]*'Fanduel Export'!S471</f>
        <v>0</v>
      </c>
      <c r="AU471" s="12">
        <f t="shared" si="153"/>
        <v>0</v>
      </c>
      <c r="AV471" s="12">
        <f t="shared" si="139"/>
        <v>0</v>
      </c>
      <c r="AW471" s="21">
        <f t="shared" si="147"/>
        <v>27.742261904761904</v>
      </c>
      <c r="AX471" s="12">
        <f t="shared" si="148"/>
        <v>0</v>
      </c>
      <c r="AY471" s="12">
        <f>AF471/Team_Defense_Table[[#Totals],[Rushing Y/A]]*R471</f>
        <v>0</v>
      </c>
      <c r="AZ471" s="12">
        <f t="shared" si="154"/>
        <v>0</v>
      </c>
      <c r="BA471" s="22">
        <f t="shared" si="140"/>
        <v>0</v>
      </c>
      <c r="BB471" s="22">
        <f t="shared" si="141"/>
        <v>0</v>
      </c>
      <c r="BC471" s="21">
        <f t="shared" si="142"/>
        <v>0</v>
      </c>
      <c r="BD471" t="str">
        <f t="shared" si="149"/>
        <v>Ty'Son Williams</v>
      </c>
      <c r="BE471">
        <f t="shared" si="150"/>
        <v>4500</v>
      </c>
      <c r="BF471" t="str">
        <f t="shared" si="151"/>
        <v>RB</v>
      </c>
    </row>
    <row r="472" spans="1:58" x14ac:dyDescent="0.3">
      <c r="A472" t="s">
        <v>3241</v>
      </c>
      <c r="B472" t="s">
        <v>49</v>
      </c>
      <c r="C472" t="s">
        <v>2139</v>
      </c>
      <c r="D472" t="s">
        <v>3242</v>
      </c>
      <c r="E472" t="s">
        <v>3243</v>
      </c>
      <c r="F472">
        <v>0</v>
      </c>
      <c r="G472">
        <v>0</v>
      </c>
      <c r="H472">
        <v>4500</v>
      </c>
      <c r="I472" t="s">
        <v>1884</v>
      </c>
      <c r="J472" t="s">
        <v>1138</v>
      </c>
      <c r="K472" t="s">
        <v>33</v>
      </c>
      <c r="O472" t="str">
        <f t="shared" si="143"/>
        <v>Anthony Ratliff-Williams</v>
      </c>
      <c r="P472" t="str">
        <f>IFERROR(VLOOKUP(O:O,'Name Bridge'!A:B,2,FALSE),O:O)</f>
        <v>Anthony Ratliff-Williams</v>
      </c>
      <c r="Q472" s="12">
        <f>VLOOKUP($K472,'Defensive Stats'!$AC:$AH,2,FALSE)</f>
        <v>6.7941176470588234</v>
      </c>
      <c r="R472" s="12">
        <f>VLOOKUP($K472,'Defensive Stats'!$AC:$AH,4,FALSE)</f>
        <v>5.1595505617977526</v>
      </c>
      <c r="S472" s="12">
        <f>VLOOKUP($K472,'Defensive Stats'!$AC:$AH,6,FALSE)</f>
        <v>10.651296829971182</v>
      </c>
      <c r="T472" s="12">
        <f>IFERROR(VLOOKUP($P472,Passing!$C:$AF,9,FALSE)/VLOOKUP($P472,Passing!$C:$AF,5,FALSE),0)</f>
        <v>0</v>
      </c>
      <c r="U472" s="12">
        <f>IFERROR(VLOOKUP($P472,Passing!$C:$AF,11,FALSE)/VLOOKUP($P472,Passing!$C:$AF,5,FALSE),0)</f>
        <v>0</v>
      </c>
      <c r="V472" s="12">
        <f>IFERROR(VLOOKUP($P472,Passing!$C:$AF,18,FALSE),0)</f>
        <v>0</v>
      </c>
      <c r="W472" s="12">
        <f>IFERROR(VLOOKUP($P472,Passing!$C:$AF,12,FALSE)/VLOOKUP($P472,Passing!$C:$AF,5,FALSE),0)</f>
        <v>0</v>
      </c>
      <c r="X472" s="12">
        <f>IFERROR(IF(OR($B472="D",$B472="K"),0,VLOOKUP($P472,Receiving!$C:$T,7,FALSE)/VLOOKUP($P472,Receiving!$C:$T,5,FALSE)),0)*$AJ472</f>
        <v>0</v>
      </c>
      <c r="Y472" s="21">
        <f>IFERROR(VLOOKUP($P472,Receiving!$C:$T,8,FALSE)/VLOOKUP($P472,Receiving!$C:$T,5,FALSE),0)</f>
        <v>0</v>
      </c>
      <c r="Z472" s="21">
        <f>IFERROR(VLOOKUP($P472,Receiving!$C:$T,10,FALSE)/VLOOKUP($P472,Receiving!$C:$T,5,FALSE),0)</f>
        <v>0</v>
      </c>
      <c r="AA472" s="21">
        <f>IFERROR(VLOOKUP($P472,Receiving!$C:$T,11,FALSE),0)</f>
        <v>0</v>
      </c>
      <c r="AB472" s="21">
        <f>IFERROR(VLOOKUP($P472,Receiving!$C:$T,14,FALSE),0)</f>
        <v>0</v>
      </c>
      <c r="AC472" s="21">
        <f>IFERROR(VLOOKUP($P472,Receiving!$C:$T,11,FALSE)/VLOOKUP($P472,Receiving!$C:$T,5,FALSE),0)</f>
        <v>0</v>
      </c>
      <c r="AD472" s="12">
        <f>IFERROR(VLOOKUP($P472,Rushing!$C:$P,7,FALSE)/VLOOKUP($P472,Rushing!$C:$P,5,FALSE),0)</f>
        <v>0</v>
      </c>
      <c r="AE472" s="12">
        <f>IFERROR(VLOOKUP($P472,Rushing!$C:$P,8,FALSE)/VLOOKUP($P472,Rushing!$C:$P,5,FALSE),0)</f>
        <v>0</v>
      </c>
      <c r="AF472" s="12">
        <f>IFERROR(VLOOKUP($P472,Rushing!$C:$P,12,FALSE),0)</f>
        <v>0</v>
      </c>
      <c r="AG472" s="12">
        <f>IFERROR(VLOOKUP($P472,Rushing!$C:$P,9,FALSE)/VLOOKUP($P472,Rushing!$C:$P,5,FALSE),0)</f>
        <v>0</v>
      </c>
      <c r="AH472" s="12">
        <f>VLOOKUP($J472,'Vegas Odds'!$B:$S,18,FALSE)</f>
        <v>29.094443537499998</v>
      </c>
      <c r="AI472" s="12">
        <f>VLOOKUP($J472,'Vegas Odds'!$B:$S,17,FALSE)</f>
        <v>32.205556462499999</v>
      </c>
      <c r="AJ472">
        <v>1</v>
      </c>
      <c r="AK472" s="12">
        <f t="shared" si="136"/>
        <v>0</v>
      </c>
      <c r="AL472" s="12">
        <f t="shared" si="137"/>
        <v>0</v>
      </c>
      <c r="AM472" s="12">
        <f>V472/Team_Defense_Table[[#Totals],[Passing yds/att]]*'Fanduel Export'!Q472</f>
        <v>0</v>
      </c>
      <c r="AN472" s="12">
        <f t="shared" si="152"/>
        <v>0</v>
      </c>
      <c r="AO472" s="12">
        <f>IFERROR(IF(OR($B472="D",$B472="K"),0,VLOOKUP($P472,Receiving!$C:$T,7,FALSE)/VLOOKUP($P472,Receiving!$C:$T,5,FALSE)),0)*$AJ472</f>
        <v>0</v>
      </c>
      <c r="AP472" s="21">
        <f t="shared" si="144"/>
        <v>44.777285214785209</v>
      </c>
      <c r="AQ472" s="21">
        <f t="shared" si="145"/>
        <v>0</v>
      </c>
      <c r="AR472" s="22">
        <f t="shared" si="138"/>
        <v>0</v>
      </c>
      <c r="AS472" s="22">
        <f t="shared" si="146"/>
        <v>0</v>
      </c>
      <c r="AT472" s="22">
        <f>AA472/Team_Defense_Table[[#Totals],[Yards per completion]]*'Fanduel Export'!S472</f>
        <v>0</v>
      </c>
      <c r="AU472" s="12">
        <f t="shared" si="153"/>
        <v>0</v>
      </c>
      <c r="AV472" s="12">
        <f t="shared" si="139"/>
        <v>0</v>
      </c>
      <c r="AW472" s="21">
        <f t="shared" si="147"/>
        <v>27.354940892440894</v>
      </c>
      <c r="AX472" s="12">
        <f t="shared" si="148"/>
        <v>0</v>
      </c>
      <c r="AY472" s="12">
        <f>AF472/Team_Defense_Table[[#Totals],[Rushing Y/A]]*R472</f>
        <v>0</v>
      </c>
      <c r="AZ472" s="12">
        <f t="shared" si="154"/>
        <v>0</v>
      </c>
      <c r="BA472" s="22">
        <f t="shared" si="140"/>
        <v>0</v>
      </c>
      <c r="BB472" s="22">
        <f t="shared" si="141"/>
        <v>0</v>
      </c>
      <c r="BC472" s="21">
        <f t="shared" si="142"/>
        <v>0</v>
      </c>
      <c r="BD472" t="str">
        <f t="shared" si="149"/>
        <v>Anthony Ratliff-Williams</v>
      </c>
      <c r="BE472">
        <f t="shared" si="150"/>
        <v>4500</v>
      </c>
      <c r="BF472" t="str">
        <f t="shared" si="151"/>
        <v>WR</v>
      </c>
    </row>
    <row r="473" spans="1:58" x14ac:dyDescent="0.3">
      <c r="A473" t="s">
        <v>3244</v>
      </c>
      <c r="B473" t="s">
        <v>49</v>
      </c>
      <c r="C473" t="s">
        <v>2371</v>
      </c>
      <c r="D473" t="s">
        <v>3245</v>
      </c>
      <c r="E473" t="s">
        <v>3246</v>
      </c>
      <c r="F473">
        <v>0</v>
      </c>
      <c r="G473">
        <v>0</v>
      </c>
      <c r="H473">
        <v>4500</v>
      </c>
      <c r="I473" t="s">
        <v>1892</v>
      </c>
      <c r="J473" t="s">
        <v>1095</v>
      </c>
      <c r="K473" t="s">
        <v>1096</v>
      </c>
      <c r="O473" t="str">
        <f t="shared" si="143"/>
        <v>Emmanuel Butler</v>
      </c>
      <c r="P473" t="str">
        <f>IFERROR(VLOOKUP(O:O,'Name Bridge'!A:B,2,FALSE),O:O)</f>
        <v>Emmanuel Butler</v>
      </c>
      <c r="Q473" s="12">
        <f>VLOOKUP($K473,'Defensive Stats'!$AC:$AH,2,FALSE)</f>
        <v>6.5090361445783129</v>
      </c>
      <c r="R473" s="12">
        <f>VLOOKUP($K473,'Defensive Stats'!$AC:$AH,4,FALSE)</f>
        <v>3.2624309392265194</v>
      </c>
      <c r="S473" s="12">
        <f>VLOOKUP($K473,'Defensive Stats'!$AC:$AH,6,FALSE)</f>
        <v>10.593137254901961</v>
      </c>
      <c r="T473" s="12">
        <f>IFERROR(VLOOKUP($P473,Passing!$C:$AF,9,FALSE)/VLOOKUP($P473,Passing!$C:$AF,5,FALSE),0)</f>
        <v>0</v>
      </c>
      <c r="U473" s="12">
        <f>IFERROR(VLOOKUP($P473,Passing!$C:$AF,11,FALSE)/VLOOKUP($P473,Passing!$C:$AF,5,FALSE),0)</f>
        <v>0</v>
      </c>
      <c r="V473" s="12">
        <f>IFERROR(VLOOKUP($P473,Passing!$C:$AF,18,FALSE),0)</f>
        <v>0</v>
      </c>
      <c r="W473" s="12">
        <f>IFERROR(VLOOKUP($P473,Passing!$C:$AF,12,FALSE)/VLOOKUP($P473,Passing!$C:$AF,5,FALSE),0)</f>
        <v>0</v>
      </c>
      <c r="X473" s="12">
        <f>IFERROR(IF(OR($B473="D",$B473="K"),0,VLOOKUP($P473,Receiving!$C:$T,7,FALSE)/VLOOKUP($P473,Receiving!$C:$T,5,FALSE)),0)*$AJ473</f>
        <v>0</v>
      </c>
      <c r="Y473" s="21">
        <f>IFERROR(VLOOKUP($P473,Receiving!$C:$T,8,FALSE)/VLOOKUP($P473,Receiving!$C:$T,5,FALSE),0)</f>
        <v>0</v>
      </c>
      <c r="Z473" s="21">
        <f>IFERROR(VLOOKUP($P473,Receiving!$C:$T,10,FALSE)/VLOOKUP($P473,Receiving!$C:$T,5,FALSE),0)</f>
        <v>0</v>
      </c>
      <c r="AA473" s="21">
        <f>IFERROR(VLOOKUP($P473,Receiving!$C:$T,11,FALSE),0)</f>
        <v>0</v>
      </c>
      <c r="AB473" s="21">
        <f>IFERROR(VLOOKUP($P473,Receiving!$C:$T,14,FALSE),0)</f>
        <v>0</v>
      </c>
      <c r="AC473" s="21">
        <f>IFERROR(VLOOKUP($P473,Receiving!$C:$T,11,FALSE)/VLOOKUP($P473,Receiving!$C:$T,5,FALSE),0)</f>
        <v>0</v>
      </c>
      <c r="AD473" s="12">
        <f>IFERROR(VLOOKUP($P473,Rushing!$C:$P,7,FALSE)/VLOOKUP($P473,Rushing!$C:$P,5,FALSE),0)</f>
        <v>0</v>
      </c>
      <c r="AE473" s="12">
        <f>IFERROR(VLOOKUP($P473,Rushing!$C:$P,8,FALSE)/VLOOKUP($P473,Rushing!$C:$P,5,FALSE),0)</f>
        <v>0</v>
      </c>
      <c r="AF473" s="12">
        <f>IFERROR(VLOOKUP($P473,Rushing!$C:$P,12,FALSE),0)</f>
        <v>0</v>
      </c>
      <c r="AG473" s="12">
        <f>IFERROR(VLOOKUP($P473,Rushing!$C:$P,9,FALSE)/VLOOKUP($P473,Rushing!$C:$P,5,FALSE),0)</f>
        <v>0</v>
      </c>
      <c r="AH473" s="12">
        <f>VLOOKUP($J473,'Vegas Odds'!$B:$S,18,FALSE)</f>
        <v>41.698085765579364</v>
      </c>
      <c r="AI473" s="12">
        <f>VLOOKUP($J473,'Vegas Odds'!$B:$S,17,FALSE)</f>
        <v>21.901914234420641</v>
      </c>
      <c r="AJ473">
        <v>1</v>
      </c>
      <c r="AK473" s="12">
        <f t="shared" si="136"/>
        <v>0</v>
      </c>
      <c r="AL473" s="12">
        <f t="shared" si="137"/>
        <v>0</v>
      </c>
      <c r="AM473" s="12">
        <f>V473/Team_Defense_Table[[#Totals],[Passing yds/att]]*'Fanduel Export'!Q473</f>
        <v>0</v>
      </c>
      <c r="AN473" s="12">
        <f t="shared" si="152"/>
        <v>0</v>
      </c>
      <c r="AO473" s="12">
        <f>IFERROR(IF(OR($B473="D",$B473="K"),0,VLOOKUP($P473,Receiving!$C:$T,7,FALSE)/VLOOKUP($P473,Receiving!$C:$T,5,FALSE)),0)*$AJ473</f>
        <v>0</v>
      </c>
      <c r="AP473" s="21">
        <f t="shared" si="144"/>
        <v>40.582776292335119</v>
      </c>
      <c r="AQ473" s="21">
        <f t="shared" si="145"/>
        <v>0</v>
      </c>
      <c r="AR473" s="22">
        <f t="shared" si="138"/>
        <v>0</v>
      </c>
      <c r="AS473" s="22">
        <f t="shared" si="146"/>
        <v>0</v>
      </c>
      <c r="AT473" s="22">
        <f>AA473/Team_Defense_Table[[#Totals],[Yards per completion]]*'Fanduel Export'!S473</f>
        <v>0</v>
      </c>
      <c r="AU473" s="12">
        <f t="shared" si="153"/>
        <v>0</v>
      </c>
      <c r="AV473" s="12">
        <f t="shared" si="139"/>
        <v>0</v>
      </c>
      <c r="AW473" s="21">
        <f t="shared" si="147"/>
        <v>30.380681818181817</v>
      </c>
      <c r="AX473" s="12">
        <f t="shared" si="148"/>
        <v>0</v>
      </c>
      <c r="AY473" s="12">
        <f>AF473/Team_Defense_Table[[#Totals],[Rushing Y/A]]*R473</f>
        <v>0</v>
      </c>
      <c r="AZ473" s="12">
        <f t="shared" si="154"/>
        <v>0</v>
      </c>
      <c r="BA473" s="22">
        <f t="shared" si="140"/>
        <v>0</v>
      </c>
      <c r="BB473" s="22">
        <f t="shared" si="141"/>
        <v>0</v>
      </c>
      <c r="BC473" s="21">
        <f t="shared" si="142"/>
        <v>0</v>
      </c>
      <c r="BD473" t="str">
        <f t="shared" si="149"/>
        <v>Emmanuel Butler</v>
      </c>
      <c r="BE473">
        <f t="shared" si="150"/>
        <v>4500</v>
      </c>
      <c r="BF473" t="str">
        <f t="shared" si="151"/>
        <v>WR</v>
      </c>
    </row>
    <row r="474" spans="1:58" x14ac:dyDescent="0.3">
      <c r="A474" t="s">
        <v>3247</v>
      </c>
      <c r="B474" t="s">
        <v>49</v>
      </c>
      <c r="C474" t="s">
        <v>2292</v>
      </c>
      <c r="D474" t="s">
        <v>3248</v>
      </c>
      <c r="E474" t="s">
        <v>3198</v>
      </c>
      <c r="F474">
        <v>0</v>
      </c>
      <c r="G474">
        <v>0</v>
      </c>
      <c r="H474">
        <v>4500</v>
      </c>
      <c r="I474" t="s">
        <v>1968</v>
      </c>
      <c r="J474" t="s">
        <v>99</v>
      </c>
      <c r="K474" t="s">
        <v>72</v>
      </c>
      <c r="O474" t="str">
        <f t="shared" si="143"/>
        <v>Alex Wesley</v>
      </c>
      <c r="P474" t="str">
        <f>IFERROR(VLOOKUP(O:O,'Name Bridge'!A:B,2,FALSE),O:O)</f>
        <v>Alex Wesley</v>
      </c>
      <c r="Q474" s="12">
        <f>VLOOKUP($K474,'Defensive Stats'!$AC:$AH,2,FALSE)</f>
        <v>7.4484451718494276</v>
      </c>
      <c r="R474" s="12">
        <f>VLOOKUP($K474,'Defensive Stats'!$AC:$AH,4,FALSE)</f>
        <v>4.0769230769230766</v>
      </c>
      <c r="S474" s="12">
        <f>VLOOKUP($K474,'Defensive Stats'!$AC:$AH,6,FALSE)</f>
        <v>11.94488188976378</v>
      </c>
      <c r="T474" s="12">
        <f>IFERROR(VLOOKUP($P474,Passing!$C:$AF,9,FALSE)/VLOOKUP($P474,Passing!$C:$AF,5,FALSE),0)</f>
        <v>0</v>
      </c>
      <c r="U474" s="12">
        <f>IFERROR(VLOOKUP($P474,Passing!$C:$AF,11,FALSE)/VLOOKUP($P474,Passing!$C:$AF,5,FALSE),0)</f>
        <v>0</v>
      </c>
      <c r="V474" s="12">
        <f>IFERROR(VLOOKUP($P474,Passing!$C:$AF,18,FALSE),0)</f>
        <v>0</v>
      </c>
      <c r="W474" s="12">
        <f>IFERROR(VLOOKUP($P474,Passing!$C:$AF,12,FALSE)/VLOOKUP($P474,Passing!$C:$AF,5,FALSE),0)</f>
        <v>0</v>
      </c>
      <c r="X474" s="12">
        <f>IFERROR(IF(OR($B474="D",$B474="K"),0,VLOOKUP($P474,Receiving!$C:$T,7,FALSE)/VLOOKUP($P474,Receiving!$C:$T,5,FALSE)),0)*$AJ474</f>
        <v>0</v>
      </c>
      <c r="Y474" s="21">
        <f>IFERROR(VLOOKUP($P474,Receiving!$C:$T,8,FALSE)/VLOOKUP($P474,Receiving!$C:$T,5,FALSE),0)</f>
        <v>0</v>
      </c>
      <c r="Z474" s="21">
        <f>IFERROR(VLOOKUP($P474,Receiving!$C:$T,10,FALSE)/VLOOKUP($P474,Receiving!$C:$T,5,FALSE),0)</f>
        <v>0</v>
      </c>
      <c r="AA474" s="21">
        <f>IFERROR(VLOOKUP($P474,Receiving!$C:$T,11,FALSE),0)</f>
        <v>0</v>
      </c>
      <c r="AB474" s="21">
        <f>IFERROR(VLOOKUP($P474,Receiving!$C:$T,14,FALSE),0)</f>
        <v>0</v>
      </c>
      <c r="AC474" s="21">
        <f>IFERROR(VLOOKUP($P474,Receiving!$C:$T,11,FALSE)/VLOOKUP($P474,Receiving!$C:$T,5,FALSE),0)</f>
        <v>0</v>
      </c>
      <c r="AD474" s="12">
        <f>IFERROR(VLOOKUP($P474,Rushing!$C:$P,7,FALSE)/VLOOKUP($P474,Rushing!$C:$P,5,FALSE),0)</f>
        <v>0</v>
      </c>
      <c r="AE474" s="12">
        <f>IFERROR(VLOOKUP($P474,Rushing!$C:$P,8,FALSE)/VLOOKUP($P474,Rushing!$C:$P,5,FALSE),0)</f>
        <v>0</v>
      </c>
      <c r="AF474" s="12">
        <f>IFERROR(VLOOKUP($P474,Rushing!$C:$P,12,FALSE),0)</f>
        <v>0</v>
      </c>
      <c r="AG474" s="12">
        <f>IFERROR(VLOOKUP($P474,Rushing!$C:$P,9,FALSE)/VLOOKUP($P474,Rushing!$C:$P,5,FALSE),0)</f>
        <v>0</v>
      </c>
      <c r="AH474" s="12">
        <f>VLOOKUP($J474,'Vegas Odds'!$B:$S,18,FALSE)</f>
        <v>39.087289482995565</v>
      </c>
      <c r="AI474" s="12">
        <f>VLOOKUP($J474,'Vegas Odds'!$B:$S,17,FALSE)</f>
        <v>21.912710517004435</v>
      </c>
      <c r="AJ474">
        <v>1</v>
      </c>
      <c r="AK474" s="12">
        <f t="shared" si="136"/>
        <v>0</v>
      </c>
      <c r="AL474" s="12">
        <f t="shared" si="137"/>
        <v>0</v>
      </c>
      <c r="AM474" s="12">
        <f>V474/Team_Defense_Table[[#Totals],[Passing yds/att]]*'Fanduel Export'!Q474</f>
        <v>0</v>
      </c>
      <c r="AN474" s="12">
        <f t="shared" si="152"/>
        <v>0</v>
      </c>
      <c r="AO474" s="12">
        <f>IFERROR(IF(OR($B474="D",$B474="K"),0,VLOOKUP($P474,Receiving!$C:$T,7,FALSE)/VLOOKUP($P474,Receiving!$C:$T,5,FALSE)),0)*$AJ474</f>
        <v>0</v>
      </c>
      <c r="AP474" s="21">
        <f t="shared" si="144"/>
        <v>29.935714285714287</v>
      </c>
      <c r="AQ474" s="21">
        <f t="shared" si="145"/>
        <v>0</v>
      </c>
      <c r="AR474" s="22">
        <f t="shared" si="138"/>
        <v>0</v>
      </c>
      <c r="AS474" s="22">
        <f t="shared" si="146"/>
        <v>0</v>
      </c>
      <c r="AT474" s="22">
        <f>AA474/Team_Defense_Table[[#Totals],[Yards per completion]]*'Fanduel Export'!S474</f>
        <v>0</v>
      </c>
      <c r="AU474" s="12">
        <f t="shared" si="153"/>
        <v>0</v>
      </c>
      <c r="AV474" s="12">
        <f t="shared" si="139"/>
        <v>0</v>
      </c>
      <c r="AW474" s="21">
        <f t="shared" si="147"/>
        <v>24.985714285714284</v>
      </c>
      <c r="AX474" s="12">
        <f t="shared" si="148"/>
        <v>0</v>
      </c>
      <c r="AY474" s="12">
        <f>AF474/Team_Defense_Table[[#Totals],[Rushing Y/A]]*R474</f>
        <v>0</v>
      </c>
      <c r="AZ474" s="12">
        <f t="shared" si="154"/>
        <v>0</v>
      </c>
      <c r="BA474" s="22">
        <f t="shared" si="140"/>
        <v>0</v>
      </c>
      <c r="BB474" s="22">
        <f t="shared" si="141"/>
        <v>0</v>
      </c>
      <c r="BC474" s="21">
        <f t="shared" si="142"/>
        <v>0</v>
      </c>
      <c r="BD474" t="str">
        <f t="shared" si="149"/>
        <v>Alex Wesley</v>
      </c>
      <c r="BE474">
        <f t="shared" si="150"/>
        <v>4500</v>
      </c>
      <c r="BF474" t="str">
        <f t="shared" si="151"/>
        <v>WR</v>
      </c>
    </row>
    <row r="475" spans="1:58" x14ac:dyDescent="0.3">
      <c r="A475" t="s">
        <v>3249</v>
      </c>
      <c r="B475" t="s">
        <v>34</v>
      </c>
      <c r="C475" t="s">
        <v>2139</v>
      </c>
      <c r="D475" t="s">
        <v>3250</v>
      </c>
      <c r="E475" t="s">
        <v>1909</v>
      </c>
      <c r="F475">
        <v>0</v>
      </c>
      <c r="G475">
        <v>0</v>
      </c>
      <c r="H475">
        <v>4500</v>
      </c>
      <c r="I475" t="s">
        <v>1900</v>
      </c>
      <c r="J475" t="s">
        <v>61</v>
      </c>
      <c r="K475" t="s">
        <v>84</v>
      </c>
      <c r="O475" t="str">
        <f t="shared" si="143"/>
        <v>Anthony Jones</v>
      </c>
      <c r="P475" t="str">
        <f>IFERROR(VLOOKUP(O:O,'Name Bridge'!A:B,2,FALSE),O:O)</f>
        <v>Anthony Jones</v>
      </c>
      <c r="Q475" s="12">
        <f>VLOOKUP($K475,'Defensive Stats'!$AC:$AH,2,FALSE)</f>
        <v>7.3097014925373136</v>
      </c>
      <c r="R475" s="12">
        <f>VLOOKUP($K475,'Defensive Stats'!$AC:$AH,4,FALSE)</f>
        <v>4.2161520190023749</v>
      </c>
      <c r="S475" s="12">
        <f>VLOOKUP($K475,'Defensive Stats'!$AC:$AH,6,FALSE)</f>
        <v>11.162393162393162</v>
      </c>
      <c r="T475" s="12">
        <f>IFERROR(VLOOKUP($P475,Passing!$C:$AF,9,FALSE)/VLOOKUP($P475,Passing!$C:$AF,5,FALSE),0)</f>
        <v>0</v>
      </c>
      <c r="U475" s="12">
        <f>IFERROR(VLOOKUP($P475,Passing!$C:$AF,11,FALSE)/VLOOKUP($P475,Passing!$C:$AF,5,FALSE),0)</f>
        <v>0</v>
      </c>
      <c r="V475" s="12">
        <f>IFERROR(VLOOKUP($P475,Passing!$C:$AF,18,FALSE),0)</f>
        <v>0</v>
      </c>
      <c r="W475" s="12">
        <f>IFERROR(VLOOKUP($P475,Passing!$C:$AF,12,FALSE)/VLOOKUP($P475,Passing!$C:$AF,5,FALSE),0)</f>
        <v>0</v>
      </c>
      <c r="X475" s="12">
        <f>IFERROR(IF(OR($B475="D",$B475="K"),0,VLOOKUP($P475,Receiving!$C:$T,7,FALSE)/VLOOKUP($P475,Receiving!$C:$T,5,FALSE)),0)*$AJ475</f>
        <v>0</v>
      </c>
      <c r="Y475" s="21">
        <f>IFERROR(VLOOKUP($P475,Receiving!$C:$T,8,FALSE)/VLOOKUP($P475,Receiving!$C:$T,5,FALSE),0)</f>
        <v>0</v>
      </c>
      <c r="Z475" s="21">
        <f>IFERROR(VLOOKUP($P475,Receiving!$C:$T,10,FALSE)/VLOOKUP($P475,Receiving!$C:$T,5,FALSE),0)</f>
        <v>0</v>
      </c>
      <c r="AA475" s="21">
        <f>IFERROR(VLOOKUP($P475,Receiving!$C:$T,11,FALSE),0)</f>
        <v>0</v>
      </c>
      <c r="AB475" s="21">
        <f>IFERROR(VLOOKUP($P475,Receiving!$C:$T,14,FALSE),0)</f>
        <v>0</v>
      </c>
      <c r="AC475" s="21">
        <f>IFERROR(VLOOKUP($P475,Receiving!$C:$T,11,FALSE)/VLOOKUP($P475,Receiving!$C:$T,5,FALSE),0)</f>
        <v>0</v>
      </c>
      <c r="AD475" s="12">
        <f>IFERROR(VLOOKUP($P475,Rushing!$C:$P,7,FALSE)/VLOOKUP($P475,Rushing!$C:$P,5,FALSE),0)</f>
        <v>0</v>
      </c>
      <c r="AE475" s="12">
        <f>IFERROR(VLOOKUP($P475,Rushing!$C:$P,8,FALSE)/VLOOKUP($P475,Rushing!$C:$P,5,FALSE),0)</f>
        <v>0</v>
      </c>
      <c r="AF475" s="12">
        <f>IFERROR(VLOOKUP($P475,Rushing!$C:$P,12,FALSE),0)</f>
        <v>0</v>
      </c>
      <c r="AG475" s="12">
        <f>IFERROR(VLOOKUP($P475,Rushing!$C:$P,9,FALSE)/VLOOKUP($P475,Rushing!$C:$P,5,FALSE),0)</f>
        <v>0</v>
      </c>
      <c r="AH475" s="12">
        <f>VLOOKUP($J475,'Vegas Odds'!$B:$S,18,FALSE)</f>
        <v>34.284943948412703</v>
      </c>
      <c r="AI475" s="12">
        <f>VLOOKUP($J475,'Vegas Odds'!$B:$S,17,FALSE)</f>
        <v>30.315056051587295</v>
      </c>
      <c r="AJ475">
        <v>1</v>
      </c>
      <c r="AK475" s="12">
        <f t="shared" si="136"/>
        <v>0</v>
      </c>
      <c r="AL475" s="12">
        <f t="shared" si="137"/>
        <v>0</v>
      </c>
      <c r="AM475" s="12">
        <f>V475/Team_Defense_Table[[#Totals],[Passing yds/att]]*'Fanduel Export'!Q475</f>
        <v>0</v>
      </c>
      <c r="AN475" s="12">
        <f t="shared" si="152"/>
        <v>0</v>
      </c>
      <c r="AO475" s="12">
        <f>IFERROR(IF(OR($B475="D",$B475="K"),0,VLOOKUP($P475,Receiving!$C:$T,7,FALSE)/VLOOKUP($P475,Receiving!$C:$T,5,FALSE)),0)*$AJ475</f>
        <v>0</v>
      </c>
      <c r="AP475" s="21">
        <f t="shared" si="144"/>
        <v>34.263041125541122</v>
      </c>
      <c r="AQ475" s="21">
        <f t="shared" si="145"/>
        <v>0</v>
      </c>
      <c r="AR475" s="22">
        <f t="shared" si="138"/>
        <v>0</v>
      </c>
      <c r="AS475" s="22">
        <f t="shared" si="146"/>
        <v>0</v>
      </c>
      <c r="AT475" s="22">
        <f>AA475/Team_Defense_Table[[#Totals],[Yards per completion]]*'Fanduel Export'!S475</f>
        <v>0</v>
      </c>
      <c r="AU475" s="12">
        <f t="shared" si="153"/>
        <v>0</v>
      </c>
      <c r="AV475" s="12">
        <f t="shared" si="139"/>
        <v>0</v>
      </c>
      <c r="AW475" s="21">
        <f t="shared" si="147"/>
        <v>46.789285714285711</v>
      </c>
      <c r="AX475" s="12">
        <f t="shared" si="148"/>
        <v>0</v>
      </c>
      <c r="AY475" s="12">
        <f>AF475/Team_Defense_Table[[#Totals],[Rushing Y/A]]*R475</f>
        <v>0</v>
      </c>
      <c r="AZ475" s="12">
        <f t="shared" si="154"/>
        <v>0</v>
      </c>
      <c r="BA475" s="22">
        <f t="shared" si="140"/>
        <v>0</v>
      </c>
      <c r="BB475" s="22">
        <f t="shared" si="141"/>
        <v>0</v>
      </c>
      <c r="BC475" s="21">
        <f t="shared" si="142"/>
        <v>0</v>
      </c>
      <c r="BD475" t="str">
        <f t="shared" si="149"/>
        <v>Anthony Jones</v>
      </c>
      <c r="BE475">
        <f t="shared" si="150"/>
        <v>4500</v>
      </c>
      <c r="BF475" t="str">
        <f t="shared" si="151"/>
        <v>RB</v>
      </c>
    </row>
    <row r="476" spans="1:58" x14ac:dyDescent="0.3">
      <c r="A476" t="s">
        <v>3251</v>
      </c>
      <c r="B476" t="s">
        <v>49</v>
      </c>
      <c r="C476" t="s">
        <v>3252</v>
      </c>
      <c r="D476" t="s">
        <v>3253</v>
      </c>
      <c r="E476" t="s">
        <v>2374</v>
      </c>
      <c r="F476">
        <v>0</v>
      </c>
      <c r="G476">
        <v>0</v>
      </c>
      <c r="H476">
        <v>4500</v>
      </c>
      <c r="I476" t="s">
        <v>1941</v>
      </c>
      <c r="J476" t="s">
        <v>135</v>
      </c>
      <c r="K476" t="s">
        <v>76</v>
      </c>
      <c r="O476" t="str">
        <f t="shared" si="143"/>
        <v>Johnathon Johnson</v>
      </c>
      <c r="P476" t="str">
        <f>IFERROR(VLOOKUP(O:O,'Name Bridge'!A:B,2,FALSE),O:O)</f>
        <v>Johnathon Johnson</v>
      </c>
      <c r="Q476" s="12">
        <f>VLOOKUP($K476,'Defensive Stats'!$AC:$AH,2,FALSE)</f>
        <v>6.7688266199649734</v>
      </c>
      <c r="R476" s="12">
        <f>VLOOKUP($K476,'Defensive Stats'!$AC:$AH,4,FALSE)</f>
        <v>4.0849858356940514</v>
      </c>
      <c r="S476" s="12">
        <f>VLOOKUP($K476,'Defensive Stats'!$AC:$AH,6,FALSE)</f>
        <v>11.10632183908046</v>
      </c>
      <c r="T476" s="12">
        <f>IFERROR(VLOOKUP($P476,Passing!$C:$AF,9,FALSE)/VLOOKUP($P476,Passing!$C:$AF,5,FALSE),0)</f>
        <v>0</v>
      </c>
      <c r="U476" s="12">
        <f>IFERROR(VLOOKUP($P476,Passing!$C:$AF,11,FALSE)/VLOOKUP($P476,Passing!$C:$AF,5,FALSE),0)</f>
        <v>0</v>
      </c>
      <c r="V476" s="12">
        <f>IFERROR(VLOOKUP($P476,Passing!$C:$AF,18,FALSE),0)</f>
        <v>0</v>
      </c>
      <c r="W476" s="12">
        <f>IFERROR(VLOOKUP($P476,Passing!$C:$AF,12,FALSE)/VLOOKUP($P476,Passing!$C:$AF,5,FALSE),0)</f>
        <v>0</v>
      </c>
      <c r="X476" s="12">
        <f>IFERROR(IF(OR($B476="D",$B476="K"),0,VLOOKUP($P476,Receiving!$C:$T,7,FALSE)/VLOOKUP($P476,Receiving!$C:$T,5,FALSE)),0)*$AJ476</f>
        <v>0</v>
      </c>
      <c r="Y476" s="21">
        <f>IFERROR(VLOOKUP($P476,Receiving!$C:$T,8,FALSE)/VLOOKUP($P476,Receiving!$C:$T,5,FALSE),0)</f>
        <v>0</v>
      </c>
      <c r="Z476" s="21">
        <f>IFERROR(VLOOKUP($P476,Receiving!$C:$T,10,FALSE)/VLOOKUP($P476,Receiving!$C:$T,5,FALSE),0)</f>
        <v>0</v>
      </c>
      <c r="AA476" s="21">
        <f>IFERROR(VLOOKUP($P476,Receiving!$C:$T,11,FALSE),0)</f>
        <v>0</v>
      </c>
      <c r="AB476" s="21">
        <f>IFERROR(VLOOKUP($P476,Receiving!$C:$T,14,FALSE),0)</f>
        <v>0</v>
      </c>
      <c r="AC476" s="21">
        <f>IFERROR(VLOOKUP($P476,Receiving!$C:$T,11,FALSE)/VLOOKUP($P476,Receiving!$C:$T,5,FALSE),0)</f>
        <v>0</v>
      </c>
      <c r="AD476" s="12">
        <f>IFERROR(VLOOKUP($P476,Rushing!$C:$P,7,FALSE)/VLOOKUP($P476,Rushing!$C:$P,5,FALSE),0)</f>
        <v>0</v>
      </c>
      <c r="AE476" s="12">
        <f>IFERROR(VLOOKUP($P476,Rushing!$C:$P,8,FALSE)/VLOOKUP($P476,Rushing!$C:$P,5,FALSE),0)</f>
        <v>0</v>
      </c>
      <c r="AF476" s="12">
        <f>IFERROR(VLOOKUP($P476,Rushing!$C:$P,12,FALSE),0)</f>
        <v>0</v>
      </c>
      <c r="AG476" s="12">
        <f>IFERROR(VLOOKUP($P476,Rushing!$C:$P,9,FALSE)/VLOOKUP($P476,Rushing!$C:$P,5,FALSE),0)</f>
        <v>0</v>
      </c>
      <c r="AH476" s="12">
        <f>VLOOKUP($J476,'Vegas Odds'!$B:$S,18,FALSE)</f>
        <v>36.75783627131635</v>
      </c>
      <c r="AI476" s="12">
        <f>VLOOKUP($J476,'Vegas Odds'!$B:$S,17,FALSE)</f>
        <v>17.842163728683655</v>
      </c>
      <c r="AJ476">
        <v>1</v>
      </c>
      <c r="AK476" s="12">
        <f t="shared" si="136"/>
        <v>0</v>
      </c>
      <c r="AL476" s="12">
        <f t="shared" si="137"/>
        <v>0</v>
      </c>
      <c r="AM476" s="12">
        <f>V476/Team_Defense_Table[[#Totals],[Passing yds/att]]*'Fanduel Export'!Q476</f>
        <v>0</v>
      </c>
      <c r="AN476" s="12">
        <f t="shared" si="152"/>
        <v>0</v>
      </c>
      <c r="AO476" s="12">
        <f>IFERROR(IF(OR($B476="D",$B476="K"),0,VLOOKUP($P476,Receiving!$C:$T,7,FALSE)/VLOOKUP($P476,Receiving!$C:$T,5,FALSE)),0)*$AJ476</f>
        <v>0</v>
      </c>
      <c r="AP476" s="21">
        <f t="shared" si="144"/>
        <v>32.519155844155847</v>
      </c>
      <c r="AQ476" s="21">
        <f t="shared" si="145"/>
        <v>0</v>
      </c>
      <c r="AR476" s="22">
        <f t="shared" si="138"/>
        <v>0</v>
      </c>
      <c r="AS476" s="22">
        <f t="shared" si="146"/>
        <v>0</v>
      </c>
      <c r="AT476" s="22">
        <f>AA476/Team_Defense_Table[[#Totals],[Yards per completion]]*'Fanduel Export'!S476</f>
        <v>0</v>
      </c>
      <c r="AU476" s="12">
        <f t="shared" si="153"/>
        <v>0</v>
      </c>
      <c r="AV476" s="12">
        <f t="shared" si="139"/>
        <v>0</v>
      </c>
      <c r="AW476" s="21">
        <f t="shared" si="147"/>
        <v>36.928205128205128</v>
      </c>
      <c r="AX476" s="12">
        <f t="shared" si="148"/>
        <v>0</v>
      </c>
      <c r="AY476" s="12">
        <f>AF476/Team_Defense_Table[[#Totals],[Rushing Y/A]]*R476</f>
        <v>0</v>
      </c>
      <c r="AZ476" s="12">
        <f t="shared" si="154"/>
        <v>0</v>
      </c>
      <c r="BA476" s="22">
        <f t="shared" si="140"/>
        <v>0</v>
      </c>
      <c r="BB476" s="22">
        <f t="shared" si="141"/>
        <v>0</v>
      </c>
      <c r="BC476" s="21">
        <f t="shared" si="142"/>
        <v>0</v>
      </c>
      <c r="BD476" t="str">
        <f t="shared" si="149"/>
        <v>Johnathon Johnson</v>
      </c>
      <c r="BE476">
        <f t="shared" si="150"/>
        <v>4500</v>
      </c>
      <c r="BF476" t="str">
        <f t="shared" si="151"/>
        <v>WR</v>
      </c>
    </row>
    <row r="477" spans="1:58" x14ac:dyDescent="0.3">
      <c r="A477" t="s">
        <v>3254</v>
      </c>
      <c r="B477" t="s">
        <v>34</v>
      </c>
      <c r="C477" t="s">
        <v>2270</v>
      </c>
      <c r="D477" t="s">
        <v>728</v>
      </c>
      <c r="E477" t="s">
        <v>3255</v>
      </c>
      <c r="F477">
        <v>3.3099998474121</v>
      </c>
      <c r="G477">
        <v>10</v>
      </c>
      <c r="H477">
        <v>4500</v>
      </c>
      <c r="I477" t="s">
        <v>1884</v>
      </c>
      <c r="J477" t="s">
        <v>33</v>
      </c>
      <c r="K477" t="s">
        <v>1138</v>
      </c>
      <c r="O477" t="str">
        <f t="shared" si="143"/>
        <v>Marcus Murphy</v>
      </c>
      <c r="P477" t="str">
        <f>IFERROR(VLOOKUP(O:O,'Name Bridge'!A:B,2,FALSE),O:O)</f>
        <v>Marcus Murphy</v>
      </c>
      <c r="Q477" s="12">
        <f>VLOOKUP($K477,'Defensive Stats'!$AC:$AH,2,FALSE)</f>
        <v>7.8079847908745244</v>
      </c>
      <c r="R477" s="12">
        <f>VLOOKUP($K477,'Defensive Stats'!$AC:$AH,4,FALSE)</f>
        <v>3.8765432098765431</v>
      </c>
      <c r="S477" s="12">
        <f>VLOOKUP($K477,'Defensive Stats'!$AC:$AH,6,FALSE)</f>
        <v>12.186943620178042</v>
      </c>
      <c r="T477" s="12">
        <f>IFERROR(VLOOKUP($P477,Passing!$C:$AF,9,FALSE)/VLOOKUP($P477,Passing!$C:$AF,5,FALSE),0)</f>
        <v>0</v>
      </c>
      <c r="U477" s="12">
        <f>IFERROR(VLOOKUP($P477,Passing!$C:$AF,11,FALSE)/VLOOKUP($P477,Passing!$C:$AF,5,FALSE),0)</f>
        <v>0</v>
      </c>
      <c r="V477" s="12">
        <f>IFERROR(VLOOKUP($P477,Passing!$C:$AF,18,FALSE),0)</f>
        <v>0</v>
      </c>
      <c r="W477" s="12">
        <f>IFERROR(VLOOKUP($P477,Passing!$C:$AF,12,FALSE)/VLOOKUP($P477,Passing!$C:$AF,5,FALSE),0)</f>
        <v>0</v>
      </c>
      <c r="X477" s="12">
        <f>IFERROR(IF(OR($B477="D",$B477="K"),0,VLOOKUP($P477,Receiving!$C:$T,7,FALSE)/VLOOKUP($P477,Receiving!$C:$T,5,FALSE)),0)*$AJ477</f>
        <v>0</v>
      </c>
      <c r="Y477" s="21">
        <f>IFERROR(VLOOKUP($P477,Receiving!$C:$T,8,FALSE)/VLOOKUP($P477,Receiving!$C:$T,5,FALSE),0)</f>
        <v>0</v>
      </c>
      <c r="Z477" s="21">
        <f>IFERROR(VLOOKUP($P477,Receiving!$C:$T,10,FALSE)/VLOOKUP($P477,Receiving!$C:$T,5,FALSE),0)</f>
        <v>0</v>
      </c>
      <c r="AA477" s="21">
        <f>IFERROR(VLOOKUP($P477,Receiving!$C:$T,11,FALSE),0)</f>
        <v>0</v>
      </c>
      <c r="AB477" s="21">
        <f>IFERROR(VLOOKUP($P477,Receiving!$C:$T,14,FALSE),0)</f>
        <v>0</v>
      </c>
      <c r="AC477" s="21">
        <f>IFERROR(VLOOKUP($P477,Receiving!$C:$T,11,FALSE)/VLOOKUP($P477,Receiving!$C:$T,5,FALSE),0)</f>
        <v>0</v>
      </c>
      <c r="AD477" s="12">
        <f>IFERROR(VLOOKUP($P477,Rushing!$C:$P,7,FALSE)/VLOOKUP($P477,Rushing!$C:$P,5,FALSE),0)</f>
        <v>0</v>
      </c>
      <c r="AE477" s="12">
        <f>IFERROR(VLOOKUP($P477,Rushing!$C:$P,8,FALSE)/VLOOKUP($P477,Rushing!$C:$P,5,FALSE),0)</f>
        <v>0</v>
      </c>
      <c r="AF477" s="12">
        <f>IFERROR(VLOOKUP($P477,Rushing!$C:$P,12,FALSE),0)</f>
        <v>0</v>
      </c>
      <c r="AG477" s="12">
        <f>IFERROR(VLOOKUP($P477,Rushing!$C:$P,9,FALSE)/VLOOKUP($P477,Rushing!$C:$P,5,FALSE),0)</f>
        <v>0</v>
      </c>
      <c r="AH477" s="12">
        <f>VLOOKUP($J477,'Vegas Odds'!$B:$S,18,FALSE)</f>
        <v>42.975624629062651</v>
      </c>
      <c r="AI477" s="12">
        <f>VLOOKUP($J477,'Vegas Odds'!$B:$S,17,FALSE)</f>
        <v>20.224375370937352</v>
      </c>
      <c r="AJ477">
        <v>1</v>
      </c>
      <c r="AK477" s="12">
        <f t="shared" si="136"/>
        <v>0</v>
      </c>
      <c r="AL477" s="12">
        <f t="shared" si="137"/>
        <v>0</v>
      </c>
      <c r="AM477" s="12">
        <f>V477/Team_Defense_Table[[#Totals],[Passing yds/att]]*'Fanduel Export'!Q477</f>
        <v>0</v>
      </c>
      <c r="AN477" s="12">
        <f t="shared" si="152"/>
        <v>0</v>
      </c>
      <c r="AO477" s="12">
        <f>IFERROR(IF(OR($B477="D",$B477="K"),0,VLOOKUP($P477,Receiving!$C:$T,7,FALSE)/VLOOKUP($P477,Receiving!$C:$T,5,FALSE)),0)*$AJ477</f>
        <v>0</v>
      </c>
      <c r="AP477" s="21">
        <f t="shared" si="144"/>
        <v>35.359294871794873</v>
      </c>
      <c r="AQ477" s="21">
        <f t="shared" si="145"/>
        <v>0</v>
      </c>
      <c r="AR477" s="22">
        <f t="shared" si="138"/>
        <v>0</v>
      </c>
      <c r="AS477" s="22">
        <f t="shared" si="146"/>
        <v>0</v>
      </c>
      <c r="AT477" s="22">
        <f>AA477/Team_Defense_Table[[#Totals],[Yards per completion]]*'Fanduel Export'!S477</f>
        <v>0</v>
      </c>
      <c r="AU477" s="12">
        <f t="shared" si="153"/>
        <v>0</v>
      </c>
      <c r="AV477" s="12">
        <f t="shared" si="139"/>
        <v>0</v>
      </c>
      <c r="AW477" s="21">
        <f t="shared" si="147"/>
        <v>28.778311965811962</v>
      </c>
      <c r="AX477" s="12">
        <f t="shared" si="148"/>
        <v>0</v>
      </c>
      <c r="AY477" s="12">
        <f>AF477/Team_Defense_Table[[#Totals],[Rushing Y/A]]*R477</f>
        <v>0</v>
      </c>
      <c r="AZ477" s="12">
        <f t="shared" si="154"/>
        <v>0</v>
      </c>
      <c r="BA477" s="22">
        <f t="shared" si="140"/>
        <v>0</v>
      </c>
      <c r="BB477" s="22">
        <f t="shared" si="141"/>
        <v>0</v>
      </c>
      <c r="BC477" s="21">
        <f t="shared" si="142"/>
        <v>0</v>
      </c>
      <c r="BD477" t="str">
        <f t="shared" si="149"/>
        <v>Marcus Murphy</v>
      </c>
      <c r="BE477">
        <f t="shared" si="150"/>
        <v>4500</v>
      </c>
      <c r="BF477" t="str">
        <f t="shared" si="151"/>
        <v>RB</v>
      </c>
    </row>
    <row r="478" spans="1:58" x14ac:dyDescent="0.3">
      <c r="A478" t="s">
        <v>3256</v>
      </c>
      <c r="B478" t="s">
        <v>34</v>
      </c>
      <c r="C478" t="s">
        <v>3214</v>
      </c>
      <c r="D478" t="s">
        <v>3257</v>
      </c>
      <c r="E478" t="s">
        <v>2220</v>
      </c>
      <c r="F478">
        <v>0</v>
      </c>
      <c r="G478">
        <v>0</v>
      </c>
      <c r="H478">
        <v>4500</v>
      </c>
      <c r="I478" t="s">
        <v>1968</v>
      </c>
      <c r="J478" t="s">
        <v>72</v>
      </c>
      <c r="K478" t="s">
        <v>99</v>
      </c>
      <c r="O478" t="str">
        <f t="shared" si="143"/>
        <v>Jason Huntley</v>
      </c>
      <c r="P478" t="str">
        <f>IFERROR(VLOOKUP(O:O,'Name Bridge'!A:B,2,FALSE),O:O)</f>
        <v>Jason Huntley</v>
      </c>
      <c r="Q478" s="12">
        <f>VLOOKUP($K478,'Defensive Stats'!$AC:$AH,2,FALSE)</f>
        <v>6.2241681260945709</v>
      </c>
      <c r="R478" s="12">
        <f>VLOOKUP($K478,'Defensive Stats'!$AC:$AH,4,FALSE)</f>
        <v>3.9420289855072466</v>
      </c>
      <c r="S478" s="12">
        <f>VLOOKUP($K478,'Defensive Stats'!$AC:$AH,6,FALSE)</f>
        <v>9.817679558011049</v>
      </c>
      <c r="T478" s="12">
        <f>IFERROR(VLOOKUP($P478,Passing!$C:$AF,9,FALSE)/VLOOKUP($P478,Passing!$C:$AF,5,FALSE),0)</f>
        <v>0</v>
      </c>
      <c r="U478" s="12">
        <f>IFERROR(VLOOKUP($P478,Passing!$C:$AF,11,FALSE)/VLOOKUP($P478,Passing!$C:$AF,5,FALSE),0)</f>
        <v>0</v>
      </c>
      <c r="V478" s="12">
        <f>IFERROR(VLOOKUP($P478,Passing!$C:$AF,18,FALSE),0)</f>
        <v>0</v>
      </c>
      <c r="W478" s="12">
        <f>IFERROR(VLOOKUP($P478,Passing!$C:$AF,12,FALSE)/VLOOKUP($P478,Passing!$C:$AF,5,FALSE),0)</f>
        <v>0</v>
      </c>
      <c r="X478" s="12">
        <f>IFERROR(IF(OR($B478="D",$B478="K"),0,VLOOKUP($P478,Receiving!$C:$T,7,FALSE)/VLOOKUP($P478,Receiving!$C:$T,5,FALSE)),0)*$AJ478</f>
        <v>0</v>
      </c>
      <c r="Y478" s="21">
        <f>IFERROR(VLOOKUP($P478,Receiving!$C:$T,8,FALSE)/VLOOKUP($P478,Receiving!$C:$T,5,FALSE),0)</f>
        <v>0</v>
      </c>
      <c r="Z478" s="21">
        <f>IFERROR(VLOOKUP($P478,Receiving!$C:$T,10,FALSE)/VLOOKUP($P478,Receiving!$C:$T,5,FALSE),0)</f>
        <v>0</v>
      </c>
      <c r="AA478" s="21">
        <f>IFERROR(VLOOKUP($P478,Receiving!$C:$T,11,FALSE),0)</f>
        <v>0</v>
      </c>
      <c r="AB478" s="21">
        <f>IFERROR(VLOOKUP($P478,Receiving!$C:$T,14,FALSE),0)</f>
        <v>0</v>
      </c>
      <c r="AC478" s="21">
        <f>IFERROR(VLOOKUP($P478,Receiving!$C:$T,11,FALSE)/VLOOKUP($P478,Receiving!$C:$T,5,FALSE),0)</f>
        <v>0</v>
      </c>
      <c r="AD478" s="12">
        <f>IFERROR(VLOOKUP($P478,Rushing!$C:$P,7,FALSE)/VLOOKUP($P478,Rushing!$C:$P,5,FALSE),0)</f>
        <v>0</v>
      </c>
      <c r="AE478" s="12">
        <f>IFERROR(VLOOKUP($P478,Rushing!$C:$P,8,FALSE)/VLOOKUP($P478,Rushing!$C:$P,5,FALSE),0)</f>
        <v>0</v>
      </c>
      <c r="AF478" s="12">
        <f>IFERROR(VLOOKUP($P478,Rushing!$C:$P,12,FALSE),0)</f>
        <v>0</v>
      </c>
      <c r="AG478" s="12">
        <f>IFERROR(VLOOKUP($P478,Rushing!$C:$P,9,FALSE)/VLOOKUP($P478,Rushing!$C:$P,5,FALSE),0)</f>
        <v>0</v>
      </c>
      <c r="AH478" s="12">
        <f>VLOOKUP($J478,'Vegas Odds'!$B:$S,18,FALSE)</f>
        <v>34.909659414362835</v>
      </c>
      <c r="AI478" s="12">
        <f>VLOOKUP($J478,'Vegas Odds'!$B:$S,17,FALSE)</f>
        <v>26.19034058563717</v>
      </c>
      <c r="AJ478">
        <v>1</v>
      </c>
      <c r="AK478" s="12">
        <f t="shared" si="136"/>
        <v>0</v>
      </c>
      <c r="AL478" s="12">
        <f t="shared" si="137"/>
        <v>0</v>
      </c>
      <c r="AM478" s="12">
        <f>V478/Team_Defense_Table[[#Totals],[Passing yds/att]]*'Fanduel Export'!Q478</f>
        <v>0</v>
      </c>
      <c r="AN478" s="12">
        <f t="shared" si="152"/>
        <v>0</v>
      </c>
      <c r="AO478" s="12">
        <f>IFERROR(IF(OR($B478="D",$B478="K"),0,VLOOKUP($P478,Receiving!$C:$T,7,FALSE)/VLOOKUP($P478,Receiving!$C:$T,5,FALSE)),0)*$AJ478</f>
        <v>0</v>
      </c>
      <c r="AP478" s="21">
        <f t="shared" si="144"/>
        <v>35.950198412698413</v>
      </c>
      <c r="AQ478" s="21">
        <f t="shared" si="145"/>
        <v>0</v>
      </c>
      <c r="AR478" s="22">
        <f t="shared" si="138"/>
        <v>0</v>
      </c>
      <c r="AS478" s="22">
        <f t="shared" si="146"/>
        <v>0</v>
      </c>
      <c r="AT478" s="22">
        <f>AA478/Team_Defense_Table[[#Totals],[Yards per completion]]*'Fanduel Export'!S478</f>
        <v>0</v>
      </c>
      <c r="AU478" s="12">
        <f t="shared" si="153"/>
        <v>0</v>
      </c>
      <c r="AV478" s="12">
        <f t="shared" si="139"/>
        <v>0</v>
      </c>
      <c r="AW478" s="21">
        <f t="shared" si="147"/>
        <v>55.169444444444444</v>
      </c>
      <c r="AX478" s="12">
        <f t="shared" si="148"/>
        <v>0</v>
      </c>
      <c r="AY478" s="12">
        <f>AF478/Team_Defense_Table[[#Totals],[Rushing Y/A]]*R478</f>
        <v>0</v>
      </c>
      <c r="AZ478" s="12">
        <f t="shared" si="154"/>
        <v>0</v>
      </c>
      <c r="BA478" s="22">
        <f t="shared" si="140"/>
        <v>0</v>
      </c>
      <c r="BB478" s="22">
        <f t="shared" si="141"/>
        <v>0</v>
      </c>
      <c r="BC478" s="21">
        <f t="shared" si="142"/>
        <v>0</v>
      </c>
      <c r="BD478" t="str">
        <f t="shared" si="149"/>
        <v>Jason Huntley</v>
      </c>
      <c r="BE478">
        <f t="shared" si="150"/>
        <v>4500</v>
      </c>
      <c r="BF478" t="str">
        <f t="shared" si="151"/>
        <v>RB</v>
      </c>
    </row>
    <row r="479" spans="1:58" x14ac:dyDescent="0.3">
      <c r="A479" t="s">
        <v>3258</v>
      </c>
      <c r="B479" t="s">
        <v>49</v>
      </c>
      <c r="C479" t="s">
        <v>1891</v>
      </c>
      <c r="D479" t="s">
        <v>3259</v>
      </c>
      <c r="E479" t="s">
        <v>3260</v>
      </c>
      <c r="F479">
        <v>0</v>
      </c>
      <c r="G479">
        <v>0</v>
      </c>
      <c r="H479">
        <v>4500</v>
      </c>
      <c r="I479" t="s">
        <v>1968</v>
      </c>
      <c r="J479" t="s">
        <v>99</v>
      </c>
      <c r="K479" t="s">
        <v>72</v>
      </c>
      <c r="O479" t="str">
        <f t="shared" si="143"/>
        <v>Thomas Ives</v>
      </c>
      <c r="P479" t="str">
        <f>IFERROR(VLOOKUP(O:O,'Name Bridge'!A:B,2,FALSE),O:O)</f>
        <v>Thomas Ives</v>
      </c>
      <c r="Q479" s="12">
        <f>VLOOKUP($K479,'Defensive Stats'!$AC:$AH,2,FALSE)</f>
        <v>7.4484451718494276</v>
      </c>
      <c r="R479" s="12">
        <f>VLOOKUP($K479,'Defensive Stats'!$AC:$AH,4,FALSE)</f>
        <v>4.0769230769230766</v>
      </c>
      <c r="S479" s="12">
        <f>VLOOKUP($K479,'Defensive Stats'!$AC:$AH,6,FALSE)</f>
        <v>11.94488188976378</v>
      </c>
      <c r="T479" s="12">
        <f>IFERROR(VLOOKUP($P479,Passing!$C:$AF,9,FALSE)/VLOOKUP($P479,Passing!$C:$AF,5,FALSE),0)</f>
        <v>0</v>
      </c>
      <c r="U479" s="12">
        <f>IFERROR(VLOOKUP($P479,Passing!$C:$AF,11,FALSE)/VLOOKUP($P479,Passing!$C:$AF,5,FALSE),0)</f>
        <v>0</v>
      </c>
      <c r="V479" s="12">
        <f>IFERROR(VLOOKUP($P479,Passing!$C:$AF,18,FALSE),0)</f>
        <v>0</v>
      </c>
      <c r="W479" s="12">
        <f>IFERROR(VLOOKUP($P479,Passing!$C:$AF,12,FALSE)/VLOOKUP($P479,Passing!$C:$AF,5,FALSE),0)</f>
        <v>0</v>
      </c>
      <c r="X479" s="12">
        <f>IFERROR(IF(OR($B479="D",$B479="K"),0,VLOOKUP($P479,Receiving!$C:$T,7,FALSE)/VLOOKUP($P479,Receiving!$C:$T,5,FALSE)),0)*$AJ479</f>
        <v>0</v>
      </c>
      <c r="Y479" s="21">
        <f>IFERROR(VLOOKUP($P479,Receiving!$C:$T,8,FALSE)/VLOOKUP($P479,Receiving!$C:$T,5,FALSE),0)</f>
        <v>0</v>
      </c>
      <c r="Z479" s="21">
        <f>IFERROR(VLOOKUP($P479,Receiving!$C:$T,10,FALSE)/VLOOKUP($P479,Receiving!$C:$T,5,FALSE),0)</f>
        <v>0</v>
      </c>
      <c r="AA479" s="21">
        <f>IFERROR(VLOOKUP($P479,Receiving!$C:$T,11,FALSE),0)</f>
        <v>0</v>
      </c>
      <c r="AB479" s="21">
        <f>IFERROR(VLOOKUP($P479,Receiving!$C:$T,14,FALSE),0)</f>
        <v>0</v>
      </c>
      <c r="AC479" s="21">
        <f>IFERROR(VLOOKUP($P479,Receiving!$C:$T,11,FALSE)/VLOOKUP($P479,Receiving!$C:$T,5,FALSE),0)</f>
        <v>0</v>
      </c>
      <c r="AD479" s="12">
        <f>IFERROR(VLOOKUP($P479,Rushing!$C:$P,7,FALSE)/VLOOKUP($P479,Rushing!$C:$P,5,FALSE),0)</f>
        <v>0</v>
      </c>
      <c r="AE479" s="12">
        <f>IFERROR(VLOOKUP($P479,Rushing!$C:$P,8,FALSE)/VLOOKUP($P479,Rushing!$C:$P,5,FALSE),0)</f>
        <v>0</v>
      </c>
      <c r="AF479" s="12">
        <f>IFERROR(VLOOKUP($P479,Rushing!$C:$P,12,FALSE),0)</f>
        <v>0</v>
      </c>
      <c r="AG479" s="12">
        <f>IFERROR(VLOOKUP($P479,Rushing!$C:$P,9,FALSE)/VLOOKUP($P479,Rushing!$C:$P,5,FALSE),0)</f>
        <v>0</v>
      </c>
      <c r="AH479" s="12">
        <f>VLOOKUP($J479,'Vegas Odds'!$B:$S,18,FALSE)</f>
        <v>39.087289482995565</v>
      </c>
      <c r="AI479" s="12">
        <f>VLOOKUP($J479,'Vegas Odds'!$B:$S,17,FALSE)</f>
        <v>21.912710517004435</v>
      </c>
      <c r="AJ479">
        <v>1</v>
      </c>
      <c r="AK479" s="12">
        <f t="shared" si="136"/>
        <v>0</v>
      </c>
      <c r="AL479" s="12">
        <f t="shared" si="137"/>
        <v>0</v>
      </c>
      <c r="AM479" s="12">
        <f>V479/Team_Defense_Table[[#Totals],[Passing yds/att]]*'Fanduel Export'!Q479</f>
        <v>0</v>
      </c>
      <c r="AN479" s="12">
        <f t="shared" si="152"/>
        <v>0</v>
      </c>
      <c r="AO479" s="12">
        <f>IFERROR(IF(OR($B479="D",$B479="K"),0,VLOOKUP($P479,Receiving!$C:$T,7,FALSE)/VLOOKUP($P479,Receiving!$C:$T,5,FALSE)),0)*$AJ479</f>
        <v>0</v>
      </c>
      <c r="AP479" s="21">
        <f t="shared" si="144"/>
        <v>29.935714285714287</v>
      </c>
      <c r="AQ479" s="21">
        <f t="shared" si="145"/>
        <v>0</v>
      </c>
      <c r="AR479" s="22">
        <f t="shared" si="138"/>
        <v>0</v>
      </c>
      <c r="AS479" s="22">
        <f t="shared" si="146"/>
        <v>0</v>
      </c>
      <c r="AT479" s="22">
        <f>AA479/Team_Defense_Table[[#Totals],[Yards per completion]]*'Fanduel Export'!S479</f>
        <v>0</v>
      </c>
      <c r="AU479" s="12">
        <f t="shared" si="153"/>
        <v>0</v>
      </c>
      <c r="AV479" s="12">
        <f t="shared" si="139"/>
        <v>0</v>
      </c>
      <c r="AW479" s="21">
        <f t="shared" si="147"/>
        <v>24.985714285714284</v>
      </c>
      <c r="AX479" s="12">
        <f t="shared" si="148"/>
        <v>0</v>
      </c>
      <c r="AY479" s="12">
        <f>AF479/Team_Defense_Table[[#Totals],[Rushing Y/A]]*R479</f>
        <v>0</v>
      </c>
      <c r="AZ479" s="12">
        <f t="shared" si="154"/>
        <v>0</v>
      </c>
      <c r="BA479" s="22">
        <f t="shared" si="140"/>
        <v>0</v>
      </c>
      <c r="BB479" s="22">
        <f t="shared" si="141"/>
        <v>0</v>
      </c>
      <c r="BC479" s="21">
        <f t="shared" si="142"/>
        <v>0</v>
      </c>
      <c r="BD479" t="str">
        <f t="shared" si="149"/>
        <v>Thomas Ives</v>
      </c>
      <c r="BE479">
        <f t="shared" si="150"/>
        <v>4500</v>
      </c>
      <c r="BF479" t="str">
        <f t="shared" si="151"/>
        <v>WR</v>
      </c>
    </row>
    <row r="480" spans="1:58" x14ac:dyDescent="0.3">
      <c r="A480" t="s">
        <v>3261</v>
      </c>
      <c r="B480" t="s">
        <v>49</v>
      </c>
      <c r="C480" t="s">
        <v>3262</v>
      </c>
      <c r="D480" t="s">
        <v>3263</v>
      </c>
      <c r="E480" t="s">
        <v>2643</v>
      </c>
      <c r="F480">
        <v>0</v>
      </c>
      <c r="G480">
        <v>0</v>
      </c>
      <c r="H480">
        <v>4500</v>
      </c>
      <c r="I480" t="s">
        <v>1941</v>
      </c>
      <c r="J480" t="s">
        <v>135</v>
      </c>
      <c r="K480" t="s">
        <v>76</v>
      </c>
      <c r="L480" t="s">
        <v>2506</v>
      </c>
      <c r="M480" t="s">
        <v>2555</v>
      </c>
      <c r="O480" t="str">
        <f t="shared" si="143"/>
        <v>Emanuel Hall</v>
      </c>
      <c r="P480" t="str">
        <f>IFERROR(VLOOKUP(O:O,'Name Bridge'!A:B,2,FALSE),O:O)</f>
        <v>Emanuel Hall</v>
      </c>
      <c r="Q480" s="12">
        <f>VLOOKUP($K480,'Defensive Stats'!$AC:$AH,2,FALSE)</f>
        <v>6.7688266199649734</v>
      </c>
      <c r="R480" s="12">
        <f>VLOOKUP($K480,'Defensive Stats'!$AC:$AH,4,FALSE)</f>
        <v>4.0849858356940514</v>
      </c>
      <c r="S480" s="12">
        <f>VLOOKUP($K480,'Defensive Stats'!$AC:$AH,6,FALSE)</f>
        <v>11.10632183908046</v>
      </c>
      <c r="T480" s="12">
        <f>IFERROR(VLOOKUP($P480,Passing!$C:$AF,9,FALSE)/VLOOKUP($P480,Passing!$C:$AF,5,FALSE),0)</f>
        <v>0</v>
      </c>
      <c r="U480" s="12">
        <f>IFERROR(VLOOKUP($P480,Passing!$C:$AF,11,FALSE)/VLOOKUP($P480,Passing!$C:$AF,5,FALSE),0)</f>
        <v>0</v>
      </c>
      <c r="V480" s="12">
        <f>IFERROR(VLOOKUP($P480,Passing!$C:$AF,18,FALSE),0)</f>
        <v>0</v>
      </c>
      <c r="W480" s="12">
        <f>IFERROR(VLOOKUP($P480,Passing!$C:$AF,12,FALSE)/VLOOKUP($P480,Passing!$C:$AF,5,FALSE),0)</f>
        <v>0</v>
      </c>
      <c r="X480" s="12">
        <f>IFERROR(IF(OR($B480="D",$B480="K"),0,VLOOKUP($P480,Receiving!$C:$T,7,FALSE)/VLOOKUP($P480,Receiving!$C:$T,5,FALSE)),0)*$AJ480</f>
        <v>0</v>
      </c>
      <c r="Y480" s="21">
        <f>IFERROR(VLOOKUP($P480,Receiving!$C:$T,8,FALSE)/VLOOKUP($P480,Receiving!$C:$T,5,FALSE),0)</f>
        <v>0</v>
      </c>
      <c r="Z480" s="21">
        <f>IFERROR(VLOOKUP($P480,Receiving!$C:$T,10,FALSE)/VLOOKUP($P480,Receiving!$C:$T,5,FALSE),0)</f>
        <v>0</v>
      </c>
      <c r="AA480" s="21">
        <f>IFERROR(VLOOKUP($P480,Receiving!$C:$T,11,FALSE),0)</f>
        <v>0</v>
      </c>
      <c r="AB480" s="21">
        <f>IFERROR(VLOOKUP($P480,Receiving!$C:$T,14,FALSE),0)</f>
        <v>0</v>
      </c>
      <c r="AC480" s="21">
        <f>IFERROR(VLOOKUP($P480,Receiving!$C:$T,11,FALSE)/VLOOKUP($P480,Receiving!$C:$T,5,FALSE),0)</f>
        <v>0</v>
      </c>
      <c r="AD480" s="12">
        <f>IFERROR(VLOOKUP($P480,Rushing!$C:$P,7,FALSE)/VLOOKUP($P480,Rushing!$C:$P,5,FALSE),0)</f>
        <v>0</v>
      </c>
      <c r="AE480" s="12">
        <f>IFERROR(VLOOKUP($P480,Rushing!$C:$P,8,FALSE)/VLOOKUP($P480,Rushing!$C:$P,5,FALSE),0)</f>
        <v>0</v>
      </c>
      <c r="AF480" s="12">
        <f>IFERROR(VLOOKUP($P480,Rushing!$C:$P,12,FALSE),0)</f>
        <v>0</v>
      </c>
      <c r="AG480" s="12">
        <f>IFERROR(VLOOKUP($P480,Rushing!$C:$P,9,FALSE)/VLOOKUP($P480,Rushing!$C:$P,5,FALSE),0)</f>
        <v>0</v>
      </c>
      <c r="AH480" s="12">
        <f>VLOOKUP($J480,'Vegas Odds'!$B:$S,18,FALSE)</f>
        <v>36.75783627131635</v>
      </c>
      <c r="AI480" s="12">
        <f>VLOOKUP($J480,'Vegas Odds'!$B:$S,17,FALSE)</f>
        <v>17.842163728683655</v>
      </c>
      <c r="AJ480">
        <v>1</v>
      </c>
      <c r="AK480" s="12">
        <f t="shared" si="136"/>
        <v>0</v>
      </c>
      <c r="AL480" s="12">
        <f t="shared" si="137"/>
        <v>0</v>
      </c>
      <c r="AM480" s="12">
        <f>V480/Team_Defense_Table[[#Totals],[Passing yds/att]]*'Fanduel Export'!Q480</f>
        <v>0</v>
      </c>
      <c r="AN480" s="12">
        <f t="shared" si="152"/>
        <v>0</v>
      </c>
      <c r="AO480" s="12">
        <f>IFERROR(IF(OR($B480="D",$B480="K"),0,VLOOKUP($P480,Receiving!$C:$T,7,FALSE)/VLOOKUP($P480,Receiving!$C:$T,5,FALSE)),0)*$AJ480</f>
        <v>0</v>
      </c>
      <c r="AP480" s="21">
        <f t="shared" si="144"/>
        <v>32.519155844155847</v>
      </c>
      <c r="AQ480" s="21">
        <f t="shared" si="145"/>
        <v>0</v>
      </c>
      <c r="AR480" s="22">
        <f t="shared" si="138"/>
        <v>0</v>
      </c>
      <c r="AS480" s="22">
        <f t="shared" si="146"/>
        <v>0</v>
      </c>
      <c r="AT480" s="22">
        <f>AA480/Team_Defense_Table[[#Totals],[Yards per completion]]*'Fanduel Export'!S480</f>
        <v>0</v>
      </c>
      <c r="AU480" s="12">
        <f t="shared" si="153"/>
        <v>0</v>
      </c>
      <c r="AV480" s="12">
        <f t="shared" si="139"/>
        <v>0</v>
      </c>
      <c r="AW480" s="21">
        <f t="shared" si="147"/>
        <v>36.928205128205128</v>
      </c>
      <c r="AX480" s="12">
        <f t="shared" si="148"/>
        <v>0</v>
      </c>
      <c r="AY480" s="12">
        <f>AF480/Team_Defense_Table[[#Totals],[Rushing Y/A]]*R480</f>
        <v>0</v>
      </c>
      <c r="AZ480" s="12">
        <f t="shared" si="154"/>
        <v>0</v>
      </c>
      <c r="BA480" s="22">
        <f t="shared" si="140"/>
        <v>0</v>
      </c>
      <c r="BB480" s="22">
        <f t="shared" si="141"/>
        <v>0</v>
      </c>
      <c r="BC480" s="21">
        <f t="shared" si="142"/>
        <v>0</v>
      </c>
      <c r="BD480" t="str">
        <f t="shared" si="149"/>
        <v>Emanuel Hall</v>
      </c>
      <c r="BE480">
        <f t="shared" si="150"/>
        <v>4500</v>
      </c>
      <c r="BF480" t="str">
        <f t="shared" si="151"/>
        <v>WR</v>
      </c>
    </row>
    <row r="481" spans="1:58" x14ac:dyDescent="0.3">
      <c r="A481" t="s">
        <v>3264</v>
      </c>
      <c r="B481" t="s">
        <v>49</v>
      </c>
      <c r="C481" t="s">
        <v>2766</v>
      </c>
      <c r="D481" t="s">
        <v>3265</v>
      </c>
      <c r="E481" t="s">
        <v>2018</v>
      </c>
      <c r="F481">
        <v>0</v>
      </c>
      <c r="G481">
        <v>0</v>
      </c>
      <c r="H481">
        <v>4500</v>
      </c>
      <c r="I481" t="s">
        <v>1896</v>
      </c>
      <c r="J481" t="s">
        <v>46</v>
      </c>
      <c r="K481" t="s">
        <v>1094</v>
      </c>
      <c r="O481" t="str">
        <f t="shared" si="143"/>
        <v>Dillon Mitchell</v>
      </c>
      <c r="P481" t="str">
        <f>IFERROR(VLOOKUP(O:O,'Name Bridge'!A:B,2,FALSE),O:O)</f>
        <v>Dillon Mitchell</v>
      </c>
      <c r="Q481" s="12">
        <f>VLOOKUP($K481,'Defensive Stats'!$AC:$AH,2,FALSE)</f>
        <v>6.8150183150183148</v>
      </c>
      <c r="R481" s="12">
        <f>VLOOKUP($K481,'Defensive Stats'!$AC:$AH,4,FALSE)</f>
        <v>4.6739659367396591</v>
      </c>
      <c r="S481" s="12">
        <f>VLOOKUP($K481,'Defensive Stats'!$AC:$AH,6,FALSE)</f>
        <v>11.414110429447852</v>
      </c>
      <c r="T481" s="12">
        <f>IFERROR(VLOOKUP($P481,Passing!$C:$AF,9,FALSE)/VLOOKUP($P481,Passing!$C:$AF,5,FALSE),0)</f>
        <v>0</v>
      </c>
      <c r="U481" s="12">
        <f>IFERROR(VLOOKUP($P481,Passing!$C:$AF,11,FALSE)/VLOOKUP($P481,Passing!$C:$AF,5,FALSE),0)</f>
        <v>0</v>
      </c>
      <c r="V481" s="12">
        <f>IFERROR(VLOOKUP($P481,Passing!$C:$AF,18,FALSE),0)</f>
        <v>0</v>
      </c>
      <c r="W481" s="12">
        <f>IFERROR(VLOOKUP($P481,Passing!$C:$AF,12,FALSE)/VLOOKUP($P481,Passing!$C:$AF,5,FALSE),0)</f>
        <v>0</v>
      </c>
      <c r="X481" s="12">
        <f>IFERROR(IF(OR($B481="D",$B481="K"),0,VLOOKUP($P481,Receiving!$C:$T,7,FALSE)/VLOOKUP($P481,Receiving!$C:$T,5,FALSE)),0)*$AJ481</f>
        <v>0</v>
      </c>
      <c r="Y481" s="21">
        <f>IFERROR(VLOOKUP($P481,Receiving!$C:$T,8,FALSE)/VLOOKUP($P481,Receiving!$C:$T,5,FALSE),0)</f>
        <v>0</v>
      </c>
      <c r="Z481" s="21">
        <f>IFERROR(VLOOKUP($P481,Receiving!$C:$T,10,FALSE)/VLOOKUP($P481,Receiving!$C:$T,5,FALSE),0)</f>
        <v>0</v>
      </c>
      <c r="AA481" s="21">
        <f>IFERROR(VLOOKUP($P481,Receiving!$C:$T,11,FALSE),0)</f>
        <v>0</v>
      </c>
      <c r="AB481" s="21">
        <f>IFERROR(VLOOKUP($P481,Receiving!$C:$T,14,FALSE),0)</f>
        <v>0</v>
      </c>
      <c r="AC481" s="21">
        <f>IFERROR(VLOOKUP($P481,Receiving!$C:$T,11,FALSE)/VLOOKUP($P481,Receiving!$C:$T,5,FALSE),0)</f>
        <v>0</v>
      </c>
      <c r="AD481" s="12">
        <f>IFERROR(VLOOKUP($P481,Rushing!$C:$P,7,FALSE)/VLOOKUP($P481,Rushing!$C:$P,5,FALSE),0)</f>
        <v>0</v>
      </c>
      <c r="AE481" s="12">
        <f>IFERROR(VLOOKUP($P481,Rushing!$C:$P,8,FALSE)/VLOOKUP($P481,Rushing!$C:$P,5,FALSE),0)</f>
        <v>0</v>
      </c>
      <c r="AF481" s="12">
        <f>IFERROR(VLOOKUP($P481,Rushing!$C:$P,12,FALSE),0)</f>
        <v>0</v>
      </c>
      <c r="AG481" s="12">
        <f>IFERROR(VLOOKUP($P481,Rushing!$C:$P,9,FALSE)/VLOOKUP($P481,Rushing!$C:$P,5,FALSE),0)</f>
        <v>0</v>
      </c>
      <c r="AH481" s="12">
        <f>VLOOKUP($J481,'Vegas Odds'!$B:$S,18,FALSE)</f>
        <v>24.965896593176794</v>
      </c>
      <c r="AI481" s="12">
        <f>VLOOKUP($J481,'Vegas Odds'!$B:$S,17,FALSE)</f>
        <v>34.134103406823208</v>
      </c>
      <c r="AJ481">
        <v>1</v>
      </c>
      <c r="AK481" s="12">
        <f t="shared" si="136"/>
        <v>0</v>
      </c>
      <c r="AL481" s="12">
        <f t="shared" si="137"/>
        <v>0</v>
      </c>
      <c r="AM481" s="12">
        <f>V481/Team_Defense_Table[[#Totals],[Passing yds/att]]*'Fanduel Export'!Q481</f>
        <v>0</v>
      </c>
      <c r="AN481" s="12">
        <f t="shared" si="152"/>
        <v>0</v>
      </c>
      <c r="AO481" s="12">
        <f>IFERROR(IF(OR($B481="D",$B481="K"),0,VLOOKUP($P481,Receiving!$C:$T,7,FALSE)/VLOOKUP($P481,Receiving!$C:$T,5,FALSE)),0)*$AJ481</f>
        <v>0</v>
      </c>
      <c r="AP481" s="21">
        <f t="shared" si="144"/>
        <v>26.827243589743592</v>
      </c>
      <c r="AQ481" s="21">
        <f t="shared" si="145"/>
        <v>0</v>
      </c>
      <c r="AR481" s="22">
        <f t="shared" si="138"/>
        <v>0</v>
      </c>
      <c r="AS481" s="22">
        <f t="shared" si="146"/>
        <v>0</v>
      </c>
      <c r="AT481" s="22">
        <f>AA481/Team_Defense_Table[[#Totals],[Yards per completion]]*'Fanduel Export'!S481</f>
        <v>0</v>
      </c>
      <c r="AU481" s="12">
        <f t="shared" si="153"/>
        <v>0</v>
      </c>
      <c r="AV481" s="12">
        <f t="shared" si="139"/>
        <v>0</v>
      </c>
      <c r="AW481" s="21">
        <f t="shared" si="147"/>
        <v>37.68278388278388</v>
      </c>
      <c r="AX481" s="12">
        <f t="shared" si="148"/>
        <v>0</v>
      </c>
      <c r="AY481" s="12">
        <f>AF481/Team_Defense_Table[[#Totals],[Rushing Y/A]]*R481</f>
        <v>0</v>
      </c>
      <c r="AZ481" s="12">
        <f t="shared" si="154"/>
        <v>0</v>
      </c>
      <c r="BA481" s="22">
        <f t="shared" si="140"/>
        <v>0</v>
      </c>
      <c r="BB481" s="22">
        <f t="shared" si="141"/>
        <v>0</v>
      </c>
      <c r="BC481" s="21">
        <f t="shared" si="142"/>
        <v>0</v>
      </c>
      <c r="BD481" t="str">
        <f t="shared" si="149"/>
        <v>Dillon Mitchell</v>
      </c>
      <c r="BE481">
        <f t="shared" si="150"/>
        <v>4500</v>
      </c>
      <c r="BF481" t="str">
        <f t="shared" si="151"/>
        <v>WR</v>
      </c>
    </row>
    <row r="482" spans="1:58" x14ac:dyDescent="0.3">
      <c r="A482" t="s">
        <v>3266</v>
      </c>
      <c r="B482" t="s">
        <v>34</v>
      </c>
      <c r="C482" t="s">
        <v>3267</v>
      </c>
      <c r="D482" t="s">
        <v>366</v>
      </c>
      <c r="E482" t="s">
        <v>3268</v>
      </c>
      <c r="F482">
        <v>2.4692306518554599</v>
      </c>
      <c r="G482">
        <v>13</v>
      </c>
      <c r="H482">
        <v>4500</v>
      </c>
      <c r="I482" t="s">
        <v>1888</v>
      </c>
      <c r="J482" t="s">
        <v>54</v>
      </c>
      <c r="K482" t="s">
        <v>37</v>
      </c>
      <c r="O482" t="str">
        <f t="shared" si="143"/>
        <v>Dontrell Hilliard</v>
      </c>
      <c r="P482" t="str">
        <f>IFERROR(VLOOKUP(O:O,'Name Bridge'!A:B,2,FALSE),O:O)</f>
        <v>Dontrell Hilliard</v>
      </c>
      <c r="Q482" s="12">
        <f>VLOOKUP($K482,'Defensive Stats'!$AC:$AH,2,FALSE)</f>
        <v>6.09375</v>
      </c>
      <c r="R482" s="12">
        <f>VLOOKUP($K482,'Defensive Stats'!$AC:$AH,4,FALSE)</f>
        <v>4.3941176470588239</v>
      </c>
      <c r="S482" s="12">
        <f>VLOOKUP($K482,'Defensive Stats'!$AC:$AH,6,FALSE)</f>
        <v>10.424528301886792</v>
      </c>
      <c r="T482" s="12">
        <f>IFERROR(VLOOKUP($P482,Passing!$C:$AF,9,FALSE)/VLOOKUP($P482,Passing!$C:$AF,5,FALSE),0)</f>
        <v>0</v>
      </c>
      <c r="U482" s="12">
        <f>IFERROR(VLOOKUP($P482,Passing!$C:$AF,11,FALSE)/VLOOKUP($P482,Passing!$C:$AF,5,FALSE),0)</f>
        <v>0</v>
      </c>
      <c r="V482" s="12">
        <f>IFERROR(VLOOKUP($P482,Passing!$C:$AF,18,FALSE),0)</f>
        <v>0</v>
      </c>
      <c r="W482" s="12">
        <f>IFERROR(VLOOKUP($P482,Passing!$C:$AF,12,FALSE)/VLOOKUP($P482,Passing!$C:$AF,5,FALSE),0)</f>
        <v>0</v>
      </c>
      <c r="X482" s="12">
        <f>IFERROR(IF(OR($B482="D",$B482="K"),0,VLOOKUP($P482,Receiving!$C:$T,7,FALSE)/VLOOKUP($P482,Receiving!$C:$T,5,FALSE)),0)*$AJ482</f>
        <v>1.0714285714285714</v>
      </c>
      <c r="Y482" s="21">
        <f>IFERROR(VLOOKUP($P482,Receiving!$C:$T,8,FALSE)/VLOOKUP($P482,Receiving!$C:$T,5,FALSE),0)</f>
        <v>0.8571428571428571</v>
      </c>
      <c r="Z482" s="21">
        <f>IFERROR(VLOOKUP($P482,Receiving!$C:$T,10,FALSE)/VLOOKUP($P482,Receiving!$C:$T,5,FALSE),0)</f>
        <v>6.5714285714285712</v>
      </c>
      <c r="AA482" s="21">
        <f>IFERROR(VLOOKUP($P482,Receiving!$C:$T,11,FALSE),0)</f>
        <v>7.7</v>
      </c>
      <c r="AB482" s="21">
        <f>IFERROR(VLOOKUP($P482,Receiving!$C:$T,14,FALSE),0)</f>
        <v>19</v>
      </c>
      <c r="AC482" s="21">
        <f>IFERROR(VLOOKUP($P482,Receiving!$C:$T,11,FALSE)/VLOOKUP($P482,Receiving!$C:$T,5,FALSE),0)</f>
        <v>0.55000000000000004</v>
      </c>
      <c r="AD482" s="12">
        <f>IFERROR(VLOOKUP($P482,Rushing!$C:$P,7,FALSE)/VLOOKUP($P482,Rushing!$C:$P,5,FALSE),0)</f>
        <v>0.9285714285714286</v>
      </c>
      <c r="AE482" s="12">
        <f>IFERROR(VLOOKUP($P482,Rushing!$C:$P,8,FALSE)/VLOOKUP($P482,Rushing!$C:$P,5,FALSE),0)</f>
        <v>3.5</v>
      </c>
      <c r="AF482" s="12" t="str">
        <f>IFERROR(VLOOKUP($P482,Rushing!$C:$P,12,FALSE),0)</f>
        <v>3.8</v>
      </c>
      <c r="AG482" s="12">
        <f>IFERROR(VLOOKUP($P482,Rushing!$C:$P,9,FALSE)/VLOOKUP($P482,Rushing!$C:$P,5,FALSE),0)</f>
        <v>0.14285714285714285</v>
      </c>
      <c r="AH482" s="12">
        <f>VLOOKUP($J482,'Vegas Odds'!$B:$S,18,FALSE)</f>
        <v>39.317423175965665</v>
      </c>
      <c r="AI482" s="12">
        <f>VLOOKUP($J482,'Vegas Odds'!$B:$S,17,FALSE)</f>
        <v>20.682576824034335</v>
      </c>
      <c r="AJ482">
        <v>1</v>
      </c>
      <c r="AK482" s="12">
        <f t="shared" si="136"/>
        <v>0</v>
      </c>
      <c r="AL482" s="12">
        <f t="shared" si="137"/>
        <v>0</v>
      </c>
      <c r="AM482" s="12">
        <f>V482/Team_Defense_Table[[#Totals],[Passing yds/att]]*'Fanduel Export'!Q482</f>
        <v>0</v>
      </c>
      <c r="AN482" s="12">
        <f t="shared" si="152"/>
        <v>0</v>
      </c>
      <c r="AO482" s="12">
        <f>IFERROR(IF(OR($B482="D",$B482="K"),0,VLOOKUP($P482,Receiving!$C:$T,7,FALSE)/VLOOKUP($P482,Receiving!$C:$T,5,FALSE)),0)*$AJ482</f>
        <v>1.0714285714285714</v>
      </c>
      <c r="AP482" s="21">
        <f t="shared" si="144"/>
        <v>34.054517704517707</v>
      </c>
      <c r="AQ482" s="21">
        <f t="shared" si="145"/>
        <v>1.2370109279242281</v>
      </c>
      <c r="AR482" s="22">
        <f t="shared" si="138"/>
        <v>0.8571428571428571</v>
      </c>
      <c r="AS482" s="22">
        <f t="shared" si="146"/>
        <v>0.98960874233938234</v>
      </c>
      <c r="AT482" s="22">
        <f>AA482/Team_Defense_Table[[#Totals],[Yards per completion]]*'Fanduel Export'!S482</f>
        <v>7.559328350279821</v>
      </c>
      <c r="AU482" s="12">
        <f t="shared" si="153"/>
        <v>7.4807774216508518</v>
      </c>
      <c r="AV482" s="12">
        <f t="shared" si="139"/>
        <v>0.9285714285714286</v>
      </c>
      <c r="AW482" s="21">
        <f t="shared" si="147"/>
        <v>28.633928571428569</v>
      </c>
      <c r="AX482" s="12">
        <f t="shared" si="148"/>
        <v>0.67071655431854427</v>
      </c>
      <c r="AY482" s="12">
        <f>AF482/Team_Defense_Table[[#Totals],[Rushing Y/A]]*R482</f>
        <v>3.8719181585677753</v>
      </c>
      <c r="AZ482" s="12">
        <f t="shared" si="154"/>
        <v>2.5969596059179811</v>
      </c>
      <c r="BA482" s="22">
        <f t="shared" si="140"/>
        <v>1.4363451313283118</v>
      </c>
      <c r="BB482" s="22">
        <f t="shared" si="141"/>
        <v>0.31918780696184706</v>
      </c>
      <c r="BC482" s="21">
        <f t="shared" si="142"/>
        <v>0.23809523809523808</v>
      </c>
      <c r="BD482" t="str">
        <f t="shared" si="149"/>
        <v>Dontrell Hilliard</v>
      </c>
      <c r="BE482">
        <f t="shared" si="150"/>
        <v>4500</v>
      </c>
      <c r="BF482" t="str">
        <f t="shared" si="151"/>
        <v>RB</v>
      </c>
    </row>
    <row r="483" spans="1:58" x14ac:dyDescent="0.3">
      <c r="A483" t="s">
        <v>3269</v>
      </c>
      <c r="B483" t="s">
        <v>34</v>
      </c>
      <c r="C483" t="s">
        <v>2688</v>
      </c>
      <c r="D483" t="s">
        <v>331</v>
      </c>
      <c r="E483" t="s">
        <v>2374</v>
      </c>
      <c r="F483">
        <v>3.2133333841959599</v>
      </c>
      <c r="G483">
        <v>15</v>
      </c>
      <c r="H483">
        <v>4500</v>
      </c>
      <c r="I483" t="s">
        <v>1968</v>
      </c>
      <c r="J483" t="s">
        <v>72</v>
      </c>
      <c r="K483" t="s">
        <v>99</v>
      </c>
      <c r="O483" t="str">
        <f t="shared" si="143"/>
        <v>Ty Johnson</v>
      </c>
      <c r="P483" t="str">
        <f>IFERROR(VLOOKUP(O:O,'Name Bridge'!A:B,2,FALSE),O:O)</f>
        <v>Ty Johnson</v>
      </c>
      <c r="Q483" s="12">
        <f>VLOOKUP($K483,'Defensive Stats'!$AC:$AH,2,FALSE)</f>
        <v>6.2241681260945709</v>
      </c>
      <c r="R483" s="12">
        <f>VLOOKUP($K483,'Defensive Stats'!$AC:$AH,4,FALSE)</f>
        <v>3.9420289855072466</v>
      </c>
      <c r="S483" s="12">
        <f>VLOOKUP($K483,'Defensive Stats'!$AC:$AH,6,FALSE)</f>
        <v>9.817679558011049</v>
      </c>
      <c r="T483" s="12">
        <f>IFERROR(VLOOKUP($P483,Passing!$C:$AF,9,FALSE)/VLOOKUP($P483,Passing!$C:$AF,5,FALSE),0)</f>
        <v>0</v>
      </c>
      <c r="U483" s="12">
        <f>IFERROR(VLOOKUP($P483,Passing!$C:$AF,11,FALSE)/VLOOKUP($P483,Passing!$C:$AF,5,FALSE),0)</f>
        <v>0</v>
      </c>
      <c r="V483" s="12">
        <f>IFERROR(VLOOKUP($P483,Passing!$C:$AF,18,FALSE),0)</f>
        <v>0</v>
      </c>
      <c r="W483" s="12">
        <f>IFERROR(VLOOKUP($P483,Passing!$C:$AF,12,FALSE)/VLOOKUP($P483,Passing!$C:$AF,5,FALSE),0)</f>
        <v>0</v>
      </c>
      <c r="X483" s="12">
        <f>IFERROR(IF(OR($B483="D",$B483="K"),0,VLOOKUP($P483,Receiving!$C:$T,7,FALSE)/VLOOKUP($P483,Receiving!$C:$T,5,FALSE)),0)*$AJ483</f>
        <v>1.9375</v>
      </c>
      <c r="Y483" s="21">
        <f>IFERROR(VLOOKUP($P483,Receiving!$C:$T,8,FALSE)/VLOOKUP($P483,Receiving!$C:$T,5,FALSE),0)</f>
        <v>1.5</v>
      </c>
      <c r="Z483" s="21">
        <f>IFERROR(VLOOKUP($P483,Receiving!$C:$T,10,FALSE)/VLOOKUP($P483,Receiving!$C:$T,5,FALSE),0)</f>
        <v>6.8125</v>
      </c>
      <c r="AA483" s="21">
        <f>IFERROR(VLOOKUP($P483,Receiving!$C:$T,11,FALSE),0)</f>
        <v>4.5</v>
      </c>
      <c r="AB483" s="21">
        <f>IFERROR(VLOOKUP($P483,Receiving!$C:$T,14,FALSE),0)</f>
        <v>13</v>
      </c>
      <c r="AC483" s="21">
        <f>IFERROR(VLOOKUP($P483,Receiving!$C:$T,11,FALSE)/VLOOKUP($P483,Receiving!$C:$T,5,FALSE),0)</f>
        <v>0.28125</v>
      </c>
      <c r="AD483" s="12">
        <f>IFERROR(VLOOKUP($P483,Rushing!$C:$P,7,FALSE)/VLOOKUP($P483,Rushing!$C:$P,5,FALSE),0)</f>
        <v>3.9375</v>
      </c>
      <c r="AE483" s="12">
        <f>IFERROR(VLOOKUP($P483,Rushing!$C:$P,8,FALSE)/VLOOKUP($P483,Rushing!$C:$P,5,FALSE),0)</f>
        <v>17.0625</v>
      </c>
      <c r="AF483" s="12" t="str">
        <f>IFERROR(VLOOKUP($P483,Rushing!$C:$P,12,FALSE),0)</f>
        <v>4.3</v>
      </c>
      <c r="AG483" s="12">
        <f>IFERROR(VLOOKUP($P483,Rushing!$C:$P,9,FALSE)/VLOOKUP($P483,Rushing!$C:$P,5,FALSE),0)</f>
        <v>0</v>
      </c>
      <c r="AH483" s="12">
        <f>VLOOKUP($J483,'Vegas Odds'!$B:$S,18,FALSE)</f>
        <v>34.909659414362835</v>
      </c>
      <c r="AI483" s="12">
        <f>VLOOKUP($J483,'Vegas Odds'!$B:$S,17,FALSE)</f>
        <v>26.19034058563717</v>
      </c>
      <c r="AJ483">
        <v>1</v>
      </c>
      <c r="AK483" s="12">
        <f t="shared" si="136"/>
        <v>0</v>
      </c>
      <c r="AL483" s="12">
        <f t="shared" si="137"/>
        <v>0</v>
      </c>
      <c r="AM483" s="12">
        <f>V483/Team_Defense_Table[[#Totals],[Passing yds/att]]*'Fanduel Export'!Q483</f>
        <v>0</v>
      </c>
      <c r="AN483" s="12">
        <f t="shared" si="152"/>
        <v>0</v>
      </c>
      <c r="AO483" s="12">
        <f>IFERROR(IF(OR($B483="D",$B483="K"),0,VLOOKUP($P483,Receiving!$C:$T,7,FALSE)/VLOOKUP($P483,Receiving!$C:$T,5,FALSE)),0)*$AJ483</f>
        <v>1.9375</v>
      </c>
      <c r="AP483" s="21">
        <f t="shared" si="144"/>
        <v>35.950198412698413</v>
      </c>
      <c r="AQ483" s="21">
        <f t="shared" si="145"/>
        <v>1.8814211910284457</v>
      </c>
      <c r="AR483" s="22">
        <f t="shared" si="138"/>
        <v>1.5</v>
      </c>
      <c r="AS483" s="22">
        <f t="shared" si="146"/>
        <v>1.4565841478929902</v>
      </c>
      <c r="AT483" s="22">
        <f>AA483/Team_Defense_Table[[#Totals],[Yards per completion]]*'Fanduel Export'!S483</f>
        <v>4.1606141211530332</v>
      </c>
      <c r="AU483" s="12">
        <f t="shared" si="153"/>
        <v>6.0602845743712335</v>
      </c>
      <c r="AV483" s="12">
        <f t="shared" si="139"/>
        <v>3.9375</v>
      </c>
      <c r="AW483" s="21">
        <f t="shared" si="147"/>
        <v>55.169444444444444</v>
      </c>
      <c r="AX483" s="12">
        <f t="shared" si="148"/>
        <v>1.8692315482674935</v>
      </c>
      <c r="AY483" s="12">
        <f>AF483/Team_Defense_Table[[#Totals],[Rushing Y/A]]*R483</f>
        <v>3.9306028145347613</v>
      </c>
      <c r="AZ483" s="12">
        <f t="shared" si="154"/>
        <v>7.3472067846373799</v>
      </c>
      <c r="BA483" s="22">
        <f t="shared" si="140"/>
        <v>2.0907491359008614</v>
      </c>
      <c r="BB483" s="22">
        <f t="shared" si="141"/>
        <v>0.46461091908908031</v>
      </c>
      <c r="BC483" s="21">
        <f t="shared" si="142"/>
        <v>0.43055555555555558</v>
      </c>
      <c r="BD483" t="str">
        <f t="shared" si="149"/>
        <v>Ty Johnson</v>
      </c>
      <c r="BE483">
        <f t="shared" si="150"/>
        <v>4500</v>
      </c>
      <c r="BF483" t="str">
        <f t="shared" si="151"/>
        <v>RB</v>
      </c>
    </row>
    <row r="484" spans="1:58" x14ac:dyDescent="0.3">
      <c r="A484" t="s">
        <v>3270</v>
      </c>
      <c r="B484" t="s">
        <v>34</v>
      </c>
      <c r="C484" t="s">
        <v>3271</v>
      </c>
      <c r="D484" t="s">
        <v>486</v>
      </c>
      <c r="E484" t="s">
        <v>1939</v>
      </c>
      <c r="F484">
        <v>4.3000001907348597</v>
      </c>
      <c r="G484">
        <v>2</v>
      </c>
      <c r="H484">
        <v>4500</v>
      </c>
      <c r="I484" t="s">
        <v>1968</v>
      </c>
      <c r="J484" t="s">
        <v>72</v>
      </c>
      <c r="K484" t="s">
        <v>99</v>
      </c>
      <c r="O484" t="str">
        <f t="shared" si="143"/>
        <v>Tra Carson</v>
      </c>
      <c r="P484" t="str">
        <f>IFERROR(VLOOKUP(O:O,'Name Bridge'!A:B,2,FALSE),O:O)</f>
        <v>Tra Carson</v>
      </c>
      <c r="Q484" s="12">
        <f>VLOOKUP($K484,'Defensive Stats'!$AC:$AH,2,FALSE)</f>
        <v>6.2241681260945709</v>
      </c>
      <c r="R484" s="12">
        <f>VLOOKUP($K484,'Defensive Stats'!$AC:$AH,4,FALSE)</f>
        <v>3.9420289855072466</v>
      </c>
      <c r="S484" s="12">
        <f>VLOOKUP($K484,'Defensive Stats'!$AC:$AH,6,FALSE)</f>
        <v>9.817679558011049</v>
      </c>
      <c r="T484" s="12">
        <f>IFERROR(VLOOKUP($P484,Passing!$C:$AF,9,FALSE)/VLOOKUP($P484,Passing!$C:$AF,5,FALSE),0)</f>
        <v>0</v>
      </c>
      <c r="U484" s="12">
        <f>IFERROR(VLOOKUP($P484,Passing!$C:$AF,11,FALSE)/VLOOKUP($P484,Passing!$C:$AF,5,FALSE),0)</f>
        <v>0</v>
      </c>
      <c r="V484" s="12">
        <f>IFERROR(VLOOKUP($P484,Passing!$C:$AF,18,FALSE),0)</f>
        <v>0</v>
      </c>
      <c r="W484" s="12">
        <f>IFERROR(VLOOKUP($P484,Passing!$C:$AF,12,FALSE)/VLOOKUP($P484,Passing!$C:$AF,5,FALSE),0)</f>
        <v>0</v>
      </c>
      <c r="X484" s="12">
        <f>IFERROR(IF(OR($B484="D",$B484="K"),0,VLOOKUP($P484,Receiving!$C:$T,7,FALSE)/VLOOKUP($P484,Receiving!$C:$T,5,FALSE)),0)*$AJ484</f>
        <v>1.3333333333333333</v>
      </c>
      <c r="Y484" s="21">
        <f>IFERROR(VLOOKUP($P484,Receiving!$C:$T,8,FALSE)/VLOOKUP($P484,Receiving!$C:$T,5,FALSE),0)</f>
        <v>1.3333333333333333</v>
      </c>
      <c r="Z484" s="21">
        <f>IFERROR(VLOOKUP($P484,Receiving!$C:$T,10,FALSE)/VLOOKUP($P484,Receiving!$C:$T,5,FALSE),0)</f>
        <v>6</v>
      </c>
      <c r="AA484" s="21">
        <f>IFERROR(VLOOKUP($P484,Receiving!$C:$T,11,FALSE),0)</f>
        <v>4.5</v>
      </c>
      <c r="AB484" s="21">
        <f>IFERROR(VLOOKUP($P484,Receiving!$C:$T,14,FALSE),0)</f>
        <v>8</v>
      </c>
      <c r="AC484" s="21">
        <f>IFERROR(VLOOKUP($P484,Receiving!$C:$T,11,FALSE)/VLOOKUP($P484,Receiving!$C:$T,5,FALSE),0)</f>
        <v>1.5</v>
      </c>
      <c r="AD484" s="12">
        <f>IFERROR(VLOOKUP($P484,Rushing!$C:$P,7,FALSE)/VLOOKUP($P484,Rushing!$C:$P,5,FALSE),0)</f>
        <v>6</v>
      </c>
      <c r="AE484" s="12">
        <f>IFERROR(VLOOKUP($P484,Rushing!$C:$P,8,FALSE)/VLOOKUP($P484,Rushing!$C:$P,5,FALSE),0)</f>
        <v>16</v>
      </c>
      <c r="AF484" s="12" t="str">
        <f>IFERROR(VLOOKUP($P484,Rushing!$C:$P,12,FALSE),0)</f>
        <v>2.7</v>
      </c>
      <c r="AG484" s="12">
        <f>IFERROR(VLOOKUP($P484,Rushing!$C:$P,9,FALSE)/VLOOKUP($P484,Rushing!$C:$P,5,FALSE),0)</f>
        <v>0</v>
      </c>
      <c r="AH484" s="12">
        <f>VLOOKUP($J484,'Vegas Odds'!$B:$S,18,FALSE)</f>
        <v>34.909659414362835</v>
      </c>
      <c r="AI484" s="12">
        <f>VLOOKUP($J484,'Vegas Odds'!$B:$S,17,FALSE)</f>
        <v>26.19034058563717</v>
      </c>
      <c r="AJ484">
        <v>1</v>
      </c>
      <c r="AK484" s="12">
        <f t="shared" si="136"/>
        <v>0</v>
      </c>
      <c r="AL484" s="12">
        <f t="shared" si="137"/>
        <v>0</v>
      </c>
      <c r="AM484" s="12">
        <f>V484/Team_Defense_Table[[#Totals],[Passing yds/att]]*'Fanduel Export'!Q484</f>
        <v>0</v>
      </c>
      <c r="AN484" s="12">
        <f t="shared" si="152"/>
        <v>0</v>
      </c>
      <c r="AO484" s="12">
        <f>IFERROR(IF(OR($B484="D",$B484="K"),0,VLOOKUP($P484,Receiving!$C:$T,7,FALSE)/VLOOKUP($P484,Receiving!$C:$T,5,FALSE)),0)*$AJ484</f>
        <v>1.3333333333333333</v>
      </c>
      <c r="AP484" s="21">
        <f t="shared" si="144"/>
        <v>35.950198412698413</v>
      </c>
      <c r="AQ484" s="21">
        <f t="shared" si="145"/>
        <v>1.2947414647937692</v>
      </c>
      <c r="AR484" s="22">
        <f t="shared" si="138"/>
        <v>1.3333333333333333</v>
      </c>
      <c r="AS484" s="22">
        <f t="shared" si="146"/>
        <v>1.2947414647937692</v>
      </c>
      <c r="AT484" s="22">
        <f>AA484/Team_Defense_Table[[#Totals],[Yards per completion]]*'Fanduel Export'!S484</f>
        <v>4.1606141211530332</v>
      </c>
      <c r="AU484" s="12">
        <f t="shared" si="153"/>
        <v>5.3869196216633188</v>
      </c>
      <c r="AV484" s="12">
        <f t="shared" si="139"/>
        <v>6</v>
      </c>
      <c r="AW484" s="21">
        <f t="shared" si="147"/>
        <v>55.169444444444444</v>
      </c>
      <c r="AX484" s="12">
        <f t="shared" si="148"/>
        <v>2.8483528354552283</v>
      </c>
      <c r="AY484" s="12">
        <f>AF484/Team_Defense_Table[[#Totals],[Rushing Y/A]]*R484</f>
        <v>2.4680529300567109</v>
      </c>
      <c r="AZ484" s="12">
        <f t="shared" si="154"/>
        <v>7.0298855613806168</v>
      </c>
      <c r="BA484" s="22">
        <f t="shared" si="140"/>
        <v>1.9083471849710603</v>
      </c>
      <c r="BB484" s="22">
        <f t="shared" si="141"/>
        <v>0.42407715221579118</v>
      </c>
      <c r="BC484" s="21">
        <f t="shared" si="142"/>
        <v>0.29629629629629628</v>
      </c>
      <c r="BD484" t="str">
        <f t="shared" si="149"/>
        <v>Tra Carson</v>
      </c>
      <c r="BE484">
        <f t="shared" si="150"/>
        <v>4500</v>
      </c>
      <c r="BF484" t="str">
        <f t="shared" si="151"/>
        <v>RB</v>
      </c>
    </row>
    <row r="485" spans="1:58" x14ac:dyDescent="0.3">
      <c r="A485" t="s">
        <v>3272</v>
      </c>
      <c r="B485" t="s">
        <v>49</v>
      </c>
      <c r="C485" t="s">
        <v>3273</v>
      </c>
      <c r="D485" t="s">
        <v>554</v>
      </c>
      <c r="E485" t="s">
        <v>3274</v>
      </c>
      <c r="F485">
        <v>0.90000001589457101</v>
      </c>
      <c r="G485">
        <v>3</v>
      </c>
      <c r="H485">
        <v>4500</v>
      </c>
      <c r="I485" t="s">
        <v>1996</v>
      </c>
      <c r="J485" t="s">
        <v>104</v>
      </c>
      <c r="K485" t="s">
        <v>1092</v>
      </c>
      <c r="O485" t="str">
        <f t="shared" si="143"/>
        <v>Ashton Dulin</v>
      </c>
      <c r="P485" t="str">
        <f>IFERROR(VLOOKUP(O:O,'Name Bridge'!A:B,2,FALSE),O:O)</f>
        <v>Ashton Dulin</v>
      </c>
      <c r="Q485" s="12">
        <f>VLOOKUP($K485,'Defensive Stats'!$AC:$AH,2,FALSE)</f>
        <v>7.3075435203094781</v>
      </c>
      <c r="R485" s="12">
        <f>VLOOKUP($K485,'Defensive Stats'!$AC:$AH,4,FALSE)</f>
        <v>5.1241379310344826</v>
      </c>
      <c r="S485" s="12">
        <f>VLOOKUP($K485,'Defensive Stats'!$AC:$AH,6,FALSE)</f>
        <v>11.553516819571865</v>
      </c>
      <c r="T485" s="12">
        <f>IFERROR(VLOOKUP($P485,Passing!$C:$AF,9,FALSE)/VLOOKUP($P485,Passing!$C:$AF,5,FALSE),0)</f>
        <v>0</v>
      </c>
      <c r="U485" s="12">
        <f>IFERROR(VLOOKUP($P485,Passing!$C:$AF,11,FALSE)/VLOOKUP($P485,Passing!$C:$AF,5,FALSE),0)</f>
        <v>0</v>
      </c>
      <c r="V485" s="12">
        <f>IFERROR(VLOOKUP($P485,Passing!$C:$AF,18,FALSE),0)</f>
        <v>0</v>
      </c>
      <c r="W485" s="12">
        <f>IFERROR(VLOOKUP($P485,Passing!$C:$AF,12,FALSE)/VLOOKUP($P485,Passing!$C:$AF,5,FALSE),0)</f>
        <v>0</v>
      </c>
      <c r="X485" s="12">
        <f>IFERROR(IF(OR($B485="D",$B485="K"),0,VLOOKUP($P485,Receiving!$C:$T,7,FALSE)/VLOOKUP($P485,Receiving!$C:$T,5,FALSE)),0)*$AJ485</f>
        <v>0.15384615384615385</v>
      </c>
      <c r="Y485" s="21">
        <f>IFERROR(VLOOKUP($P485,Receiving!$C:$T,8,FALSE)/VLOOKUP($P485,Receiving!$C:$T,5,FALSE),0)</f>
        <v>0.15384615384615385</v>
      </c>
      <c r="Z485" s="21">
        <f>IFERROR(VLOOKUP($P485,Receiving!$C:$T,10,FALSE)/VLOOKUP($P485,Receiving!$C:$T,5,FALSE),0)</f>
        <v>1.3076923076923077</v>
      </c>
      <c r="AA485" s="21">
        <f>IFERROR(VLOOKUP($P485,Receiving!$C:$T,11,FALSE),0)</f>
        <v>8.5</v>
      </c>
      <c r="AB485" s="21">
        <f>IFERROR(VLOOKUP($P485,Receiving!$C:$T,14,FALSE),0)</f>
        <v>13</v>
      </c>
      <c r="AC485" s="21">
        <f>IFERROR(VLOOKUP($P485,Receiving!$C:$T,11,FALSE)/VLOOKUP($P485,Receiving!$C:$T,5,FALSE),0)</f>
        <v>0.65384615384615385</v>
      </c>
      <c r="AD485" s="12">
        <f>IFERROR(VLOOKUP($P485,Rushing!$C:$P,7,FALSE)/VLOOKUP($P485,Rushing!$C:$P,5,FALSE),0)</f>
        <v>0</v>
      </c>
      <c r="AE485" s="12">
        <f>IFERROR(VLOOKUP($P485,Rushing!$C:$P,8,FALSE)/VLOOKUP($P485,Rushing!$C:$P,5,FALSE),0)</f>
        <v>0</v>
      </c>
      <c r="AF485" s="12">
        <f>IFERROR(VLOOKUP($P485,Rushing!$C:$P,12,FALSE),0)</f>
        <v>0</v>
      </c>
      <c r="AG485" s="12">
        <f>IFERROR(VLOOKUP($P485,Rushing!$C:$P,9,FALSE)/VLOOKUP($P485,Rushing!$C:$P,5,FALSE),0)</f>
        <v>0</v>
      </c>
      <c r="AH485" s="12">
        <f>VLOOKUP($J485,'Vegas Odds'!$B:$S,18,FALSE)</f>
        <v>24.832312195121943</v>
      </c>
      <c r="AI485" s="12">
        <f>VLOOKUP($J485,'Vegas Odds'!$B:$S,17,FALSE)</f>
        <v>36.767687804878058</v>
      </c>
      <c r="AJ485">
        <v>1</v>
      </c>
      <c r="AK485" s="12">
        <f t="shared" si="136"/>
        <v>0</v>
      </c>
      <c r="AL485" s="12">
        <f t="shared" si="137"/>
        <v>0</v>
      </c>
      <c r="AM485" s="12">
        <f>V485/Team_Defense_Table[[#Totals],[Passing yds/att]]*'Fanduel Export'!Q485</f>
        <v>0</v>
      </c>
      <c r="AN485" s="12">
        <f t="shared" si="152"/>
        <v>0</v>
      </c>
      <c r="AO485" s="12">
        <f>IFERROR(IF(OR($B485="D",$B485="K"),0,VLOOKUP($P485,Receiving!$C:$T,7,FALSE)/VLOOKUP($P485,Receiving!$C:$T,5,FALSE)),0)*$AJ485</f>
        <v>0.15384615384615385</v>
      </c>
      <c r="AP485" s="21">
        <f t="shared" si="144"/>
        <v>34.886584249084251</v>
      </c>
      <c r="AQ485" s="21">
        <f t="shared" si="145"/>
        <v>0.10950787543571952</v>
      </c>
      <c r="AR485" s="22">
        <f t="shared" si="138"/>
        <v>0.15384615384615385</v>
      </c>
      <c r="AS485" s="22">
        <f t="shared" si="146"/>
        <v>0.10950787543571952</v>
      </c>
      <c r="AT485" s="22">
        <f>AA485/Team_Defense_Table[[#Totals],[Yards per completion]]*'Fanduel Export'!S485</f>
        <v>9.2484552321680145</v>
      </c>
      <c r="AU485" s="12">
        <f t="shared" si="153"/>
        <v>1.0127786835370833</v>
      </c>
      <c r="AV485" s="12">
        <f t="shared" si="139"/>
        <v>0</v>
      </c>
      <c r="AW485" s="21">
        <f t="shared" si="147"/>
        <v>29.715476190476192</v>
      </c>
      <c r="AX485" s="12">
        <f t="shared" si="148"/>
        <v>0</v>
      </c>
      <c r="AY485" s="12">
        <f>AF485/Team_Defense_Table[[#Totals],[Rushing Y/A]]*R485</f>
        <v>0</v>
      </c>
      <c r="AZ485" s="12">
        <f t="shared" si="154"/>
        <v>0</v>
      </c>
      <c r="BA485" s="22">
        <f t="shared" si="140"/>
        <v>0.17820094527678526</v>
      </c>
      <c r="BB485" s="22">
        <f t="shared" si="141"/>
        <v>3.9600210061507837E-2</v>
      </c>
      <c r="BC485" s="21">
        <f t="shared" si="142"/>
        <v>3.4188034188034191E-2</v>
      </c>
      <c r="BD485" t="str">
        <f t="shared" si="149"/>
        <v>Ashton Dulin</v>
      </c>
      <c r="BE485">
        <f t="shared" si="150"/>
        <v>4500</v>
      </c>
      <c r="BF485" t="str">
        <f t="shared" si="151"/>
        <v>WR</v>
      </c>
    </row>
    <row r="486" spans="1:58" x14ac:dyDescent="0.3">
      <c r="A486" t="s">
        <v>3275</v>
      </c>
      <c r="B486" t="s">
        <v>49</v>
      </c>
      <c r="C486" t="s">
        <v>2671</v>
      </c>
      <c r="D486" t="s">
        <v>3276</v>
      </c>
      <c r="E486" t="s">
        <v>3277</v>
      </c>
      <c r="F486">
        <v>0</v>
      </c>
      <c r="G486">
        <v>0</v>
      </c>
      <c r="H486">
        <v>4500</v>
      </c>
      <c r="I486" t="s">
        <v>1892</v>
      </c>
      <c r="J486" t="s">
        <v>1095</v>
      </c>
      <c r="K486" t="s">
        <v>1096</v>
      </c>
      <c r="O486" t="str">
        <f t="shared" si="143"/>
        <v>Marquez Callaway</v>
      </c>
      <c r="P486" t="str">
        <f>IFERROR(VLOOKUP(O:O,'Name Bridge'!A:B,2,FALSE),O:O)</f>
        <v>Marquez Callaway</v>
      </c>
      <c r="Q486" s="12">
        <f>VLOOKUP($K486,'Defensive Stats'!$AC:$AH,2,FALSE)</f>
        <v>6.5090361445783129</v>
      </c>
      <c r="R486" s="12">
        <f>VLOOKUP($K486,'Defensive Stats'!$AC:$AH,4,FALSE)</f>
        <v>3.2624309392265194</v>
      </c>
      <c r="S486" s="12">
        <f>VLOOKUP($K486,'Defensive Stats'!$AC:$AH,6,FALSE)</f>
        <v>10.593137254901961</v>
      </c>
      <c r="T486" s="12">
        <f>IFERROR(VLOOKUP($P486,Passing!$C:$AF,9,FALSE)/VLOOKUP($P486,Passing!$C:$AF,5,FALSE),0)</f>
        <v>0</v>
      </c>
      <c r="U486" s="12">
        <f>IFERROR(VLOOKUP($P486,Passing!$C:$AF,11,FALSE)/VLOOKUP($P486,Passing!$C:$AF,5,FALSE),0)</f>
        <v>0</v>
      </c>
      <c r="V486" s="12">
        <f>IFERROR(VLOOKUP($P486,Passing!$C:$AF,18,FALSE),0)</f>
        <v>0</v>
      </c>
      <c r="W486" s="12">
        <f>IFERROR(VLOOKUP($P486,Passing!$C:$AF,12,FALSE)/VLOOKUP($P486,Passing!$C:$AF,5,FALSE),0)</f>
        <v>0</v>
      </c>
      <c r="X486" s="12">
        <f>IFERROR(IF(OR($B486="D",$B486="K"),0,VLOOKUP($P486,Receiving!$C:$T,7,FALSE)/VLOOKUP($P486,Receiving!$C:$T,5,FALSE)),0)*$AJ486</f>
        <v>0</v>
      </c>
      <c r="Y486" s="21">
        <f>IFERROR(VLOOKUP($P486,Receiving!$C:$T,8,FALSE)/VLOOKUP($P486,Receiving!$C:$T,5,FALSE),0)</f>
        <v>0</v>
      </c>
      <c r="Z486" s="21">
        <f>IFERROR(VLOOKUP($P486,Receiving!$C:$T,10,FALSE)/VLOOKUP($P486,Receiving!$C:$T,5,FALSE),0)</f>
        <v>0</v>
      </c>
      <c r="AA486" s="21">
        <f>IFERROR(VLOOKUP($P486,Receiving!$C:$T,11,FALSE),0)</f>
        <v>0</v>
      </c>
      <c r="AB486" s="21">
        <f>IFERROR(VLOOKUP($P486,Receiving!$C:$T,14,FALSE),0)</f>
        <v>0</v>
      </c>
      <c r="AC486" s="21">
        <f>IFERROR(VLOOKUP($P486,Receiving!$C:$T,11,FALSE)/VLOOKUP($P486,Receiving!$C:$T,5,FALSE),0)</f>
        <v>0</v>
      </c>
      <c r="AD486" s="12">
        <f>IFERROR(VLOOKUP($P486,Rushing!$C:$P,7,FALSE)/VLOOKUP($P486,Rushing!$C:$P,5,FALSE),0)</f>
        <v>0</v>
      </c>
      <c r="AE486" s="12">
        <f>IFERROR(VLOOKUP($P486,Rushing!$C:$P,8,FALSE)/VLOOKUP($P486,Rushing!$C:$P,5,FALSE),0)</f>
        <v>0</v>
      </c>
      <c r="AF486" s="12">
        <f>IFERROR(VLOOKUP($P486,Rushing!$C:$P,12,FALSE),0)</f>
        <v>0</v>
      </c>
      <c r="AG486" s="12">
        <f>IFERROR(VLOOKUP($P486,Rushing!$C:$P,9,FALSE)/VLOOKUP($P486,Rushing!$C:$P,5,FALSE),0)</f>
        <v>0</v>
      </c>
      <c r="AH486" s="12">
        <f>VLOOKUP($J486,'Vegas Odds'!$B:$S,18,FALSE)</f>
        <v>41.698085765579364</v>
      </c>
      <c r="AI486" s="12">
        <f>VLOOKUP($J486,'Vegas Odds'!$B:$S,17,FALSE)</f>
        <v>21.901914234420641</v>
      </c>
      <c r="AJ486">
        <v>1</v>
      </c>
      <c r="AK486" s="12">
        <f t="shared" si="136"/>
        <v>0</v>
      </c>
      <c r="AL486" s="12">
        <f t="shared" si="137"/>
        <v>0</v>
      </c>
      <c r="AM486" s="12">
        <f>V486/Team_Defense_Table[[#Totals],[Passing yds/att]]*'Fanduel Export'!Q486</f>
        <v>0</v>
      </c>
      <c r="AN486" s="12">
        <f t="shared" si="152"/>
        <v>0</v>
      </c>
      <c r="AO486" s="12">
        <f>IFERROR(IF(OR($B486="D",$B486="K"),0,VLOOKUP($P486,Receiving!$C:$T,7,FALSE)/VLOOKUP($P486,Receiving!$C:$T,5,FALSE)),0)*$AJ486</f>
        <v>0</v>
      </c>
      <c r="AP486" s="21">
        <f t="shared" si="144"/>
        <v>40.582776292335119</v>
      </c>
      <c r="AQ486" s="21">
        <f t="shared" si="145"/>
        <v>0</v>
      </c>
      <c r="AR486" s="22">
        <f t="shared" si="138"/>
        <v>0</v>
      </c>
      <c r="AS486" s="22">
        <f t="shared" si="146"/>
        <v>0</v>
      </c>
      <c r="AT486" s="22">
        <f>AA486/Team_Defense_Table[[#Totals],[Yards per completion]]*'Fanduel Export'!S486</f>
        <v>0</v>
      </c>
      <c r="AU486" s="12">
        <f t="shared" si="153"/>
        <v>0</v>
      </c>
      <c r="AV486" s="12">
        <f t="shared" si="139"/>
        <v>0</v>
      </c>
      <c r="AW486" s="21">
        <f t="shared" si="147"/>
        <v>30.380681818181817</v>
      </c>
      <c r="AX486" s="12">
        <f t="shared" si="148"/>
        <v>0</v>
      </c>
      <c r="AY486" s="12">
        <f>AF486/Team_Defense_Table[[#Totals],[Rushing Y/A]]*R486</f>
        <v>0</v>
      </c>
      <c r="AZ486" s="12">
        <f t="shared" si="154"/>
        <v>0</v>
      </c>
      <c r="BA486" s="22">
        <f t="shared" si="140"/>
        <v>0</v>
      </c>
      <c r="BB486" s="22">
        <f t="shared" si="141"/>
        <v>0</v>
      </c>
      <c r="BC486" s="21">
        <f t="shared" si="142"/>
        <v>0</v>
      </c>
      <c r="BD486" t="str">
        <f t="shared" si="149"/>
        <v>Marquez Callaway</v>
      </c>
      <c r="BE486">
        <f t="shared" si="150"/>
        <v>4500</v>
      </c>
      <c r="BF486" t="str">
        <f t="shared" si="151"/>
        <v>WR</v>
      </c>
    </row>
    <row r="487" spans="1:58" x14ac:dyDescent="0.3">
      <c r="A487" t="s">
        <v>3278</v>
      </c>
      <c r="B487" t="s">
        <v>49</v>
      </c>
      <c r="C487" t="s">
        <v>3279</v>
      </c>
      <c r="D487" t="s">
        <v>3280</v>
      </c>
      <c r="E487" t="s">
        <v>2899</v>
      </c>
      <c r="F487">
        <v>0</v>
      </c>
      <c r="G487">
        <v>0</v>
      </c>
      <c r="H487">
        <v>4500</v>
      </c>
      <c r="I487" t="s">
        <v>1972</v>
      </c>
      <c r="J487" t="s">
        <v>86</v>
      </c>
      <c r="K487" t="s">
        <v>1093</v>
      </c>
      <c r="O487" t="str">
        <f t="shared" si="143"/>
        <v>Gary Jennings</v>
      </c>
      <c r="P487" t="str">
        <f>IFERROR(VLOOKUP(O:O,'Name Bridge'!A:B,2,FALSE),O:O)</f>
        <v>Gary Jennings</v>
      </c>
      <c r="Q487" s="12">
        <f>VLOOKUP($K487,'Defensive Stats'!$AC:$AH,2,FALSE)</f>
        <v>5.3843283582089549</v>
      </c>
      <c r="R487" s="12">
        <f>VLOOKUP($K487,'Defensive Stats'!$AC:$AH,4,FALSE)</f>
        <v>4.1863013698630134</v>
      </c>
      <c r="S487" s="12">
        <f>VLOOKUP($K487,'Defensive Stats'!$AC:$AH,6,FALSE)</f>
        <v>9.5247524752475243</v>
      </c>
      <c r="T487" s="12">
        <f>IFERROR(VLOOKUP($P487,Passing!$C:$AF,9,FALSE)/VLOOKUP($P487,Passing!$C:$AF,5,FALSE),0)</f>
        <v>0</v>
      </c>
      <c r="U487" s="12">
        <f>IFERROR(VLOOKUP($P487,Passing!$C:$AF,11,FALSE)/VLOOKUP($P487,Passing!$C:$AF,5,FALSE),0)</f>
        <v>0</v>
      </c>
      <c r="V487" s="12">
        <f>IFERROR(VLOOKUP($P487,Passing!$C:$AF,18,FALSE),0)</f>
        <v>0</v>
      </c>
      <c r="W487" s="12">
        <f>IFERROR(VLOOKUP($P487,Passing!$C:$AF,12,FALSE)/VLOOKUP($P487,Passing!$C:$AF,5,FALSE),0)</f>
        <v>0</v>
      </c>
      <c r="X487" s="12">
        <f>IFERROR(IF(OR($B487="D",$B487="K"),0,VLOOKUP($P487,Receiving!$C:$T,7,FALSE)/VLOOKUP($P487,Receiving!$C:$T,5,FALSE)),0)*$AJ487</f>
        <v>0</v>
      </c>
      <c r="Y487" s="21">
        <f>IFERROR(VLOOKUP($P487,Receiving!$C:$T,8,FALSE)/VLOOKUP($P487,Receiving!$C:$T,5,FALSE),0)</f>
        <v>0</v>
      </c>
      <c r="Z487" s="21">
        <f>IFERROR(VLOOKUP($P487,Receiving!$C:$T,10,FALSE)/VLOOKUP($P487,Receiving!$C:$T,5,FALSE),0)</f>
        <v>0</v>
      </c>
      <c r="AA487" s="21">
        <f>IFERROR(VLOOKUP($P487,Receiving!$C:$T,11,FALSE),0)</f>
        <v>0</v>
      </c>
      <c r="AB487" s="21">
        <f>IFERROR(VLOOKUP($P487,Receiving!$C:$T,14,FALSE),0)</f>
        <v>0</v>
      </c>
      <c r="AC487" s="21">
        <f>IFERROR(VLOOKUP($P487,Receiving!$C:$T,11,FALSE)/VLOOKUP($P487,Receiving!$C:$T,5,FALSE),0)</f>
        <v>0</v>
      </c>
      <c r="AD487" s="12">
        <f>IFERROR(VLOOKUP($P487,Rushing!$C:$P,7,FALSE)/VLOOKUP($P487,Rushing!$C:$P,5,FALSE),0)</f>
        <v>0</v>
      </c>
      <c r="AE487" s="12">
        <f>IFERROR(VLOOKUP($P487,Rushing!$C:$P,8,FALSE)/VLOOKUP($P487,Rushing!$C:$P,5,FALSE),0)</f>
        <v>0</v>
      </c>
      <c r="AF487" s="12">
        <f>IFERROR(VLOOKUP($P487,Rushing!$C:$P,12,FALSE),0)</f>
        <v>0</v>
      </c>
      <c r="AG487" s="12">
        <f>IFERROR(VLOOKUP($P487,Rushing!$C:$P,9,FALSE)/VLOOKUP($P487,Rushing!$C:$P,5,FALSE),0)</f>
        <v>0</v>
      </c>
      <c r="AH487" s="12">
        <f>VLOOKUP($J487,'Vegas Odds'!$B:$S,18,FALSE)</f>
        <v>42.492174647302903</v>
      </c>
      <c r="AI487" s="12">
        <f>VLOOKUP($J487,'Vegas Odds'!$B:$S,17,FALSE)</f>
        <v>20.507825352697093</v>
      </c>
      <c r="AJ487">
        <v>1</v>
      </c>
      <c r="AK487" s="12">
        <f t="shared" si="136"/>
        <v>0</v>
      </c>
      <c r="AL487" s="12">
        <f t="shared" si="137"/>
        <v>0</v>
      </c>
      <c r="AM487" s="12">
        <f>V487/Team_Defense_Table[[#Totals],[Passing yds/att]]*'Fanduel Export'!Q487</f>
        <v>0</v>
      </c>
      <c r="AN487" s="12">
        <f t="shared" si="152"/>
        <v>0</v>
      </c>
      <c r="AO487" s="12">
        <f>IFERROR(IF(OR($B487="D",$B487="K"),0,VLOOKUP($P487,Receiving!$C:$T,7,FALSE)/VLOOKUP($P487,Receiving!$C:$T,5,FALSE)),0)*$AJ487</f>
        <v>0</v>
      </c>
      <c r="AP487" s="21">
        <f t="shared" si="144"/>
        <v>49.607967032967032</v>
      </c>
      <c r="AQ487" s="21">
        <f t="shared" si="145"/>
        <v>0</v>
      </c>
      <c r="AR487" s="22">
        <f t="shared" si="138"/>
        <v>0</v>
      </c>
      <c r="AS487" s="22">
        <f t="shared" si="146"/>
        <v>0</v>
      </c>
      <c r="AT487" s="22">
        <f>AA487/Team_Defense_Table[[#Totals],[Yards per completion]]*'Fanduel Export'!S487</f>
        <v>0</v>
      </c>
      <c r="AU487" s="12">
        <f t="shared" si="153"/>
        <v>0</v>
      </c>
      <c r="AV487" s="12">
        <f t="shared" si="139"/>
        <v>0</v>
      </c>
      <c r="AW487" s="21">
        <f t="shared" si="147"/>
        <v>42.314010989010988</v>
      </c>
      <c r="AX487" s="12">
        <f t="shared" si="148"/>
        <v>0</v>
      </c>
      <c r="AY487" s="12">
        <f>AF487/Team_Defense_Table[[#Totals],[Rushing Y/A]]*R487</f>
        <v>0</v>
      </c>
      <c r="AZ487" s="12">
        <f t="shared" si="154"/>
        <v>0</v>
      </c>
      <c r="BA487" s="22">
        <f t="shared" si="140"/>
        <v>0</v>
      </c>
      <c r="BB487" s="22">
        <f t="shared" si="141"/>
        <v>0</v>
      </c>
      <c r="BC487" s="21">
        <f t="shared" si="142"/>
        <v>0</v>
      </c>
      <c r="BD487" t="str">
        <f t="shared" si="149"/>
        <v>Gary Jennings</v>
      </c>
      <c r="BE487">
        <f t="shared" si="150"/>
        <v>4500</v>
      </c>
      <c r="BF487" t="str">
        <f t="shared" si="151"/>
        <v>WR</v>
      </c>
    </row>
    <row r="488" spans="1:58" x14ac:dyDescent="0.3">
      <c r="A488" t="s">
        <v>3281</v>
      </c>
      <c r="B488" t="s">
        <v>52</v>
      </c>
      <c r="C488" t="s">
        <v>2212</v>
      </c>
      <c r="D488" t="s">
        <v>706</v>
      </c>
      <c r="E488" t="s">
        <v>2885</v>
      </c>
      <c r="F488">
        <v>7.1384617732121303</v>
      </c>
      <c r="G488">
        <v>13</v>
      </c>
      <c r="H488">
        <v>4500</v>
      </c>
      <c r="I488" t="s">
        <v>1919</v>
      </c>
      <c r="J488" t="s">
        <v>1090</v>
      </c>
      <c r="K488" t="s">
        <v>116</v>
      </c>
      <c r="O488" t="str">
        <f t="shared" si="143"/>
        <v>Jordan Reed</v>
      </c>
      <c r="P488" t="str">
        <f>IFERROR(VLOOKUP(O:O,'Name Bridge'!A:B,2,FALSE),O:O)</f>
        <v>Jordan Reed</v>
      </c>
      <c r="Q488" s="12">
        <f>VLOOKUP($K488,'Defensive Stats'!$AC:$AH,2,FALSE)</f>
        <v>7.5041597337770387</v>
      </c>
      <c r="R488" s="12">
        <f>VLOOKUP($K488,'Defensive Stats'!$AC:$AH,4,FALSE)</f>
        <v>4.3781321184510249</v>
      </c>
      <c r="S488" s="12">
        <f>VLOOKUP($K488,'Defensive Stats'!$AC:$AH,6,FALSE)</f>
        <v>10.712589073634204</v>
      </c>
      <c r="T488" s="12">
        <f>IFERROR(VLOOKUP($P488,Passing!$C:$AF,9,FALSE)/VLOOKUP($P488,Passing!$C:$AF,5,FALSE),0)</f>
        <v>0</v>
      </c>
      <c r="U488" s="12">
        <f>IFERROR(VLOOKUP($P488,Passing!$C:$AF,11,FALSE)/VLOOKUP($P488,Passing!$C:$AF,5,FALSE),0)</f>
        <v>0</v>
      </c>
      <c r="V488" s="12">
        <f>IFERROR(VLOOKUP($P488,Passing!$C:$AF,18,FALSE),0)</f>
        <v>0</v>
      </c>
      <c r="W488" s="12">
        <f>IFERROR(VLOOKUP($P488,Passing!$C:$AF,12,FALSE)/VLOOKUP($P488,Passing!$C:$AF,5,FALSE),0)</f>
        <v>0</v>
      </c>
      <c r="X488" s="12">
        <f>IFERROR(IF(OR($B488="D",$B488="K"),0,VLOOKUP($P488,Receiving!$C:$T,7,FALSE)/VLOOKUP($P488,Receiving!$C:$T,5,FALSE)),0)*$AJ488</f>
        <v>0</v>
      </c>
      <c r="Y488" s="21">
        <f>IFERROR(VLOOKUP($P488,Receiving!$C:$T,8,FALSE)/VLOOKUP($P488,Receiving!$C:$T,5,FALSE),0)</f>
        <v>0</v>
      </c>
      <c r="Z488" s="21">
        <f>IFERROR(VLOOKUP($P488,Receiving!$C:$T,10,FALSE)/VLOOKUP($P488,Receiving!$C:$T,5,FALSE),0)</f>
        <v>0</v>
      </c>
      <c r="AA488" s="21">
        <f>IFERROR(VLOOKUP($P488,Receiving!$C:$T,11,FALSE),0)</f>
        <v>0</v>
      </c>
      <c r="AB488" s="21">
        <f>IFERROR(VLOOKUP($P488,Receiving!$C:$T,14,FALSE),0)</f>
        <v>0</v>
      </c>
      <c r="AC488" s="21">
        <f>IFERROR(VLOOKUP($P488,Receiving!$C:$T,11,FALSE)/VLOOKUP($P488,Receiving!$C:$T,5,FALSE),0)</f>
        <v>0</v>
      </c>
      <c r="AD488" s="12">
        <f>IFERROR(VLOOKUP($P488,Rushing!$C:$P,7,FALSE)/VLOOKUP($P488,Rushing!$C:$P,5,FALSE),0)</f>
        <v>0</v>
      </c>
      <c r="AE488" s="12">
        <f>IFERROR(VLOOKUP($P488,Rushing!$C:$P,8,FALSE)/VLOOKUP($P488,Rushing!$C:$P,5,FALSE),0)</f>
        <v>0</v>
      </c>
      <c r="AF488" s="12">
        <f>IFERROR(VLOOKUP($P488,Rushing!$C:$P,12,FALSE),0)</f>
        <v>0</v>
      </c>
      <c r="AG488" s="12">
        <f>IFERROR(VLOOKUP($P488,Rushing!$C:$P,9,FALSE)/VLOOKUP($P488,Rushing!$C:$P,5,FALSE),0)</f>
        <v>0</v>
      </c>
      <c r="AH488" s="12">
        <f>VLOOKUP($J488,'Vegas Odds'!$B:$S,18,FALSE)</f>
        <v>26.807585091071147</v>
      </c>
      <c r="AI488" s="12">
        <f>VLOOKUP($J488,'Vegas Odds'!$B:$S,17,FALSE)</f>
        <v>33.392414908928856</v>
      </c>
      <c r="AJ488">
        <v>1</v>
      </c>
      <c r="AK488" s="12">
        <f t="shared" si="136"/>
        <v>0</v>
      </c>
      <c r="AL488" s="12">
        <f t="shared" si="137"/>
        <v>0</v>
      </c>
      <c r="AM488" s="12">
        <f>V488/Team_Defense_Table[[#Totals],[Passing yds/att]]*'Fanduel Export'!Q488</f>
        <v>0</v>
      </c>
      <c r="AN488" s="12">
        <f t="shared" si="152"/>
        <v>0</v>
      </c>
      <c r="AO488" s="12">
        <f>IFERROR(IF(OR($B488="D",$B488="K"),0,VLOOKUP($P488,Receiving!$C:$T,7,FALSE)/VLOOKUP($P488,Receiving!$C:$T,5,FALSE)),0)*$AJ488</f>
        <v>0</v>
      </c>
      <c r="AP488" s="21">
        <f t="shared" si="144"/>
        <v>33.340259740259739</v>
      </c>
      <c r="AQ488" s="21">
        <f t="shared" si="145"/>
        <v>0</v>
      </c>
      <c r="AR488" s="22">
        <f t="shared" si="138"/>
        <v>0</v>
      </c>
      <c r="AS488" s="22">
        <f t="shared" si="146"/>
        <v>0</v>
      </c>
      <c r="AT488" s="22">
        <f>AA488/Team_Defense_Table[[#Totals],[Yards per completion]]*'Fanduel Export'!S488</f>
        <v>0</v>
      </c>
      <c r="AU488" s="12">
        <f t="shared" si="153"/>
        <v>0</v>
      </c>
      <c r="AV488" s="12">
        <f t="shared" si="139"/>
        <v>0</v>
      </c>
      <c r="AW488" s="21">
        <f t="shared" si="147"/>
        <v>29.127326839826839</v>
      </c>
      <c r="AX488" s="12">
        <f t="shared" si="148"/>
        <v>0</v>
      </c>
      <c r="AY488" s="12">
        <f>AF488/Team_Defense_Table[[#Totals],[Rushing Y/A]]*R488</f>
        <v>0</v>
      </c>
      <c r="AZ488" s="12">
        <f t="shared" si="154"/>
        <v>0</v>
      </c>
      <c r="BA488" s="22">
        <f t="shared" si="140"/>
        <v>0</v>
      </c>
      <c r="BB488" s="22">
        <f t="shared" si="141"/>
        <v>0</v>
      </c>
      <c r="BC488" s="21">
        <f t="shared" si="142"/>
        <v>0</v>
      </c>
      <c r="BD488" t="str">
        <f t="shared" si="149"/>
        <v>Jordan Reed</v>
      </c>
      <c r="BE488">
        <f t="shared" si="150"/>
        <v>4500</v>
      </c>
      <c r="BF488" t="str">
        <f t="shared" si="151"/>
        <v>TE</v>
      </c>
    </row>
    <row r="489" spans="1:58" x14ac:dyDescent="0.3">
      <c r="A489" t="s">
        <v>3282</v>
      </c>
      <c r="B489" t="s">
        <v>49</v>
      </c>
      <c r="C489" t="s">
        <v>2263</v>
      </c>
      <c r="D489" t="s">
        <v>3283</v>
      </c>
      <c r="E489" t="s">
        <v>3284</v>
      </c>
      <c r="F489">
        <v>0</v>
      </c>
      <c r="G489">
        <v>0</v>
      </c>
      <c r="H489">
        <v>4500</v>
      </c>
      <c r="I489" t="s">
        <v>1919</v>
      </c>
      <c r="J489" t="s">
        <v>1090</v>
      </c>
      <c r="K489" t="s">
        <v>116</v>
      </c>
      <c r="O489" t="str">
        <f t="shared" si="143"/>
        <v>Chase Harrell</v>
      </c>
      <c r="P489" t="str">
        <f>IFERROR(VLOOKUP(O:O,'Name Bridge'!A:B,2,FALSE),O:O)</f>
        <v>Chase Harrell</v>
      </c>
      <c r="Q489" s="12">
        <f>VLOOKUP($K489,'Defensive Stats'!$AC:$AH,2,FALSE)</f>
        <v>7.5041597337770387</v>
      </c>
      <c r="R489" s="12">
        <f>VLOOKUP($K489,'Defensive Stats'!$AC:$AH,4,FALSE)</f>
        <v>4.3781321184510249</v>
      </c>
      <c r="S489" s="12">
        <f>VLOOKUP($K489,'Defensive Stats'!$AC:$AH,6,FALSE)</f>
        <v>10.712589073634204</v>
      </c>
      <c r="T489" s="12">
        <f>IFERROR(VLOOKUP($P489,Passing!$C:$AF,9,FALSE)/VLOOKUP($P489,Passing!$C:$AF,5,FALSE),0)</f>
        <v>0</v>
      </c>
      <c r="U489" s="12">
        <f>IFERROR(VLOOKUP($P489,Passing!$C:$AF,11,FALSE)/VLOOKUP($P489,Passing!$C:$AF,5,FALSE),0)</f>
        <v>0</v>
      </c>
      <c r="V489" s="12">
        <f>IFERROR(VLOOKUP($P489,Passing!$C:$AF,18,FALSE),0)</f>
        <v>0</v>
      </c>
      <c r="W489" s="12">
        <f>IFERROR(VLOOKUP($P489,Passing!$C:$AF,12,FALSE)/VLOOKUP($P489,Passing!$C:$AF,5,FALSE),0)</f>
        <v>0</v>
      </c>
      <c r="X489" s="12">
        <f>IFERROR(IF(OR($B489="D",$B489="K"),0,VLOOKUP($P489,Receiving!$C:$T,7,FALSE)/VLOOKUP($P489,Receiving!$C:$T,5,FALSE)),0)*$AJ489</f>
        <v>0</v>
      </c>
      <c r="Y489" s="21">
        <f>IFERROR(VLOOKUP($P489,Receiving!$C:$T,8,FALSE)/VLOOKUP($P489,Receiving!$C:$T,5,FALSE),0)</f>
        <v>0</v>
      </c>
      <c r="Z489" s="21">
        <f>IFERROR(VLOOKUP($P489,Receiving!$C:$T,10,FALSE)/VLOOKUP($P489,Receiving!$C:$T,5,FALSE),0)</f>
        <v>0</v>
      </c>
      <c r="AA489" s="21">
        <f>IFERROR(VLOOKUP($P489,Receiving!$C:$T,11,FALSE),0)</f>
        <v>0</v>
      </c>
      <c r="AB489" s="21">
        <f>IFERROR(VLOOKUP($P489,Receiving!$C:$T,14,FALSE),0)</f>
        <v>0</v>
      </c>
      <c r="AC489" s="21">
        <f>IFERROR(VLOOKUP($P489,Receiving!$C:$T,11,FALSE)/VLOOKUP($P489,Receiving!$C:$T,5,FALSE),0)</f>
        <v>0</v>
      </c>
      <c r="AD489" s="12">
        <f>IFERROR(VLOOKUP($P489,Rushing!$C:$P,7,FALSE)/VLOOKUP($P489,Rushing!$C:$P,5,FALSE),0)</f>
        <v>0</v>
      </c>
      <c r="AE489" s="12">
        <f>IFERROR(VLOOKUP($P489,Rushing!$C:$P,8,FALSE)/VLOOKUP($P489,Rushing!$C:$P,5,FALSE),0)</f>
        <v>0</v>
      </c>
      <c r="AF489" s="12">
        <f>IFERROR(VLOOKUP($P489,Rushing!$C:$P,12,FALSE),0)</f>
        <v>0</v>
      </c>
      <c r="AG489" s="12">
        <f>IFERROR(VLOOKUP($P489,Rushing!$C:$P,9,FALSE)/VLOOKUP($P489,Rushing!$C:$P,5,FALSE),0)</f>
        <v>0</v>
      </c>
      <c r="AH489" s="12">
        <f>VLOOKUP($J489,'Vegas Odds'!$B:$S,18,FALSE)</f>
        <v>26.807585091071147</v>
      </c>
      <c r="AI489" s="12">
        <f>VLOOKUP($J489,'Vegas Odds'!$B:$S,17,FALSE)</f>
        <v>33.392414908928856</v>
      </c>
      <c r="AJ489">
        <v>1</v>
      </c>
      <c r="AK489" s="12">
        <f t="shared" si="136"/>
        <v>0</v>
      </c>
      <c r="AL489" s="12">
        <f t="shared" si="137"/>
        <v>0</v>
      </c>
      <c r="AM489" s="12">
        <f>V489/Team_Defense_Table[[#Totals],[Passing yds/att]]*'Fanduel Export'!Q489</f>
        <v>0</v>
      </c>
      <c r="AN489" s="12">
        <f t="shared" si="152"/>
        <v>0</v>
      </c>
      <c r="AO489" s="12">
        <f>IFERROR(IF(OR($B489="D",$B489="K"),0,VLOOKUP($P489,Receiving!$C:$T,7,FALSE)/VLOOKUP($P489,Receiving!$C:$T,5,FALSE)),0)*$AJ489</f>
        <v>0</v>
      </c>
      <c r="AP489" s="21">
        <f t="shared" si="144"/>
        <v>33.340259740259739</v>
      </c>
      <c r="AQ489" s="21">
        <f t="shared" si="145"/>
        <v>0</v>
      </c>
      <c r="AR489" s="22">
        <f t="shared" si="138"/>
        <v>0</v>
      </c>
      <c r="AS489" s="22">
        <f t="shared" si="146"/>
        <v>0</v>
      </c>
      <c r="AT489" s="22">
        <f>AA489/Team_Defense_Table[[#Totals],[Yards per completion]]*'Fanduel Export'!S489</f>
        <v>0</v>
      </c>
      <c r="AU489" s="12">
        <f t="shared" si="153"/>
        <v>0</v>
      </c>
      <c r="AV489" s="12">
        <f t="shared" si="139"/>
        <v>0</v>
      </c>
      <c r="AW489" s="21">
        <f t="shared" si="147"/>
        <v>29.127326839826839</v>
      </c>
      <c r="AX489" s="12">
        <f t="shared" si="148"/>
        <v>0</v>
      </c>
      <c r="AY489" s="12">
        <f>AF489/Team_Defense_Table[[#Totals],[Rushing Y/A]]*R489</f>
        <v>0</v>
      </c>
      <c r="AZ489" s="12">
        <f t="shared" si="154"/>
        <v>0</v>
      </c>
      <c r="BA489" s="22">
        <f t="shared" si="140"/>
        <v>0</v>
      </c>
      <c r="BB489" s="22">
        <f t="shared" si="141"/>
        <v>0</v>
      </c>
      <c r="BC489" s="21">
        <f t="shared" si="142"/>
        <v>0</v>
      </c>
      <c r="BD489" t="str">
        <f t="shared" si="149"/>
        <v>Chase Harrell</v>
      </c>
      <c r="BE489">
        <f t="shared" si="150"/>
        <v>4500</v>
      </c>
      <c r="BF489" t="str">
        <f t="shared" si="151"/>
        <v>WR</v>
      </c>
    </row>
    <row r="490" spans="1:58" x14ac:dyDescent="0.3">
      <c r="A490" t="s">
        <v>3285</v>
      </c>
      <c r="B490" t="s">
        <v>49</v>
      </c>
      <c r="C490" t="s">
        <v>3286</v>
      </c>
      <c r="D490" t="s">
        <v>3287</v>
      </c>
      <c r="E490" t="s">
        <v>2658</v>
      </c>
      <c r="F490">
        <v>0</v>
      </c>
      <c r="G490">
        <v>0</v>
      </c>
      <c r="H490">
        <v>4500</v>
      </c>
      <c r="I490" t="s">
        <v>1996</v>
      </c>
      <c r="J490" t="s">
        <v>104</v>
      </c>
      <c r="K490" t="s">
        <v>1092</v>
      </c>
      <c r="O490" t="str">
        <f t="shared" si="143"/>
        <v>Artavis Scott</v>
      </c>
      <c r="P490" t="str">
        <f>IFERROR(VLOOKUP(O:O,'Name Bridge'!A:B,2,FALSE),O:O)</f>
        <v>Artavis Scott</v>
      </c>
      <c r="Q490" s="12">
        <f>VLOOKUP($K490,'Defensive Stats'!$AC:$AH,2,FALSE)</f>
        <v>7.3075435203094781</v>
      </c>
      <c r="R490" s="12">
        <f>VLOOKUP($K490,'Defensive Stats'!$AC:$AH,4,FALSE)</f>
        <v>5.1241379310344826</v>
      </c>
      <c r="S490" s="12">
        <f>VLOOKUP($K490,'Defensive Stats'!$AC:$AH,6,FALSE)</f>
        <v>11.553516819571865</v>
      </c>
      <c r="T490" s="12">
        <f>IFERROR(VLOOKUP($P490,Passing!$C:$AF,9,FALSE)/VLOOKUP($P490,Passing!$C:$AF,5,FALSE),0)</f>
        <v>0</v>
      </c>
      <c r="U490" s="12">
        <f>IFERROR(VLOOKUP($P490,Passing!$C:$AF,11,FALSE)/VLOOKUP($P490,Passing!$C:$AF,5,FALSE),0)</f>
        <v>0</v>
      </c>
      <c r="V490" s="12">
        <f>IFERROR(VLOOKUP($P490,Passing!$C:$AF,18,FALSE),0)</f>
        <v>0</v>
      </c>
      <c r="W490" s="12">
        <f>IFERROR(VLOOKUP($P490,Passing!$C:$AF,12,FALSE)/VLOOKUP($P490,Passing!$C:$AF,5,FALSE),0)</f>
        <v>0</v>
      </c>
      <c r="X490" s="12">
        <f>IFERROR(IF(OR($B490="D",$B490="K"),0,VLOOKUP($P490,Receiving!$C:$T,7,FALSE)/VLOOKUP($P490,Receiving!$C:$T,5,FALSE)),0)*$AJ490</f>
        <v>0</v>
      </c>
      <c r="Y490" s="21">
        <f>IFERROR(VLOOKUP($P490,Receiving!$C:$T,8,FALSE)/VLOOKUP($P490,Receiving!$C:$T,5,FALSE),0)</f>
        <v>0</v>
      </c>
      <c r="Z490" s="21">
        <f>IFERROR(VLOOKUP($P490,Receiving!$C:$T,10,FALSE)/VLOOKUP($P490,Receiving!$C:$T,5,FALSE),0)</f>
        <v>0</v>
      </c>
      <c r="AA490" s="21">
        <f>IFERROR(VLOOKUP($P490,Receiving!$C:$T,11,FALSE),0)</f>
        <v>0</v>
      </c>
      <c r="AB490" s="21">
        <f>IFERROR(VLOOKUP($P490,Receiving!$C:$T,14,FALSE),0)</f>
        <v>0</v>
      </c>
      <c r="AC490" s="21">
        <f>IFERROR(VLOOKUP($P490,Receiving!$C:$T,11,FALSE)/VLOOKUP($P490,Receiving!$C:$T,5,FALSE),0)</f>
        <v>0</v>
      </c>
      <c r="AD490" s="12">
        <f>IFERROR(VLOOKUP($P490,Rushing!$C:$P,7,FALSE)/VLOOKUP($P490,Rushing!$C:$P,5,FALSE),0)</f>
        <v>0</v>
      </c>
      <c r="AE490" s="12">
        <f>IFERROR(VLOOKUP($P490,Rushing!$C:$P,8,FALSE)/VLOOKUP($P490,Rushing!$C:$P,5,FALSE),0)</f>
        <v>0</v>
      </c>
      <c r="AF490" s="12">
        <f>IFERROR(VLOOKUP($P490,Rushing!$C:$P,12,FALSE),0)</f>
        <v>0</v>
      </c>
      <c r="AG490" s="12">
        <f>IFERROR(VLOOKUP($P490,Rushing!$C:$P,9,FALSE)/VLOOKUP($P490,Rushing!$C:$P,5,FALSE),0)</f>
        <v>0</v>
      </c>
      <c r="AH490" s="12">
        <f>VLOOKUP($J490,'Vegas Odds'!$B:$S,18,FALSE)</f>
        <v>24.832312195121943</v>
      </c>
      <c r="AI490" s="12">
        <f>VLOOKUP($J490,'Vegas Odds'!$B:$S,17,FALSE)</f>
        <v>36.767687804878058</v>
      </c>
      <c r="AJ490">
        <v>1</v>
      </c>
      <c r="AK490" s="12">
        <f t="shared" si="136"/>
        <v>0</v>
      </c>
      <c r="AL490" s="12">
        <f t="shared" si="137"/>
        <v>0</v>
      </c>
      <c r="AM490" s="12">
        <f>V490/Team_Defense_Table[[#Totals],[Passing yds/att]]*'Fanduel Export'!Q490</f>
        <v>0</v>
      </c>
      <c r="AN490" s="12">
        <f t="shared" si="152"/>
        <v>0</v>
      </c>
      <c r="AO490" s="12">
        <f>IFERROR(IF(OR($B490="D",$B490="K"),0,VLOOKUP($P490,Receiving!$C:$T,7,FALSE)/VLOOKUP($P490,Receiving!$C:$T,5,FALSE)),0)*$AJ490</f>
        <v>0</v>
      </c>
      <c r="AP490" s="21">
        <f t="shared" si="144"/>
        <v>34.886584249084251</v>
      </c>
      <c r="AQ490" s="21">
        <f t="shared" si="145"/>
        <v>0</v>
      </c>
      <c r="AR490" s="22">
        <f t="shared" si="138"/>
        <v>0</v>
      </c>
      <c r="AS490" s="22">
        <f t="shared" si="146"/>
        <v>0</v>
      </c>
      <c r="AT490" s="22">
        <f>AA490/Team_Defense_Table[[#Totals],[Yards per completion]]*'Fanduel Export'!S490</f>
        <v>0</v>
      </c>
      <c r="AU490" s="12">
        <f t="shared" si="153"/>
        <v>0</v>
      </c>
      <c r="AV490" s="12">
        <f t="shared" si="139"/>
        <v>0</v>
      </c>
      <c r="AW490" s="21">
        <f t="shared" si="147"/>
        <v>29.715476190476192</v>
      </c>
      <c r="AX490" s="12">
        <f t="shared" si="148"/>
        <v>0</v>
      </c>
      <c r="AY490" s="12">
        <f>AF490/Team_Defense_Table[[#Totals],[Rushing Y/A]]*R490</f>
        <v>0</v>
      </c>
      <c r="AZ490" s="12">
        <f t="shared" si="154"/>
        <v>0</v>
      </c>
      <c r="BA490" s="22">
        <f t="shared" si="140"/>
        <v>0</v>
      </c>
      <c r="BB490" s="22">
        <f t="shared" si="141"/>
        <v>0</v>
      </c>
      <c r="BC490" s="21">
        <f t="shared" si="142"/>
        <v>0</v>
      </c>
      <c r="BD490" t="str">
        <f t="shared" si="149"/>
        <v>Artavis Scott</v>
      </c>
      <c r="BE490">
        <f t="shared" si="150"/>
        <v>4500</v>
      </c>
      <c r="BF490" t="str">
        <f t="shared" si="151"/>
        <v>WR</v>
      </c>
    </row>
    <row r="491" spans="1:58" x14ac:dyDescent="0.3">
      <c r="A491" t="s">
        <v>3288</v>
      </c>
      <c r="B491" t="s">
        <v>49</v>
      </c>
      <c r="C491" t="s">
        <v>3289</v>
      </c>
      <c r="D491" t="s">
        <v>3290</v>
      </c>
      <c r="E491" t="s">
        <v>3291</v>
      </c>
      <c r="F491">
        <v>0</v>
      </c>
      <c r="G491">
        <v>0</v>
      </c>
      <c r="H491">
        <v>4500</v>
      </c>
      <c r="I491" t="s">
        <v>1972</v>
      </c>
      <c r="J491" t="s">
        <v>86</v>
      </c>
      <c r="K491" t="s">
        <v>1093</v>
      </c>
      <c r="O491" t="str">
        <f t="shared" si="143"/>
        <v>Noah Igbinoghene</v>
      </c>
      <c r="P491" t="str">
        <f>IFERROR(VLOOKUP(O:O,'Name Bridge'!A:B,2,FALSE),O:O)</f>
        <v>Noah Igbinoghene</v>
      </c>
      <c r="Q491" s="12">
        <f>VLOOKUP($K491,'Defensive Stats'!$AC:$AH,2,FALSE)</f>
        <v>5.3843283582089549</v>
      </c>
      <c r="R491" s="12">
        <f>VLOOKUP($K491,'Defensive Stats'!$AC:$AH,4,FALSE)</f>
        <v>4.1863013698630134</v>
      </c>
      <c r="S491" s="12">
        <f>VLOOKUP($K491,'Defensive Stats'!$AC:$AH,6,FALSE)</f>
        <v>9.5247524752475243</v>
      </c>
      <c r="T491" s="12">
        <f>IFERROR(VLOOKUP($P491,Passing!$C:$AF,9,FALSE)/VLOOKUP($P491,Passing!$C:$AF,5,FALSE),0)</f>
        <v>0</v>
      </c>
      <c r="U491" s="12">
        <f>IFERROR(VLOOKUP($P491,Passing!$C:$AF,11,FALSE)/VLOOKUP($P491,Passing!$C:$AF,5,FALSE),0)</f>
        <v>0</v>
      </c>
      <c r="V491" s="12">
        <f>IFERROR(VLOOKUP($P491,Passing!$C:$AF,18,FALSE),0)</f>
        <v>0</v>
      </c>
      <c r="W491" s="12">
        <f>IFERROR(VLOOKUP($P491,Passing!$C:$AF,12,FALSE)/VLOOKUP($P491,Passing!$C:$AF,5,FALSE),0)</f>
        <v>0</v>
      </c>
      <c r="X491" s="12">
        <f>IFERROR(IF(OR($B491="D",$B491="K"),0,VLOOKUP($P491,Receiving!$C:$T,7,FALSE)/VLOOKUP($P491,Receiving!$C:$T,5,FALSE)),0)*$AJ491</f>
        <v>0</v>
      </c>
      <c r="Y491" s="21">
        <f>IFERROR(VLOOKUP($P491,Receiving!$C:$T,8,FALSE)/VLOOKUP($P491,Receiving!$C:$T,5,FALSE),0)</f>
        <v>0</v>
      </c>
      <c r="Z491" s="21">
        <f>IFERROR(VLOOKUP($P491,Receiving!$C:$T,10,FALSE)/VLOOKUP($P491,Receiving!$C:$T,5,FALSE),0)</f>
        <v>0</v>
      </c>
      <c r="AA491" s="21">
        <f>IFERROR(VLOOKUP($P491,Receiving!$C:$T,11,FALSE),0)</f>
        <v>0</v>
      </c>
      <c r="AB491" s="21">
        <f>IFERROR(VLOOKUP($P491,Receiving!$C:$T,14,FALSE),0)</f>
        <v>0</v>
      </c>
      <c r="AC491" s="21">
        <f>IFERROR(VLOOKUP($P491,Receiving!$C:$T,11,FALSE)/VLOOKUP($P491,Receiving!$C:$T,5,FALSE),0)</f>
        <v>0</v>
      </c>
      <c r="AD491" s="12">
        <f>IFERROR(VLOOKUP($P491,Rushing!$C:$P,7,FALSE)/VLOOKUP($P491,Rushing!$C:$P,5,FALSE),0)</f>
        <v>0</v>
      </c>
      <c r="AE491" s="12">
        <f>IFERROR(VLOOKUP($P491,Rushing!$C:$P,8,FALSE)/VLOOKUP($P491,Rushing!$C:$P,5,FALSE),0)</f>
        <v>0</v>
      </c>
      <c r="AF491" s="12">
        <f>IFERROR(VLOOKUP($P491,Rushing!$C:$P,12,FALSE),0)</f>
        <v>0</v>
      </c>
      <c r="AG491" s="12">
        <f>IFERROR(VLOOKUP($P491,Rushing!$C:$P,9,FALSE)/VLOOKUP($P491,Rushing!$C:$P,5,FALSE),0)</f>
        <v>0</v>
      </c>
      <c r="AH491" s="12">
        <f>VLOOKUP($J491,'Vegas Odds'!$B:$S,18,FALSE)</f>
        <v>42.492174647302903</v>
      </c>
      <c r="AI491" s="12">
        <f>VLOOKUP($J491,'Vegas Odds'!$B:$S,17,FALSE)</f>
        <v>20.507825352697093</v>
      </c>
      <c r="AJ491">
        <v>1</v>
      </c>
      <c r="AK491" s="12">
        <f t="shared" si="136"/>
        <v>0</v>
      </c>
      <c r="AL491" s="12">
        <f t="shared" si="137"/>
        <v>0</v>
      </c>
      <c r="AM491" s="12">
        <f>V491/Team_Defense_Table[[#Totals],[Passing yds/att]]*'Fanduel Export'!Q491</f>
        <v>0</v>
      </c>
      <c r="AN491" s="12">
        <f t="shared" si="152"/>
        <v>0</v>
      </c>
      <c r="AO491" s="12">
        <f>IFERROR(IF(OR($B491="D",$B491="K"),0,VLOOKUP($P491,Receiving!$C:$T,7,FALSE)/VLOOKUP($P491,Receiving!$C:$T,5,FALSE)),0)*$AJ491</f>
        <v>0</v>
      </c>
      <c r="AP491" s="21">
        <f t="shared" si="144"/>
        <v>49.607967032967032</v>
      </c>
      <c r="AQ491" s="21">
        <f t="shared" si="145"/>
        <v>0</v>
      </c>
      <c r="AR491" s="22">
        <f t="shared" si="138"/>
        <v>0</v>
      </c>
      <c r="AS491" s="22">
        <f t="shared" si="146"/>
        <v>0</v>
      </c>
      <c r="AT491" s="22">
        <f>AA491/Team_Defense_Table[[#Totals],[Yards per completion]]*'Fanduel Export'!S491</f>
        <v>0</v>
      </c>
      <c r="AU491" s="12">
        <f t="shared" si="153"/>
        <v>0</v>
      </c>
      <c r="AV491" s="12">
        <f t="shared" si="139"/>
        <v>0</v>
      </c>
      <c r="AW491" s="21">
        <f t="shared" si="147"/>
        <v>42.314010989010988</v>
      </c>
      <c r="AX491" s="12">
        <f t="shared" si="148"/>
        <v>0</v>
      </c>
      <c r="AY491" s="12">
        <f>AF491/Team_Defense_Table[[#Totals],[Rushing Y/A]]*R491</f>
        <v>0</v>
      </c>
      <c r="AZ491" s="12">
        <f t="shared" si="154"/>
        <v>0</v>
      </c>
      <c r="BA491" s="22">
        <f t="shared" si="140"/>
        <v>0</v>
      </c>
      <c r="BB491" s="22">
        <f t="shared" si="141"/>
        <v>0</v>
      </c>
      <c r="BC491" s="21">
        <f t="shared" si="142"/>
        <v>0</v>
      </c>
      <c r="BD491" t="str">
        <f t="shared" si="149"/>
        <v>Noah Igbinoghene</v>
      </c>
      <c r="BE491">
        <f t="shared" si="150"/>
        <v>4500</v>
      </c>
      <c r="BF491" t="str">
        <f t="shared" si="151"/>
        <v>WR</v>
      </c>
    </row>
    <row r="492" spans="1:58" x14ac:dyDescent="0.3">
      <c r="A492" t="s">
        <v>3292</v>
      </c>
      <c r="B492" t="s">
        <v>34</v>
      </c>
      <c r="C492" t="s">
        <v>2736</v>
      </c>
      <c r="D492" t="s">
        <v>3293</v>
      </c>
      <c r="E492" t="s">
        <v>1999</v>
      </c>
      <c r="F492">
        <v>0</v>
      </c>
      <c r="G492">
        <v>0</v>
      </c>
      <c r="H492">
        <v>4500</v>
      </c>
      <c r="I492" t="s">
        <v>1900</v>
      </c>
      <c r="J492" t="s">
        <v>61</v>
      </c>
      <c r="K492" t="s">
        <v>84</v>
      </c>
      <c r="O492" t="str">
        <f t="shared" si="143"/>
        <v>Patrick Carr</v>
      </c>
      <c r="P492" t="str">
        <f>IFERROR(VLOOKUP(O:O,'Name Bridge'!A:B,2,FALSE),O:O)</f>
        <v>Patrick Carr</v>
      </c>
      <c r="Q492" s="12">
        <f>VLOOKUP($K492,'Defensive Stats'!$AC:$AH,2,FALSE)</f>
        <v>7.3097014925373136</v>
      </c>
      <c r="R492" s="12">
        <f>VLOOKUP($K492,'Defensive Stats'!$AC:$AH,4,FALSE)</f>
        <v>4.2161520190023749</v>
      </c>
      <c r="S492" s="12">
        <f>VLOOKUP($K492,'Defensive Stats'!$AC:$AH,6,FALSE)</f>
        <v>11.162393162393162</v>
      </c>
      <c r="T492" s="12">
        <f>IFERROR(VLOOKUP($P492,Passing!$C:$AF,9,FALSE)/VLOOKUP($P492,Passing!$C:$AF,5,FALSE),0)</f>
        <v>0</v>
      </c>
      <c r="U492" s="12">
        <f>IFERROR(VLOOKUP($P492,Passing!$C:$AF,11,FALSE)/VLOOKUP($P492,Passing!$C:$AF,5,FALSE),0)</f>
        <v>0</v>
      </c>
      <c r="V492" s="12">
        <f>IFERROR(VLOOKUP($P492,Passing!$C:$AF,18,FALSE),0)</f>
        <v>0</v>
      </c>
      <c r="W492" s="12">
        <f>IFERROR(VLOOKUP($P492,Passing!$C:$AF,12,FALSE)/VLOOKUP($P492,Passing!$C:$AF,5,FALSE),0)</f>
        <v>0</v>
      </c>
      <c r="X492" s="12">
        <f>IFERROR(IF(OR($B492="D",$B492="K"),0,VLOOKUP($P492,Receiving!$C:$T,7,FALSE)/VLOOKUP($P492,Receiving!$C:$T,5,FALSE)),0)*$AJ492</f>
        <v>0</v>
      </c>
      <c r="Y492" s="21">
        <f>IFERROR(VLOOKUP($P492,Receiving!$C:$T,8,FALSE)/VLOOKUP($P492,Receiving!$C:$T,5,FALSE),0)</f>
        <v>0</v>
      </c>
      <c r="Z492" s="21">
        <f>IFERROR(VLOOKUP($P492,Receiving!$C:$T,10,FALSE)/VLOOKUP($P492,Receiving!$C:$T,5,FALSE),0)</f>
        <v>0</v>
      </c>
      <c r="AA492" s="21">
        <f>IFERROR(VLOOKUP($P492,Receiving!$C:$T,11,FALSE),0)</f>
        <v>0</v>
      </c>
      <c r="AB492" s="21">
        <f>IFERROR(VLOOKUP($P492,Receiving!$C:$T,14,FALSE),0)</f>
        <v>0</v>
      </c>
      <c r="AC492" s="21">
        <f>IFERROR(VLOOKUP($P492,Receiving!$C:$T,11,FALSE)/VLOOKUP($P492,Receiving!$C:$T,5,FALSE),0)</f>
        <v>0</v>
      </c>
      <c r="AD492" s="12">
        <f>IFERROR(VLOOKUP($P492,Rushing!$C:$P,7,FALSE)/VLOOKUP($P492,Rushing!$C:$P,5,FALSE),0)</f>
        <v>0</v>
      </c>
      <c r="AE492" s="12">
        <f>IFERROR(VLOOKUP($P492,Rushing!$C:$P,8,FALSE)/VLOOKUP($P492,Rushing!$C:$P,5,FALSE),0)</f>
        <v>0</v>
      </c>
      <c r="AF492" s="12">
        <f>IFERROR(VLOOKUP($P492,Rushing!$C:$P,12,FALSE),0)</f>
        <v>0</v>
      </c>
      <c r="AG492" s="12">
        <f>IFERROR(VLOOKUP($P492,Rushing!$C:$P,9,FALSE)/VLOOKUP($P492,Rushing!$C:$P,5,FALSE),0)</f>
        <v>0</v>
      </c>
      <c r="AH492" s="12">
        <f>VLOOKUP($J492,'Vegas Odds'!$B:$S,18,FALSE)</f>
        <v>34.284943948412703</v>
      </c>
      <c r="AI492" s="12">
        <f>VLOOKUP($J492,'Vegas Odds'!$B:$S,17,FALSE)</f>
        <v>30.315056051587295</v>
      </c>
      <c r="AJ492">
        <v>1</v>
      </c>
      <c r="AK492" s="12">
        <f t="shared" si="136"/>
        <v>0</v>
      </c>
      <c r="AL492" s="12">
        <f t="shared" si="137"/>
        <v>0</v>
      </c>
      <c r="AM492" s="12">
        <f>V492/Team_Defense_Table[[#Totals],[Passing yds/att]]*'Fanduel Export'!Q492</f>
        <v>0</v>
      </c>
      <c r="AN492" s="12">
        <f t="shared" si="152"/>
        <v>0</v>
      </c>
      <c r="AO492" s="12">
        <f>IFERROR(IF(OR($B492="D",$B492="K"),0,VLOOKUP($P492,Receiving!$C:$T,7,FALSE)/VLOOKUP($P492,Receiving!$C:$T,5,FALSE)),0)*$AJ492</f>
        <v>0</v>
      </c>
      <c r="AP492" s="21">
        <f t="shared" si="144"/>
        <v>34.263041125541122</v>
      </c>
      <c r="AQ492" s="21">
        <f t="shared" si="145"/>
        <v>0</v>
      </c>
      <c r="AR492" s="22">
        <f t="shared" si="138"/>
        <v>0</v>
      </c>
      <c r="AS492" s="22">
        <f t="shared" si="146"/>
        <v>0</v>
      </c>
      <c r="AT492" s="22">
        <f>AA492/Team_Defense_Table[[#Totals],[Yards per completion]]*'Fanduel Export'!S492</f>
        <v>0</v>
      </c>
      <c r="AU492" s="12">
        <f t="shared" si="153"/>
        <v>0</v>
      </c>
      <c r="AV492" s="12">
        <f t="shared" si="139"/>
        <v>0</v>
      </c>
      <c r="AW492" s="21">
        <f t="shared" si="147"/>
        <v>46.789285714285711</v>
      </c>
      <c r="AX492" s="12">
        <f t="shared" si="148"/>
        <v>0</v>
      </c>
      <c r="AY492" s="12">
        <f>AF492/Team_Defense_Table[[#Totals],[Rushing Y/A]]*R492</f>
        <v>0</v>
      </c>
      <c r="AZ492" s="12">
        <f t="shared" si="154"/>
        <v>0</v>
      </c>
      <c r="BA492" s="22">
        <f t="shared" si="140"/>
        <v>0</v>
      </c>
      <c r="BB492" s="22">
        <f t="shared" si="141"/>
        <v>0</v>
      </c>
      <c r="BC492" s="21">
        <f t="shared" si="142"/>
        <v>0</v>
      </c>
      <c r="BD492" t="str">
        <f t="shared" si="149"/>
        <v>Patrick Carr</v>
      </c>
      <c r="BE492">
        <f t="shared" si="150"/>
        <v>4500</v>
      </c>
      <c r="BF492" t="str">
        <f t="shared" si="151"/>
        <v>RB</v>
      </c>
    </row>
    <row r="493" spans="1:58" x14ac:dyDescent="0.3">
      <c r="A493" t="s">
        <v>3294</v>
      </c>
      <c r="B493" t="s">
        <v>34</v>
      </c>
      <c r="C493" t="s">
        <v>3295</v>
      </c>
      <c r="D493" t="s">
        <v>513</v>
      </c>
      <c r="E493" t="s">
        <v>3296</v>
      </c>
      <c r="F493">
        <v>6.5</v>
      </c>
      <c r="G493">
        <v>1</v>
      </c>
      <c r="H493">
        <v>4500</v>
      </c>
      <c r="I493" t="s">
        <v>1996</v>
      </c>
      <c r="J493" t="s">
        <v>1092</v>
      </c>
      <c r="K493" t="s">
        <v>104</v>
      </c>
      <c r="O493" t="str">
        <f t="shared" si="143"/>
        <v>Devine Ozigbo</v>
      </c>
      <c r="P493" t="str">
        <f>IFERROR(VLOOKUP(O:O,'Name Bridge'!A:B,2,FALSE),O:O)</f>
        <v>Devine Ozigbo</v>
      </c>
      <c r="Q493" s="12">
        <f>VLOOKUP($K493,'Defensive Stats'!$AC:$AH,2,FALSE)</f>
        <v>7.0854092526690389</v>
      </c>
      <c r="R493" s="12">
        <f>VLOOKUP($K493,'Defensive Stats'!$AC:$AH,4,FALSE)</f>
        <v>4.0913838120104442</v>
      </c>
      <c r="S493" s="12">
        <f>VLOOKUP($K493,'Defensive Stats'!$AC:$AH,6,FALSE)</f>
        <v>10.106598984771574</v>
      </c>
      <c r="T493" s="12">
        <f>IFERROR(VLOOKUP($P493,Passing!$C:$AF,9,FALSE)/VLOOKUP($P493,Passing!$C:$AF,5,FALSE),0)</f>
        <v>0</v>
      </c>
      <c r="U493" s="12">
        <f>IFERROR(VLOOKUP($P493,Passing!$C:$AF,11,FALSE)/VLOOKUP($P493,Passing!$C:$AF,5,FALSE),0)</f>
        <v>0</v>
      </c>
      <c r="V493" s="12">
        <f>IFERROR(VLOOKUP($P493,Passing!$C:$AF,18,FALSE),0)</f>
        <v>0</v>
      </c>
      <c r="W493" s="12">
        <f>IFERROR(VLOOKUP($P493,Passing!$C:$AF,12,FALSE)/VLOOKUP($P493,Passing!$C:$AF,5,FALSE),0)</f>
        <v>0</v>
      </c>
      <c r="X493" s="12">
        <f>IFERROR(IF(OR($B493="D",$B493="K"),0,VLOOKUP($P493,Receiving!$C:$T,7,FALSE)/VLOOKUP($P493,Receiving!$C:$T,5,FALSE)),0)*$AJ493</f>
        <v>0.5</v>
      </c>
      <c r="Y493" s="21">
        <f>IFERROR(VLOOKUP($P493,Receiving!$C:$T,8,FALSE)/VLOOKUP($P493,Receiving!$C:$T,5,FALSE),0)</f>
        <v>0.3</v>
      </c>
      <c r="Z493" s="21">
        <f>IFERROR(VLOOKUP($P493,Receiving!$C:$T,10,FALSE)/VLOOKUP($P493,Receiving!$C:$T,5,FALSE),0)</f>
        <v>2.2999999999999998</v>
      </c>
      <c r="AA493" s="21">
        <f>IFERROR(VLOOKUP($P493,Receiving!$C:$T,11,FALSE),0)</f>
        <v>7.7</v>
      </c>
      <c r="AB493" s="21">
        <f>IFERROR(VLOOKUP($P493,Receiving!$C:$T,14,FALSE),0)</f>
        <v>12</v>
      </c>
      <c r="AC493" s="21">
        <f>IFERROR(VLOOKUP($P493,Receiving!$C:$T,11,FALSE)/VLOOKUP($P493,Receiving!$C:$T,5,FALSE),0)</f>
        <v>0.77</v>
      </c>
      <c r="AD493" s="12">
        <f>IFERROR(VLOOKUP($P493,Rushing!$C:$P,7,FALSE)/VLOOKUP($P493,Rushing!$C:$P,5,FALSE),0)</f>
        <v>0.9</v>
      </c>
      <c r="AE493" s="12">
        <f>IFERROR(VLOOKUP($P493,Rushing!$C:$P,8,FALSE)/VLOOKUP($P493,Rushing!$C:$P,5,FALSE),0)</f>
        <v>2.7</v>
      </c>
      <c r="AF493" s="12" t="str">
        <f>IFERROR(VLOOKUP($P493,Rushing!$C:$P,12,FALSE),0)</f>
        <v>3.0</v>
      </c>
      <c r="AG493" s="12">
        <f>IFERROR(VLOOKUP($P493,Rushing!$C:$P,9,FALSE)/VLOOKUP($P493,Rushing!$C:$P,5,FALSE),0)</f>
        <v>0</v>
      </c>
      <c r="AH493" s="12">
        <f>VLOOKUP($J493,'Vegas Odds'!$B:$S,18,FALSE)</f>
        <v>43.022920729712041</v>
      </c>
      <c r="AI493" s="12">
        <f>VLOOKUP($J493,'Vegas Odds'!$B:$S,17,FALSE)</f>
        <v>18.377079270287954</v>
      </c>
      <c r="AJ493">
        <v>1</v>
      </c>
      <c r="AK493" s="12">
        <f t="shared" si="136"/>
        <v>0</v>
      </c>
      <c r="AL493" s="12">
        <f t="shared" si="137"/>
        <v>0</v>
      </c>
      <c r="AM493" s="12">
        <f>V493/Team_Defense_Table[[#Totals],[Passing yds/att]]*'Fanduel Export'!Q493</f>
        <v>0</v>
      </c>
      <c r="AN493" s="12">
        <f t="shared" si="152"/>
        <v>0</v>
      </c>
      <c r="AO493" s="12">
        <f>IFERROR(IF(OR($B493="D",$B493="K"),0,VLOOKUP($P493,Receiving!$C:$T,7,FALSE)/VLOOKUP($P493,Receiving!$C:$T,5,FALSE)),0)*$AJ493</f>
        <v>0.5</v>
      </c>
      <c r="AP493" s="21">
        <f t="shared" si="144"/>
        <v>39.601298701298703</v>
      </c>
      <c r="AQ493" s="21">
        <f t="shared" si="145"/>
        <v>0.54320088154458845</v>
      </c>
      <c r="AR493" s="22">
        <f t="shared" si="138"/>
        <v>0.3</v>
      </c>
      <c r="AS493" s="22">
        <f t="shared" si="146"/>
        <v>0.32592052892675305</v>
      </c>
      <c r="AT493" s="22">
        <f>AA493/Team_Defense_Table[[#Totals],[Yards per completion]]*'Fanduel Export'!S493</f>
        <v>7.3287824655495575</v>
      </c>
      <c r="AU493" s="12">
        <f t="shared" si="153"/>
        <v>2.388600657561025</v>
      </c>
      <c r="AV493" s="12">
        <f t="shared" si="139"/>
        <v>0.9</v>
      </c>
      <c r="AW493" s="21">
        <f t="shared" si="147"/>
        <v>30.299350649350647</v>
      </c>
      <c r="AX493" s="12">
        <f t="shared" si="148"/>
        <v>0.54586553800002369</v>
      </c>
      <c r="AY493" s="12">
        <f>AF493/Team_Defense_Table[[#Totals],[Rushing Y/A]]*R493</f>
        <v>2.8461800431377005</v>
      </c>
      <c r="AZ493" s="12">
        <f t="shared" si="154"/>
        <v>1.5536316004922914</v>
      </c>
      <c r="BA493" s="22">
        <f t="shared" si="140"/>
        <v>0.54422322580533167</v>
      </c>
      <c r="BB493" s="22">
        <f t="shared" si="141"/>
        <v>0.12093849462340704</v>
      </c>
      <c r="BC493" s="21">
        <f t="shared" si="142"/>
        <v>0.1111111111111111</v>
      </c>
      <c r="BD493" t="str">
        <f t="shared" si="149"/>
        <v>Devine Ozigbo</v>
      </c>
      <c r="BE493">
        <f t="shared" si="150"/>
        <v>4500</v>
      </c>
      <c r="BF493" t="str">
        <f t="shared" si="151"/>
        <v>RB</v>
      </c>
    </row>
    <row r="494" spans="1:58" x14ac:dyDescent="0.3">
      <c r="A494" t="s">
        <v>3297</v>
      </c>
      <c r="B494" t="s">
        <v>34</v>
      </c>
      <c r="C494" t="s">
        <v>2771</v>
      </c>
      <c r="D494" t="s">
        <v>459</v>
      </c>
      <c r="E494" t="s">
        <v>3298</v>
      </c>
      <c r="F494">
        <v>3.20000004768371</v>
      </c>
      <c r="G494">
        <v>4</v>
      </c>
      <c r="H494">
        <v>4500</v>
      </c>
      <c r="I494" t="s">
        <v>1888</v>
      </c>
      <c r="J494" t="s">
        <v>54</v>
      </c>
      <c r="K494" t="s">
        <v>37</v>
      </c>
      <c r="O494" t="str">
        <f t="shared" si="143"/>
        <v>Andy Janovich</v>
      </c>
      <c r="P494" t="str">
        <f>IFERROR(VLOOKUP(O:O,'Name Bridge'!A:B,2,FALSE),O:O)</f>
        <v>Andy Janovich</v>
      </c>
      <c r="Q494" s="12">
        <f>VLOOKUP($K494,'Defensive Stats'!$AC:$AH,2,FALSE)</f>
        <v>6.09375</v>
      </c>
      <c r="R494" s="12">
        <f>VLOOKUP($K494,'Defensive Stats'!$AC:$AH,4,FALSE)</f>
        <v>4.3941176470588239</v>
      </c>
      <c r="S494" s="12">
        <f>VLOOKUP($K494,'Defensive Stats'!$AC:$AH,6,FALSE)</f>
        <v>10.424528301886792</v>
      </c>
      <c r="T494" s="12">
        <f>IFERROR(VLOOKUP($P494,Passing!$C:$AF,9,FALSE)/VLOOKUP($P494,Passing!$C:$AF,5,FALSE),0)</f>
        <v>0</v>
      </c>
      <c r="U494" s="12">
        <f>IFERROR(VLOOKUP($P494,Passing!$C:$AF,11,FALSE)/VLOOKUP($P494,Passing!$C:$AF,5,FALSE),0)</f>
        <v>0</v>
      </c>
      <c r="V494" s="12">
        <f>IFERROR(VLOOKUP($P494,Passing!$C:$AF,18,FALSE),0)</f>
        <v>0</v>
      </c>
      <c r="W494" s="12">
        <f>IFERROR(VLOOKUP($P494,Passing!$C:$AF,12,FALSE)/VLOOKUP($P494,Passing!$C:$AF,5,FALSE),0)</f>
        <v>0</v>
      </c>
      <c r="X494" s="12">
        <f>IFERROR(IF(OR($B494="D",$B494="K"),0,VLOOKUP($P494,Receiving!$C:$T,7,FALSE)/VLOOKUP($P494,Receiving!$C:$T,5,FALSE)),0)*$AJ494</f>
        <v>0.7142857142857143</v>
      </c>
      <c r="Y494" s="21">
        <f>IFERROR(VLOOKUP($P494,Receiving!$C:$T,8,FALSE)/VLOOKUP($P494,Receiving!$C:$T,5,FALSE),0)</f>
        <v>0.7142857142857143</v>
      </c>
      <c r="Z494" s="21">
        <f>IFERROR(VLOOKUP($P494,Receiving!$C:$T,10,FALSE)/VLOOKUP($P494,Receiving!$C:$T,5,FALSE),0)</f>
        <v>6</v>
      </c>
      <c r="AA494" s="21">
        <f>IFERROR(VLOOKUP($P494,Receiving!$C:$T,11,FALSE),0)</f>
        <v>8.4</v>
      </c>
      <c r="AB494" s="21">
        <f>IFERROR(VLOOKUP($P494,Receiving!$C:$T,14,FALSE),0)</f>
        <v>22</v>
      </c>
      <c r="AC494" s="21">
        <f>IFERROR(VLOOKUP($P494,Receiving!$C:$T,11,FALSE)/VLOOKUP($P494,Receiving!$C:$T,5,FALSE),0)</f>
        <v>1.2</v>
      </c>
      <c r="AD494" s="12">
        <f>IFERROR(VLOOKUP($P494,Rushing!$C:$P,7,FALSE)/VLOOKUP($P494,Rushing!$C:$P,5,FALSE),0)</f>
        <v>0.14285714285714285</v>
      </c>
      <c r="AE494" s="12">
        <f>IFERROR(VLOOKUP($P494,Rushing!$C:$P,8,FALSE)/VLOOKUP($P494,Rushing!$C:$P,5,FALSE),0)</f>
        <v>0.14285714285714285</v>
      </c>
      <c r="AF494" s="12" t="str">
        <f>IFERROR(VLOOKUP($P494,Rushing!$C:$P,12,FALSE),0)</f>
        <v>1.0</v>
      </c>
      <c r="AG494" s="12">
        <f>IFERROR(VLOOKUP($P494,Rushing!$C:$P,9,FALSE)/VLOOKUP($P494,Rushing!$C:$P,5,FALSE),0)</f>
        <v>0.14285714285714285</v>
      </c>
      <c r="AH494" s="12">
        <f>VLOOKUP($J494,'Vegas Odds'!$B:$S,18,FALSE)</f>
        <v>39.317423175965665</v>
      </c>
      <c r="AI494" s="12">
        <f>VLOOKUP($J494,'Vegas Odds'!$B:$S,17,FALSE)</f>
        <v>20.682576824034335</v>
      </c>
      <c r="AJ494">
        <v>1</v>
      </c>
      <c r="AK494" s="12">
        <f t="shared" si="136"/>
        <v>0</v>
      </c>
      <c r="AL494" s="12">
        <f t="shared" si="137"/>
        <v>0</v>
      </c>
      <c r="AM494" s="12">
        <f>V494/Team_Defense_Table[[#Totals],[Passing yds/att]]*'Fanduel Export'!Q494</f>
        <v>0</v>
      </c>
      <c r="AN494" s="12">
        <f t="shared" si="152"/>
        <v>0</v>
      </c>
      <c r="AO494" s="12">
        <f>IFERROR(IF(OR($B494="D",$B494="K"),0,VLOOKUP($P494,Receiving!$C:$T,7,FALSE)/VLOOKUP($P494,Receiving!$C:$T,5,FALSE)),0)*$AJ494</f>
        <v>0.7142857142857143</v>
      </c>
      <c r="AP494" s="21">
        <f t="shared" si="144"/>
        <v>34.054517704517707</v>
      </c>
      <c r="AQ494" s="21">
        <f t="shared" si="145"/>
        <v>0.82467395194948534</v>
      </c>
      <c r="AR494" s="22">
        <f t="shared" si="138"/>
        <v>0.7142857142857143</v>
      </c>
      <c r="AS494" s="22">
        <f t="shared" si="146"/>
        <v>0.82467395194948534</v>
      </c>
      <c r="AT494" s="22">
        <f>AA494/Team_Defense_Table[[#Totals],[Yards per completion]]*'Fanduel Export'!S494</f>
        <v>8.2465400184870781</v>
      </c>
      <c r="AU494" s="12">
        <f t="shared" si="153"/>
        <v>6.8007067469553206</v>
      </c>
      <c r="AV494" s="12">
        <f t="shared" si="139"/>
        <v>0.14285714285714285</v>
      </c>
      <c r="AW494" s="21">
        <f t="shared" si="147"/>
        <v>28.633928571428569</v>
      </c>
      <c r="AX494" s="12">
        <f t="shared" si="148"/>
        <v>0.10318716220285293</v>
      </c>
      <c r="AY494" s="12">
        <f>AF494/Team_Defense_Table[[#Totals],[Rushing Y/A]]*R494</f>
        <v>1.0189258312020462</v>
      </c>
      <c r="AZ494" s="12">
        <f t="shared" si="154"/>
        <v>0.10514006501692227</v>
      </c>
      <c r="BA494" s="22">
        <f t="shared" si="140"/>
        <v>1.0477275383400815</v>
      </c>
      <c r="BB494" s="22">
        <f t="shared" si="141"/>
        <v>0.23282834185335144</v>
      </c>
      <c r="BC494" s="21">
        <f t="shared" si="142"/>
        <v>0.15873015873015872</v>
      </c>
      <c r="BD494" t="str">
        <f t="shared" si="149"/>
        <v>Andy Janovich</v>
      </c>
      <c r="BE494">
        <f t="shared" si="150"/>
        <v>4500</v>
      </c>
      <c r="BF494" t="str">
        <f t="shared" si="151"/>
        <v>RB</v>
      </c>
    </row>
    <row r="495" spans="1:58" x14ac:dyDescent="0.3">
      <c r="A495" t="s">
        <v>3299</v>
      </c>
      <c r="B495" t="s">
        <v>49</v>
      </c>
      <c r="C495" t="s">
        <v>2125</v>
      </c>
      <c r="D495" t="s">
        <v>3300</v>
      </c>
      <c r="E495" t="s">
        <v>2304</v>
      </c>
      <c r="F495">
        <v>0.65999999046325597</v>
      </c>
      <c r="G495">
        <v>5</v>
      </c>
      <c r="H495">
        <v>4500</v>
      </c>
      <c r="I495" t="s">
        <v>1934</v>
      </c>
      <c r="J495" t="s">
        <v>78</v>
      </c>
      <c r="K495" t="s">
        <v>56</v>
      </c>
      <c r="O495" t="str">
        <f t="shared" si="143"/>
        <v>Stanley Morgan</v>
      </c>
      <c r="P495" t="str">
        <f>IFERROR(VLOOKUP(O:O,'Name Bridge'!A:B,2,FALSE),O:O)</f>
        <v>Stanley Morgan</v>
      </c>
      <c r="Q495" s="12">
        <f>VLOOKUP($K495,'Defensive Stats'!$AC:$AH,2,FALSE)</f>
        <v>6.9051724137931032</v>
      </c>
      <c r="R495" s="12">
        <f>VLOOKUP($K495,'Defensive Stats'!$AC:$AH,4,FALSE)</f>
        <v>4.2074592074592072</v>
      </c>
      <c r="S495" s="12">
        <f>VLOOKUP($K495,'Defensive Stats'!$AC:$AH,6,FALSE)</f>
        <v>9.7682926829268286</v>
      </c>
      <c r="T495" s="12">
        <f>IFERROR(VLOOKUP($P495,Passing!$C:$AF,9,FALSE)/VLOOKUP($P495,Passing!$C:$AF,5,FALSE),0)</f>
        <v>0</v>
      </c>
      <c r="U495" s="12">
        <f>IFERROR(VLOOKUP($P495,Passing!$C:$AF,11,FALSE)/VLOOKUP($P495,Passing!$C:$AF,5,FALSE),0)</f>
        <v>0</v>
      </c>
      <c r="V495" s="12">
        <f>IFERROR(VLOOKUP($P495,Passing!$C:$AF,18,FALSE),0)</f>
        <v>0</v>
      </c>
      <c r="W495" s="12">
        <f>IFERROR(VLOOKUP($P495,Passing!$C:$AF,12,FALSE)/VLOOKUP($P495,Passing!$C:$AF,5,FALSE),0)</f>
        <v>0</v>
      </c>
      <c r="X495" s="12">
        <f>IFERROR(IF(OR($B495="D",$B495="K"),0,VLOOKUP($P495,Receiving!$C:$T,7,FALSE)/VLOOKUP($P495,Receiving!$C:$T,5,FALSE)),0)*$AJ495</f>
        <v>0</v>
      </c>
      <c r="Y495" s="21">
        <f>IFERROR(VLOOKUP($P495,Receiving!$C:$T,8,FALSE)/VLOOKUP($P495,Receiving!$C:$T,5,FALSE),0)</f>
        <v>0</v>
      </c>
      <c r="Z495" s="21">
        <f>IFERROR(VLOOKUP($P495,Receiving!$C:$T,10,FALSE)/VLOOKUP($P495,Receiving!$C:$T,5,FALSE),0)</f>
        <v>0</v>
      </c>
      <c r="AA495" s="21">
        <f>IFERROR(VLOOKUP($P495,Receiving!$C:$T,11,FALSE),0)</f>
        <v>0</v>
      </c>
      <c r="AB495" s="21">
        <f>IFERROR(VLOOKUP($P495,Receiving!$C:$T,14,FALSE),0)</f>
        <v>0</v>
      </c>
      <c r="AC495" s="21">
        <f>IFERROR(VLOOKUP($P495,Receiving!$C:$T,11,FALSE)/VLOOKUP($P495,Receiving!$C:$T,5,FALSE),0)</f>
        <v>0</v>
      </c>
      <c r="AD495" s="12">
        <f>IFERROR(VLOOKUP($P495,Rushing!$C:$P,7,FALSE)/VLOOKUP($P495,Rushing!$C:$P,5,FALSE),0)</f>
        <v>0</v>
      </c>
      <c r="AE495" s="12">
        <f>IFERROR(VLOOKUP($P495,Rushing!$C:$P,8,FALSE)/VLOOKUP($P495,Rushing!$C:$P,5,FALSE),0)</f>
        <v>0</v>
      </c>
      <c r="AF495" s="12">
        <f>IFERROR(VLOOKUP($P495,Rushing!$C:$P,12,FALSE),0)</f>
        <v>0</v>
      </c>
      <c r="AG495" s="12">
        <f>IFERROR(VLOOKUP($P495,Rushing!$C:$P,9,FALSE)/VLOOKUP($P495,Rushing!$C:$P,5,FALSE),0)</f>
        <v>0</v>
      </c>
      <c r="AH495" s="12">
        <f>VLOOKUP($J495,'Vegas Odds'!$B:$S,18,FALSE)</f>
        <v>37.475043336397064</v>
      </c>
      <c r="AI495" s="12">
        <f>VLOOKUP($J495,'Vegas Odds'!$B:$S,17,FALSE)</f>
        <v>24.624956663602941</v>
      </c>
      <c r="AJ495">
        <v>1</v>
      </c>
      <c r="AK495" s="12">
        <f t="shared" si="136"/>
        <v>0</v>
      </c>
      <c r="AL495" s="12">
        <f t="shared" si="137"/>
        <v>0</v>
      </c>
      <c r="AM495" s="12">
        <f>V495/Team_Defense_Table[[#Totals],[Passing yds/att]]*'Fanduel Export'!Q495</f>
        <v>0</v>
      </c>
      <c r="AN495" s="12">
        <f t="shared" si="152"/>
        <v>0</v>
      </c>
      <c r="AO495" s="12">
        <f>IFERROR(IF(OR($B495="D",$B495="K"),0,VLOOKUP($P495,Receiving!$C:$T,7,FALSE)/VLOOKUP($P495,Receiving!$C:$T,5,FALSE)),0)*$AJ495</f>
        <v>0</v>
      </c>
      <c r="AP495" s="21">
        <f t="shared" si="144"/>
        <v>31.570833333333336</v>
      </c>
      <c r="AQ495" s="21">
        <f t="shared" si="145"/>
        <v>0</v>
      </c>
      <c r="AR495" s="22">
        <f t="shared" si="138"/>
        <v>0</v>
      </c>
      <c r="AS495" s="22">
        <f t="shared" si="146"/>
        <v>0</v>
      </c>
      <c r="AT495" s="22">
        <f>AA495/Team_Defense_Table[[#Totals],[Yards per completion]]*'Fanduel Export'!S495</f>
        <v>0</v>
      </c>
      <c r="AU495" s="12">
        <f t="shared" si="153"/>
        <v>0</v>
      </c>
      <c r="AV495" s="12">
        <f t="shared" si="139"/>
        <v>0</v>
      </c>
      <c r="AW495" s="21">
        <f t="shared" si="147"/>
        <v>28.63095238095238</v>
      </c>
      <c r="AX495" s="12">
        <f t="shared" si="148"/>
        <v>0</v>
      </c>
      <c r="AY495" s="12">
        <f>AF495/Team_Defense_Table[[#Totals],[Rushing Y/A]]*R495</f>
        <v>0</v>
      </c>
      <c r="AZ495" s="12">
        <f t="shared" si="154"/>
        <v>0</v>
      </c>
      <c r="BA495" s="22">
        <f t="shared" si="140"/>
        <v>0</v>
      </c>
      <c r="BB495" s="22">
        <f t="shared" si="141"/>
        <v>0</v>
      </c>
      <c r="BC495" s="21">
        <f t="shared" si="142"/>
        <v>0</v>
      </c>
      <c r="BD495" t="str">
        <f t="shared" si="149"/>
        <v>Stanley Morgan</v>
      </c>
      <c r="BE495">
        <f t="shared" si="150"/>
        <v>4500</v>
      </c>
      <c r="BF495" t="str">
        <f t="shared" si="151"/>
        <v>WR</v>
      </c>
    </row>
    <row r="496" spans="1:58" x14ac:dyDescent="0.3">
      <c r="A496" t="s">
        <v>3301</v>
      </c>
      <c r="B496" t="s">
        <v>34</v>
      </c>
      <c r="C496" t="s">
        <v>3172</v>
      </c>
      <c r="D496" t="s">
        <v>571</v>
      </c>
      <c r="E496" t="s">
        <v>3302</v>
      </c>
      <c r="F496">
        <v>0.23333332935969001</v>
      </c>
      <c r="G496">
        <v>3</v>
      </c>
      <c r="H496">
        <v>4500</v>
      </c>
      <c r="I496" t="s">
        <v>1896</v>
      </c>
      <c r="J496" t="s">
        <v>46</v>
      </c>
      <c r="K496" t="s">
        <v>1094</v>
      </c>
      <c r="O496" t="str">
        <f t="shared" si="143"/>
        <v>Tony Brooks-James</v>
      </c>
      <c r="P496" t="str">
        <f>IFERROR(VLOOKUP(O:O,'Name Bridge'!A:B,2,FALSE),O:O)</f>
        <v>Tony Brooks-James</v>
      </c>
      <c r="Q496" s="12">
        <f>VLOOKUP($K496,'Defensive Stats'!$AC:$AH,2,FALSE)</f>
        <v>6.8150183150183148</v>
      </c>
      <c r="R496" s="12">
        <f>VLOOKUP($K496,'Defensive Stats'!$AC:$AH,4,FALSE)</f>
        <v>4.6739659367396591</v>
      </c>
      <c r="S496" s="12">
        <f>VLOOKUP($K496,'Defensive Stats'!$AC:$AH,6,FALSE)</f>
        <v>11.414110429447852</v>
      </c>
      <c r="T496" s="12">
        <f>IFERROR(VLOOKUP($P496,Passing!$C:$AF,9,FALSE)/VLOOKUP($P496,Passing!$C:$AF,5,FALSE),0)</f>
        <v>0</v>
      </c>
      <c r="U496" s="12">
        <f>IFERROR(VLOOKUP($P496,Passing!$C:$AF,11,FALSE)/VLOOKUP($P496,Passing!$C:$AF,5,FALSE),0)</f>
        <v>0</v>
      </c>
      <c r="V496" s="12">
        <f>IFERROR(VLOOKUP($P496,Passing!$C:$AF,18,FALSE),0)</f>
        <v>0</v>
      </c>
      <c r="W496" s="12">
        <f>IFERROR(VLOOKUP($P496,Passing!$C:$AF,12,FALSE)/VLOOKUP($P496,Passing!$C:$AF,5,FALSE),0)</f>
        <v>0</v>
      </c>
      <c r="X496" s="12">
        <f>IFERROR(IF(OR($B496="D",$B496="K"),0,VLOOKUP($P496,Receiving!$C:$T,7,FALSE)/VLOOKUP($P496,Receiving!$C:$T,5,FALSE)),0)*$AJ496</f>
        <v>0</v>
      </c>
      <c r="Y496" s="21">
        <f>IFERROR(VLOOKUP($P496,Receiving!$C:$T,8,FALSE)/VLOOKUP($P496,Receiving!$C:$T,5,FALSE),0)</f>
        <v>0</v>
      </c>
      <c r="Z496" s="21">
        <f>IFERROR(VLOOKUP($P496,Receiving!$C:$T,10,FALSE)/VLOOKUP($P496,Receiving!$C:$T,5,FALSE),0)</f>
        <v>0</v>
      </c>
      <c r="AA496" s="21">
        <f>IFERROR(VLOOKUP($P496,Receiving!$C:$T,11,FALSE),0)</f>
        <v>0</v>
      </c>
      <c r="AB496" s="21">
        <f>IFERROR(VLOOKUP($P496,Receiving!$C:$T,14,FALSE),0)</f>
        <v>0</v>
      </c>
      <c r="AC496" s="21">
        <f>IFERROR(VLOOKUP($P496,Receiving!$C:$T,11,FALSE)/VLOOKUP($P496,Receiving!$C:$T,5,FALSE),0)</f>
        <v>0</v>
      </c>
      <c r="AD496" s="12">
        <f>IFERROR(VLOOKUP($P496,Rushing!$C:$P,7,FALSE)/VLOOKUP($P496,Rushing!$C:$P,5,FALSE),0)</f>
        <v>2.6666666666666665</v>
      </c>
      <c r="AE496" s="12">
        <f>IFERROR(VLOOKUP($P496,Rushing!$C:$P,8,FALSE)/VLOOKUP($P496,Rushing!$C:$P,5,FALSE),0)</f>
        <v>2.3333333333333335</v>
      </c>
      <c r="AF496" s="12" t="str">
        <f>IFERROR(VLOOKUP($P496,Rushing!$C:$P,12,FALSE),0)</f>
        <v>0.9</v>
      </c>
      <c r="AG496" s="12">
        <f>IFERROR(VLOOKUP($P496,Rushing!$C:$P,9,FALSE)/VLOOKUP($P496,Rushing!$C:$P,5,FALSE),0)</f>
        <v>0</v>
      </c>
      <c r="AH496" s="12">
        <f>VLOOKUP($J496,'Vegas Odds'!$B:$S,18,FALSE)</f>
        <v>24.965896593176794</v>
      </c>
      <c r="AI496" s="12">
        <f>VLOOKUP($J496,'Vegas Odds'!$B:$S,17,FALSE)</f>
        <v>34.134103406823208</v>
      </c>
      <c r="AJ496">
        <v>1</v>
      </c>
      <c r="AK496" s="12">
        <f t="shared" si="136"/>
        <v>0</v>
      </c>
      <c r="AL496" s="12">
        <f t="shared" si="137"/>
        <v>0</v>
      </c>
      <c r="AM496" s="12">
        <f>V496/Team_Defense_Table[[#Totals],[Passing yds/att]]*'Fanduel Export'!Q496</f>
        <v>0</v>
      </c>
      <c r="AN496" s="12">
        <f t="shared" si="152"/>
        <v>0</v>
      </c>
      <c r="AO496" s="12">
        <f>IFERROR(IF(OR($B496="D",$B496="K"),0,VLOOKUP($P496,Receiving!$C:$T,7,FALSE)/VLOOKUP($P496,Receiving!$C:$T,5,FALSE)),0)*$AJ496</f>
        <v>0</v>
      </c>
      <c r="AP496" s="21">
        <f t="shared" si="144"/>
        <v>26.827243589743592</v>
      </c>
      <c r="AQ496" s="21">
        <f t="shared" si="145"/>
        <v>0</v>
      </c>
      <c r="AR496" s="22">
        <f t="shared" si="138"/>
        <v>0</v>
      </c>
      <c r="AS496" s="22">
        <f t="shared" si="146"/>
        <v>0</v>
      </c>
      <c r="AT496" s="22">
        <f>AA496/Team_Defense_Table[[#Totals],[Yards per completion]]*'Fanduel Export'!S496</f>
        <v>0</v>
      </c>
      <c r="AU496" s="12">
        <f t="shared" si="153"/>
        <v>0</v>
      </c>
      <c r="AV496" s="12">
        <f t="shared" si="139"/>
        <v>2.6666666666666665</v>
      </c>
      <c r="AW496" s="21">
        <f t="shared" si="147"/>
        <v>37.68278388278388</v>
      </c>
      <c r="AX496" s="12">
        <f t="shared" si="148"/>
        <v>2.415540105387882</v>
      </c>
      <c r="AY496" s="12">
        <f>AF496/Team_Defense_Table[[#Totals],[Rushing Y/A]]*R496</f>
        <v>0.97543636940653766</v>
      </c>
      <c r="AZ496" s="12">
        <f t="shared" si="154"/>
        <v>2.3562056705554411</v>
      </c>
      <c r="BA496" s="22">
        <f t="shared" si="140"/>
        <v>0.2356205670555441</v>
      </c>
      <c r="BB496" s="22">
        <f t="shared" si="141"/>
        <v>5.2360126012343133E-2</v>
      </c>
      <c r="BC496" s="21">
        <f t="shared" si="142"/>
        <v>0</v>
      </c>
      <c r="BD496" t="str">
        <f t="shared" si="149"/>
        <v>Tony Brooks-James</v>
      </c>
      <c r="BE496">
        <f t="shared" si="150"/>
        <v>4500</v>
      </c>
      <c r="BF496" t="str">
        <f t="shared" si="151"/>
        <v>RB</v>
      </c>
    </row>
    <row r="497" spans="1:58" x14ac:dyDescent="0.3">
      <c r="A497" t="s">
        <v>3303</v>
      </c>
      <c r="B497" t="s">
        <v>49</v>
      </c>
      <c r="C497" t="s">
        <v>3304</v>
      </c>
      <c r="D497" t="s">
        <v>3305</v>
      </c>
      <c r="E497" t="s">
        <v>2592</v>
      </c>
      <c r="F497">
        <v>0</v>
      </c>
      <c r="G497">
        <v>0</v>
      </c>
      <c r="H497">
        <v>4500</v>
      </c>
      <c r="I497" t="s">
        <v>1884</v>
      </c>
      <c r="J497" t="s">
        <v>1138</v>
      </c>
      <c r="K497" t="s">
        <v>33</v>
      </c>
      <c r="O497" t="str">
        <f t="shared" si="143"/>
        <v>Bryan Edwards</v>
      </c>
      <c r="P497" t="str">
        <f>IFERROR(VLOOKUP(O:O,'Name Bridge'!A:B,2,FALSE),O:O)</f>
        <v>Bryan Edwards</v>
      </c>
      <c r="Q497" s="12">
        <f>VLOOKUP($K497,'Defensive Stats'!$AC:$AH,2,FALSE)</f>
        <v>6.7941176470588234</v>
      </c>
      <c r="R497" s="12">
        <f>VLOOKUP($K497,'Defensive Stats'!$AC:$AH,4,FALSE)</f>
        <v>5.1595505617977526</v>
      </c>
      <c r="S497" s="12">
        <f>VLOOKUP($K497,'Defensive Stats'!$AC:$AH,6,FALSE)</f>
        <v>10.651296829971182</v>
      </c>
      <c r="T497" s="12">
        <f>IFERROR(VLOOKUP($P497,Passing!$C:$AF,9,FALSE)/VLOOKUP($P497,Passing!$C:$AF,5,FALSE),0)</f>
        <v>0</v>
      </c>
      <c r="U497" s="12">
        <f>IFERROR(VLOOKUP($P497,Passing!$C:$AF,11,FALSE)/VLOOKUP($P497,Passing!$C:$AF,5,FALSE),0)</f>
        <v>0</v>
      </c>
      <c r="V497" s="12">
        <f>IFERROR(VLOOKUP($P497,Passing!$C:$AF,18,FALSE),0)</f>
        <v>0</v>
      </c>
      <c r="W497" s="12">
        <f>IFERROR(VLOOKUP($P497,Passing!$C:$AF,12,FALSE)/VLOOKUP($P497,Passing!$C:$AF,5,FALSE),0)</f>
        <v>0</v>
      </c>
      <c r="X497" s="12">
        <f>IFERROR(IF(OR($B497="D",$B497="K"),0,VLOOKUP($P497,Receiving!$C:$T,7,FALSE)/VLOOKUP($P497,Receiving!$C:$T,5,FALSE)),0)*$AJ497</f>
        <v>0</v>
      </c>
      <c r="Y497" s="21">
        <f>IFERROR(VLOOKUP($P497,Receiving!$C:$T,8,FALSE)/VLOOKUP($P497,Receiving!$C:$T,5,FALSE),0)</f>
        <v>0</v>
      </c>
      <c r="Z497" s="21">
        <f>IFERROR(VLOOKUP($P497,Receiving!$C:$T,10,FALSE)/VLOOKUP($P497,Receiving!$C:$T,5,FALSE),0)</f>
        <v>0</v>
      </c>
      <c r="AA497" s="21">
        <f>IFERROR(VLOOKUP($P497,Receiving!$C:$T,11,FALSE),0)</f>
        <v>0</v>
      </c>
      <c r="AB497" s="21">
        <f>IFERROR(VLOOKUP($P497,Receiving!$C:$T,14,FALSE),0)</f>
        <v>0</v>
      </c>
      <c r="AC497" s="21">
        <f>IFERROR(VLOOKUP($P497,Receiving!$C:$T,11,FALSE)/VLOOKUP($P497,Receiving!$C:$T,5,FALSE),0)</f>
        <v>0</v>
      </c>
      <c r="AD497" s="12">
        <f>IFERROR(VLOOKUP($P497,Rushing!$C:$P,7,FALSE)/VLOOKUP($P497,Rushing!$C:$P,5,FALSE),0)</f>
        <v>0</v>
      </c>
      <c r="AE497" s="12">
        <f>IFERROR(VLOOKUP($P497,Rushing!$C:$P,8,FALSE)/VLOOKUP($P497,Rushing!$C:$P,5,FALSE),0)</f>
        <v>0</v>
      </c>
      <c r="AF497" s="12">
        <f>IFERROR(VLOOKUP($P497,Rushing!$C:$P,12,FALSE),0)</f>
        <v>0</v>
      </c>
      <c r="AG497" s="12">
        <f>IFERROR(VLOOKUP($P497,Rushing!$C:$P,9,FALSE)/VLOOKUP($P497,Rushing!$C:$P,5,FALSE),0)</f>
        <v>0</v>
      </c>
      <c r="AH497" s="12">
        <f>VLOOKUP($J497,'Vegas Odds'!$B:$S,18,FALSE)</f>
        <v>29.094443537499998</v>
      </c>
      <c r="AI497" s="12">
        <f>VLOOKUP($J497,'Vegas Odds'!$B:$S,17,FALSE)</f>
        <v>32.205556462499999</v>
      </c>
      <c r="AJ497">
        <v>1</v>
      </c>
      <c r="AK497" s="12">
        <f t="shared" si="136"/>
        <v>0</v>
      </c>
      <c r="AL497" s="12">
        <f t="shared" si="137"/>
        <v>0</v>
      </c>
      <c r="AM497" s="12">
        <f>V497/Team_Defense_Table[[#Totals],[Passing yds/att]]*'Fanduel Export'!Q497</f>
        <v>0</v>
      </c>
      <c r="AN497" s="12">
        <f t="shared" si="152"/>
        <v>0</v>
      </c>
      <c r="AO497" s="12">
        <f>IFERROR(IF(OR($B497="D",$B497="K"),0,VLOOKUP($P497,Receiving!$C:$T,7,FALSE)/VLOOKUP($P497,Receiving!$C:$T,5,FALSE)),0)*$AJ497</f>
        <v>0</v>
      </c>
      <c r="AP497" s="21">
        <f t="shared" si="144"/>
        <v>44.777285214785209</v>
      </c>
      <c r="AQ497" s="21">
        <f t="shared" si="145"/>
        <v>0</v>
      </c>
      <c r="AR497" s="22">
        <f t="shared" si="138"/>
        <v>0</v>
      </c>
      <c r="AS497" s="22">
        <f t="shared" si="146"/>
        <v>0</v>
      </c>
      <c r="AT497" s="22">
        <f>AA497/Team_Defense_Table[[#Totals],[Yards per completion]]*'Fanduel Export'!S497</f>
        <v>0</v>
      </c>
      <c r="AU497" s="12">
        <f t="shared" si="153"/>
        <v>0</v>
      </c>
      <c r="AV497" s="12">
        <f t="shared" si="139"/>
        <v>0</v>
      </c>
      <c r="AW497" s="21">
        <f t="shared" si="147"/>
        <v>27.354940892440894</v>
      </c>
      <c r="AX497" s="12">
        <f t="shared" si="148"/>
        <v>0</v>
      </c>
      <c r="AY497" s="12">
        <f>AF497/Team_Defense_Table[[#Totals],[Rushing Y/A]]*R497</f>
        <v>0</v>
      </c>
      <c r="AZ497" s="12">
        <f t="shared" si="154"/>
        <v>0</v>
      </c>
      <c r="BA497" s="22">
        <f t="shared" si="140"/>
        <v>0</v>
      </c>
      <c r="BB497" s="22">
        <f t="shared" si="141"/>
        <v>0</v>
      </c>
      <c r="BC497" s="21">
        <f t="shared" si="142"/>
        <v>0</v>
      </c>
      <c r="BD497" t="str">
        <f t="shared" si="149"/>
        <v>Bryan Edwards</v>
      </c>
      <c r="BE497">
        <f t="shared" si="150"/>
        <v>4500</v>
      </c>
      <c r="BF497" t="str">
        <f t="shared" si="151"/>
        <v>WR</v>
      </c>
    </row>
    <row r="498" spans="1:58" x14ac:dyDescent="0.3">
      <c r="A498" t="s">
        <v>3306</v>
      </c>
      <c r="B498" t="s">
        <v>49</v>
      </c>
      <c r="C498" t="s">
        <v>3307</v>
      </c>
      <c r="D498" t="s">
        <v>671</v>
      </c>
      <c r="E498" t="s">
        <v>2002</v>
      </c>
      <c r="F498">
        <v>0</v>
      </c>
      <c r="G498">
        <v>2</v>
      </c>
      <c r="H498">
        <v>4500</v>
      </c>
      <c r="I498" t="s">
        <v>1888</v>
      </c>
      <c r="J498" t="s">
        <v>54</v>
      </c>
      <c r="K498" t="s">
        <v>37</v>
      </c>
      <c r="O498" t="str">
        <f t="shared" si="143"/>
        <v>Taywan Taylor</v>
      </c>
      <c r="P498" t="str">
        <f>IFERROR(VLOOKUP(O:O,'Name Bridge'!A:B,2,FALSE),O:O)</f>
        <v>Taywan Taylor</v>
      </c>
      <c r="Q498" s="12">
        <f>VLOOKUP($K498,'Defensive Stats'!$AC:$AH,2,FALSE)</f>
        <v>6.09375</v>
      </c>
      <c r="R498" s="12">
        <f>VLOOKUP($K498,'Defensive Stats'!$AC:$AH,4,FALSE)</f>
        <v>4.3941176470588239</v>
      </c>
      <c r="S498" s="12">
        <f>VLOOKUP($K498,'Defensive Stats'!$AC:$AH,6,FALSE)</f>
        <v>10.424528301886792</v>
      </c>
      <c r="T498" s="12">
        <f>IFERROR(VLOOKUP($P498,Passing!$C:$AF,9,FALSE)/VLOOKUP($P498,Passing!$C:$AF,5,FALSE),0)</f>
        <v>0</v>
      </c>
      <c r="U498" s="12">
        <f>IFERROR(VLOOKUP($P498,Passing!$C:$AF,11,FALSE)/VLOOKUP($P498,Passing!$C:$AF,5,FALSE),0)</f>
        <v>0</v>
      </c>
      <c r="V498" s="12">
        <f>IFERROR(VLOOKUP($P498,Passing!$C:$AF,18,FALSE),0)</f>
        <v>0</v>
      </c>
      <c r="W498" s="12">
        <f>IFERROR(VLOOKUP($P498,Passing!$C:$AF,12,FALSE)/VLOOKUP($P498,Passing!$C:$AF,5,FALSE),0)</f>
        <v>0</v>
      </c>
      <c r="X498" s="12">
        <f>IFERROR(IF(OR($B498="D",$B498="K"),0,VLOOKUP($P498,Receiving!$C:$T,7,FALSE)/VLOOKUP($P498,Receiving!$C:$T,5,FALSE)),0)*$AJ498</f>
        <v>0</v>
      </c>
      <c r="Y498" s="21">
        <f>IFERROR(VLOOKUP($P498,Receiving!$C:$T,8,FALSE)/VLOOKUP($P498,Receiving!$C:$T,5,FALSE),0)</f>
        <v>0</v>
      </c>
      <c r="Z498" s="21">
        <f>IFERROR(VLOOKUP($P498,Receiving!$C:$T,10,FALSE)/VLOOKUP($P498,Receiving!$C:$T,5,FALSE),0)</f>
        <v>0</v>
      </c>
      <c r="AA498" s="21">
        <f>IFERROR(VLOOKUP($P498,Receiving!$C:$T,11,FALSE),0)</f>
        <v>0</v>
      </c>
      <c r="AB498" s="21">
        <f>IFERROR(VLOOKUP($P498,Receiving!$C:$T,14,FALSE),0)</f>
        <v>0</v>
      </c>
      <c r="AC498" s="21">
        <f>IFERROR(VLOOKUP($P498,Receiving!$C:$T,11,FALSE)/VLOOKUP($P498,Receiving!$C:$T,5,FALSE),0)</f>
        <v>0</v>
      </c>
      <c r="AD498" s="12">
        <f>IFERROR(VLOOKUP($P498,Rushing!$C:$P,7,FALSE)/VLOOKUP($P498,Rushing!$C:$P,5,FALSE),0)</f>
        <v>0</v>
      </c>
      <c r="AE498" s="12">
        <f>IFERROR(VLOOKUP($P498,Rushing!$C:$P,8,FALSE)/VLOOKUP($P498,Rushing!$C:$P,5,FALSE),0)</f>
        <v>0</v>
      </c>
      <c r="AF498" s="12">
        <f>IFERROR(VLOOKUP($P498,Rushing!$C:$P,12,FALSE),0)</f>
        <v>0</v>
      </c>
      <c r="AG498" s="12">
        <f>IFERROR(VLOOKUP($P498,Rushing!$C:$P,9,FALSE)/VLOOKUP($P498,Rushing!$C:$P,5,FALSE),0)</f>
        <v>0</v>
      </c>
      <c r="AH498" s="12">
        <f>VLOOKUP($J498,'Vegas Odds'!$B:$S,18,FALSE)</f>
        <v>39.317423175965665</v>
      </c>
      <c r="AI498" s="12">
        <f>VLOOKUP($J498,'Vegas Odds'!$B:$S,17,FALSE)</f>
        <v>20.682576824034335</v>
      </c>
      <c r="AJ498">
        <v>1</v>
      </c>
      <c r="AK498" s="12">
        <f t="shared" si="136"/>
        <v>0</v>
      </c>
      <c r="AL498" s="12">
        <f t="shared" si="137"/>
        <v>0</v>
      </c>
      <c r="AM498" s="12">
        <f>V498/Team_Defense_Table[[#Totals],[Passing yds/att]]*'Fanduel Export'!Q498</f>
        <v>0</v>
      </c>
      <c r="AN498" s="12">
        <f t="shared" si="152"/>
        <v>0</v>
      </c>
      <c r="AO498" s="12">
        <f>IFERROR(IF(OR($B498="D",$B498="K"),0,VLOOKUP($P498,Receiving!$C:$T,7,FALSE)/VLOOKUP($P498,Receiving!$C:$T,5,FALSE)),0)*$AJ498</f>
        <v>0</v>
      </c>
      <c r="AP498" s="21">
        <f t="shared" si="144"/>
        <v>34.054517704517707</v>
      </c>
      <c r="AQ498" s="21">
        <f t="shared" si="145"/>
        <v>0</v>
      </c>
      <c r="AR498" s="22">
        <f t="shared" si="138"/>
        <v>0</v>
      </c>
      <c r="AS498" s="22">
        <f t="shared" si="146"/>
        <v>0</v>
      </c>
      <c r="AT498" s="22">
        <f>AA498/Team_Defense_Table[[#Totals],[Yards per completion]]*'Fanduel Export'!S498</f>
        <v>0</v>
      </c>
      <c r="AU498" s="12">
        <f t="shared" si="153"/>
        <v>0</v>
      </c>
      <c r="AV498" s="12">
        <f t="shared" si="139"/>
        <v>0</v>
      </c>
      <c r="AW498" s="21">
        <f t="shared" si="147"/>
        <v>28.633928571428569</v>
      </c>
      <c r="AX498" s="12">
        <f t="shared" si="148"/>
        <v>0</v>
      </c>
      <c r="AY498" s="12">
        <f>AF498/Team_Defense_Table[[#Totals],[Rushing Y/A]]*R498</f>
        <v>0</v>
      </c>
      <c r="AZ498" s="12">
        <f t="shared" si="154"/>
        <v>0</v>
      </c>
      <c r="BA498" s="22">
        <f t="shared" si="140"/>
        <v>0</v>
      </c>
      <c r="BB498" s="22">
        <f t="shared" si="141"/>
        <v>0</v>
      </c>
      <c r="BC498" s="21">
        <f t="shared" si="142"/>
        <v>0</v>
      </c>
      <c r="BD498" t="str">
        <f t="shared" si="149"/>
        <v>Taywan Taylor</v>
      </c>
      <c r="BE498">
        <f t="shared" si="150"/>
        <v>4500</v>
      </c>
      <c r="BF498" t="str">
        <f t="shared" si="151"/>
        <v>WR</v>
      </c>
    </row>
    <row r="499" spans="1:58" x14ac:dyDescent="0.3">
      <c r="A499" t="s">
        <v>3308</v>
      </c>
      <c r="B499" t="s">
        <v>34</v>
      </c>
      <c r="C499" t="s">
        <v>3102</v>
      </c>
      <c r="D499" t="s">
        <v>791</v>
      </c>
      <c r="E499" t="s">
        <v>2525</v>
      </c>
      <c r="F499">
        <v>3.5999999046325599</v>
      </c>
      <c r="G499">
        <v>1</v>
      </c>
      <c r="H499">
        <v>4500</v>
      </c>
      <c r="I499" t="s">
        <v>1884</v>
      </c>
      <c r="J499" t="s">
        <v>1138</v>
      </c>
      <c r="K499" t="s">
        <v>33</v>
      </c>
      <c r="O499" t="str">
        <f t="shared" si="143"/>
        <v>Jeremy Hill</v>
      </c>
      <c r="P499" t="str">
        <f>IFERROR(VLOOKUP(O:O,'Name Bridge'!A:B,2,FALSE),O:O)</f>
        <v>Jeremy Hill</v>
      </c>
      <c r="Q499" s="12">
        <f>VLOOKUP($K499,'Defensive Stats'!$AC:$AH,2,FALSE)</f>
        <v>6.7941176470588234</v>
      </c>
      <c r="R499" s="12">
        <f>VLOOKUP($K499,'Defensive Stats'!$AC:$AH,4,FALSE)</f>
        <v>5.1595505617977526</v>
      </c>
      <c r="S499" s="12">
        <f>VLOOKUP($K499,'Defensive Stats'!$AC:$AH,6,FALSE)</f>
        <v>10.651296829971182</v>
      </c>
      <c r="T499" s="12">
        <f>IFERROR(VLOOKUP($P499,Passing!$C:$AF,9,FALSE)/VLOOKUP($P499,Passing!$C:$AF,5,FALSE),0)</f>
        <v>0</v>
      </c>
      <c r="U499" s="12">
        <f>IFERROR(VLOOKUP($P499,Passing!$C:$AF,11,FALSE)/VLOOKUP($P499,Passing!$C:$AF,5,FALSE),0)</f>
        <v>0</v>
      </c>
      <c r="V499" s="12">
        <f>IFERROR(VLOOKUP($P499,Passing!$C:$AF,18,FALSE),0)</f>
        <v>0</v>
      </c>
      <c r="W499" s="12">
        <f>IFERROR(VLOOKUP($P499,Passing!$C:$AF,12,FALSE)/VLOOKUP($P499,Passing!$C:$AF,5,FALSE),0)</f>
        <v>0</v>
      </c>
      <c r="X499" s="12">
        <f>IFERROR(IF(OR($B499="D",$B499="K"),0,VLOOKUP($P499,Receiving!$C:$T,7,FALSE)/VLOOKUP($P499,Receiving!$C:$T,5,FALSE)),0)*$AJ499</f>
        <v>0</v>
      </c>
      <c r="Y499" s="21">
        <f>IFERROR(VLOOKUP($P499,Receiving!$C:$T,8,FALSE)/VLOOKUP($P499,Receiving!$C:$T,5,FALSE),0)</f>
        <v>0</v>
      </c>
      <c r="Z499" s="21">
        <f>IFERROR(VLOOKUP($P499,Receiving!$C:$T,10,FALSE)/VLOOKUP($P499,Receiving!$C:$T,5,FALSE),0)</f>
        <v>0</v>
      </c>
      <c r="AA499" s="21">
        <f>IFERROR(VLOOKUP($P499,Receiving!$C:$T,11,FALSE),0)</f>
        <v>0</v>
      </c>
      <c r="AB499" s="21">
        <f>IFERROR(VLOOKUP($P499,Receiving!$C:$T,14,FALSE),0)</f>
        <v>0</v>
      </c>
      <c r="AC499" s="21">
        <f>IFERROR(VLOOKUP($P499,Receiving!$C:$T,11,FALSE)/VLOOKUP($P499,Receiving!$C:$T,5,FALSE),0)</f>
        <v>0</v>
      </c>
      <c r="AD499" s="12">
        <f>IFERROR(VLOOKUP($P499,Rushing!$C:$P,7,FALSE)/VLOOKUP($P499,Rushing!$C:$P,5,FALSE),0)</f>
        <v>0</v>
      </c>
      <c r="AE499" s="12">
        <f>IFERROR(VLOOKUP($P499,Rushing!$C:$P,8,FALSE)/VLOOKUP($P499,Rushing!$C:$P,5,FALSE),0)</f>
        <v>0</v>
      </c>
      <c r="AF499" s="12">
        <f>IFERROR(VLOOKUP($P499,Rushing!$C:$P,12,FALSE),0)</f>
        <v>0</v>
      </c>
      <c r="AG499" s="12">
        <f>IFERROR(VLOOKUP($P499,Rushing!$C:$P,9,FALSE)/VLOOKUP($P499,Rushing!$C:$P,5,FALSE),0)</f>
        <v>0</v>
      </c>
      <c r="AH499" s="12">
        <f>VLOOKUP($J499,'Vegas Odds'!$B:$S,18,FALSE)</f>
        <v>29.094443537499998</v>
      </c>
      <c r="AI499" s="12">
        <f>VLOOKUP($J499,'Vegas Odds'!$B:$S,17,FALSE)</f>
        <v>32.205556462499999</v>
      </c>
      <c r="AJ499">
        <v>1</v>
      </c>
      <c r="AK499" s="12">
        <f t="shared" si="136"/>
        <v>0</v>
      </c>
      <c r="AL499" s="12">
        <f t="shared" si="137"/>
        <v>0</v>
      </c>
      <c r="AM499" s="12">
        <f>V499/Team_Defense_Table[[#Totals],[Passing yds/att]]*'Fanduel Export'!Q499</f>
        <v>0</v>
      </c>
      <c r="AN499" s="12">
        <f t="shared" si="152"/>
        <v>0</v>
      </c>
      <c r="AO499" s="12">
        <f>IFERROR(IF(OR($B499="D",$B499="K"),0,VLOOKUP($P499,Receiving!$C:$T,7,FALSE)/VLOOKUP($P499,Receiving!$C:$T,5,FALSE)),0)*$AJ499</f>
        <v>0</v>
      </c>
      <c r="AP499" s="21">
        <f t="shared" si="144"/>
        <v>44.777285214785209</v>
      </c>
      <c r="AQ499" s="21">
        <f t="shared" si="145"/>
        <v>0</v>
      </c>
      <c r="AR499" s="22">
        <f t="shared" si="138"/>
        <v>0</v>
      </c>
      <c r="AS499" s="22">
        <f t="shared" si="146"/>
        <v>0</v>
      </c>
      <c r="AT499" s="22">
        <f>AA499/Team_Defense_Table[[#Totals],[Yards per completion]]*'Fanduel Export'!S499</f>
        <v>0</v>
      </c>
      <c r="AU499" s="12">
        <f t="shared" si="153"/>
        <v>0</v>
      </c>
      <c r="AV499" s="12">
        <f t="shared" si="139"/>
        <v>0</v>
      </c>
      <c r="AW499" s="21">
        <f t="shared" si="147"/>
        <v>27.354940892440894</v>
      </c>
      <c r="AX499" s="12">
        <f t="shared" si="148"/>
        <v>0</v>
      </c>
      <c r="AY499" s="12">
        <f>AF499/Team_Defense_Table[[#Totals],[Rushing Y/A]]*R499</f>
        <v>0</v>
      </c>
      <c r="AZ499" s="12">
        <f t="shared" si="154"/>
        <v>0</v>
      </c>
      <c r="BA499" s="22">
        <f t="shared" si="140"/>
        <v>0</v>
      </c>
      <c r="BB499" s="22">
        <f t="shared" si="141"/>
        <v>0</v>
      </c>
      <c r="BC499" s="21">
        <f t="shared" si="142"/>
        <v>0</v>
      </c>
      <c r="BD499" t="str">
        <f t="shared" si="149"/>
        <v>Jeremy Hill</v>
      </c>
      <c r="BE499">
        <f t="shared" si="150"/>
        <v>4500</v>
      </c>
      <c r="BF499" t="str">
        <f t="shared" si="151"/>
        <v>RB</v>
      </c>
    </row>
    <row r="500" spans="1:58" x14ac:dyDescent="0.3">
      <c r="A500" t="s">
        <v>3309</v>
      </c>
      <c r="B500" t="s">
        <v>49</v>
      </c>
      <c r="C500" t="s">
        <v>3310</v>
      </c>
      <c r="D500" t="s">
        <v>599</v>
      </c>
      <c r="E500" t="s">
        <v>1891</v>
      </c>
      <c r="F500">
        <v>0.114285715988704</v>
      </c>
      <c r="G500">
        <v>14</v>
      </c>
      <c r="H500">
        <v>4500</v>
      </c>
      <c r="I500" t="s">
        <v>1888</v>
      </c>
      <c r="J500" t="s">
        <v>37</v>
      </c>
      <c r="K500" t="s">
        <v>54</v>
      </c>
      <c r="L500" t="s">
        <v>2506</v>
      </c>
      <c r="M500" t="s">
        <v>2548</v>
      </c>
      <c r="O500" t="str">
        <f t="shared" si="143"/>
        <v>De'Anthony Thomas</v>
      </c>
      <c r="P500" t="str">
        <f>IFERROR(VLOOKUP(O:O,'Name Bridge'!A:B,2,FALSE),O:O)</f>
        <v>De'Anthony Thomas</v>
      </c>
      <c r="Q500" s="12">
        <f>VLOOKUP($K500,'Defensive Stats'!$AC:$AH,2,FALSE)</f>
        <v>6.7641325536062382</v>
      </c>
      <c r="R500" s="12">
        <f>VLOOKUP($K500,'Defensive Stats'!$AC:$AH,4,FALSE)</f>
        <v>5</v>
      </c>
      <c r="S500" s="12">
        <f>VLOOKUP($K500,'Defensive Stats'!$AC:$AH,6,FALSE)</f>
        <v>10.911949685534591</v>
      </c>
      <c r="T500" s="12">
        <f>IFERROR(VLOOKUP($P500,Passing!$C:$AF,9,FALSE)/VLOOKUP($P500,Passing!$C:$AF,5,FALSE),0)</f>
        <v>0</v>
      </c>
      <c r="U500" s="12">
        <f>IFERROR(VLOOKUP($P500,Passing!$C:$AF,11,FALSE)/VLOOKUP($P500,Passing!$C:$AF,5,FALSE),0)</f>
        <v>0</v>
      </c>
      <c r="V500" s="12">
        <f>IFERROR(VLOOKUP($P500,Passing!$C:$AF,18,FALSE),0)</f>
        <v>0</v>
      </c>
      <c r="W500" s="12">
        <f>IFERROR(VLOOKUP($P500,Passing!$C:$AF,12,FALSE)/VLOOKUP($P500,Passing!$C:$AF,5,FALSE),0)</f>
        <v>0</v>
      </c>
      <c r="X500" s="12">
        <f>IFERROR(IF(OR($B500="D",$B500="K"),0,VLOOKUP($P500,Receiving!$C:$T,7,FALSE)/VLOOKUP($P500,Receiving!$C:$T,5,FALSE)),0)*$AJ500</f>
        <v>0.14285714285714285</v>
      </c>
      <c r="Y500" s="21">
        <f>IFERROR(VLOOKUP($P500,Receiving!$C:$T,8,FALSE)/VLOOKUP($P500,Receiving!$C:$T,5,FALSE),0)</f>
        <v>7.1428571428571425E-2</v>
      </c>
      <c r="Z500" s="21">
        <f>IFERROR(VLOOKUP($P500,Receiving!$C:$T,10,FALSE)/VLOOKUP($P500,Receiving!$C:$T,5,FALSE),0)</f>
        <v>0.42857142857142855</v>
      </c>
      <c r="AA500" s="21">
        <f>IFERROR(VLOOKUP($P500,Receiving!$C:$T,11,FALSE),0)</f>
        <v>6</v>
      </c>
      <c r="AB500" s="21">
        <f>IFERROR(VLOOKUP($P500,Receiving!$C:$T,14,FALSE),0)</f>
        <v>6</v>
      </c>
      <c r="AC500" s="21">
        <f>IFERROR(VLOOKUP($P500,Receiving!$C:$T,11,FALSE)/VLOOKUP($P500,Receiving!$C:$T,5,FALSE),0)</f>
        <v>0.42857142857142855</v>
      </c>
      <c r="AD500" s="12">
        <f>IFERROR(VLOOKUP($P500,Rushing!$C:$P,7,FALSE)/VLOOKUP($P500,Rushing!$C:$P,5,FALSE),0)</f>
        <v>0.14285714285714285</v>
      </c>
      <c r="AE500" s="12">
        <f>IFERROR(VLOOKUP($P500,Rushing!$C:$P,8,FALSE)/VLOOKUP($P500,Rushing!$C:$P,5,FALSE),0)</f>
        <v>0.35714285714285715</v>
      </c>
      <c r="AF500" s="12" t="str">
        <f>IFERROR(VLOOKUP($P500,Rushing!$C:$P,12,FALSE),0)</f>
        <v>2.5</v>
      </c>
      <c r="AG500" s="12">
        <f>IFERROR(VLOOKUP($P500,Rushing!$C:$P,9,FALSE)/VLOOKUP($P500,Rushing!$C:$P,5,FALSE),0)</f>
        <v>0</v>
      </c>
      <c r="AH500" s="12">
        <f>VLOOKUP($J500,'Vegas Odds'!$B:$S,18,FALSE)</f>
        <v>12.779863682432442</v>
      </c>
      <c r="AI500" s="12">
        <f>VLOOKUP($J500,'Vegas Odds'!$B:$S,17,FALSE)</f>
        <v>50.520136317567555</v>
      </c>
      <c r="AJ500">
        <v>1</v>
      </c>
      <c r="AK500" s="12">
        <f t="shared" si="136"/>
        <v>0</v>
      </c>
      <c r="AL500" s="12">
        <f t="shared" si="137"/>
        <v>0</v>
      </c>
      <c r="AM500" s="12">
        <f>V500/Team_Defense_Table[[#Totals],[Passing yds/att]]*'Fanduel Export'!Q500</f>
        <v>0</v>
      </c>
      <c r="AN500" s="12">
        <f t="shared" si="152"/>
        <v>0</v>
      </c>
      <c r="AO500" s="12">
        <f>IFERROR(IF(OR($B500="D",$B500="K"),0,VLOOKUP($P500,Receiving!$C:$T,7,FALSE)/VLOOKUP($P500,Receiving!$C:$T,5,FALSE)),0)*$AJ500</f>
        <v>0.14285714285714285</v>
      </c>
      <c r="AP500" s="21">
        <f t="shared" si="144"/>
        <v>19.229761904761904</v>
      </c>
      <c r="AQ500" s="21">
        <f t="shared" si="145"/>
        <v>9.4941103317767159E-2</v>
      </c>
      <c r="AR500" s="22">
        <f t="shared" si="138"/>
        <v>7.1428571428571425E-2</v>
      </c>
      <c r="AS500" s="22">
        <f t="shared" si="146"/>
        <v>4.7470551658883579E-2</v>
      </c>
      <c r="AT500" s="22">
        <f>AA500/Team_Defense_Table[[#Totals],[Yards per completion]]*'Fanduel Export'!S500</f>
        <v>6.1658034613553472</v>
      </c>
      <c r="AU500" s="12">
        <f t="shared" si="153"/>
        <v>0.29269409173079219</v>
      </c>
      <c r="AV500" s="12">
        <f t="shared" si="139"/>
        <v>0.14285714285714285</v>
      </c>
      <c r="AW500" s="21">
        <f t="shared" si="147"/>
        <v>27.742261904761904</v>
      </c>
      <c r="AX500" s="12">
        <f t="shared" si="148"/>
        <v>0.26015046487043175</v>
      </c>
      <c r="AY500" s="12">
        <f>AF500/Team_Defense_Table[[#Totals],[Rushing Y/A]]*R500</f>
        <v>2.8985507246376812</v>
      </c>
      <c r="AZ500" s="12">
        <f t="shared" si="154"/>
        <v>0.75405931846501961</v>
      </c>
      <c r="BA500" s="22">
        <f t="shared" si="140"/>
        <v>0.1403896267338669</v>
      </c>
      <c r="BB500" s="22">
        <f t="shared" si="141"/>
        <v>3.1197694829748199E-2</v>
      </c>
      <c r="BC500" s="21">
        <f t="shared" si="142"/>
        <v>3.1746031746031744E-2</v>
      </c>
      <c r="BD500" t="str">
        <f t="shared" si="149"/>
        <v>De'Anthony Thomas</v>
      </c>
      <c r="BE500">
        <f t="shared" si="150"/>
        <v>4500</v>
      </c>
      <c r="BF500" t="str">
        <f t="shared" si="151"/>
        <v>WR</v>
      </c>
    </row>
    <row r="501" spans="1:58" x14ac:dyDescent="0.3">
      <c r="A501" t="s">
        <v>3311</v>
      </c>
      <c r="B501" t="s">
        <v>49</v>
      </c>
      <c r="C501" t="s">
        <v>3312</v>
      </c>
      <c r="D501" t="s">
        <v>3313</v>
      </c>
      <c r="E501" t="s">
        <v>3246</v>
      </c>
      <c r="F501">
        <v>0</v>
      </c>
      <c r="G501">
        <v>0</v>
      </c>
      <c r="H501">
        <v>4500</v>
      </c>
      <c r="I501" t="s">
        <v>1919</v>
      </c>
      <c r="J501" t="s">
        <v>116</v>
      </c>
      <c r="K501" t="s">
        <v>1090</v>
      </c>
      <c r="O501" t="str">
        <f t="shared" si="143"/>
        <v>Hakeem Butler</v>
      </c>
      <c r="P501" t="str">
        <f>IFERROR(VLOOKUP(O:O,'Name Bridge'!A:B,2,FALSE),O:O)</f>
        <v>Hakeem Butler</v>
      </c>
      <c r="Q501" s="12">
        <f>VLOOKUP($K501,'Defensive Stats'!$AC:$AH,2,FALSE)</f>
        <v>5.2157996146435455</v>
      </c>
      <c r="R501" s="12">
        <f>VLOOKUP($K501,'Defensive Stats'!$AC:$AH,4,FALSE)</f>
        <v>4.4937655860349128</v>
      </c>
      <c r="S501" s="12">
        <f>VLOOKUP($K501,'Defensive Stats'!$AC:$AH,6,FALSE)</f>
        <v>8.5125786163522008</v>
      </c>
      <c r="T501" s="12">
        <f>IFERROR(VLOOKUP($P501,Passing!$C:$AF,9,FALSE)/VLOOKUP($P501,Passing!$C:$AF,5,FALSE),0)</f>
        <v>0</v>
      </c>
      <c r="U501" s="12">
        <f>IFERROR(VLOOKUP($P501,Passing!$C:$AF,11,FALSE)/VLOOKUP($P501,Passing!$C:$AF,5,FALSE),0)</f>
        <v>0</v>
      </c>
      <c r="V501" s="12">
        <f>IFERROR(VLOOKUP($P501,Passing!$C:$AF,18,FALSE),0)</f>
        <v>0</v>
      </c>
      <c r="W501" s="12">
        <f>IFERROR(VLOOKUP($P501,Passing!$C:$AF,12,FALSE)/VLOOKUP($P501,Passing!$C:$AF,5,FALSE),0)</f>
        <v>0</v>
      </c>
      <c r="X501" s="12">
        <f>IFERROR(IF(OR($B501="D",$B501="K"),0,VLOOKUP($P501,Receiving!$C:$T,7,FALSE)/VLOOKUP($P501,Receiving!$C:$T,5,FALSE)),0)*$AJ501</f>
        <v>0</v>
      </c>
      <c r="Y501" s="21">
        <f>IFERROR(VLOOKUP($P501,Receiving!$C:$T,8,FALSE)/VLOOKUP($P501,Receiving!$C:$T,5,FALSE),0)</f>
        <v>0</v>
      </c>
      <c r="Z501" s="21">
        <f>IFERROR(VLOOKUP($P501,Receiving!$C:$T,10,FALSE)/VLOOKUP($P501,Receiving!$C:$T,5,FALSE),0)</f>
        <v>0</v>
      </c>
      <c r="AA501" s="21">
        <f>IFERROR(VLOOKUP($P501,Receiving!$C:$T,11,FALSE),0)</f>
        <v>0</v>
      </c>
      <c r="AB501" s="21">
        <f>IFERROR(VLOOKUP($P501,Receiving!$C:$T,14,FALSE),0)</f>
        <v>0</v>
      </c>
      <c r="AC501" s="21">
        <f>IFERROR(VLOOKUP($P501,Receiving!$C:$T,11,FALSE)/VLOOKUP($P501,Receiving!$C:$T,5,FALSE),0)</f>
        <v>0</v>
      </c>
      <c r="AD501" s="12">
        <f>IFERROR(VLOOKUP($P501,Rushing!$C:$P,7,FALSE)/VLOOKUP($P501,Rushing!$C:$P,5,FALSE),0)</f>
        <v>0</v>
      </c>
      <c r="AE501" s="12">
        <f>IFERROR(VLOOKUP($P501,Rushing!$C:$P,8,FALSE)/VLOOKUP($P501,Rushing!$C:$P,5,FALSE),0)</f>
        <v>0</v>
      </c>
      <c r="AF501" s="12">
        <f>IFERROR(VLOOKUP($P501,Rushing!$C:$P,12,FALSE),0)</f>
        <v>0</v>
      </c>
      <c r="AG501" s="12">
        <f>IFERROR(VLOOKUP($P501,Rushing!$C:$P,9,FALSE)/VLOOKUP($P501,Rushing!$C:$P,5,FALSE),0)</f>
        <v>0</v>
      </c>
      <c r="AH501" s="12">
        <f>VLOOKUP($J501,'Vegas Odds'!$B:$S,18,FALSE)</f>
        <v>35.724841066015493</v>
      </c>
      <c r="AI501" s="12">
        <f>VLOOKUP($J501,'Vegas Odds'!$B:$S,17,FALSE)</f>
        <v>23.675158933984505</v>
      </c>
      <c r="AJ501">
        <v>1</v>
      </c>
      <c r="AK501" s="12">
        <f t="shared" si="136"/>
        <v>0</v>
      </c>
      <c r="AL501" s="12">
        <f t="shared" si="137"/>
        <v>0</v>
      </c>
      <c r="AM501" s="12">
        <f>V501/Team_Defense_Table[[#Totals],[Passing yds/att]]*'Fanduel Export'!Q501</f>
        <v>0</v>
      </c>
      <c r="AN501" s="12">
        <f t="shared" si="152"/>
        <v>0</v>
      </c>
      <c r="AO501" s="12">
        <f>IFERROR(IF(OR($B501="D",$B501="K"),0,VLOOKUP($P501,Receiving!$C:$T,7,FALSE)/VLOOKUP($P501,Receiving!$C:$T,5,FALSE)),0)*$AJ501</f>
        <v>0</v>
      </c>
      <c r="AP501" s="21">
        <f t="shared" si="144"/>
        <v>43.039806027306028</v>
      </c>
      <c r="AQ501" s="21">
        <f t="shared" si="145"/>
        <v>0</v>
      </c>
      <c r="AR501" s="22">
        <f t="shared" si="138"/>
        <v>0</v>
      </c>
      <c r="AS501" s="22">
        <f t="shared" si="146"/>
        <v>0</v>
      </c>
      <c r="AT501" s="22">
        <f>AA501/Team_Defense_Table[[#Totals],[Yards per completion]]*'Fanduel Export'!S501</f>
        <v>0</v>
      </c>
      <c r="AU501" s="12">
        <f t="shared" si="153"/>
        <v>0</v>
      </c>
      <c r="AV501" s="12">
        <f t="shared" si="139"/>
        <v>0</v>
      </c>
      <c r="AW501" s="21">
        <f t="shared" si="147"/>
        <v>26.173305860805861</v>
      </c>
      <c r="AX501" s="12">
        <f t="shared" si="148"/>
        <v>0</v>
      </c>
      <c r="AY501" s="12">
        <f>AF501/Team_Defense_Table[[#Totals],[Rushing Y/A]]*R501</f>
        <v>0</v>
      </c>
      <c r="AZ501" s="12">
        <f t="shared" si="154"/>
        <v>0</v>
      </c>
      <c r="BA501" s="22">
        <f t="shared" si="140"/>
        <v>0</v>
      </c>
      <c r="BB501" s="22">
        <f t="shared" si="141"/>
        <v>0</v>
      </c>
      <c r="BC501" s="21">
        <f t="shared" si="142"/>
        <v>0</v>
      </c>
      <c r="BD501" t="str">
        <f t="shared" si="149"/>
        <v>Hakeem Butler</v>
      </c>
      <c r="BE501">
        <f t="shared" si="150"/>
        <v>4500</v>
      </c>
      <c r="BF501" t="str">
        <f t="shared" si="151"/>
        <v>WR</v>
      </c>
    </row>
    <row r="502" spans="1:58" x14ac:dyDescent="0.3">
      <c r="A502" t="s">
        <v>3314</v>
      </c>
      <c r="B502" t="s">
        <v>49</v>
      </c>
      <c r="C502" t="s">
        <v>2697</v>
      </c>
      <c r="D502" t="s">
        <v>438</v>
      </c>
      <c r="E502" t="s">
        <v>3315</v>
      </c>
      <c r="F502">
        <v>3.1333332061767498</v>
      </c>
      <c r="G502">
        <v>6</v>
      </c>
      <c r="H502">
        <v>4500</v>
      </c>
      <c r="I502" t="s">
        <v>1884</v>
      </c>
      <c r="J502" t="s">
        <v>1138</v>
      </c>
      <c r="K502" t="s">
        <v>33</v>
      </c>
      <c r="O502" t="str">
        <f t="shared" si="143"/>
        <v>Keelan Doss</v>
      </c>
      <c r="P502" t="str">
        <f>IFERROR(VLOOKUP(O:O,'Name Bridge'!A:B,2,FALSE),O:O)</f>
        <v>Keelan Doss</v>
      </c>
      <c r="Q502" s="12">
        <f>VLOOKUP($K502,'Defensive Stats'!$AC:$AH,2,FALSE)</f>
        <v>6.7941176470588234</v>
      </c>
      <c r="R502" s="12">
        <f>VLOOKUP($K502,'Defensive Stats'!$AC:$AH,4,FALSE)</f>
        <v>5.1595505617977526</v>
      </c>
      <c r="S502" s="12">
        <f>VLOOKUP($K502,'Defensive Stats'!$AC:$AH,6,FALSE)</f>
        <v>10.651296829971182</v>
      </c>
      <c r="T502" s="12">
        <f>IFERROR(VLOOKUP($P502,Passing!$C:$AF,9,FALSE)/VLOOKUP($P502,Passing!$C:$AF,5,FALSE),0)</f>
        <v>0</v>
      </c>
      <c r="U502" s="12">
        <f>IFERROR(VLOOKUP($P502,Passing!$C:$AF,11,FALSE)/VLOOKUP($P502,Passing!$C:$AF,5,FALSE),0)</f>
        <v>0</v>
      </c>
      <c r="V502" s="12">
        <f>IFERROR(VLOOKUP($P502,Passing!$C:$AF,18,FALSE),0)</f>
        <v>0</v>
      </c>
      <c r="W502" s="12">
        <f>IFERROR(VLOOKUP($P502,Passing!$C:$AF,12,FALSE)/VLOOKUP($P502,Passing!$C:$AF,5,FALSE),0)</f>
        <v>0</v>
      </c>
      <c r="X502" s="12">
        <f>IFERROR(IF(OR($B502="D",$B502="K"),0,VLOOKUP($P502,Receiving!$C:$T,7,FALSE)/VLOOKUP($P502,Receiving!$C:$T,5,FALSE)),0)*$AJ502</f>
        <v>1.75</v>
      </c>
      <c r="Y502" s="21">
        <f>IFERROR(VLOOKUP($P502,Receiving!$C:$T,8,FALSE)/VLOOKUP($P502,Receiving!$C:$T,5,FALSE),0)</f>
        <v>1.375</v>
      </c>
      <c r="Z502" s="21">
        <f>IFERROR(VLOOKUP($P502,Receiving!$C:$T,10,FALSE)/VLOOKUP($P502,Receiving!$C:$T,5,FALSE),0)</f>
        <v>16.625</v>
      </c>
      <c r="AA502" s="21">
        <f>IFERROR(VLOOKUP($P502,Receiving!$C:$T,11,FALSE),0)</f>
        <v>12.1</v>
      </c>
      <c r="AB502" s="21">
        <f>IFERROR(VLOOKUP($P502,Receiving!$C:$T,14,FALSE),0)</f>
        <v>31</v>
      </c>
      <c r="AC502" s="21">
        <f>IFERROR(VLOOKUP($P502,Receiving!$C:$T,11,FALSE)/VLOOKUP($P502,Receiving!$C:$T,5,FALSE),0)</f>
        <v>1.5125</v>
      </c>
      <c r="AD502" s="12">
        <f>IFERROR(VLOOKUP($P502,Rushing!$C:$P,7,FALSE)/VLOOKUP($P502,Rushing!$C:$P,5,FALSE),0)</f>
        <v>0</v>
      </c>
      <c r="AE502" s="12">
        <f>IFERROR(VLOOKUP($P502,Rushing!$C:$P,8,FALSE)/VLOOKUP($P502,Rushing!$C:$P,5,FALSE),0)</f>
        <v>0</v>
      </c>
      <c r="AF502" s="12">
        <f>IFERROR(VLOOKUP($P502,Rushing!$C:$P,12,FALSE),0)</f>
        <v>0</v>
      </c>
      <c r="AG502" s="12">
        <f>IFERROR(VLOOKUP($P502,Rushing!$C:$P,9,FALSE)/VLOOKUP($P502,Rushing!$C:$P,5,FALSE),0)</f>
        <v>0</v>
      </c>
      <c r="AH502" s="12">
        <f>VLOOKUP($J502,'Vegas Odds'!$B:$S,18,FALSE)</f>
        <v>29.094443537499998</v>
      </c>
      <c r="AI502" s="12">
        <f>VLOOKUP($J502,'Vegas Odds'!$B:$S,17,FALSE)</f>
        <v>32.205556462499999</v>
      </c>
      <c r="AJ502">
        <v>1</v>
      </c>
      <c r="AK502" s="12">
        <f t="shared" si="136"/>
        <v>0</v>
      </c>
      <c r="AL502" s="12">
        <f t="shared" si="137"/>
        <v>0</v>
      </c>
      <c r="AM502" s="12">
        <f>V502/Team_Defense_Table[[#Totals],[Passing yds/att]]*'Fanduel Export'!Q502</f>
        <v>0</v>
      </c>
      <c r="AN502" s="12">
        <f t="shared" si="152"/>
        <v>0</v>
      </c>
      <c r="AO502" s="12">
        <f>IFERROR(IF(OR($B502="D",$B502="K"),0,VLOOKUP($P502,Receiving!$C:$T,7,FALSE)/VLOOKUP($P502,Receiving!$C:$T,5,FALSE)),0)*$AJ502</f>
        <v>1.75</v>
      </c>
      <c r="AP502" s="21">
        <f t="shared" si="144"/>
        <v>44.777285214785209</v>
      </c>
      <c r="AQ502" s="21">
        <f t="shared" si="145"/>
        <v>1.1370782294280997</v>
      </c>
      <c r="AR502" s="22">
        <f t="shared" si="138"/>
        <v>1.375</v>
      </c>
      <c r="AS502" s="22">
        <f t="shared" si="146"/>
        <v>0.89341860883636404</v>
      </c>
      <c r="AT502" s="22">
        <f>AA502/Team_Defense_Table[[#Totals],[Yards per completion]]*'Fanduel Export'!S502</f>
        <v>12.137351520317843</v>
      </c>
      <c r="AU502" s="12">
        <f t="shared" si="153"/>
        <v>10.843735710240296</v>
      </c>
      <c r="AV502" s="12">
        <f t="shared" si="139"/>
        <v>0</v>
      </c>
      <c r="AW502" s="21">
        <f t="shared" si="147"/>
        <v>27.354940892440894</v>
      </c>
      <c r="AX502" s="12">
        <f t="shared" si="148"/>
        <v>0</v>
      </c>
      <c r="AY502" s="12">
        <f>AF502/Team_Defense_Table[[#Totals],[Rushing Y/A]]*R502</f>
        <v>0</v>
      </c>
      <c r="AZ502" s="12">
        <f t="shared" si="154"/>
        <v>0</v>
      </c>
      <c r="BA502" s="22">
        <f t="shared" si="140"/>
        <v>1.7718735710240296</v>
      </c>
      <c r="BB502" s="22">
        <f t="shared" si="141"/>
        <v>0.39374968244978437</v>
      </c>
      <c r="BC502" s="21">
        <f t="shared" si="142"/>
        <v>0.3888888888888889</v>
      </c>
      <c r="BD502" t="str">
        <f t="shared" si="149"/>
        <v>Keelan Doss</v>
      </c>
      <c r="BE502">
        <f t="shared" si="150"/>
        <v>4500</v>
      </c>
      <c r="BF502" t="str">
        <f t="shared" si="151"/>
        <v>WR</v>
      </c>
    </row>
    <row r="503" spans="1:58" x14ac:dyDescent="0.3">
      <c r="A503" t="s">
        <v>3316</v>
      </c>
      <c r="B503" t="s">
        <v>49</v>
      </c>
      <c r="C503" t="s">
        <v>1966</v>
      </c>
      <c r="D503" t="s">
        <v>666</v>
      </c>
      <c r="E503" t="s">
        <v>3317</v>
      </c>
      <c r="F503">
        <v>0</v>
      </c>
      <c r="G503">
        <v>0</v>
      </c>
      <c r="H503">
        <v>4500</v>
      </c>
      <c r="I503" t="s">
        <v>1972</v>
      </c>
      <c r="J503" t="s">
        <v>1093</v>
      </c>
      <c r="K503" t="s">
        <v>86</v>
      </c>
      <c r="O503" t="str">
        <f t="shared" si="143"/>
        <v>Matthew Slater</v>
      </c>
      <c r="P503" t="str">
        <f>IFERROR(VLOOKUP(O:O,'Name Bridge'!A:B,2,FALSE),O:O)</f>
        <v>Matthew Slater</v>
      </c>
      <c r="Q503" s="12">
        <f>VLOOKUP($K503,'Defensive Stats'!$AC:$AH,2,FALSE)</f>
        <v>7.7027522935779817</v>
      </c>
      <c r="R503" s="12">
        <f>VLOOKUP($K503,'Defensive Stats'!$AC:$AH,4,FALSE)</f>
        <v>4.4659793814432991</v>
      </c>
      <c r="S503" s="12">
        <f>VLOOKUP($K503,'Defensive Stats'!$AC:$AH,6,FALSE)</f>
        <v>12.203488372093023</v>
      </c>
      <c r="T503" s="12">
        <f>IFERROR(VLOOKUP($P503,Passing!$C:$AF,9,FALSE)/VLOOKUP($P503,Passing!$C:$AF,5,FALSE),0)</f>
        <v>0</v>
      </c>
      <c r="U503" s="12">
        <f>IFERROR(VLOOKUP($P503,Passing!$C:$AF,11,FALSE)/VLOOKUP($P503,Passing!$C:$AF,5,FALSE),0)</f>
        <v>0</v>
      </c>
      <c r="V503" s="12">
        <f>IFERROR(VLOOKUP($P503,Passing!$C:$AF,18,FALSE),0)</f>
        <v>0</v>
      </c>
      <c r="W503" s="12">
        <f>IFERROR(VLOOKUP($P503,Passing!$C:$AF,12,FALSE)/VLOOKUP($P503,Passing!$C:$AF,5,FALSE),0)</f>
        <v>0</v>
      </c>
      <c r="X503" s="12">
        <f>IFERROR(IF(OR($B503="D",$B503="K"),0,VLOOKUP($P503,Receiving!$C:$T,7,FALSE)/VLOOKUP($P503,Receiving!$C:$T,5,FALSE)),0)*$AJ503</f>
        <v>0</v>
      </c>
      <c r="Y503" s="21">
        <f>IFERROR(VLOOKUP($P503,Receiving!$C:$T,8,FALSE)/VLOOKUP($P503,Receiving!$C:$T,5,FALSE),0)</f>
        <v>0</v>
      </c>
      <c r="Z503" s="21">
        <f>IFERROR(VLOOKUP($P503,Receiving!$C:$T,10,FALSE)/VLOOKUP($P503,Receiving!$C:$T,5,FALSE),0)</f>
        <v>0</v>
      </c>
      <c r="AA503" s="21">
        <f>IFERROR(VLOOKUP($P503,Receiving!$C:$T,11,FALSE),0)</f>
        <v>0</v>
      </c>
      <c r="AB503" s="21">
        <f>IFERROR(VLOOKUP($P503,Receiving!$C:$T,14,FALSE),0)</f>
        <v>0</v>
      </c>
      <c r="AC503" s="21">
        <f>IFERROR(VLOOKUP($P503,Receiving!$C:$T,11,FALSE)/VLOOKUP($P503,Receiving!$C:$T,5,FALSE),0)</f>
        <v>0</v>
      </c>
      <c r="AD503" s="12">
        <f>IFERROR(VLOOKUP($P503,Rushing!$C:$P,7,FALSE)/VLOOKUP($P503,Rushing!$C:$P,5,FALSE),0)</f>
        <v>0</v>
      </c>
      <c r="AE503" s="12">
        <f>IFERROR(VLOOKUP($P503,Rushing!$C:$P,8,FALSE)/VLOOKUP($P503,Rushing!$C:$P,5,FALSE),0)</f>
        <v>0</v>
      </c>
      <c r="AF503" s="12">
        <f>IFERROR(VLOOKUP($P503,Rushing!$C:$P,12,FALSE),0)</f>
        <v>0</v>
      </c>
      <c r="AG503" s="12">
        <f>IFERROR(VLOOKUP($P503,Rushing!$C:$P,9,FALSE)/VLOOKUP($P503,Rushing!$C:$P,5,FALSE),0)</f>
        <v>0</v>
      </c>
      <c r="AH503" s="12">
        <f>VLOOKUP($J503,'Vegas Odds'!$B:$S,18,FALSE)</f>
        <v>34.723204605263149</v>
      </c>
      <c r="AI503" s="12">
        <f>VLOOKUP($J503,'Vegas Odds'!$B:$S,17,FALSE)</f>
        <v>31.576795394736852</v>
      </c>
      <c r="AJ503">
        <v>1</v>
      </c>
      <c r="AK503" s="12">
        <f t="shared" si="136"/>
        <v>0</v>
      </c>
      <c r="AL503" s="12">
        <f t="shared" si="137"/>
        <v>0</v>
      </c>
      <c r="AM503" s="12">
        <f>V503/Team_Defense_Table[[#Totals],[Passing yds/att]]*'Fanduel Export'!Q503</f>
        <v>0</v>
      </c>
      <c r="AN503" s="12">
        <f t="shared" si="152"/>
        <v>0</v>
      </c>
      <c r="AO503" s="12">
        <f>IFERROR(IF(OR($B503="D",$B503="K"),0,VLOOKUP($P503,Receiving!$C:$T,7,FALSE)/VLOOKUP($P503,Receiving!$C:$T,5,FALSE)),0)*$AJ503</f>
        <v>0</v>
      </c>
      <c r="AP503" s="21">
        <f t="shared" si="144"/>
        <v>42.773239260739253</v>
      </c>
      <c r="AQ503" s="21">
        <f t="shared" si="145"/>
        <v>0</v>
      </c>
      <c r="AR503" s="22">
        <f t="shared" si="138"/>
        <v>0</v>
      </c>
      <c r="AS503" s="22">
        <f t="shared" si="146"/>
        <v>0</v>
      </c>
      <c r="AT503" s="22">
        <f>AA503/Team_Defense_Table[[#Totals],[Yards per completion]]*'Fanduel Export'!S503</f>
        <v>0</v>
      </c>
      <c r="AU503" s="12">
        <f t="shared" si="153"/>
        <v>0</v>
      </c>
      <c r="AV503" s="12">
        <f t="shared" si="139"/>
        <v>0</v>
      </c>
      <c r="AW503" s="21">
        <f t="shared" si="147"/>
        <v>34.718452380952385</v>
      </c>
      <c r="AX503" s="12">
        <f t="shared" si="148"/>
        <v>0</v>
      </c>
      <c r="AY503" s="12">
        <f>AF503/Team_Defense_Table[[#Totals],[Rushing Y/A]]*R503</f>
        <v>0</v>
      </c>
      <c r="AZ503" s="12">
        <f t="shared" si="154"/>
        <v>0</v>
      </c>
      <c r="BA503" s="22">
        <f t="shared" si="140"/>
        <v>0</v>
      </c>
      <c r="BB503" s="22">
        <f t="shared" si="141"/>
        <v>0</v>
      </c>
      <c r="BC503" s="21">
        <f t="shared" si="142"/>
        <v>0</v>
      </c>
      <c r="BD503" t="str">
        <f t="shared" si="149"/>
        <v>Matthew Slater</v>
      </c>
      <c r="BE503">
        <f t="shared" si="150"/>
        <v>4500</v>
      </c>
      <c r="BF503" t="str">
        <f t="shared" si="151"/>
        <v>WR</v>
      </c>
    </row>
    <row r="504" spans="1:58" x14ac:dyDescent="0.3">
      <c r="A504" t="s">
        <v>3318</v>
      </c>
      <c r="B504" t="s">
        <v>49</v>
      </c>
      <c r="C504" t="s">
        <v>2112</v>
      </c>
      <c r="D504" t="s">
        <v>440</v>
      </c>
      <c r="E504" t="s">
        <v>3210</v>
      </c>
      <c r="F504">
        <v>2.1875</v>
      </c>
      <c r="G504">
        <v>8</v>
      </c>
      <c r="H504">
        <v>4500</v>
      </c>
      <c r="I504" t="s">
        <v>1972</v>
      </c>
      <c r="J504" t="s">
        <v>86</v>
      </c>
      <c r="K504" t="s">
        <v>1093</v>
      </c>
      <c r="O504" t="str">
        <f t="shared" si="143"/>
        <v>Mack Hollins</v>
      </c>
      <c r="P504" t="str">
        <f>IFERROR(VLOOKUP(O:O,'Name Bridge'!A:B,2,FALSE),O:O)</f>
        <v>Mack Hollins</v>
      </c>
      <c r="Q504" s="12">
        <f>VLOOKUP($K504,'Defensive Stats'!$AC:$AH,2,FALSE)</f>
        <v>5.3843283582089549</v>
      </c>
      <c r="R504" s="12">
        <f>VLOOKUP($K504,'Defensive Stats'!$AC:$AH,4,FALSE)</f>
        <v>4.1863013698630134</v>
      </c>
      <c r="S504" s="12">
        <f>VLOOKUP($K504,'Defensive Stats'!$AC:$AH,6,FALSE)</f>
        <v>9.5247524752475243</v>
      </c>
      <c r="T504" s="12">
        <f>IFERROR(VLOOKUP($P504,Passing!$C:$AF,9,FALSE)/VLOOKUP($P504,Passing!$C:$AF,5,FALSE),0)</f>
        <v>0</v>
      </c>
      <c r="U504" s="12">
        <f>IFERROR(VLOOKUP($P504,Passing!$C:$AF,11,FALSE)/VLOOKUP($P504,Passing!$C:$AF,5,FALSE),0)</f>
        <v>0</v>
      </c>
      <c r="V504" s="12">
        <f>IFERROR(VLOOKUP($P504,Passing!$C:$AF,18,FALSE),0)</f>
        <v>0</v>
      </c>
      <c r="W504" s="12">
        <f>IFERROR(VLOOKUP($P504,Passing!$C:$AF,12,FALSE)/VLOOKUP($P504,Passing!$C:$AF,5,FALSE),0)</f>
        <v>0</v>
      </c>
      <c r="X504" s="12">
        <f>IFERROR(IF(OR($B504="D",$B504="K"),0,VLOOKUP($P504,Receiving!$C:$T,7,FALSE)/VLOOKUP($P504,Receiving!$C:$T,5,FALSE)),0)*$AJ504</f>
        <v>1.4375</v>
      </c>
      <c r="Y504" s="21">
        <f>IFERROR(VLOOKUP($P504,Receiving!$C:$T,8,FALSE)/VLOOKUP($P504,Receiving!$C:$T,5,FALSE),0)</f>
        <v>0.625</v>
      </c>
      <c r="Z504" s="21">
        <f>IFERROR(VLOOKUP($P504,Receiving!$C:$T,10,FALSE)/VLOOKUP($P504,Receiving!$C:$T,5,FALSE),0)</f>
        <v>7.8125</v>
      </c>
      <c r="AA504" s="21">
        <f>IFERROR(VLOOKUP($P504,Receiving!$C:$T,11,FALSE),0)</f>
        <v>12.5</v>
      </c>
      <c r="AB504" s="21">
        <f>IFERROR(VLOOKUP($P504,Receiving!$C:$T,14,FALSE),0)</f>
        <v>20</v>
      </c>
      <c r="AC504" s="21">
        <f>IFERROR(VLOOKUP($P504,Receiving!$C:$T,11,FALSE)/VLOOKUP($P504,Receiving!$C:$T,5,FALSE),0)</f>
        <v>0.78125</v>
      </c>
      <c r="AD504" s="12">
        <f>IFERROR(VLOOKUP($P504,Rushing!$C:$P,7,FALSE)/VLOOKUP($P504,Rushing!$C:$P,5,FALSE),0)</f>
        <v>0</v>
      </c>
      <c r="AE504" s="12">
        <f>IFERROR(VLOOKUP($P504,Rushing!$C:$P,8,FALSE)/VLOOKUP($P504,Rushing!$C:$P,5,FALSE),0)</f>
        <v>0</v>
      </c>
      <c r="AF504" s="12">
        <f>IFERROR(VLOOKUP($P504,Rushing!$C:$P,12,FALSE),0)</f>
        <v>0</v>
      </c>
      <c r="AG504" s="12">
        <f>IFERROR(VLOOKUP($P504,Rushing!$C:$P,9,FALSE)/VLOOKUP($P504,Rushing!$C:$P,5,FALSE),0)</f>
        <v>0</v>
      </c>
      <c r="AH504" s="12">
        <f>VLOOKUP($J504,'Vegas Odds'!$B:$S,18,FALSE)</f>
        <v>42.492174647302903</v>
      </c>
      <c r="AI504" s="12">
        <f>VLOOKUP($J504,'Vegas Odds'!$B:$S,17,FALSE)</f>
        <v>20.507825352697093</v>
      </c>
      <c r="AJ504">
        <v>1</v>
      </c>
      <c r="AK504" s="12">
        <f t="shared" si="136"/>
        <v>0</v>
      </c>
      <c r="AL504" s="12">
        <f t="shared" si="137"/>
        <v>0</v>
      </c>
      <c r="AM504" s="12">
        <f>V504/Team_Defense_Table[[#Totals],[Passing yds/att]]*'Fanduel Export'!Q504</f>
        <v>0</v>
      </c>
      <c r="AN504" s="12">
        <f t="shared" si="152"/>
        <v>0</v>
      </c>
      <c r="AO504" s="12">
        <f>IFERROR(IF(OR($B504="D",$B504="K"),0,VLOOKUP($P504,Receiving!$C:$T,7,FALSE)/VLOOKUP($P504,Receiving!$C:$T,5,FALSE)),0)*$AJ504</f>
        <v>1.4375</v>
      </c>
      <c r="AP504" s="21">
        <f t="shared" si="144"/>
        <v>49.607967032967032</v>
      </c>
      <c r="AQ504" s="21">
        <f t="shared" si="145"/>
        <v>1.2313042583443397</v>
      </c>
      <c r="AR504" s="22">
        <f t="shared" si="138"/>
        <v>0.625</v>
      </c>
      <c r="AS504" s="22">
        <f t="shared" si="146"/>
        <v>0.53534967754101725</v>
      </c>
      <c r="AT504" s="22">
        <f>AA504/Team_Defense_Table[[#Totals],[Yards per completion]]*'Fanduel Export'!S504</f>
        <v>11.212430995543974</v>
      </c>
      <c r="AU504" s="12">
        <f t="shared" si="153"/>
        <v>6.0025713179153737</v>
      </c>
      <c r="AV504" s="12">
        <f t="shared" si="139"/>
        <v>0</v>
      </c>
      <c r="AW504" s="21">
        <f t="shared" si="147"/>
        <v>42.314010989010988</v>
      </c>
      <c r="AX504" s="12">
        <f t="shared" si="148"/>
        <v>0</v>
      </c>
      <c r="AY504" s="12">
        <f>AF504/Team_Defense_Table[[#Totals],[Rushing Y/A]]*R504</f>
        <v>0</v>
      </c>
      <c r="AZ504" s="12">
        <f t="shared" si="154"/>
        <v>0</v>
      </c>
      <c r="BA504" s="22">
        <f t="shared" si="140"/>
        <v>0.91275713179153739</v>
      </c>
      <c r="BB504" s="22">
        <f t="shared" si="141"/>
        <v>0.20283491817589719</v>
      </c>
      <c r="BC504" s="21">
        <f t="shared" si="142"/>
        <v>0.31944444444444442</v>
      </c>
      <c r="BD504" t="str">
        <f t="shared" si="149"/>
        <v>Mack Hollins</v>
      </c>
      <c r="BE504">
        <f t="shared" si="150"/>
        <v>4500</v>
      </c>
      <c r="BF504" t="str">
        <f t="shared" si="151"/>
        <v>WR</v>
      </c>
    </row>
    <row r="505" spans="1:58" x14ac:dyDescent="0.3">
      <c r="A505" t="s">
        <v>3319</v>
      </c>
      <c r="B505" t="s">
        <v>34</v>
      </c>
      <c r="C505" t="s">
        <v>3320</v>
      </c>
      <c r="D505" t="s">
        <v>3321</v>
      </c>
      <c r="E505" t="s">
        <v>2002</v>
      </c>
      <c r="F505">
        <v>0</v>
      </c>
      <c r="G505">
        <v>0</v>
      </c>
      <c r="H505">
        <v>4500</v>
      </c>
      <c r="I505" t="s">
        <v>1972</v>
      </c>
      <c r="J505" t="s">
        <v>1093</v>
      </c>
      <c r="K505" t="s">
        <v>86</v>
      </c>
      <c r="O505" t="str">
        <f t="shared" si="143"/>
        <v>J.J. Taylor</v>
      </c>
      <c r="P505" t="str">
        <f>IFERROR(VLOOKUP(O:O,'Name Bridge'!A:B,2,FALSE),O:O)</f>
        <v>J.J. Taylor</v>
      </c>
      <c r="Q505" s="12">
        <f>VLOOKUP($K505,'Defensive Stats'!$AC:$AH,2,FALSE)</f>
        <v>7.7027522935779817</v>
      </c>
      <c r="R505" s="12">
        <f>VLOOKUP($K505,'Defensive Stats'!$AC:$AH,4,FALSE)</f>
        <v>4.4659793814432991</v>
      </c>
      <c r="S505" s="12">
        <f>VLOOKUP($K505,'Defensive Stats'!$AC:$AH,6,FALSE)</f>
        <v>12.203488372093023</v>
      </c>
      <c r="T505" s="12">
        <f>IFERROR(VLOOKUP($P505,Passing!$C:$AF,9,FALSE)/VLOOKUP($P505,Passing!$C:$AF,5,FALSE),0)</f>
        <v>0</v>
      </c>
      <c r="U505" s="12">
        <f>IFERROR(VLOOKUP($P505,Passing!$C:$AF,11,FALSE)/VLOOKUP($P505,Passing!$C:$AF,5,FALSE),0)</f>
        <v>0</v>
      </c>
      <c r="V505" s="12">
        <f>IFERROR(VLOOKUP($P505,Passing!$C:$AF,18,FALSE),0)</f>
        <v>0</v>
      </c>
      <c r="W505" s="12">
        <f>IFERROR(VLOOKUP($P505,Passing!$C:$AF,12,FALSE)/VLOOKUP($P505,Passing!$C:$AF,5,FALSE),0)</f>
        <v>0</v>
      </c>
      <c r="X505" s="12">
        <f>IFERROR(IF(OR($B505="D",$B505="K"),0,VLOOKUP($P505,Receiving!$C:$T,7,FALSE)/VLOOKUP($P505,Receiving!$C:$T,5,FALSE)),0)*$AJ505</f>
        <v>0</v>
      </c>
      <c r="Y505" s="21">
        <f>IFERROR(VLOOKUP($P505,Receiving!$C:$T,8,FALSE)/VLOOKUP($P505,Receiving!$C:$T,5,FALSE),0)</f>
        <v>0</v>
      </c>
      <c r="Z505" s="21">
        <f>IFERROR(VLOOKUP($P505,Receiving!$C:$T,10,FALSE)/VLOOKUP($P505,Receiving!$C:$T,5,FALSE),0)</f>
        <v>0</v>
      </c>
      <c r="AA505" s="21">
        <f>IFERROR(VLOOKUP($P505,Receiving!$C:$T,11,FALSE),0)</f>
        <v>0</v>
      </c>
      <c r="AB505" s="21">
        <f>IFERROR(VLOOKUP($P505,Receiving!$C:$T,14,FALSE),0)</f>
        <v>0</v>
      </c>
      <c r="AC505" s="21">
        <f>IFERROR(VLOOKUP($P505,Receiving!$C:$T,11,FALSE)/VLOOKUP($P505,Receiving!$C:$T,5,FALSE),0)</f>
        <v>0</v>
      </c>
      <c r="AD505" s="12">
        <f>IFERROR(VLOOKUP($P505,Rushing!$C:$P,7,FALSE)/VLOOKUP($P505,Rushing!$C:$P,5,FALSE),0)</f>
        <v>0</v>
      </c>
      <c r="AE505" s="12">
        <f>IFERROR(VLOOKUP($P505,Rushing!$C:$P,8,FALSE)/VLOOKUP($P505,Rushing!$C:$P,5,FALSE),0)</f>
        <v>0</v>
      </c>
      <c r="AF505" s="12">
        <f>IFERROR(VLOOKUP($P505,Rushing!$C:$P,12,FALSE),0)</f>
        <v>0</v>
      </c>
      <c r="AG505" s="12">
        <f>IFERROR(VLOOKUP($P505,Rushing!$C:$P,9,FALSE)/VLOOKUP($P505,Rushing!$C:$P,5,FALSE),0)</f>
        <v>0</v>
      </c>
      <c r="AH505" s="12">
        <f>VLOOKUP($J505,'Vegas Odds'!$B:$S,18,FALSE)</f>
        <v>34.723204605263149</v>
      </c>
      <c r="AI505" s="12">
        <f>VLOOKUP($J505,'Vegas Odds'!$B:$S,17,FALSE)</f>
        <v>31.576795394736852</v>
      </c>
      <c r="AJ505">
        <v>1</v>
      </c>
      <c r="AK505" s="12">
        <f t="shared" si="136"/>
        <v>0</v>
      </c>
      <c r="AL505" s="12">
        <f t="shared" si="137"/>
        <v>0</v>
      </c>
      <c r="AM505" s="12">
        <f>V505/Team_Defense_Table[[#Totals],[Passing yds/att]]*'Fanduel Export'!Q505</f>
        <v>0</v>
      </c>
      <c r="AN505" s="12">
        <f t="shared" si="152"/>
        <v>0</v>
      </c>
      <c r="AO505" s="12">
        <f>IFERROR(IF(OR($B505="D",$B505="K"),0,VLOOKUP($P505,Receiving!$C:$T,7,FALSE)/VLOOKUP($P505,Receiving!$C:$T,5,FALSE)),0)*$AJ505</f>
        <v>0</v>
      </c>
      <c r="AP505" s="21">
        <f t="shared" si="144"/>
        <v>42.773239260739253</v>
      </c>
      <c r="AQ505" s="21">
        <f t="shared" si="145"/>
        <v>0</v>
      </c>
      <c r="AR505" s="22">
        <f t="shared" si="138"/>
        <v>0</v>
      </c>
      <c r="AS505" s="22">
        <f t="shared" si="146"/>
        <v>0</v>
      </c>
      <c r="AT505" s="22">
        <f>AA505/Team_Defense_Table[[#Totals],[Yards per completion]]*'Fanduel Export'!S505</f>
        <v>0</v>
      </c>
      <c r="AU505" s="12">
        <f t="shared" si="153"/>
        <v>0</v>
      </c>
      <c r="AV505" s="12">
        <f t="shared" si="139"/>
        <v>0</v>
      </c>
      <c r="AW505" s="21">
        <f t="shared" si="147"/>
        <v>34.718452380952385</v>
      </c>
      <c r="AX505" s="12">
        <f t="shared" si="148"/>
        <v>0</v>
      </c>
      <c r="AY505" s="12">
        <f>AF505/Team_Defense_Table[[#Totals],[Rushing Y/A]]*R505</f>
        <v>0</v>
      </c>
      <c r="AZ505" s="12">
        <f t="shared" si="154"/>
        <v>0</v>
      </c>
      <c r="BA505" s="22">
        <f t="shared" si="140"/>
        <v>0</v>
      </c>
      <c r="BB505" s="22">
        <f t="shared" si="141"/>
        <v>0</v>
      </c>
      <c r="BC505" s="21">
        <f t="shared" si="142"/>
        <v>0</v>
      </c>
      <c r="BD505" t="str">
        <f t="shared" si="149"/>
        <v>J.J. Taylor</v>
      </c>
      <c r="BE505">
        <f t="shared" si="150"/>
        <v>4500</v>
      </c>
      <c r="BF505" t="str">
        <f t="shared" si="151"/>
        <v>RB</v>
      </c>
    </row>
    <row r="506" spans="1:58" x14ac:dyDescent="0.3">
      <c r="A506" t="s">
        <v>3322</v>
      </c>
      <c r="B506" t="s">
        <v>49</v>
      </c>
      <c r="C506" t="s">
        <v>3323</v>
      </c>
      <c r="D506" t="s">
        <v>3324</v>
      </c>
      <c r="E506" t="s">
        <v>3325</v>
      </c>
      <c r="F506">
        <v>0</v>
      </c>
      <c r="G506">
        <v>0</v>
      </c>
      <c r="H506">
        <v>4500</v>
      </c>
      <c r="I506" t="s">
        <v>1900</v>
      </c>
      <c r="J506" t="s">
        <v>61</v>
      </c>
      <c r="K506" t="s">
        <v>84</v>
      </c>
      <c r="O506" t="str">
        <f t="shared" si="143"/>
        <v>Freddie Swain</v>
      </c>
      <c r="P506" t="str">
        <f>IFERROR(VLOOKUP(O:O,'Name Bridge'!A:B,2,FALSE),O:O)</f>
        <v>Freddie Swain</v>
      </c>
      <c r="Q506" s="12">
        <f>VLOOKUP($K506,'Defensive Stats'!$AC:$AH,2,FALSE)</f>
        <v>7.3097014925373136</v>
      </c>
      <c r="R506" s="12">
        <f>VLOOKUP($K506,'Defensive Stats'!$AC:$AH,4,FALSE)</f>
        <v>4.2161520190023749</v>
      </c>
      <c r="S506" s="12">
        <f>VLOOKUP($K506,'Defensive Stats'!$AC:$AH,6,FALSE)</f>
        <v>11.162393162393162</v>
      </c>
      <c r="T506" s="12">
        <f>IFERROR(VLOOKUP($P506,Passing!$C:$AF,9,FALSE)/VLOOKUP($P506,Passing!$C:$AF,5,FALSE),0)</f>
        <v>0</v>
      </c>
      <c r="U506" s="12">
        <f>IFERROR(VLOOKUP($P506,Passing!$C:$AF,11,FALSE)/VLOOKUP($P506,Passing!$C:$AF,5,FALSE),0)</f>
        <v>0</v>
      </c>
      <c r="V506" s="12">
        <f>IFERROR(VLOOKUP($P506,Passing!$C:$AF,18,FALSE),0)</f>
        <v>0</v>
      </c>
      <c r="W506" s="12">
        <f>IFERROR(VLOOKUP($P506,Passing!$C:$AF,12,FALSE)/VLOOKUP($P506,Passing!$C:$AF,5,FALSE),0)</f>
        <v>0</v>
      </c>
      <c r="X506" s="12">
        <f>IFERROR(IF(OR($B506="D",$B506="K"),0,VLOOKUP($P506,Receiving!$C:$T,7,FALSE)/VLOOKUP($P506,Receiving!$C:$T,5,FALSE)),0)*$AJ506</f>
        <v>0</v>
      </c>
      <c r="Y506" s="21">
        <f>IFERROR(VLOOKUP($P506,Receiving!$C:$T,8,FALSE)/VLOOKUP($P506,Receiving!$C:$T,5,FALSE),0)</f>
        <v>0</v>
      </c>
      <c r="Z506" s="21">
        <f>IFERROR(VLOOKUP($P506,Receiving!$C:$T,10,FALSE)/VLOOKUP($P506,Receiving!$C:$T,5,FALSE),0)</f>
        <v>0</v>
      </c>
      <c r="AA506" s="21">
        <f>IFERROR(VLOOKUP($P506,Receiving!$C:$T,11,FALSE),0)</f>
        <v>0</v>
      </c>
      <c r="AB506" s="21">
        <f>IFERROR(VLOOKUP($P506,Receiving!$C:$T,14,FALSE),0)</f>
        <v>0</v>
      </c>
      <c r="AC506" s="21">
        <f>IFERROR(VLOOKUP($P506,Receiving!$C:$T,11,FALSE)/VLOOKUP($P506,Receiving!$C:$T,5,FALSE),0)</f>
        <v>0</v>
      </c>
      <c r="AD506" s="12">
        <f>IFERROR(VLOOKUP($P506,Rushing!$C:$P,7,FALSE)/VLOOKUP($P506,Rushing!$C:$P,5,FALSE),0)</f>
        <v>0</v>
      </c>
      <c r="AE506" s="12">
        <f>IFERROR(VLOOKUP($P506,Rushing!$C:$P,8,FALSE)/VLOOKUP($P506,Rushing!$C:$P,5,FALSE),0)</f>
        <v>0</v>
      </c>
      <c r="AF506" s="12">
        <f>IFERROR(VLOOKUP($P506,Rushing!$C:$P,12,FALSE),0)</f>
        <v>0</v>
      </c>
      <c r="AG506" s="12">
        <f>IFERROR(VLOOKUP($P506,Rushing!$C:$P,9,FALSE)/VLOOKUP($P506,Rushing!$C:$P,5,FALSE),0)</f>
        <v>0</v>
      </c>
      <c r="AH506" s="12">
        <f>VLOOKUP($J506,'Vegas Odds'!$B:$S,18,FALSE)</f>
        <v>34.284943948412703</v>
      </c>
      <c r="AI506" s="12">
        <f>VLOOKUP($J506,'Vegas Odds'!$B:$S,17,FALSE)</f>
        <v>30.315056051587295</v>
      </c>
      <c r="AJ506">
        <v>1</v>
      </c>
      <c r="AK506" s="12">
        <f t="shared" si="136"/>
        <v>0</v>
      </c>
      <c r="AL506" s="12">
        <f t="shared" si="137"/>
        <v>0</v>
      </c>
      <c r="AM506" s="12">
        <f>V506/Team_Defense_Table[[#Totals],[Passing yds/att]]*'Fanduel Export'!Q506</f>
        <v>0</v>
      </c>
      <c r="AN506" s="12">
        <f t="shared" si="152"/>
        <v>0</v>
      </c>
      <c r="AO506" s="12">
        <f>IFERROR(IF(OR($B506="D",$B506="K"),0,VLOOKUP($P506,Receiving!$C:$T,7,FALSE)/VLOOKUP($P506,Receiving!$C:$T,5,FALSE)),0)*$AJ506</f>
        <v>0</v>
      </c>
      <c r="AP506" s="21">
        <f t="shared" si="144"/>
        <v>34.263041125541122</v>
      </c>
      <c r="AQ506" s="21">
        <f t="shared" si="145"/>
        <v>0</v>
      </c>
      <c r="AR506" s="22">
        <f t="shared" si="138"/>
        <v>0</v>
      </c>
      <c r="AS506" s="22">
        <f t="shared" si="146"/>
        <v>0</v>
      </c>
      <c r="AT506" s="22">
        <f>AA506/Team_Defense_Table[[#Totals],[Yards per completion]]*'Fanduel Export'!S506</f>
        <v>0</v>
      </c>
      <c r="AU506" s="12">
        <f t="shared" si="153"/>
        <v>0</v>
      </c>
      <c r="AV506" s="12">
        <f t="shared" si="139"/>
        <v>0</v>
      </c>
      <c r="AW506" s="21">
        <f t="shared" si="147"/>
        <v>46.789285714285711</v>
      </c>
      <c r="AX506" s="12">
        <f t="shared" si="148"/>
        <v>0</v>
      </c>
      <c r="AY506" s="12">
        <f>AF506/Team_Defense_Table[[#Totals],[Rushing Y/A]]*R506</f>
        <v>0</v>
      </c>
      <c r="AZ506" s="12">
        <f t="shared" si="154"/>
        <v>0</v>
      </c>
      <c r="BA506" s="22">
        <f t="shared" si="140"/>
        <v>0</v>
      </c>
      <c r="BB506" s="22">
        <f t="shared" si="141"/>
        <v>0</v>
      </c>
      <c r="BC506" s="21">
        <f t="shared" si="142"/>
        <v>0</v>
      </c>
      <c r="BD506" t="str">
        <f t="shared" si="149"/>
        <v>Freddie Swain</v>
      </c>
      <c r="BE506">
        <f t="shared" si="150"/>
        <v>4500</v>
      </c>
      <c r="BF506" t="str">
        <f t="shared" si="151"/>
        <v>WR</v>
      </c>
    </row>
    <row r="507" spans="1:58" x14ac:dyDescent="0.3">
      <c r="A507" t="s">
        <v>3326</v>
      </c>
      <c r="B507" t="s">
        <v>34</v>
      </c>
      <c r="C507" t="s">
        <v>2953</v>
      </c>
      <c r="D507" t="s">
        <v>3327</v>
      </c>
      <c r="E507" t="s">
        <v>3328</v>
      </c>
      <c r="F507">
        <v>0</v>
      </c>
      <c r="G507">
        <v>0</v>
      </c>
      <c r="H507">
        <v>4500</v>
      </c>
      <c r="I507" t="s">
        <v>1941</v>
      </c>
      <c r="J507" t="s">
        <v>76</v>
      </c>
      <c r="K507" t="s">
        <v>135</v>
      </c>
      <c r="O507" t="str">
        <f t="shared" si="143"/>
        <v>Elijah Holyfield</v>
      </c>
      <c r="P507" t="str">
        <f>IFERROR(VLOOKUP(O:O,'Name Bridge'!A:B,2,FALSE),O:O)</f>
        <v>Elijah Holyfield</v>
      </c>
      <c r="Q507" s="12">
        <f>VLOOKUP($K507,'Defensive Stats'!$AC:$AH,2,FALSE)</f>
        <v>7.0796296296296299</v>
      </c>
      <c r="R507" s="12">
        <f>VLOOKUP($K507,'Defensive Stats'!$AC:$AH,4,FALSE)</f>
        <v>4.7444219066937121</v>
      </c>
      <c r="S507" s="12">
        <f>VLOOKUP($K507,'Defensive Stats'!$AC:$AH,6,FALSE)</f>
        <v>10.304582210242588</v>
      </c>
      <c r="T507" s="12">
        <f>IFERROR(VLOOKUP($P507,Passing!$C:$AF,9,FALSE)/VLOOKUP($P507,Passing!$C:$AF,5,FALSE),0)</f>
        <v>0</v>
      </c>
      <c r="U507" s="12">
        <f>IFERROR(VLOOKUP($P507,Passing!$C:$AF,11,FALSE)/VLOOKUP($P507,Passing!$C:$AF,5,FALSE),0)</f>
        <v>0</v>
      </c>
      <c r="V507" s="12">
        <f>IFERROR(VLOOKUP($P507,Passing!$C:$AF,18,FALSE),0)</f>
        <v>0</v>
      </c>
      <c r="W507" s="12">
        <f>IFERROR(VLOOKUP($P507,Passing!$C:$AF,12,FALSE)/VLOOKUP($P507,Passing!$C:$AF,5,FALSE),0)</f>
        <v>0</v>
      </c>
      <c r="X507" s="12">
        <f>IFERROR(IF(OR($B507="D",$B507="K"),0,VLOOKUP($P507,Receiving!$C:$T,7,FALSE)/VLOOKUP($P507,Receiving!$C:$T,5,FALSE)),0)*$AJ507</f>
        <v>0</v>
      </c>
      <c r="Y507" s="21">
        <f>IFERROR(VLOOKUP($P507,Receiving!$C:$T,8,FALSE)/VLOOKUP($P507,Receiving!$C:$T,5,FALSE),0)</f>
        <v>0</v>
      </c>
      <c r="Z507" s="21">
        <f>IFERROR(VLOOKUP($P507,Receiving!$C:$T,10,FALSE)/VLOOKUP($P507,Receiving!$C:$T,5,FALSE),0)</f>
        <v>0</v>
      </c>
      <c r="AA507" s="21">
        <f>IFERROR(VLOOKUP($P507,Receiving!$C:$T,11,FALSE),0)</f>
        <v>0</v>
      </c>
      <c r="AB507" s="21">
        <f>IFERROR(VLOOKUP($P507,Receiving!$C:$T,14,FALSE),0)</f>
        <v>0</v>
      </c>
      <c r="AC507" s="21">
        <f>IFERROR(VLOOKUP($P507,Receiving!$C:$T,11,FALSE)/VLOOKUP($P507,Receiving!$C:$T,5,FALSE),0)</f>
        <v>0</v>
      </c>
      <c r="AD507" s="12">
        <f>IFERROR(VLOOKUP($P507,Rushing!$C:$P,7,FALSE)/VLOOKUP($P507,Rushing!$C:$P,5,FALSE),0)</f>
        <v>0</v>
      </c>
      <c r="AE507" s="12">
        <f>IFERROR(VLOOKUP($P507,Rushing!$C:$P,8,FALSE)/VLOOKUP($P507,Rushing!$C:$P,5,FALSE),0)</f>
        <v>0</v>
      </c>
      <c r="AF507" s="12">
        <f>IFERROR(VLOOKUP($P507,Rushing!$C:$P,12,FALSE),0)</f>
        <v>0</v>
      </c>
      <c r="AG507" s="12">
        <f>IFERROR(VLOOKUP($P507,Rushing!$C:$P,9,FALSE)/VLOOKUP($P507,Rushing!$C:$P,5,FALSE),0)</f>
        <v>0</v>
      </c>
      <c r="AH507" s="12">
        <f>VLOOKUP($J507,'Vegas Odds'!$B:$S,18,FALSE)</f>
        <v>29.284970403171386</v>
      </c>
      <c r="AI507" s="12">
        <f>VLOOKUP($J507,'Vegas Odds'!$B:$S,17,FALSE)</f>
        <v>32.615029596828613</v>
      </c>
      <c r="AJ507">
        <v>1</v>
      </c>
      <c r="AK507" s="12">
        <f t="shared" si="136"/>
        <v>0</v>
      </c>
      <c r="AL507" s="12">
        <f t="shared" si="137"/>
        <v>0</v>
      </c>
      <c r="AM507" s="12">
        <f>V507/Team_Defense_Table[[#Totals],[Passing yds/att]]*'Fanduel Export'!Q507</f>
        <v>0</v>
      </c>
      <c r="AN507" s="12">
        <f t="shared" si="152"/>
        <v>0</v>
      </c>
      <c r="AO507" s="12">
        <f>IFERROR(IF(OR($B507="D",$B507="K"),0,VLOOKUP($P507,Receiving!$C:$T,7,FALSE)/VLOOKUP($P507,Receiving!$C:$T,5,FALSE)),0)*$AJ507</f>
        <v>0</v>
      </c>
      <c r="AP507" s="21">
        <f t="shared" si="144"/>
        <v>48.590422077922085</v>
      </c>
      <c r="AQ507" s="21">
        <f t="shared" si="145"/>
        <v>0</v>
      </c>
      <c r="AR507" s="22">
        <f t="shared" si="138"/>
        <v>0</v>
      </c>
      <c r="AS507" s="22">
        <f t="shared" si="146"/>
        <v>0</v>
      </c>
      <c r="AT507" s="22">
        <f>AA507/Team_Defense_Table[[#Totals],[Yards per completion]]*'Fanduel Export'!S507</f>
        <v>0</v>
      </c>
      <c r="AU507" s="12">
        <f t="shared" si="153"/>
        <v>0</v>
      </c>
      <c r="AV507" s="12">
        <f t="shared" si="139"/>
        <v>0</v>
      </c>
      <c r="AW507" s="21">
        <f t="shared" si="147"/>
        <v>20.961922799422798</v>
      </c>
      <c r="AX507" s="12">
        <f t="shared" si="148"/>
        <v>0</v>
      </c>
      <c r="AY507" s="12">
        <f>AF507/Team_Defense_Table[[#Totals],[Rushing Y/A]]*R507</f>
        <v>0</v>
      </c>
      <c r="AZ507" s="12">
        <f t="shared" si="154"/>
        <v>0</v>
      </c>
      <c r="BA507" s="22">
        <f t="shared" si="140"/>
        <v>0</v>
      </c>
      <c r="BB507" s="22">
        <f t="shared" si="141"/>
        <v>0</v>
      </c>
      <c r="BC507" s="21">
        <f t="shared" si="142"/>
        <v>0</v>
      </c>
      <c r="BD507" t="str">
        <f t="shared" si="149"/>
        <v>Elijah Holyfield</v>
      </c>
      <c r="BE507">
        <f t="shared" si="150"/>
        <v>4500</v>
      </c>
      <c r="BF507" t="str">
        <f t="shared" si="151"/>
        <v>RB</v>
      </c>
    </row>
    <row r="508" spans="1:58" x14ac:dyDescent="0.3">
      <c r="A508" t="s">
        <v>3329</v>
      </c>
      <c r="B508" t="s">
        <v>34</v>
      </c>
      <c r="C508" t="s">
        <v>2147</v>
      </c>
      <c r="D508" t="s">
        <v>3330</v>
      </c>
      <c r="E508" t="s">
        <v>3331</v>
      </c>
      <c r="F508">
        <v>0</v>
      </c>
      <c r="G508">
        <v>0</v>
      </c>
      <c r="H508">
        <v>4500</v>
      </c>
      <c r="I508" t="s">
        <v>1888</v>
      </c>
      <c r="J508" t="s">
        <v>54</v>
      </c>
      <c r="K508" t="s">
        <v>37</v>
      </c>
      <c r="O508" t="str">
        <f t="shared" si="143"/>
        <v>Brian Herrien</v>
      </c>
      <c r="P508" t="str">
        <f>IFERROR(VLOOKUP(O:O,'Name Bridge'!A:B,2,FALSE),O:O)</f>
        <v>Brian Herrien</v>
      </c>
      <c r="Q508" s="12">
        <f>VLOOKUP($K508,'Defensive Stats'!$AC:$AH,2,FALSE)</f>
        <v>6.09375</v>
      </c>
      <c r="R508" s="12">
        <f>VLOOKUP($K508,'Defensive Stats'!$AC:$AH,4,FALSE)</f>
        <v>4.3941176470588239</v>
      </c>
      <c r="S508" s="12">
        <f>VLOOKUP($K508,'Defensive Stats'!$AC:$AH,6,FALSE)</f>
        <v>10.424528301886792</v>
      </c>
      <c r="T508" s="12">
        <f>IFERROR(VLOOKUP($P508,Passing!$C:$AF,9,FALSE)/VLOOKUP($P508,Passing!$C:$AF,5,FALSE),0)</f>
        <v>0</v>
      </c>
      <c r="U508" s="12">
        <f>IFERROR(VLOOKUP($P508,Passing!$C:$AF,11,FALSE)/VLOOKUP($P508,Passing!$C:$AF,5,FALSE),0)</f>
        <v>0</v>
      </c>
      <c r="V508" s="12">
        <f>IFERROR(VLOOKUP($P508,Passing!$C:$AF,18,FALSE),0)</f>
        <v>0</v>
      </c>
      <c r="W508" s="12">
        <f>IFERROR(VLOOKUP($P508,Passing!$C:$AF,12,FALSE)/VLOOKUP($P508,Passing!$C:$AF,5,FALSE),0)</f>
        <v>0</v>
      </c>
      <c r="X508" s="12">
        <f>IFERROR(IF(OR($B508="D",$B508="K"),0,VLOOKUP($P508,Receiving!$C:$T,7,FALSE)/VLOOKUP($P508,Receiving!$C:$T,5,FALSE)),0)*$AJ508</f>
        <v>0</v>
      </c>
      <c r="Y508" s="21">
        <f>IFERROR(VLOOKUP($P508,Receiving!$C:$T,8,FALSE)/VLOOKUP($P508,Receiving!$C:$T,5,FALSE),0)</f>
        <v>0</v>
      </c>
      <c r="Z508" s="21">
        <f>IFERROR(VLOOKUP($P508,Receiving!$C:$T,10,FALSE)/VLOOKUP($P508,Receiving!$C:$T,5,FALSE),0)</f>
        <v>0</v>
      </c>
      <c r="AA508" s="21">
        <f>IFERROR(VLOOKUP($P508,Receiving!$C:$T,11,FALSE),0)</f>
        <v>0</v>
      </c>
      <c r="AB508" s="21">
        <f>IFERROR(VLOOKUP($P508,Receiving!$C:$T,14,FALSE),0)</f>
        <v>0</v>
      </c>
      <c r="AC508" s="21">
        <f>IFERROR(VLOOKUP($P508,Receiving!$C:$T,11,FALSE)/VLOOKUP($P508,Receiving!$C:$T,5,FALSE),0)</f>
        <v>0</v>
      </c>
      <c r="AD508" s="12">
        <f>IFERROR(VLOOKUP($P508,Rushing!$C:$P,7,FALSE)/VLOOKUP($P508,Rushing!$C:$P,5,FALSE),0)</f>
        <v>0</v>
      </c>
      <c r="AE508" s="12">
        <f>IFERROR(VLOOKUP($P508,Rushing!$C:$P,8,FALSE)/VLOOKUP($P508,Rushing!$C:$P,5,FALSE),0)</f>
        <v>0</v>
      </c>
      <c r="AF508" s="12">
        <f>IFERROR(VLOOKUP($P508,Rushing!$C:$P,12,FALSE),0)</f>
        <v>0</v>
      </c>
      <c r="AG508" s="12">
        <f>IFERROR(VLOOKUP($P508,Rushing!$C:$P,9,FALSE)/VLOOKUP($P508,Rushing!$C:$P,5,FALSE),0)</f>
        <v>0</v>
      </c>
      <c r="AH508" s="12">
        <f>VLOOKUP($J508,'Vegas Odds'!$B:$S,18,FALSE)</f>
        <v>39.317423175965665</v>
      </c>
      <c r="AI508" s="12">
        <f>VLOOKUP($J508,'Vegas Odds'!$B:$S,17,FALSE)</f>
        <v>20.682576824034335</v>
      </c>
      <c r="AJ508">
        <v>1</v>
      </c>
      <c r="AK508" s="12">
        <f t="shared" si="136"/>
        <v>0</v>
      </c>
      <c r="AL508" s="12">
        <f t="shared" si="137"/>
        <v>0</v>
      </c>
      <c r="AM508" s="12">
        <f>V508/Team_Defense_Table[[#Totals],[Passing yds/att]]*'Fanduel Export'!Q508</f>
        <v>0</v>
      </c>
      <c r="AN508" s="12">
        <f t="shared" si="152"/>
        <v>0</v>
      </c>
      <c r="AO508" s="12">
        <f>IFERROR(IF(OR($B508="D",$B508="K"),0,VLOOKUP($P508,Receiving!$C:$T,7,FALSE)/VLOOKUP($P508,Receiving!$C:$T,5,FALSE)),0)*$AJ508</f>
        <v>0</v>
      </c>
      <c r="AP508" s="21">
        <f t="shared" si="144"/>
        <v>34.054517704517707</v>
      </c>
      <c r="AQ508" s="21">
        <f t="shared" si="145"/>
        <v>0</v>
      </c>
      <c r="AR508" s="22">
        <f t="shared" si="138"/>
        <v>0</v>
      </c>
      <c r="AS508" s="22">
        <f t="shared" si="146"/>
        <v>0</v>
      </c>
      <c r="AT508" s="22">
        <f>AA508/Team_Defense_Table[[#Totals],[Yards per completion]]*'Fanduel Export'!S508</f>
        <v>0</v>
      </c>
      <c r="AU508" s="12">
        <f t="shared" si="153"/>
        <v>0</v>
      </c>
      <c r="AV508" s="12">
        <f t="shared" si="139"/>
        <v>0</v>
      </c>
      <c r="AW508" s="21">
        <f t="shared" si="147"/>
        <v>28.633928571428569</v>
      </c>
      <c r="AX508" s="12">
        <f t="shared" si="148"/>
        <v>0</v>
      </c>
      <c r="AY508" s="12">
        <f>AF508/Team_Defense_Table[[#Totals],[Rushing Y/A]]*R508</f>
        <v>0</v>
      </c>
      <c r="AZ508" s="12">
        <f t="shared" si="154"/>
        <v>0</v>
      </c>
      <c r="BA508" s="22">
        <f t="shared" si="140"/>
        <v>0</v>
      </c>
      <c r="BB508" s="22">
        <f t="shared" si="141"/>
        <v>0</v>
      </c>
      <c r="BC508" s="21">
        <f t="shared" si="142"/>
        <v>0</v>
      </c>
      <c r="BD508" t="str">
        <f t="shared" si="149"/>
        <v>Brian Herrien</v>
      </c>
      <c r="BE508">
        <f t="shared" si="150"/>
        <v>4500</v>
      </c>
      <c r="BF508" t="str">
        <f t="shared" si="151"/>
        <v>RB</v>
      </c>
    </row>
    <row r="509" spans="1:58" x14ac:dyDescent="0.3">
      <c r="A509" t="s">
        <v>3332</v>
      </c>
      <c r="B509" t="s">
        <v>49</v>
      </c>
      <c r="C509" t="s">
        <v>3333</v>
      </c>
      <c r="D509" t="s">
        <v>686</v>
      </c>
      <c r="E509" t="s">
        <v>3334</v>
      </c>
      <c r="F509">
        <v>-0.46666665871938001</v>
      </c>
      <c r="G509">
        <v>3</v>
      </c>
      <c r="H509">
        <v>4500</v>
      </c>
      <c r="I509" t="s">
        <v>1896</v>
      </c>
      <c r="J509" t="s">
        <v>1094</v>
      </c>
      <c r="K509" t="s">
        <v>46</v>
      </c>
      <c r="O509" t="str">
        <f t="shared" si="143"/>
        <v>Darrius Shepherd</v>
      </c>
      <c r="P509" t="str">
        <f>IFERROR(VLOOKUP(O:O,'Name Bridge'!A:B,2,FALSE),O:O)</f>
        <v>Darrius Shepherd</v>
      </c>
      <c r="Q509" s="12">
        <f>VLOOKUP($K509,'Defensive Stats'!$AC:$AH,2,FALSE)</f>
        <v>6.2179700499168051</v>
      </c>
      <c r="R509" s="12">
        <f>VLOOKUP($K509,'Defensive Stats'!$AC:$AH,4,FALSE)</f>
        <v>4.2772277227722775</v>
      </c>
      <c r="S509" s="12">
        <f>VLOOKUP($K509,'Defensive Stats'!$AC:$AH,6,FALSE)</f>
        <v>9.4847715736040605</v>
      </c>
      <c r="T509" s="12">
        <f>IFERROR(VLOOKUP($P509,Passing!$C:$AF,9,FALSE)/VLOOKUP($P509,Passing!$C:$AF,5,FALSE),0)</f>
        <v>0</v>
      </c>
      <c r="U509" s="12">
        <f>IFERROR(VLOOKUP($P509,Passing!$C:$AF,11,FALSE)/VLOOKUP($P509,Passing!$C:$AF,5,FALSE),0)</f>
        <v>0</v>
      </c>
      <c r="V509" s="12">
        <f>IFERROR(VLOOKUP($P509,Passing!$C:$AF,18,FALSE),0)</f>
        <v>0</v>
      </c>
      <c r="W509" s="12">
        <f>IFERROR(VLOOKUP($P509,Passing!$C:$AF,12,FALSE)/VLOOKUP($P509,Passing!$C:$AF,5,FALSE),0)</f>
        <v>0</v>
      </c>
      <c r="X509" s="12">
        <f>IFERROR(IF(OR($B509="D",$B509="K"),0,VLOOKUP($P509,Receiving!$C:$T,7,FALSE)/VLOOKUP($P509,Receiving!$C:$T,5,FALSE)),0)*$AJ509</f>
        <v>0.33333333333333331</v>
      </c>
      <c r="Y509" s="21">
        <f>IFERROR(VLOOKUP($P509,Receiving!$C:$T,8,FALSE)/VLOOKUP($P509,Receiving!$C:$T,5,FALSE),0)</f>
        <v>0.16666666666666666</v>
      </c>
      <c r="Z509" s="21">
        <f>IFERROR(VLOOKUP($P509,Receiving!$C:$T,10,FALSE)/VLOOKUP($P509,Receiving!$C:$T,5,FALSE),0)</f>
        <v>0.16666666666666666</v>
      </c>
      <c r="AA509" s="21">
        <f>IFERROR(VLOOKUP($P509,Receiving!$C:$T,11,FALSE),0)</f>
        <v>1</v>
      </c>
      <c r="AB509" s="21">
        <f>IFERROR(VLOOKUP($P509,Receiving!$C:$T,14,FALSE),0)</f>
        <v>1</v>
      </c>
      <c r="AC509" s="21">
        <f>IFERROR(VLOOKUP($P509,Receiving!$C:$T,11,FALSE)/VLOOKUP($P509,Receiving!$C:$T,5,FALSE),0)</f>
        <v>0.16666666666666666</v>
      </c>
      <c r="AD509" s="12">
        <f>IFERROR(VLOOKUP($P509,Rushing!$C:$P,7,FALSE)/VLOOKUP($P509,Rushing!$C:$P,5,FALSE),0)</f>
        <v>0</v>
      </c>
      <c r="AE509" s="12">
        <f>IFERROR(VLOOKUP($P509,Rushing!$C:$P,8,FALSE)/VLOOKUP($P509,Rushing!$C:$P,5,FALSE),0)</f>
        <v>0</v>
      </c>
      <c r="AF509" s="12">
        <f>IFERROR(VLOOKUP($P509,Rushing!$C:$P,12,FALSE),0)</f>
        <v>0</v>
      </c>
      <c r="AG509" s="12">
        <f>IFERROR(VLOOKUP($P509,Rushing!$C:$P,9,FALSE)/VLOOKUP($P509,Rushing!$C:$P,5,FALSE),0)</f>
        <v>0</v>
      </c>
      <c r="AH509" s="12">
        <f>VLOOKUP($J509,'Vegas Odds'!$B:$S,18,FALSE)</f>
        <v>37.252589426829275</v>
      </c>
      <c r="AI509" s="12">
        <f>VLOOKUP($J509,'Vegas Odds'!$B:$S,17,FALSE)</f>
        <v>23.147410573170728</v>
      </c>
      <c r="AJ509">
        <v>1</v>
      </c>
      <c r="AK509" s="12">
        <f t="shared" si="136"/>
        <v>0</v>
      </c>
      <c r="AL509" s="12">
        <f t="shared" si="137"/>
        <v>0</v>
      </c>
      <c r="AM509" s="12">
        <f>V509/Team_Defense_Table[[#Totals],[Passing yds/att]]*'Fanduel Export'!Q509</f>
        <v>0</v>
      </c>
      <c r="AN509" s="12">
        <f t="shared" si="152"/>
        <v>0</v>
      </c>
      <c r="AO509" s="12">
        <f>IFERROR(IF(OR($B509="D",$B509="K"),0,VLOOKUP($P509,Receiving!$C:$T,7,FALSE)/VLOOKUP($P509,Receiving!$C:$T,5,FALSE)),0)*$AJ509</f>
        <v>0.33333333333333331</v>
      </c>
      <c r="AP509" s="21">
        <f t="shared" si="144"/>
        <v>34.582088744588752</v>
      </c>
      <c r="AQ509" s="21">
        <f t="shared" si="145"/>
        <v>0.35907402530409993</v>
      </c>
      <c r="AR509" s="22">
        <f t="shared" si="138"/>
        <v>0.16666666666666666</v>
      </c>
      <c r="AS509" s="22">
        <f t="shared" si="146"/>
        <v>0.17953701265204997</v>
      </c>
      <c r="AT509" s="22">
        <f>AA509/Team_Defense_Table[[#Totals],[Yards per completion]]*'Fanduel Export'!S509</f>
        <v>0.8932292743892547</v>
      </c>
      <c r="AU509" s="12">
        <f t="shared" si="153"/>
        <v>0.16036771553720502</v>
      </c>
      <c r="AV509" s="12">
        <f t="shared" si="139"/>
        <v>0</v>
      </c>
      <c r="AW509" s="21">
        <f t="shared" si="147"/>
        <v>28.472023809523812</v>
      </c>
      <c r="AX509" s="12">
        <f t="shared" si="148"/>
        <v>0</v>
      </c>
      <c r="AY509" s="12">
        <f>AF509/Team_Defense_Table[[#Totals],[Rushing Y/A]]*R509</f>
        <v>0</v>
      </c>
      <c r="AZ509" s="12">
        <f t="shared" si="154"/>
        <v>0</v>
      </c>
      <c r="BA509" s="22">
        <f t="shared" si="140"/>
        <v>9.9370104887053834E-2</v>
      </c>
      <c r="BB509" s="22">
        <f t="shared" si="141"/>
        <v>2.2082245530456408E-2</v>
      </c>
      <c r="BC509" s="21">
        <f t="shared" si="142"/>
        <v>7.407407407407407E-2</v>
      </c>
      <c r="BD509" t="str">
        <f t="shared" si="149"/>
        <v>Darrius Shepherd</v>
      </c>
      <c r="BE509">
        <f t="shared" si="150"/>
        <v>4500</v>
      </c>
      <c r="BF509" t="str">
        <f t="shared" si="151"/>
        <v>WR</v>
      </c>
    </row>
    <row r="510" spans="1:58" x14ac:dyDescent="0.3">
      <c r="A510" t="s">
        <v>3335</v>
      </c>
      <c r="B510" t="s">
        <v>49</v>
      </c>
      <c r="C510" t="s">
        <v>3336</v>
      </c>
      <c r="D510" t="s">
        <v>377</v>
      </c>
      <c r="E510" t="s">
        <v>3337</v>
      </c>
      <c r="F510">
        <v>3.05454531582919</v>
      </c>
      <c r="G510">
        <v>11</v>
      </c>
      <c r="H510">
        <v>4500</v>
      </c>
      <c r="I510" t="s">
        <v>1968</v>
      </c>
      <c r="J510" t="s">
        <v>99</v>
      </c>
      <c r="K510" t="s">
        <v>72</v>
      </c>
      <c r="O510" t="str">
        <f t="shared" si="143"/>
        <v>Javon Wims</v>
      </c>
      <c r="P510" t="str">
        <f>IFERROR(VLOOKUP(O:O,'Name Bridge'!A:B,2,FALSE),O:O)</f>
        <v>Javon Wims</v>
      </c>
      <c r="Q510" s="12">
        <f>VLOOKUP($K510,'Defensive Stats'!$AC:$AH,2,FALSE)</f>
        <v>7.4484451718494276</v>
      </c>
      <c r="R510" s="12">
        <f>VLOOKUP($K510,'Defensive Stats'!$AC:$AH,4,FALSE)</f>
        <v>4.0769230769230766</v>
      </c>
      <c r="S510" s="12">
        <f>VLOOKUP($K510,'Defensive Stats'!$AC:$AH,6,FALSE)</f>
        <v>11.94488188976378</v>
      </c>
      <c r="T510" s="12">
        <f>IFERROR(VLOOKUP($P510,Passing!$C:$AF,9,FALSE)/VLOOKUP($P510,Passing!$C:$AF,5,FALSE),0)</f>
        <v>0</v>
      </c>
      <c r="U510" s="12">
        <f>IFERROR(VLOOKUP($P510,Passing!$C:$AF,11,FALSE)/VLOOKUP($P510,Passing!$C:$AF,5,FALSE),0)</f>
        <v>0</v>
      </c>
      <c r="V510" s="12">
        <f>IFERROR(VLOOKUP($P510,Passing!$C:$AF,18,FALSE),0)</f>
        <v>0</v>
      </c>
      <c r="W510" s="12">
        <f>IFERROR(VLOOKUP($P510,Passing!$C:$AF,12,FALSE)/VLOOKUP($P510,Passing!$C:$AF,5,FALSE),0)</f>
        <v>0</v>
      </c>
      <c r="X510" s="12">
        <f>IFERROR(IF(OR($B510="D",$B510="K"),0,VLOOKUP($P510,Receiving!$C:$T,7,FALSE)/VLOOKUP($P510,Receiving!$C:$T,5,FALSE)),0)*$AJ510</f>
        <v>2.4375</v>
      </c>
      <c r="Y510" s="21">
        <f>IFERROR(VLOOKUP($P510,Receiving!$C:$T,8,FALSE)/VLOOKUP($P510,Receiving!$C:$T,5,FALSE),0)</f>
        <v>1.125</v>
      </c>
      <c r="Z510" s="21">
        <f>IFERROR(VLOOKUP($P510,Receiving!$C:$T,10,FALSE)/VLOOKUP($P510,Receiving!$C:$T,5,FALSE),0)</f>
        <v>11.625</v>
      </c>
      <c r="AA510" s="21">
        <f>IFERROR(VLOOKUP($P510,Receiving!$C:$T,11,FALSE),0)</f>
        <v>10.3</v>
      </c>
      <c r="AB510" s="21">
        <f>IFERROR(VLOOKUP($P510,Receiving!$C:$T,14,FALSE),0)</f>
        <v>37</v>
      </c>
      <c r="AC510" s="21">
        <f>IFERROR(VLOOKUP($P510,Receiving!$C:$T,11,FALSE)/VLOOKUP($P510,Receiving!$C:$T,5,FALSE),0)</f>
        <v>0.64375000000000004</v>
      </c>
      <c r="AD510" s="12">
        <f>IFERROR(VLOOKUP($P510,Rushing!$C:$P,7,FALSE)/VLOOKUP($P510,Rushing!$C:$P,5,FALSE),0)</f>
        <v>0</v>
      </c>
      <c r="AE510" s="12">
        <f>IFERROR(VLOOKUP($P510,Rushing!$C:$P,8,FALSE)/VLOOKUP($P510,Rushing!$C:$P,5,FALSE),0)</f>
        <v>0</v>
      </c>
      <c r="AF510" s="12">
        <f>IFERROR(VLOOKUP($P510,Rushing!$C:$P,12,FALSE),0)</f>
        <v>0</v>
      </c>
      <c r="AG510" s="12">
        <f>IFERROR(VLOOKUP($P510,Rushing!$C:$P,9,FALSE)/VLOOKUP($P510,Rushing!$C:$P,5,FALSE),0)</f>
        <v>0</v>
      </c>
      <c r="AH510" s="12">
        <f>VLOOKUP($J510,'Vegas Odds'!$B:$S,18,FALSE)</f>
        <v>39.087289482995565</v>
      </c>
      <c r="AI510" s="12">
        <f>VLOOKUP($J510,'Vegas Odds'!$B:$S,17,FALSE)</f>
        <v>21.912710517004435</v>
      </c>
      <c r="AJ510">
        <v>1</v>
      </c>
      <c r="AK510" s="12">
        <f t="shared" si="136"/>
        <v>0</v>
      </c>
      <c r="AL510" s="12">
        <f t="shared" si="137"/>
        <v>0</v>
      </c>
      <c r="AM510" s="12">
        <f>V510/Team_Defense_Table[[#Totals],[Passing yds/att]]*'Fanduel Export'!Q510</f>
        <v>0</v>
      </c>
      <c r="AN510" s="12">
        <f t="shared" si="152"/>
        <v>0</v>
      </c>
      <c r="AO510" s="12">
        <f>IFERROR(IF(OR($B510="D",$B510="K"),0,VLOOKUP($P510,Receiving!$C:$T,7,FALSE)/VLOOKUP($P510,Receiving!$C:$T,5,FALSE)),0)*$AJ510</f>
        <v>2.4375</v>
      </c>
      <c r="AP510" s="21">
        <f t="shared" si="144"/>
        <v>29.935714285714287</v>
      </c>
      <c r="AQ510" s="21">
        <f t="shared" si="145"/>
        <v>3.1826622610527888</v>
      </c>
      <c r="AR510" s="22">
        <f t="shared" si="138"/>
        <v>1.125</v>
      </c>
      <c r="AS510" s="22">
        <f t="shared" si="146"/>
        <v>1.4689210435628257</v>
      </c>
      <c r="AT510" s="22">
        <f>AA510/Team_Defense_Table[[#Totals],[Yards per completion]]*'Fanduel Export'!S510</f>
        <v>11.586577118140285</v>
      </c>
      <c r="AU510" s="12">
        <f t="shared" si="153"/>
        <v>17.019766951699786</v>
      </c>
      <c r="AV510" s="12">
        <f t="shared" si="139"/>
        <v>0</v>
      </c>
      <c r="AW510" s="21">
        <f t="shared" si="147"/>
        <v>24.985714285714284</v>
      </c>
      <c r="AX510" s="12">
        <f t="shared" si="148"/>
        <v>0</v>
      </c>
      <c r="AY510" s="12">
        <f>AF510/Team_Defense_Table[[#Totals],[Rushing Y/A]]*R510</f>
        <v>0</v>
      </c>
      <c r="AZ510" s="12">
        <f t="shared" si="154"/>
        <v>0</v>
      </c>
      <c r="BA510" s="22">
        <f t="shared" si="140"/>
        <v>2.2644766951699786</v>
      </c>
      <c r="BB510" s="22">
        <f t="shared" si="141"/>
        <v>0.5032170433711064</v>
      </c>
      <c r="BC510" s="21">
        <f t="shared" si="142"/>
        <v>0.54166666666666663</v>
      </c>
      <c r="BD510" t="str">
        <f t="shared" si="149"/>
        <v>Javon Wims</v>
      </c>
      <c r="BE510">
        <f t="shared" si="150"/>
        <v>4500</v>
      </c>
      <c r="BF510" t="str">
        <f t="shared" si="151"/>
        <v>WR</v>
      </c>
    </row>
    <row r="511" spans="1:58" x14ac:dyDescent="0.3">
      <c r="A511" t="s">
        <v>3338</v>
      </c>
      <c r="B511" t="s">
        <v>49</v>
      </c>
      <c r="C511" t="s">
        <v>1905</v>
      </c>
      <c r="D511" t="s">
        <v>3339</v>
      </c>
      <c r="E511" t="s">
        <v>3340</v>
      </c>
      <c r="F511">
        <v>0</v>
      </c>
      <c r="G511">
        <v>0</v>
      </c>
      <c r="H511">
        <v>4500</v>
      </c>
      <c r="I511" t="s">
        <v>1996</v>
      </c>
      <c r="J511" t="s">
        <v>1092</v>
      </c>
      <c r="K511" t="s">
        <v>104</v>
      </c>
      <c r="O511" t="str">
        <f t="shared" si="143"/>
        <v>Josh Hammond</v>
      </c>
      <c r="P511" t="str">
        <f>IFERROR(VLOOKUP(O:O,'Name Bridge'!A:B,2,FALSE),O:O)</f>
        <v>Josh Hammond</v>
      </c>
      <c r="Q511" s="12">
        <f>VLOOKUP($K511,'Defensive Stats'!$AC:$AH,2,FALSE)</f>
        <v>7.0854092526690389</v>
      </c>
      <c r="R511" s="12">
        <f>VLOOKUP($K511,'Defensive Stats'!$AC:$AH,4,FALSE)</f>
        <v>4.0913838120104442</v>
      </c>
      <c r="S511" s="12">
        <f>VLOOKUP($K511,'Defensive Stats'!$AC:$AH,6,FALSE)</f>
        <v>10.106598984771574</v>
      </c>
      <c r="T511" s="12">
        <f>IFERROR(VLOOKUP($P511,Passing!$C:$AF,9,FALSE)/VLOOKUP($P511,Passing!$C:$AF,5,FALSE),0)</f>
        <v>0</v>
      </c>
      <c r="U511" s="12">
        <f>IFERROR(VLOOKUP($P511,Passing!$C:$AF,11,FALSE)/VLOOKUP($P511,Passing!$C:$AF,5,FALSE),0)</f>
        <v>0</v>
      </c>
      <c r="V511" s="12">
        <f>IFERROR(VLOOKUP($P511,Passing!$C:$AF,18,FALSE),0)</f>
        <v>0</v>
      </c>
      <c r="W511" s="12">
        <f>IFERROR(VLOOKUP($P511,Passing!$C:$AF,12,FALSE)/VLOOKUP($P511,Passing!$C:$AF,5,FALSE),0)</f>
        <v>0</v>
      </c>
      <c r="X511" s="12">
        <f>IFERROR(IF(OR($B511="D",$B511="K"),0,VLOOKUP($P511,Receiving!$C:$T,7,FALSE)/VLOOKUP($P511,Receiving!$C:$T,5,FALSE)),0)*$AJ511</f>
        <v>0</v>
      </c>
      <c r="Y511" s="21">
        <f>IFERROR(VLOOKUP($P511,Receiving!$C:$T,8,FALSE)/VLOOKUP($P511,Receiving!$C:$T,5,FALSE),0)</f>
        <v>0</v>
      </c>
      <c r="Z511" s="21">
        <f>IFERROR(VLOOKUP($P511,Receiving!$C:$T,10,FALSE)/VLOOKUP($P511,Receiving!$C:$T,5,FALSE),0)</f>
        <v>0</v>
      </c>
      <c r="AA511" s="21">
        <f>IFERROR(VLOOKUP($P511,Receiving!$C:$T,11,FALSE),0)</f>
        <v>0</v>
      </c>
      <c r="AB511" s="21">
        <f>IFERROR(VLOOKUP($P511,Receiving!$C:$T,14,FALSE),0)</f>
        <v>0</v>
      </c>
      <c r="AC511" s="21">
        <f>IFERROR(VLOOKUP($P511,Receiving!$C:$T,11,FALSE)/VLOOKUP($P511,Receiving!$C:$T,5,FALSE),0)</f>
        <v>0</v>
      </c>
      <c r="AD511" s="12">
        <f>IFERROR(VLOOKUP($P511,Rushing!$C:$P,7,FALSE)/VLOOKUP($P511,Rushing!$C:$P,5,FALSE),0)</f>
        <v>0</v>
      </c>
      <c r="AE511" s="12">
        <f>IFERROR(VLOOKUP($P511,Rushing!$C:$P,8,FALSE)/VLOOKUP($P511,Rushing!$C:$P,5,FALSE),0)</f>
        <v>0</v>
      </c>
      <c r="AF511" s="12">
        <f>IFERROR(VLOOKUP($P511,Rushing!$C:$P,12,FALSE),0)</f>
        <v>0</v>
      </c>
      <c r="AG511" s="12">
        <f>IFERROR(VLOOKUP($P511,Rushing!$C:$P,9,FALSE)/VLOOKUP($P511,Rushing!$C:$P,5,FALSE),0)</f>
        <v>0</v>
      </c>
      <c r="AH511" s="12">
        <f>VLOOKUP($J511,'Vegas Odds'!$B:$S,18,FALSE)</f>
        <v>43.022920729712041</v>
      </c>
      <c r="AI511" s="12">
        <f>VLOOKUP($J511,'Vegas Odds'!$B:$S,17,FALSE)</f>
        <v>18.377079270287954</v>
      </c>
      <c r="AJ511">
        <v>1</v>
      </c>
      <c r="AK511" s="12">
        <f t="shared" si="136"/>
        <v>0</v>
      </c>
      <c r="AL511" s="12">
        <f t="shared" si="137"/>
        <v>0</v>
      </c>
      <c r="AM511" s="12">
        <f>V511/Team_Defense_Table[[#Totals],[Passing yds/att]]*'Fanduel Export'!Q511</f>
        <v>0</v>
      </c>
      <c r="AN511" s="12">
        <f t="shared" si="152"/>
        <v>0</v>
      </c>
      <c r="AO511" s="12">
        <f>IFERROR(IF(OR($B511="D",$B511="K"),0,VLOOKUP($P511,Receiving!$C:$T,7,FALSE)/VLOOKUP($P511,Receiving!$C:$T,5,FALSE)),0)*$AJ511</f>
        <v>0</v>
      </c>
      <c r="AP511" s="21">
        <f t="shared" si="144"/>
        <v>39.601298701298703</v>
      </c>
      <c r="AQ511" s="21">
        <f t="shared" si="145"/>
        <v>0</v>
      </c>
      <c r="AR511" s="22">
        <f t="shared" si="138"/>
        <v>0</v>
      </c>
      <c r="AS511" s="22">
        <f t="shared" si="146"/>
        <v>0</v>
      </c>
      <c r="AT511" s="22">
        <f>AA511/Team_Defense_Table[[#Totals],[Yards per completion]]*'Fanduel Export'!S511</f>
        <v>0</v>
      </c>
      <c r="AU511" s="12">
        <f t="shared" si="153"/>
        <v>0</v>
      </c>
      <c r="AV511" s="12">
        <f t="shared" si="139"/>
        <v>0</v>
      </c>
      <c r="AW511" s="21">
        <f t="shared" si="147"/>
        <v>30.299350649350647</v>
      </c>
      <c r="AX511" s="12">
        <f t="shared" si="148"/>
        <v>0</v>
      </c>
      <c r="AY511" s="12">
        <f>AF511/Team_Defense_Table[[#Totals],[Rushing Y/A]]*R511</f>
        <v>0</v>
      </c>
      <c r="AZ511" s="12">
        <f t="shared" si="154"/>
        <v>0</v>
      </c>
      <c r="BA511" s="22">
        <f t="shared" si="140"/>
        <v>0</v>
      </c>
      <c r="BB511" s="22">
        <f t="shared" si="141"/>
        <v>0</v>
      </c>
      <c r="BC511" s="21">
        <f t="shared" si="142"/>
        <v>0</v>
      </c>
      <c r="BD511" t="str">
        <f t="shared" si="149"/>
        <v>Josh Hammond</v>
      </c>
      <c r="BE511">
        <f t="shared" si="150"/>
        <v>4500</v>
      </c>
      <c r="BF511" t="str">
        <f t="shared" si="151"/>
        <v>WR</v>
      </c>
    </row>
    <row r="512" spans="1:58" x14ac:dyDescent="0.3">
      <c r="A512" t="s">
        <v>3341</v>
      </c>
      <c r="B512" t="s">
        <v>34</v>
      </c>
      <c r="C512" t="s">
        <v>3342</v>
      </c>
      <c r="D512" t="s">
        <v>3343</v>
      </c>
      <c r="E512" t="s">
        <v>3344</v>
      </c>
      <c r="F512">
        <v>0</v>
      </c>
      <c r="G512">
        <v>0</v>
      </c>
      <c r="H512">
        <v>4500</v>
      </c>
      <c r="I512" t="s">
        <v>1934</v>
      </c>
      <c r="J512" t="s">
        <v>56</v>
      </c>
      <c r="K512" t="s">
        <v>78</v>
      </c>
      <c r="O512" t="str">
        <f t="shared" si="143"/>
        <v>Gabe Nabers</v>
      </c>
      <c r="P512" t="str">
        <f>IFERROR(VLOOKUP(O:O,'Name Bridge'!A:B,2,FALSE),O:O)</f>
        <v>Gabe Nabers</v>
      </c>
      <c r="Q512" s="12">
        <f>VLOOKUP($K512,'Defensive Stats'!$AC:$AH,2,FALSE)</f>
        <v>7.8496993987975952</v>
      </c>
      <c r="R512" s="12">
        <f>VLOOKUP($K512,'Defensive Stats'!$AC:$AH,4,FALSE)</f>
        <v>4.7261904761904763</v>
      </c>
      <c r="S512" s="12">
        <f>VLOOKUP($K512,'Defensive Stats'!$AC:$AH,6,FALSE)</f>
        <v>12.717532467532468</v>
      </c>
      <c r="T512" s="12">
        <f>IFERROR(VLOOKUP($P512,Passing!$C:$AF,9,FALSE)/VLOOKUP($P512,Passing!$C:$AF,5,FALSE),0)</f>
        <v>0</v>
      </c>
      <c r="U512" s="12">
        <f>IFERROR(VLOOKUP($P512,Passing!$C:$AF,11,FALSE)/VLOOKUP($P512,Passing!$C:$AF,5,FALSE),0)</f>
        <v>0</v>
      </c>
      <c r="V512" s="12">
        <f>IFERROR(VLOOKUP($P512,Passing!$C:$AF,18,FALSE),0)</f>
        <v>0</v>
      </c>
      <c r="W512" s="12">
        <f>IFERROR(VLOOKUP($P512,Passing!$C:$AF,12,FALSE)/VLOOKUP($P512,Passing!$C:$AF,5,FALSE),0)</f>
        <v>0</v>
      </c>
      <c r="X512" s="12">
        <f>IFERROR(IF(OR($B512="D",$B512="K"),0,VLOOKUP($P512,Receiving!$C:$T,7,FALSE)/VLOOKUP($P512,Receiving!$C:$T,5,FALSE)),0)*$AJ512</f>
        <v>0</v>
      </c>
      <c r="Y512" s="21">
        <f>IFERROR(VLOOKUP($P512,Receiving!$C:$T,8,FALSE)/VLOOKUP($P512,Receiving!$C:$T,5,FALSE),0)</f>
        <v>0</v>
      </c>
      <c r="Z512" s="21">
        <f>IFERROR(VLOOKUP($P512,Receiving!$C:$T,10,FALSE)/VLOOKUP($P512,Receiving!$C:$T,5,FALSE),0)</f>
        <v>0</v>
      </c>
      <c r="AA512" s="21">
        <f>IFERROR(VLOOKUP($P512,Receiving!$C:$T,11,FALSE),0)</f>
        <v>0</v>
      </c>
      <c r="AB512" s="21">
        <f>IFERROR(VLOOKUP($P512,Receiving!$C:$T,14,FALSE),0)</f>
        <v>0</v>
      </c>
      <c r="AC512" s="21">
        <f>IFERROR(VLOOKUP($P512,Receiving!$C:$T,11,FALSE)/VLOOKUP($P512,Receiving!$C:$T,5,FALSE),0)</f>
        <v>0</v>
      </c>
      <c r="AD512" s="12">
        <f>IFERROR(VLOOKUP($P512,Rushing!$C:$P,7,FALSE)/VLOOKUP($P512,Rushing!$C:$P,5,FALSE),0)</f>
        <v>0</v>
      </c>
      <c r="AE512" s="12">
        <f>IFERROR(VLOOKUP($P512,Rushing!$C:$P,8,FALSE)/VLOOKUP($P512,Rushing!$C:$P,5,FALSE),0)</f>
        <v>0</v>
      </c>
      <c r="AF512" s="12">
        <f>IFERROR(VLOOKUP($P512,Rushing!$C:$P,12,FALSE),0)</f>
        <v>0</v>
      </c>
      <c r="AG512" s="12">
        <f>IFERROR(VLOOKUP($P512,Rushing!$C:$P,9,FALSE)/VLOOKUP($P512,Rushing!$C:$P,5,FALSE),0)</f>
        <v>0</v>
      </c>
      <c r="AH512" s="12">
        <f>VLOOKUP($J512,'Vegas Odds'!$B:$S,18,FALSE)</f>
        <v>34.151746652267818</v>
      </c>
      <c r="AI512" s="12">
        <f>VLOOKUP($J512,'Vegas Odds'!$B:$S,17,FALSE)</f>
        <v>26.748253347732181</v>
      </c>
      <c r="AJ512">
        <v>1</v>
      </c>
      <c r="AK512" s="12">
        <f t="shared" si="136"/>
        <v>0</v>
      </c>
      <c r="AL512" s="12">
        <f t="shared" si="137"/>
        <v>0</v>
      </c>
      <c r="AM512" s="12">
        <f>V512/Team_Defense_Table[[#Totals],[Passing yds/att]]*'Fanduel Export'!Q512</f>
        <v>0</v>
      </c>
      <c r="AN512" s="12">
        <f t="shared" si="152"/>
        <v>0</v>
      </c>
      <c r="AO512" s="12">
        <f>IFERROR(IF(OR($B512="D",$B512="K"),0,VLOOKUP($P512,Receiving!$C:$T,7,FALSE)/VLOOKUP($P512,Receiving!$C:$T,5,FALSE)),0)*$AJ512</f>
        <v>0</v>
      </c>
      <c r="AP512" s="21">
        <f t="shared" si="144"/>
        <v>32.673214285714288</v>
      </c>
      <c r="AQ512" s="21">
        <f t="shared" si="145"/>
        <v>0</v>
      </c>
      <c r="AR512" s="22">
        <f t="shared" si="138"/>
        <v>0</v>
      </c>
      <c r="AS512" s="22">
        <f t="shared" si="146"/>
        <v>0</v>
      </c>
      <c r="AT512" s="22">
        <f>AA512/Team_Defense_Table[[#Totals],[Yards per completion]]*'Fanduel Export'!S512</f>
        <v>0</v>
      </c>
      <c r="AU512" s="12">
        <f t="shared" si="153"/>
        <v>0</v>
      </c>
      <c r="AV512" s="12">
        <f t="shared" si="139"/>
        <v>0</v>
      </c>
      <c r="AW512" s="21">
        <f t="shared" si="147"/>
        <v>14.611309523809522</v>
      </c>
      <c r="AX512" s="12">
        <f t="shared" si="148"/>
        <v>0</v>
      </c>
      <c r="AY512" s="12">
        <f>AF512/Team_Defense_Table[[#Totals],[Rushing Y/A]]*R512</f>
        <v>0</v>
      </c>
      <c r="AZ512" s="12">
        <f t="shared" si="154"/>
        <v>0</v>
      </c>
      <c r="BA512" s="22">
        <f t="shared" si="140"/>
        <v>0</v>
      </c>
      <c r="BB512" s="22">
        <f t="shared" si="141"/>
        <v>0</v>
      </c>
      <c r="BC512" s="21">
        <f t="shared" si="142"/>
        <v>0</v>
      </c>
      <c r="BD512" t="str">
        <f t="shared" si="149"/>
        <v>Gabe Nabers</v>
      </c>
      <c r="BE512">
        <f t="shared" si="150"/>
        <v>4500</v>
      </c>
      <c r="BF512" t="str">
        <f t="shared" si="151"/>
        <v>RB</v>
      </c>
    </row>
    <row r="513" spans="1:58" x14ac:dyDescent="0.3">
      <c r="A513" t="s">
        <v>3345</v>
      </c>
      <c r="B513" t="s">
        <v>34</v>
      </c>
      <c r="C513" t="s">
        <v>3346</v>
      </c>
      <c r="D513" t="s">
        <v>3347</v>
      </c>
      <c r="E513" t="s">
        <v>2958</v>
      </c>
      <c r="F513">
        <v>0</v>
      </c>
      <c r="G513">
        <v>0</v>
      </c>
      <c r="H513">
        <v>4500</v>
      </c>
      <c r="I513" t="s">
        <v>1922</v>
      </c>
      <c r="J513" t="s">
        <v>130</v>
      </c>
      <c r="K513" t="s">
        <v>107</v>
      </c>
      <c r="O513" t="str">
        <f t="shared" si="143"/>
        <v>La'Mical Perine</v>
      </c>
      <c r="P513" t="str">
        <f>IFERROR(VLOOKUP(O:O,'Name Bridge'!A:B,2,FALSE),O:O)</f>
        <v>La'Mical Perine</v>
      </c>
      <c r="Q513" s="12">
        <f>VLOOKUP($K513,'Defensive Stats'!$AC:$AH,2,FALSE)</f>
        <v>5.6473779385171792</v>
      </c>
      <c r="R513" s="12">
        <f>VLOOKUP($K513,'Defensive Stats'!$AC:$AH,4,FALSE)</f>
        <v>4.25</v>
      </c>
      <c r="S513" s="12">
        <f>VLOOKUP($K513,'Defensive Stats'!$AC:$AH,6,FALSE)</f>
        <v>8.9741379310344822</v>
      </c>
      <c r="T513" s="12">
        <f>IFERROR(VLOOKUP($P513,Passing!$C:$AF,9,FALSE)/VLOOKUP($P513,Passing!$C:$AF,5,FALSE),0)</f>
        <v>0</v>
      </c>
      <c r="U513" s="12">
        <f>IFERROR(VLOOKUP($P513,Passing!$C:$AF,11,FALSE)/VLOOKUP($P513,Passing!$C:$AF,5,FALSE),0)</f>
        <v>0</v>
      </c>
      <c r="V513" s="12">
        <f>IFERROR(VLOOKUP($P513,Passing!$C:$AF,18,FALSE),0)</f>
        <v>0</v>
      </c>
      <c r="W513" s="12">
        <f>IFERROR(VLOOKUP($P513,Passing!$C:$AF,12,FALSE)/VLOOKUP($P513,Passing!$C:$AF,5,FALSE),0)</f>
        <v>0</v>
      </c>
      <c r="X513" s="12">
        <f>IFERROR(IF(OR($B513="D",$B513="K"),0,VLOOKUP($P513,Receiving!$C:$T,7,FALSE)/VLOOKUP($P513,Receiving!$C:$T,5,FALSE)),0)*$AJ513</f>
        <v>0</v>
      </c>
      <c r="Y513" s="21">
        <f>IFERROR(VLOOKUP($P513,Receiving!$C:$T,8,FALSE)/VLOOKUP($P513,Receiving!$C:$T,5,FALSE),0)</f>
        <v>0</v>
      </c>
      <c r="Z513" s="21">
        <f>IFERROR(VLOOKUP($P513,Receiving!$C:$T,10,FALSE)/VLOOKUP($P513,Receiving!$C:$T,5,FALSE),0)</f>
        <v>0</v>
      </c>
      <c r="AA513" s="21">
        <f>IFERROR(VLOOKUP($P513,Receiving!$C:$T,11,FALSE),0)</f>
        <v>0</v>
      </c>
      <c r="AB513" s="21">
        <f>IFERROR(VLOOKUP($P513,Receiving!$C:$T,14,FALSE),0)</f>
        <v>0</v>
      </c>
      <c r="AC513" s="21">
        <f>IFERROR(VLOOKUP($P513,Receiving!$C:$T,11,FALSE)/VLOOKUP($P513,Receiving!$C:$T,5,FALSE),0)</f>
        <v>0</v>
      </c>
      <c r="AD513" s="12">
        <f>IFERROR(VLOOKUP($P513,Rushing!$C:$P,7,FALSE)/VLOOKUP($P513,Rushing!$C:$P,5,FALSE),0)</f>
        <v>0</v>
      </c>
      <c r="AE513" s="12">
        <f>IFERROR(VLOOKUP($P513,Rushing!$C:$P,8,FALSE)/VLOOKUP($P513,Rushing!$C:$P,5,FALSE),0)</f>
        <v>0</v>
      </c>
      <c r="AF513" s="12">
        <f>IFERROR(VLOOKUP($P513,Rushing!$C:$P,12,FALSE),0)</f>
        <v>0</v>
      </c>
      <c r="AG513" s="12">
        <f>IFERROR(VLOOKUP($P513,Rushing!$C:$P,9,FALSE)/VLOOKUP($P513,Rushing!$C:$P,5,FALSE),0)</f>
        <v>0</v>
      </c>
      <c r="AH513" s="12">
        <f>VLOOKUP($J513,'Vegas Odds'!$B:$S,18,FALSE)</f>
        <v>34.445274999999995</v>
      </c>
      <c r="AI513" s="12">
        <f>VLOOKUP($J513,'Vegas Odds'!$B:$S,17,FALSE)</f>
        <v>22.054725000000001</v>
      </c>
      <c r="AJ513">
        <v>1</v>
      </c>
      <c r="AK513" s="12">
        <f t="shared" si="136"/>
        <v>0</v>
      </c>
      <c r="AL513" s="12">
        <f t="shared" si="137"/>
        <v>0</v>
      </c>
      <c r="AM513" s="12">
        <f>V513/Team_Defense_Table[[#Totals],[Passing yds/att]]*'Fanduel Export'!Q513</f>
        <v>0</v>
      </c>
      <c r="AN513" s="12">
        <f t="shared" si="152"/>
        <v>0</v>
      </c>
      <c r="AO513" s="12">
        <f>IFERROR(IF(OR($B513="D",$B513="K"),0,VLOOKUP($P513,Receiving!$C:$T,7,FALSE)/VLOOKUP($P513,Receiving!$C:$T,5,FALSE)),0)*$AJ513</f>
        <v>0</v>
      </c>
      <c r="AP513" s="21">
        <f t="shared" si="144"/>
        <v>29.979532967032963</v>
      </c>
      <c r="AQ513" s="21">
        <f t="shared" si="145"/>
        <v>0</v>
      </c>
      <c r="AR513" s="22">
        <f t="shared" si="138"/>
        <v>0</v>
      </c>
      <c r="AS513" s="22">
        <f t="shared" si="146"/>
        <v>0</v>
      </c>
      <c r="AT513" s="22">
        <f>AA513/Team_Defense_Table[[#Totals],[Yards per completion]]*'Fanduel Export'!S513</f>
        <v>0</v>
      </c>
      <c r="AU513" s="12">
        <f t="shared" si="153"/>
        <v>0</v>
      </c>
      <c r="AV513" s="12">
        <f t="shared" si="139"/>
        <v>0</v>
      </c>
      <c r="AW513" s="21">
        <f t="shared" si="147"/>
        <v>35.912087912087905</v>
      </c>
      <c r="AX513" s="12">
        <f t="shared" si="148"/>
        <v>0</v>
      </c>
      <c r="AY513" s="12">
        <f>AF513/Team_Defense_Table[[#Totals],[Rushing Y/A]]*R513</f>
        <v>0</v>
      </c>
      <c r="AZ513" s="12">
        <f t="shared" si="154"/>
        <v>0</v>
      </c>
      <c r="BA513" s="22">
        <f t="shared" si="140"/>
        <v>0</v>
      </c>
      <c r="BB513" s="22">
        <f t="shared" si="141"/>
        <v>0</v>
      </c>
      <c r="BC513" s="21">
        <f t="shared" si="142"/>
        <v>0</v>
      </c>
      <c r="BD513" t="str">
        <f t="shared" si="149"/>
        <v>La'Mical Perine</v>
      </c>
      <c r="BE513">
        <f t="shared" si="150"/>
        <v>4500</v>
      </c>
      <c r="BF513" t="str">
        <f t="shared" si="151"/>
        <v>RB</v>
      </c>
    </row>
    <row r="514" spans="1:58" x14ac:dyDescent="0.3">
      <c r="A514" t="s">
        <v>3348</v>
      </c>
      <c r="B514" t="s">
        <v>49</v>
      </c>
      <c r="C514" t="s">
        <v>3349</v>
      </c>
      <c r="D514" t="s">
        <v>3350</v>
      </c>
      <c r="E514" t="s">
        <v>3351</v>
      </c>
      <c r="F514">
        <v>0</v>
      </c>
      <c r="G514">
        <v>0</v>
      </c>
      <c r="H514">
        <v>4500</v>
      </c>
      <c r="I514" t="s">
        <v>1919</v>
      </c>
      <c r="J514" t="s">
        <v>116</v>
      </c>
      <c r="K514" t="s">
        <v>1090</v>
      </c>
      <c r="O514" t="str">
        <f t="shared" si="143"/>
        <v>Rashad Medaris</v>
      </c>
      <c r="P514" t="str">
        <f>IFERROR(VLOOKUP(O:O,'Name Bridge'!A:B,2,FALSE),O:O)</f>
        <v>Rashad Medaris</v>
      </c>
      <c r="Q514" s="12">
        <f>VLOOKUP($K514,'Defensive Stats'!$AC:$AH,2,FALSE)</f>
        <v>5.2157996146435455</v>
      </c>
      <c r="R514" s="12">
        <f>VLOOKUP($K514,'Defensive Stats'!$AC:$AH,4,FALSE)</f>
        <v>4.4937655860349128</v>
      </c>
      <c r="S514" s="12">
        <f>VLOOKUP($K514,'Defensive Stats'!$AC:$AH,6,FALSE)</f>
        <v>8.5125786163522008</v>
      </c>
      <c r="T514" s="12">
        <f>IFERROR(VLOOKUP($P514,Passing!$C:$AF,9,FALSE)/VLOOKUP($P514,Passing!$C:$AF,5,FALSE),0)</f>
        <v>0</v>
      </c>
      <c r="U514" s="12">
        <f>IFERROR(VLOOKUP($P514,Passing!$C:$AF,11,FALSE)/VLOOKUP($P514,Passing!$C:$AF,5,FALSE),0)</f>
        <v>0</v>
      </c>
      <c r="V514" s="12">
        <f>IFERROR(VLOOKUP($P514,Passing!$C:$AF,18,FALSE),0)</f>
        <v>0</v>
      </c>
      <c r="W514" s="12">
        <f>IFERROR(VLOOKUP($P514,Passing!$C:$AF,12,FALSE)/VLOOKUP($P514,Passing!$C:$AF,5,FALSE),0)</f>
        <v>0</v>
      </c>
      <c r="X514" s="12">
        <f>IFERROR(IF(OR($B514="D",$B514="K"),0,VLOOKUP($P514,Receiving!$C:$T,7,FALSE)/VLOOKUP($P514,Receiving!$C:$T,5,FALSE)),0)*$AJ514</f>
        <v>0</v>
      </c>
      <c r="Y514" s="21">
        <f>IFERROR(VLOOKUP($P514,Receiving!$C:$T,8,FALSE)/VLOOKUP($P514,Receiving!$C:$T,5,FALSE),0)</f>
        <v>0</v>
      </c>
      <c r="Z514" s="21">
        <f>IFERROR(VLOOKUP($P514,Receiving!$C:$T,10,FALSE)/VLOOKUP($P514,Receiving!$C:$T,5,FALSE),0)</f>
        <v>0</v>
      </c>
      <c r="AA514" s="21">
        <f>IFERROR(VLOOKUP($P514,Receiving!$C:$T,11,FALSE),0)</f>
        <v>0</v>
      </c>
      <c r="AB514" s="21">
        <f>IFERROR(VLOOKUP($P514,Receiving!$C:$T,14,FALSE),0)</f>
        <v>0</v>
      </c>
      <c r="AC514" s="21">
        <f>IFERROR(VLOOKUP($P514,Receiving!$C:$T,11,FALSE)/VLOOKUP($P514,Receiving!$C:$T,5,FALSE),0)</f>
        <v>0</v>
      </c>
      <c r="AD514" s="12">
        <f>IFERROR(VLOOKUP($P514,Rushing!$C:$P,7,FALSE)/VLOOKUP($P514,Rushing!$C:$P,5,FALSE),0)</f>
        <v>0</v>
      </c>
      <c r="AE514" s="12">
        <f>IFERROR(VLOOKUP($P514,Rushing!$C:$P,8,FALSE)/VLOOKUP($P514,Rushing!$C:$P,5,FALSE),0)</f>
        <v>0</v>
      </c>
      <c r="AF514" s="12">
        <f>IFERROR(VLOOKUP($P514,Rushing!$C:$P,12,FALSE),0)</f>
        <v>0</v>
      </c>
      <c r="AG514" s="12">
        <f>IFERROR(VLOOKUP($P514,Rushing!$C:$P,9,FALSE)/VLOOKUP($P514,Rushing!$C:$P,5,FALSE),0)</f>
        <v>0</v>
      </c>
      <c r="AH514" s="12">
        <f>VLOOKUP($J514,'Vegas Odds'!$B:$S,18,FALSE)</f>
        <v>35.724841066015493</v>
      </c>
      <c r="AI514" s="12">
        <f>VLOOKUP($J514,'Vegas Odds'!$B:$S,17,FALSE)</f>
        <v>23.675158933984505</v>
      </c>
      <c r="AJ514">
        <v>1</v>
      </c>
      <c r="AK514" s="12">
        <f t="shared" si="136"/>
        <v>0</v>
      </c>
      <c r="AL514" s="12">
        <f t="shared" si="137"/>
        <v>0</v>
      </c>
      <c r="AM514" s="12">
        <f>V514/Team_Defense_Table[[#Totals],[Passing yds/att]]*'Fanduel Export'!Q514</f>
        <v>0</v>
      </c>
      <c r="AN514" s="12">
        <f t="shared" si="152"/>
        <v>0</v>
      </c>
      <c r="AO514" s="12">
        <f>IFERROR(IF(OR($B514="D",$B514="K"),0,VLOOKUP($P514,Receiving!$C:$T,7,FALSE)/VLOOKUP($P514,Receiving!$C:$T,5,FALSE)),0)*$AJ514</f>
        <v>0</v>
      </c>
      <c r="AP514" s="21">
        <f t="shared" si="144"/>
        <v>43.039806027306028</v>
      </c>
      <c r="AQ514" s="21">
        <f t="shared" si="145"/>
        <v>0</v>
      </c>
      <c r="AR514" s="22">
        <f t="shared" si="138"/>
        <v>0</v>
      </c>
      <c r="AS514" s="22">
        <f t="shared" si="146"/>
        <v>0</v>
      </c>
      <c r="AT514" s="22">
        <f>AA514/Team_Defense_Table[[#Totals],[Yards per completion]]*'Fanduel Export'!S514</f>
        <v>0</v>
      </c>
      <c r="AU514" s="12">
        <f t="shared" si="153"/>
        <v>0</v>
      </c>
      <c r="AV514" s="12">
        <f t="shared" si="139"/>
        <v>0</v>
      </c>
      <c r="AW514" s="21">
        <f t="shared" si="147"/>
        <v>26.173305860805861</v>
      </c>
      <c r="AX514" s="12">
        <f t="shared" si="148"/>
        <v>0</v>
      </c>
      <c r="AY514" s="12">
        <f>AF514/Team_Defense_Table[[#Totals],[Rushing Y/A]]*R514</f>
        <v>0</v>
      </c>
      <c r="AZ514" s="12">
        <f t="shared" si="154"/>
        <v>0</v>
      </c>
      <c r="BA514" s="22">
        <f t="shared" si="140"/>
        <v>0</v>
      </c>
      <c r="BB514" s="22">
        <f t="shared" si="141"/>
        <v>0</v>
      </c>
      <c r="BC514" s="21">
        <f t="shared" si="142"/>
        <v>0</v>
      </c>
      <c r="BD514" t="str">
        <f t="shared" si="149"/>
        <v>Rashad Medaris</v>
      </c>
      <c r="BE514">
        <f t="shared" si="150"/>
        <v>4500</v>
      </c>
      <c r="BF514" t="str">
        <f t="shared" si="151"/>
        <v>WR</v>
      </c>
    </row>
    <row r="515" spans="1:58" x14ac:dyDescent="0.3">
      <c r="A515" t="s">
        <v>3352</v>
      </c>
      <c r="B515" t="s">
        <v>49</v>
      </c>
      <c r="C515" t="s">
        <v>2848</v>
      </c>
      <c r="D515" t="s">
        <v>490</v>
      </c>
      <c r="E515" t="s">
        <v>2049</v>
      </c>
      <c r="F515">
        <v>3.2999998728434199</v>
      </c>
      <c r="G515">
        <v>3</v>
      </c>
      <c r="H515">
        <v>4500</v>
      </c>
      <c r="I515" t="s">
        <v>1968</v>
      </c>
      <c r="J515" t="s">
        <v>99</v>
      </c>
      <c r="K515" t="s">
        <v>72</v>
      </c>
      <c r="O515" t="str">
        <f t="shared" si="143"/>
        <v>Riley Ridley</v>
      </c>
      <c r="P515" t="str">
        <f>IFERROR(VLOOKUP(O:O,'Name Bridge'!A:B,2,FALSE),O:O)</f>
        <v>Riley Ridley</v>
      </c>
      <c r="Q515" s="12">
        <f>VLOOKUP($K515,'Defensive Stats'!$AC:$AH,2,FALSE)</f>
        <v>7.4484451718494276</v>
      </c>
      <c r="R515" s="12">
        <f>VLOOKUP($K515,'Defensive Stats'!$AC:$AH,4,FALSE)</f>
        <v>4.0769230769230766</v>
      </c>
      <c r="S515" s="12">
        <f>VLOOKUP($K515,'Defensive Stats'!$AC:$AH,6,FALSE)</f>
        <v>11.94488188976378</v>
      </c>
      <c r="T515" s="12">
        <f>IFERROR(VLOOKUP($P515,Passing!$C:$AF,9,FALSE)/VLOOKUP($P515,Passing!$C:$AF,5,FALSE),0)</f>
        <v>0</v>
      </c>
      <c r="U515" s="12">
        <f>IFERROR(VLOOKUP($P515,Passing!$C:$AF,11,FALSE)/VLOOKUP($P515,Passing!$C:$AF,5,FALSE),0)</f>
        <v>0</v>
      </c>
      <c r="V515" s="12">
        <f>IFERROR(VLOOKUP($P515,Passing!$C:$AF,18,FALSE),0)</f>
        <v>0</v>
      </c>
      <c r="W515" s="12">
        <f>IFERROR(VLOOKUP($P515,Passing!$C:$AF,12,FALSE)/VLOOKUP($P515,Passing!$C:$AF,5,FALSE),0)</f>
        <v>0</v>
      </c>
      <c r="X515" s="12">
        <f>IFERROR(IF(OR($B515="D",$B515="K"),0,VLOOKUP($P515,Receiving!$C:$T,7,FALSE)/VLOOKUP($P515,Receiving!$C:$T,5,FALSE)),0)*$AJ515</f>
        <v>1.4</v>
      </c>
      <c r="Y515" s="21">
        <f>IFERROR(VLOOKUP($P515,Receiving!$C:$T,8,FALSE)/VLOOKUP($P515,Receiving!$C:$T,5,FALSE),0)</f>
        <v>1.2</v>
      </c>
      <c r="Z515" s="21">
        <f>IFERROR(VLOOKUP($P515,Receiving!$C:$T,10,FALSE)/VLOOKUP($P515,Receiving!$C:$T,5,FALSE),0)</f>
        <v>13.8</v>
      </c>
      <c r="AA515" s="21">
        <f>IFERROR(VLOOKUP($P515,Receiving!$C:$T,11,FALSE),0)</f>
        <v>11.5</v>
      </c>
      <c r="AB515" s="21">
        <f>IFERROR(VLOOKUP($P515,Receiving!$C:$T,14,FALSE),0)</f>
        <v>32</v>
      </c>
      <c r="AC515" s="21">
        <f>IFERROR(VLOOKUP($P515,Receiving!$C:$T,11,FALSE)/VLOOKUP($P515,Receiving!$C:$T,5,FALSE),0)</f>
        <v>2.2999999999999998</v>
      </c>
      <c r="AD515" s="12">
        <f>IFERROR(VLOOKUP($P515,Rushing!$C:$P,7,FALSE)/VLOOKUP($P515,Rushing!$C:$P,5,FALSE),0)</f>
        <v>0</v>
      </c>
      <c r="AE515" s="12">
        <f>IFERROR(VLOOKUP($P515,Rushing!$C:$P,8,FALSE)/VLOOKUP($P515,Rushing!$C:$P,5,FALSE),0)</f>
        <v>0</v>
      </c>
      <c r="AF515" s="12">
        <f>IFERROR(VLOOKUP($P515,Rushing!$C:$P,12,FALSE),0)</f>
        <v>0</v>
      </c>
      <c r="AG515" s="12">
        <f>IFERROR(VLOOKUP($P515,Rushing!$C:$P,9,FALSE)/VLOOKUP($P515,Rushing!$C:$P,5,FALSE),0)</f>
        <v>0</v>
      </c>
      <c r="AH515" s="12">
        <f>VLOOKUP($J515,'Vegas Odds'!$B:$S,18,FALSE)</f>
        <v>39.087289482995565</v>
      </c>
      <c r="AI515" s="12">
        <f>VLOOKUP($J515,'Vegas Odds'!$B:$S,17,FALSE)</f>
        <v>21.912710517004435</v>
      </c>
      <c r="AJ515">
        <v>1</v>
      </c>
      <c r="AK515" s="12">
        <f t="shared" si="136"/>
        <v>0</v>
      </c>
      <c r="AL515" s="12">
        <f t="shared" si="137"/>
        <v>0</v>
      </c>
      <c r="AM515" s="12">
        <f>V515/Team_Defense_Table[[#Totals],[Passing yds/att]]*'Fanduel Export'!Q515</f>
        <v>0</v>
      </c>
      <c r="AN515" s="12">
        <f t="shared" si="152"/>
        <v>0</v>
      </c>
      <c r="AO515" s="12">
        <f>IFERROR(IF(OR($B515="D",$B515="K"),0,VLOOKUP($P515,Receiving!$C:$T,7,FALSE)/VLOOKUP($P515,Receiving!$C:$T,5,FALSE)),0)*$AJ515</f>
        <v>1.4</v>
      </c>
      <c r="AP515" s="21">
        <f t="shared" si="144"/>
        <v>29.935714285714287</v>
      </c>
      <c r="AQ515" s="21">
        <f t="shared" si="145"/>
        <v>1.8279906319892938</v>
      </c>
      <c r="AR515" s="22">
        <f t="shared" si="138"/>
        <v>1.2</v>
      </c>
      <c r="AS515" s="22">
        <f t="shared" si="146"/>
        <v>1.5668491131336806</v>
      </c>
      <c r="AT515" s="22">
        <f>AA515/Team_Defense_Table[[#Totals],[Yards per completion]]*'Fanduel Export'!S515</f>
        <v>12.936469597923617</v>
      </c>
      <c r="AU515" s="12">
        <f t="shared" si="153"/>
        <v>20.269495916587442</v>
      </c>
      <c r="AV515" s="12">
        <f t="shared" si="139"/>
        <v>0</v>
      </c>
      <c r="AW515" s="21">
        <f t="shared" si="147"/>
        <v>24.985714285714284</v>
      </c>
      <c r="AX515" s="12">
        <f t="shared" si="148"/>
        <v>0</v>
      </c>
      <c r="AY515" s="12">
        <f>AF515/Team_Defense_Table[[#Totals],[Rushing Y/A]]*R515</f>
        <v>0</v>
      </c>
      <c r="AZ515" s="12">
        <f t="shared" si="154"/>
        <v>0</v>
      </c>
      <c r="BA515" s="22">
        <f t="shared" si="140"/>
        <v>2.6269495916587444</v>
      </c>
      <c r="BB515" s="22">
        <f t="shared" si="141"/>
        <v>0.58376657592416548</v>
      </c>
      <c r="BC515" s="21">
        <f t="shared" si="142"/>
        <v>0.31111111111111112</v>
      </c>
      <c r="BD515" t="str">
        <f t="shared" si="149"/>
        <v>Riley Ridley</v>
      </c>
      <c r="BE515">
        <f t="shared" si="150"/>
        <v>4500</v>
      </c>
      <c r="BF515" t="str">
        <f t="shared" si="151"/>
        <v>WR</v>
      </c>
    </row>
    <row r="516" spans="1:58" x14ac:dyDescent="0.3">
      <c r="A516" t="s">
        <v>3353</v>
      </c>
      <c r="B516" t="s">
        <v>49</v>
      </c>
      <c r="C516" t="s">
        <v>2188</v>
      </c>
      <c r="D516" t="s">
        <v>3354</v>
      </c>
      <c r="E516" t="s">
        <v>3355</v>
      </c>
      <c r="F516">
        <v>0</v>
      </c>
      <c r="G516">
        <v>0</v>
      </c>
      <c r="H516">
        <v>4500</v>
      </c>
      <c r="I516" t="s">
        <v>1900</v>
      </c>
      <c r="J516" t="s">
        <v>84</v>
      </c>
      <c r="K516" t="s">
        <v>61</v>
      </c>
      <c r="O516" t="str">
        <f t="shared" si="143"/>
        <v>Jalen McCleskey</v>
      </c>
      <c r="P516" t="str">
        <f>IFERROR(VLOOKUP(O:O,'Name Bridge'!A:B,2,FALSE),O:O)</f>
        <v>Jalen McCleskey</v>
      </c>
      <c r="Q516" s="12">
        <f>VLOOKUP($K516,'Defensive Stats'!$AC:$AH,2,FALSE)</f>
        <v>7.0618729096989963</v>
      </c>
      <c r="R516" s="12">
        <f>VLOOKUP($K516,'Defensive Stats'!$AC:$AH,4,FALSE)</f>
        <v>4.8530927835051543</v>
      </c>
      <c r="S516" s="12">
        <f>VLOOKUP($K516,'Defensive Stats'!$AC:$AH,6,FALSE)</f>
        <v>11.026109660574413</v>
      </c>
      <c r="T516" s="12">
        <f>IFERROR(VLOOKUP($P516,Passing!$C:$AF,9,FALSE)/VLOOKUP($P516,Passing!$C:$AF,5,FALSE),0)</f>
        <v>0</v>
      </c>
      <c r="U516" s="12">
        <f>IFERROR(VLOOKUP($P516,Passing!$C:$AF,11,FALSE)/VLOOKUP($P516,Passing!$C:$AF,5,FALSE),0)</f>
        <v>0</v>
      </c>
      <c r="V516" s="12">
        <f>IFERROR(VLOOKUP($P516,Passing!$C:$AF,18,FALSE),0)</f>
        <v>0</v>
      </c>
      <c r="W516" s="12">
        <f>IFERROR(VLOOKUP($P516,Passing!$C:$AF,12,FALSE)/VLOOKUP($P516,Passing!$C:$AF,5,FALSE),0)</f>
        <v>0</v>
      </c>
      <c r="X516" s="12">
        <f>IFERROR(IF(OR($B516="D",$B516="K"),0,VLOOKUP($P516,Receiving!$C:$T,7,FALSE)/VLOOKUP($P516,Receiving!$C:$T,5,FALSE)),0)*$AJ516</f>
        <v>0</v>
      </c>
      <c r="Y516" s="21">
        <f>IFERROR(VLOOKUP($P516,Receiving!$C:$T,8,FALSE)/VLOOKUP($P516,Receiving!$C:$T,5,FALSE),0)</f>
        <v>0</v>
      </c>
      <c r="Z516" s="21">
        <f>IFERROR(VLOOKUP($P516,Receiving!$C:$T,10,FALSE)/VLOOKUP($P516,Receiving!$C:$T,5,FALSE),0)</f>
        <v>0</v>
      </c>
      <c r="AA516" s="21">
        <f>IFERROR(VLOOKUP($P516,Receiving!$C:$T,11,FALSE),0)</f>
        <v>0</v>
      </c>
      <c r="AB516" s="21">
        <f>IFERROR(VLOOKUP($P516,Receiving!$C:$T,14,FALSE),0)</f>
        <v>0</v>
      </c>
      <c r="AC516" s="21">
        <f>IFERROR(VLOOKUP($P516,Receiving!$C:$T,11,FALSE)/VLOOKUP($P516,Receiving!$C:$T,5,FALSE),0)</f>
        <v>0</v>
      </c>
      <c r="AD516" s="12">
        <f>IFERROR(VLOOKUP($P516,Rushing!$C:$P,7,FALSE)/VLOOKUP($P516,Rushing!$C:$P,5,FALSE),0)</f>
        <v>0</v>
      </c>
      <c r="AE516" s="12">
        <f>IFERROR(VLOOKUP($P516,Rushing!$C:$P,8,FALSE)/VLOOKUP($P516,Rushing!$C:$P,5,FALSE),0)</f>
        <v>0</v>
      </c>
      <c r="AF516" s="12">
        <f>IFERROR(VLOOKUP($P516,Rushing!$C:$P,12,FALSE),0)</f>
        <v>0</v>
      </c>
      <c r="AG516" s="12">
        <f>IFERROR(VLOOKUP($P516,Rushing!$C:$P,9,FALSE)/VLOOKUP($P516,Rushing!$C:$P,5,FALSE),0)</f>
        <v>0</v>
      </c>
      <c r="AH516" s="12">
        <f>VLOOKUP($J516,'Vegas Odds'!$B:$S,18,FALSE)</f>
        <v>44.774070299355685</v>
      </c>
      <c r="AI516" s="12">
        <f>VLOOKUP($J516,'Vegas Odds'!$B:$S,17,FALSE)</f>
        <v>21.325929700644309</v>
      </c>
      <c r="AJ516">
        <v>1</v>
      </c>
      <c r="AK516" s="12">
        <f t="shared" ref="AK516:AK579" si="155">T516*AJ516</f>
        <v>0</v>
      </c>
      <c r="AL516" s="12">
        <f t="shared" ref="AL516:AL579" si="156">IF(AND(AJ516=1,B516="QB"),AH516,0)</f>
        <v>0</v>
      </c>
      <c r="AM516" s="12">
        <f>V516/Team_Defense_Table[[#Totals],[Passing yds/att]]*'Fanduel Export'!Q516</f>
        <v>0</v>
      </c>
      <c r="AN516" s="12">
        <f t="shared" si="152"/>
        <v>0</v>
      </c>
      <c r="AO516" s="12">
        <f>IFERROR(IF(OR($B516="D",$B516="K"),0,VLOOKUP($P516,Receiving!$C:$T,7,FALSE)/VLOOKUP($P516,Receiving!$C:$T,5,FALSE)),0)*$AJ516</f>
        <v>0</v>
      </c>
      <c r="AP516" s="21">
        <f t="shared" si="144"/>
        <v>36.57628205128205</v>
      </c>
      <c r="AQ516" s="21">
        <f t="shared" si="145"/>
        <v>0</v>
      </c>
      <c r="AR516" s="22">
        <f t="shared" ref="AR516:AR579" si="157">Y516*AJ516</f>
        <v>0</v>
      </c>
      <c r="AS516" s="22">
        <f t="shared" si="146"/>
        <v>0</v>
      </c>
      <c r="AT516" s="22">
        <f>AA516/Team_Defense_Table[[#Totals],[Yards per completion]]*'Fanduel Export'!S516</f>
        <v>0</v>
      </c>
      <c r="AU516" s="12">
        <f t="shared" si="153"/>
        <v>0</v>
      </c>
      <c r="AV516" s="12">
        <f t="shared" ref="AV516:AV579" si="158">AD516*AJ516</f>
        <v>0</v>
      </c>
      <c r="AW516" s="21">
        <f t="shared" si="147"/>
        <v>30.875869963369961</v>
      </c>
      <c r="AX516" s="12">
        <f t="shared" si="148"/>
        <v>0</v>
      </c>
      <c r="AY516" s="12">
        <f>AF516/Team_Defense_Table[[#Totals],[Rushing Y/A]]*R516</f>
        <v>0</v>
      </c>
      <c r="AZ516" s="12">
        <f t="shared" si="154"/>
        <v>0</v>
      </c>
      <c r="BA516" s="22">
        <f t="shared" ref="BA516:BA579" si="159">AN516/25+AU516/10+AZ516/10+AR516*0.5</f>
        <v>0</v>
      </c>
      <c r="BB516" s="22">
        <f t="shared" ref="BB516:BB579" si="160">BA516/(H516/1000)</f>
        <v>0</v>
      </c>
      <c r="BC516" s="21">
        <f t="shared" ref="BC516:BC579" si="161">AO516/(H516/1000)</f>
        <v>0</v>
      </c>
      <c r="BD516" t="str">
        <f t="shared" si="149"/>
        <v>Jalen McCleskey</v>
      </c>
      <c r="BE516">
        <f t="shared" si="150"/>
        <v>4500</v>
      </c>
      <c r="BF516" t="str">
        <f t="shared" si="151"/>
        <v>WR</v>
      </c>
    </row>
    <row r="517" spans="1:58" x14ac:dyDescent="0.3">
      <c r="A517" t="s">
        <v>3356</v>
      </c>
      <c r="B517" t="s">
        <v>34</v>
      </c>
      <c r="C517" t="s">
        <v>1949</v>
      </c>
      <c r="D517" t="s">
        <v>548</v>
      </c>
      <c r="E517" t="s">
        <v>3357</v>
      </c>
      <c r="F517">
        <v>0.74000000953674305</v>
      </c>
      <c r="G517">
        <v>5</v>
      </c>
      <c r="H517">
        <v>4500</v>
      </c>
      <c r="I517" t="s">
        <v>1968</v>
      </c>
      <c r="J517" t="s">
        <v>72</v>
      </c>
      <c r="K517" t="s">
        <v>99</v>
      </c>
      <c r="O517" t="str">
        <f t="shared" ref="O517:O580" si="162">D517</f>
        <v>Nick Bawden</v>
      </c>
      <c r="P517" t="str">
        <f>IFERROR(VLOOKUP(O:O,'Name Bridge'!A:B,2,FALSE),O:O)</f>
        <v>Nick Bawden</v>
      </c>
      <c r="Q517" s="12">
        <f>VLOOKUP($K517,'Defensive Stats'!$AC:$AH,2,FALSE)</f>
        <v>6.2241681260945709</v>
      </c>
      <c r="R517" s="12">
        <f>VLOOKUP($K517,'Defensive Stats'!$AC:$AH,4,FALSE)</f>
        <v>3.9420289855072466</v>
      </c>
      <c r="S517" s="12">
        <f>VLOOKUP($K517,'Defensive Stats'!$AC:$AH,6,FALSE)</f>
        <v>9.817679558011049</v>
      </c>
      <c r="T517" s="12">
        <f>IFERROR(VLOOKUP($P517,Passing!$C:$AF,9,FALSE)/VLOOKUP($P517,Passing!$C:$AF,5,FALSE),0)</f>
        <v>0</v>
      </c>
      <c r="U517" s="12">
        <f>IFERROR(VLOOKUP($P517,Passing!$C:$AF,11,FALSE)/VLOOKUP($P517,Passing!$C:$AF,5,FALSE),0)</f>
        <v>0</v>
      </c>
      <c r="V517" s="12">
        <f>IFERROR(VLOOKUP($P517,Passing!$C:$AF,18,FALSE),0)</f>
        <v>0</v>
      </c>
      <c r="W517" s="12">
        <f>IFERROR(VLOOKUP($P517,Passing!$C:$AF,12,FALSE)/VLOOKUP($P517,Passing!$C:$AF,5,FALSE),0)</f>
        <v>0</v>
      </c>
      <c r="X517" s="12">
        <f>IFERROR(IF(OR($B517="D",$B517="K"),0,VLOOKUP($P517,Receiving!$C:$T,7,FALSE)/VLOOKUP($P517,Receiving!$C:$T,5,FALSE)),0)*$AJ517</f>
        <v>0.6</v>
      </c>
      <c r="Y517" s="21">
        <f>IFERROR(VLOOKUP($P517,Receiving!$C:$T,8,FALSE)/VLOOKUP($P517,Receiving!$C:$T,5,FALSE),0)</f>
        <v>0.4</v>
      </c>
      <c r="Z517" s="21">
        <f>IFERROR(VLOOKUP($P517,Receiving!$C:$T,10,FALSE)/VLOOKUP($P517,Receiving!$C:$T,5,FALSE),0)</f>
        <v>1.7</v>
      </c>
      <c r="AA517" s="21">
        <f>IFERROR(VLOOKUP($P517,Receiving!$C:$T,11,FALSE),0)</f>
        <v>4.3</v>
      </c>
      <c r="AB517" s="21">
        <f>IFERROR(VLOOKUP($P517,Receiving!$C:$T,14,FALSE),0)</f>
        <v>10</v>
      </c>
      <c r="AC517" s="21">
        <f>IFERROR(VLOOKUP($P517,Receiving!$C:$T,11,FALSE)/VLOOKUP($P517,Receiving!$C:$T,5,FALSE),0)</f>
        <v>0.43</v>
      </c>
      <c r="AD517" s="12">
        <f>IFERROR(VLOOKUP($P517,Rushing!$C:$P,7,FALSE)/VLOOKUP($P517,Rushing!$C:$P,5,FALSE),0)</f>
        <v>0</v>
      </c>
      <c r="AE517" s="12">
        <f>IFERROR(VLOOKUP($P517,Rushing!$C:$P,8,FALSE)/VLOOKUP($P517,Rushing!$C:$P,5,FALSE),0)</f>
        <v>0</v>
      </c>
      <c r="AF517" s="12">
        <f>IFERROR(VLOOKUP($P517,Rushing!$C:$P,12,FALSE),0)</f>
        <v>0</v>
      </c>
      <c r="AG517" s="12">
        <f>IFERROR(VLOOKUP($P517,Rushing!$C:$P,9,FALSE)/VLOOKUP($P517,Rushing!$C:$P,5,FALSE),0)</f>
        <v>0</v>
      </c>
      <c r="AH517" s="12">
        <f>VLOOKUP($J517,'Vegas Odds'!$B:$S,18,FALSE)</f>
        <v>34.909659414362835</v>
      </c>
      <c r="AI517" s="12">
        <f>VLOOKUP($J517,'Vegas Odds'!$B:$S,17,FALSE)</f>
        <v>26.19034058563717</v>
      </c>
      <c r="AJ517">
        <v>1</v>
      </c>
      <c r="AK517" s="12">
        <f t="shared" si="155"/>
        <v>0</v>
      </c>
      <c r="AL517" s="12">
        <f t="shared" si="156"/>
        <v>0</v>
      </c>
      <c r="AM517" s="12">
        <f>V517/Team_Defense_Table[[#Totals],[Passing yds/att]]*'Fanduel Export'!Q517</f>
        <v>0</v>
      </c>
      <c r="AN517" s="12">
        <f t="shared" si="152"/>
        <v>0</v>
      </c>
      <c r="AO517" s="12">
        <f>IFERROR(IF(OR($B517="D",$B517="K"),0,VLOOKUP($P517,Receiving!$C:$T,7,FALSE)/VLOOKUP($P517,Receiving!$C:$T,5,FALSE)),0)*$AJ517</f>
        <v>0.6</v>
      </c>
      <c r="AP517" s="21">
        <f t="shared" ref="AP517:AP580" si="163">SUMIF($J:$J,$J517,AO:AO)</f>
        <v>35.950198412698413</v>
      </c>
      <c r="AQ517" s="21">
        <f t="shared" ref="AQ517:AQ580" si="164">AO517/AP517*AH517</f>
        <v>0.58263365915719612</v>
      </c>
      <c r="AR517" s="22">
        <f t="shared" si="157"/>
        <v>0.4</v>
      </c>
      <c r="AS517" s="22">
        <f t="shared" ref="AS517:AS580" si="165">IFERROR(AR517/AO517*AQ517,0)</f>
        <v>0.38842243943813076</v>
      </c>
      <c r="AT517" s="22">
        <f>AA517/Team_Defense_Table[[#Totals],[Yards per completion]]*'Fanduel Export'!S517</f>
        <v>3.9756979379906756</v>
      </c>
      <c r="AU517" s="12">
        <f t="shared" si="153"/>
        <v>1.5442502915434846</v>
      </c>
      <c r="AV517" s="12">
        <f t="shared" si="158"/>
        <v>0</v>
      </c>
      <c r="AW517" s="21">
        <f t="shared" ref="AW517:AW580" si="166">SUMIF($J:$J,$J517,AV:AV)</f>
        <v>55.169444444444444</v>
      </c>
      <c r="AX517" s="12">
        <f t="shared" ref="AX517:AX580" si="167">IFERROR(AV517/AW517*AI517,0)</f>
        <v>0</v>
      </c>
      <c r="AY517" s="12">
        <f>AF517/Team_Defense_Table[[#Totals],[Rushing Y/A]]*R517</f>
        <v>0</v>
      </c>
      <c r="AZ517" s="12">
        <f t="shared" si="154"/>
        <v>0</v>
      </c>
      <c r="BA517" s="22">
        <f t="shared" si="159"/>
        <v>0.35442502915434848</v>
      </c>
      <c r="BB517" s="22">
        <f t="shared" si="160"/>
        <v>7.8761117589855212E-2</v>
      </c>
      <c r="BC517" s="21">
        <f t="shared" si="161"/>
        <v>0.13333333333333333</v>
      </c>
      <c r="BD517" t="str">
        <f t="shared" ref="BD517:BD580" si="168">D517</f>
        <v>Nick Bawden</v>
      </c>
      <c r="BE517">
        <f t="shared" ref="BE517:BE580" si="169">H517</f>
        <v>4500</v>
      </c>
      <c r="BF517" t="str">
        <f t="shared" ref="BF517:BF580" si="170">B517</f>
        <v>RB</v>
      </c>
    </row>
    <row r="518" spans="1:58" x14ac:dyDescent="0.3">
      <c r="A518" t="s">
        <v>3358</v>
      </c>
      <c r="B518" t="s">
        <v>34</v>
      </c>
      <c r="C518" t="s">
        <v>2212</v>
      </c>
      <c r="D518" t="s">
        <v>3359</v>
      </c>
      <c r="E518" t="s">
        <v>3360</v>
      </c>
      <c r="F518">
        <v>0</v>
      </c>
      <c r="G518">
        <v>0</v>
      </c>
      <c r="H518">
        <v>4500</v>
      </c>
      <c r="I518" t="s">
        <v>1996</v>
      </c>
      <c r="J518" t="s">
        <v>104</v>
      </c>
      <c r="K518" t="s">
        <v>1092</v>
      </c>
      <c r="O518" t="str">
        <f t="shared" si="162"/>
        <v>Jordan Glasgow</v>
      </c>
      <c r="P518" t="str">
        <f>IFERROR(VLOOKUP(O:O,'Name Bridge'!A:B,2,FALSE),O:O)</f>
        <v>Jordan Glasgow</v>
      </c>
      <c r="Q518" s="12">
        <f>VLOOKUP($K518,'Defensive Stats'!$AC:$AH,2,FALSE)</f>
        <v>7.3075435203094781</v>
      </c>
      <c r="R518" s="12">
        <f>VLOOKUP($K518,'Defensive Stats'!$AC:$AH,4,FALSE)</f>
        <v>5.1241379310344826</v>
      </c>
      <c r="S518" s="12">
        <f>VLOOKUP($K518,'Defensive Stats'!$AC:$AH,6,FALSE)</f>
        <v>11.553516819571865</v>
      </c>
      <c r="T518" s="12">
        <f>IFERROR(VLOOKUP($P518,Passing!$C:$AF,9,FALSE)/VLOOKUP($P518,Passing!$C:$AF,5,FALSE),0)</f>
        <v>0</v>
      </c>
      <c r="U518" s="12">
        <f>IFERROR(VLOOKUP($P518,Passing!$C:$AF,11,FALSE)/VLOOKUP($P518,Passing!$C:$AF,5,FALSE),0)</f>
        <v>0</v>
      </c>
      <c r="V518" s="12">
        <f>IFERROR(VLOOKUP($P518,Passing!$C:$AF,18,FALSE),0)</f>
        <v>0</v>
      </c>
      <c r="W518" s="12">
        <f>IFERROR(VLOOKUP($P518,Passing!$C:$AF,12,FALSE)/VLOOKUP($P518,Passing!$C:$AF,5,FALSE),0)</f>
        <v>0</v>
      </c>
      <c r="X518" s="12">
        <f>IFERROR(IF(OR($B518="D",$B518="K"),0,VLOOKUP($P518,Receiving!$C:$T,7,FALSE)/VLOOKUP($P518,Receiving!$C:$T,5,FALSE)),0)*$AJ518</f>
        <v>0</v>
      </c>
      <c r="Y518" s="21">
        <f>IFERROR(VLOOKUP($P518,Receiving!$C:$T,8,FALSE)/VLOOKUP($P518,Receiving!$C:$T,5,FALSE),0)</f>
        <v>0</v>
      </c>
      <c r="Z518" s="21">
        <f>IFERROR(VLOOKUP($P518,Receiving!$C:$T,10,FALSE)/VLOOKUP($P518,Receiving!$C:$T,5,FALSE),0)</f>
        <v>0</v>
      </c>
      <c r="AA518" s="21">
        <f>IFERROR(VLOOKUP($P518,Receiving!$C:$T,11,FALSE),0)</f>
        <v>0</v>
      </c>
      <c r="AB518" s="21">
        <f>IFERROR(VLOOKUP($P518,Receiving!$C:$T,14,FALSE),0)</f>
        <v>0</v>
      </c>
      <c r="AC518" s="21">
        <f>IFERROR(VLOOKUP($P518,Receiving!$C:$T,11,FALSE)/VLOOKUP($P518,Receiving!$C:$T,5,FALSE),0)</f>
        <v>0</v>
      </c>
      <c r="AD518" s="12">
        <f>IFERROR(VLOOKUP($P518,Rushing!$C:$P,7,FALSE)/VLOOKUP($P518,Rushing!$C:$P,5,FALSE),0)</f>
        <v>0</v>
      </c>
      <c r="AE518" s="12">
        <f>IFERROR(VLOOKUP($P518,Rushing!$C:$P,8,FALSE)/VLOOKUP($P518,Rushing!$C:$P,5,FALSE),0)</f>
        <v>0</v>
      </c>
      <c r="AF518" s="12">
        <f>IFERROR(VLOOKUP($P518,Rushing!$C:$P,12,FALSE),0)</f>
        <v>0</v>
      </c>
      <c r="AG518" s="12">
        <f>IFERROR(VLOOKUP($P518,Rushing!$C:$P,9,FALSE)/VLOOKUP($P518,Rushing!$C:$P,5,FALSE),0)</f>
        <v>0</v>
      </c>
      <c r="AH518" s="12">
        <f>VLOOKUP($J518,'Vegas Odds'!$B:$S,18,FALSE)</f>
        <v>24.832312195121943</v>
      </c>
      <c r="AI518" s="12">
        <f>VLOOKUP($J518,'Vegas Odds'!$B:$S,17,FALSE)</f>
        <v>36.767687804878058</v>
      </c>
      <c r="AJ518">
        <v>1</v>
      </c>
      <c r="AK518" s="12">
        <f t="shared" si="155"/>
        <v>0</v>
      </c>
      <c r="AL518" s="12">
        <f t="shared" si="156"/>
        <v>0</v>
      </c>
      <c r="AM518" s="12">
        <f>V518/Team_Defense_Table[[#Totals],[Passing yds/att]]*'Fanduel Export'!Q518</f>
        <v>0</v>
      </c>
      <c r="AN518" s="12">
        <f t="shared" si="152"/>
        <v>0</v>
      </c>
      <c r="AO518" s="12">
        <f>IFERROR(IF(OR($B518="D",$B518="K"),0,VLOOKUP($P518,Receiving!$C:$T,7,FALSE)/VLOOKUP($P518,Receiving!$C:$T,5,FALSE)),0)*$AJ518</f>
        <v>0</v>
      </c>
      <c r="AP518" s="21">
        <f t="shared" si="163"/>
        <v>34.886584249084251</v>
      </c>
      <c r="AQ518" s="21">
        <f t="shared" si="164"/>
        <v>0</v>
      </c>
      <c r="AR518" s="22">
        <f t="shared" si="157"/>
        <v>0</v>
      </c>
      <c r="AS518" s="22">
        <f t="shared" si="165"/>
        <v>0</v>
      </c>
      <c r="AT518" s="22">
        <f>AA518/Team_Defense_Table[[#Totals],[Yards per completion]]*'Fanduel Export'!S518</f>
        <v>0</v>
      </c>
      <c r="AU518" s="12">
        <f t="shared" si="153"/>
        <v>0</v>
      </c>
      <c r="AV518" s="12">
        <f t="shared" si="158"/>
        <v>0</v>
      </c>
      <c r="AW518" s="21">
        <f t="shared" si="166"/>
        <v>29.715476190476192</v>
      </c>
      <c r="AX518" s="12">
        <f t="shared" si="167"/>
        <v>0</v>
      </c>
      <c r="AY518" s="12">
        <f>AF518/Team_Defense_Table[[#Totals],[Rushing Y/A]]*R518</f>
        <v>0</v>
      </c>
      <c r="AZ518" s="12">
        <f t="shared" si="154"/>
        <v>0</v>
      </c>
      <c r="BA518" s="22">
        <f t="shared" si="159"/>
        <v>0</v>
      </c>
      <c r="BB518" s="22">
        <f t="shared" si="160"/>
        <v>0</v>
      </c>
      <c r="BC518" s="21">
        <f t="shared" si="161"/>
        <v>0</v>
      </c>
      <c r="BD518" t="str">
        <f t="shared" si="168"/>
        <v>Jordan Glasgow</v>
      </c>
      <c r="BE518">
        <f t="shared" si="169"/>
        <v>4500</v>
      </c>
      <c r="BF518" t="str">
        <f t="shared" si="170"/>
        <v>RB</v>
      </c>
    </row>
    <row r="519" spans="1:58" x14ac:dyDescent="0.3">
      <c r="A519" t="s">
        <v>3361</v>
      </c>
      <c r="B519" t="s">
        <v>34</v>
      </c>
      <c r="C519" t="s">
        <v>2411</v>
      </c>
      <c r="D519" t="s">
        <v>558</v>
      </c>
      <c r="E519" t="s">
        <v>3362</v>
      </c>
      <c r="F519">
        <v>0.36666666136847598</v>
      </c>
      <c r="G519">
        <v>9</v>
      </c>
      <c r="H519">
        <v>4500</v>
      </c>
      <c r="I519" t="s">
        <v>1892</v>
      </c>
      <c r="J519" t="s">
        <v>1096</v>
      </c>
      <c r="K519" t="s">
        <v>1095</v>
      </c>
      <c r="O519" t="str">
        <f t="shared" si="162"/>
        <v>T.J. Logan</v>
      </c>
      <c r="P519" t="str">
        <f>IFERROR(VLOOKUP(O:O,'Name Bridge'!A:B,2,FALSE),O:O)</f>
        <v>T.J. Logan</v>
      </c>
      <c r="Q519" s="12">
        <f>VLOOKUP($K519,'Defensive Stats'!$AC:$AH,2,FALSE)</f>
        <v>6.4145936981757874</v>
      </c>
      <c r="R519" s="12">
        <f>VLOOKUP($K519,'Defensive Stats'!$AC:$AH,4,FALSE)</f>
        <v>4.2347826086956522</v>
      </c>
      <c r="S519" s="12">
        <f>VLOOKUP($K519,'Defensive Stats'!$AC:$AH,6,FALSE)</f>
        <v>10.425876010781671</v>
      </c>
      <c r="T519" s="12">
        <f>IFERROR(VLOOKUP($P519,Passing!$C:$AF,9,FALSE)/VLOOKUP($P519,Passing!$C:$AF,5,FALSE),0)</f>
        <v>0</v>
      </c>
      <c r="U519" s="12">
        <f>IFERROR(VLOOKUP($P519,Passing!$C:$AF,11,FALSE)/VLOOKUP($P519,Passing!$C:$AF,5,FALSE),0)</f>
        <v>0</v>
      </c>
      <c r="V519" s="12">
        <f>IFERROR(VLOOKUP($P519,Passing!$C:$AF,18,FALSE),0)</f>
        <v>0</v>
      </c>
      <c r="W519" s="12">
        <f>IFERROR(VLOOKUP($P519,Passing!$C:$AF,12,FALSE)/VLOOKUP($P519,Passing!$C:$AF,5,FALSE),0)</f>
        <v>0</v>
      </c>
      <c r="X519" s="12">
        <f>IFERROR(IF(OR($B519="D",$B519="K"),0,VLOOKUP($P519,Receiving!$C:$T,7,FALSE)/VLOOKUP($P519,Receiving!$C:$T,5,FALSE)),0)*$AJ519</f>
        <v>0.25</v>
      </c>
      <c r="Y519" s="21">
        <f>IFERROR(VLOOKUP($P519,Receiving!$C:$T,8,FALSE)/VLOOKUP($P519,Receiving!$C:$T,5,FALSE),0)</f>
        <v>0.16666666666666666</v>
      </c>
      <c r="Z519" s="21">
        <f>IFERROR(VLOOKUP($P519,Receiving!$C:$T,10,FALSE)/VLOOKUP($P519,Receiving!$C:$T,5,FALSE),0)</f>
        <v>1.0833333333333333</v>
      </c>
      <c r="AA519" s="21">
        <f>IFERROR(VLOOKUP($P519,Receiving!$C:$T,11,FALSE),0)</f>
        <v>6.5</v>
      </c>
      <c r="AB519" s="21">
        <f>IFERROR(VLOOKUP($P519,Receiving!$C:$T,14,FALSE),0)</f>
        <v>11</v>
      </c>
      <c r="AC519" s="21">
        <f>IFERROR(VLOOKUP($P519,Receiving!$C:$T,11,FALSE)/VLOOKUP($P519,Receiving!$C:$T,5,FALSE),0)</f>
        <v>0.54166666666666663</v>
      </c>
      <c r="AD519" s="12">
        <f>IFERROR(VLOOKUP($P519,Rushing!$C:$P,7,FALSE)/VLOOKUP($P519,Rushing!$C:$P,5,FALSE),0)</f>
        <v>0.25</v>
      </c>
      <c r="AE519" s="12">
        <f>IFERROR(VLOOKUP($P519,Rushing!$C:$P,8,FALSE)/VLOOKUP($P519,Rushing!$C:$P,5,FALSE),0)</f>
        <v>0.83333333333333337</v>
      </c>
      <c r="AF519" s="12" t="str">
        <f>IFERROR(VLOOKUP($P519,Rushing!$C:$P,12,FALSE),0)</f>
        <v>3.3</v>
      </c>
      <c r="AG519" s="12">
        <f>IFERROR(VLOOKUP($P519,Rushing!$C:$P,9,FALSE)/VLOOKUP($P519,Rushing!$C:$P,5,FALSE),0)</f>
        <v>0</v>
      </c>
      <c r="AH519" s="12">
        <f>VLOOKUP($J519,'Vegas Odds'!$B:$S,18,FALSE)</f>
        <v>44.70009236218047</v>
      </c>
      <c r="AI519" s="12">
        <f>VLOOKUP($J519,'Vegas Odds'!$B:$S,17,FALSE)</f>
        <v>20.599907637819527</v>
      </c>
      <c r="AJ519">
        <v>1</v>
      </c>
      <c r="AK519" s="12">
        <f t="shared" si="155"/>
        <v>0</v>
      </c>
      <c r="AL519" s="12">
        <f t="shared" si="156"/>
        <v>0</v>
      </c>
      <c r="AM519" s="12">
        <f>V519/Team_Defense_Table[[#Totals],[Passing yds/att]]*'Fanduel Export'!Q519</f>
        <v>0</v>
      </c>
      <c r="AN519" s="12">
        <f t="shared" si="152"/>
        <v>0</v>
      </c>
      <c r="AO519" s="12">
        <f>IFERROR(IF(OR($B519="D",$B519="K"),0,VLOOKUP($P519,Receiving!$C:$T,7,FALSE)/VLOOKUP($P519,Receiving!$C:$T,5,FALSE)),0)*$AJ519</f>
        <v>0.25</v>
      </c>
      <c r="AP519" s="21">
        <f t="shared" si="163"/>
        <v>39.892780830280827</v>
      </c>
      <c r="AQ519" s="21">
        <f t="shared" si="164"/>
        <v>0.28012645039933282</v>
      </c>
      <c r="AR519" s="22">
        <f t="shared" si="157"/>
        <v>0.16666666666666666</v>
      </c>
      <c r="AS519" s="22">
        <f t="shared" si="165"/>
        <v>0.18675096693288853</v>
      </c>
      <c r="AT519" s="22">
        <f>AA519/Team_Defense_Table[[#Totals],[Yards per completion]]*'Fanduel Export'!S519</f>
        <v>6.3820761887771154</v>
      </c>
      <c r="AU519" s="12">
        <f t="shared" si="153"/>
        <v>1.1918588992934904</v>
      </c>
      <c r="AV519" s="12">
        <f t="shared" si="158"/>
        <v>0.25</v>
      </c>
      <c r="AW519" s="21">
        <f t="shared" si="166"/>
        <v>23.153159340659339</v>
      </c>
      <c r="AX519" s="12">
        <f t="shared" si="167"/>
        <v>0.22243084987589534</v>
      </c>
      <c r="AY519" s="12">
        <f>AF519/Team_Defense_Table[[#Totals],[Rushing Y/A]]*R519</f>
        <v>3.2405293005671072</v>
      </c>
      <c r="AZ519" s="12">
        <f t="shared" si="154"/>
        <v>0.72079368637288233</v>
      </c>
      <c r="BA519" s="22">
        <f t="shared" si="159"/>
        <v>0.2745985918999706</v>
      </c>
      <c r="BB519" s="22">
        <f t="shared" si="160"/>
        <v>6.1021909311104579E-2</v>
      </c>
      <c r="BC519" s="21">
        <f t="shared" si="161"/>
        <v>5.5555555555555552E-2</v>
      </c>
      <c r="BD519" t="str">
        <f t="shared" si="168"/>
        <v>T.J. Logan</v>
      </c>
      <c r="BE519">
        <f t="shared" si="169"/>
        <v>4500</v>
      </c>
      <c r="BF519" t="str">
        <f t="shared" si="170"/>
        <v>RB</v>
      </c>
    </row>
    <row r="520" spans="1:58" x14ac:dyDescent="0.3">
      <c r="A520" t="s">
        <v>3363</v>
      </c>
      <c r="B520" t="s">
        <v>34</v>
      </c>
      <c r="C520" t="s">
        <v>3364</v>
      </c>
      <c r="D520" t="s">
        <v>3365</v>
      </c>
      <c r="E520" t="s">
        <v>3366</v>
      </c>
      <c r="F520">
        <v>0</v>
      </c>
      <c r="G520">
        <v>0</v>
      </c>
      <c r="H520">
        <v>4500</v>
      </c>
      <c r="I520" t="s">
        <v>1934</v>
      </c>
      <c r="J520" t="s">
        <v>56</v>
      </c>
      <c r="K520" t="s">
        <v>78</v>
      </c>
      <c r="O520" t="str">
        <f t="shared" si="162"/>
        <v>Joshua Kelley</v>
      </c>
      <c r="P520" t="str">
        <f>IFERROR(VLOOKUP(O:O,'Name Bridge'!A:B,2,FALSE),O:O)</f>
        <v>Joshua Kelley</v>
      </c>
      <c r="Q520" s="12">
        <f>VLOOKUP($K520,'Defensive Stats'!$AC:$AH,2,FALSE)</f>
        <v>7.8496993987975952</v>
      </c>
      <c r="R520" s="12">
        <f>VLOOKUP($K520,'Defensive Stats'!$AC:$AH,4,FALSE)</f>
        <v>4.7261904761904763</v>
      </c>
      <c r="S520" s="12">
        <f>VLOOKUP($K520,'Defensive Stats'!$AC:$AH,6,FALSE)</f>
        <v>12.717532467532468</v>
      </c>
      <c r="T520" s="12">
        <f>IFERROR(VLOOKUP($P520,Passing!$C:$AF,9,FALSE)/VLOOKUP($P520,Passing!$C:$AF,5,FALSE),0)</f>
        <v>0</v>
      </c>
      <c r="U520" s="12">
        <f>IFERROR(VLOOKUP($P520,Passing!$C:$AF,11,FALSE)/VLOOKUP($P520,Passing!$C:$AF,5,FALSE),0)</f>
        <v>0</v>
      </c>
      <c r="V520" s="12">
        <f>IFERROR(VLOOKUP($P520,Passing!$C:$AF,18,FALSE),0)</f>
        <v>0</v>
      </c>
      <c r="W520" s="12">
        <f>IFERROR(VLOOKUP($P520,Passing!$C:$AF,12,FALSE)/VLOOKUP($P520,Passing!$C:$AF,5,FALSE),0)</f>
        <v>0</v>
      </c>
      <c r="X520" s="12">
        <f>IFERROR(IF(OR($B520="D",$B520="K"),0,VLOOKUP($P520,Receiving!$C:$T,7,FALSE)/VLOOKUP($P520,Receiving!$C:$T,5,FALSE)),0)*$AJ520</f>
        <v>0</v>
      </c>
      <c r="Y520" s="21">
        <f>IFERROR(VLOOKUP($P520,Receiving!$C:$T,8,FALSE)/VLOOKUP($P520,Receiving!$C:$T,5,FALSE),0)</f>
        <v>0</v>
      </c>
      <c r="Z520" s="21">
        <f>IFERROR(VLOOKUP($P520,Receiving!$C:$T,10,FALSE)/VLOOKUP($P520,Receiving!$C:$T,5,FALSE),0)</f>
        <v>0</v>
      </c>
      <c r="AA520" s="21">
        <f>IFERROR(VLOOKUP($P520,Receiving!$C:$T,11,FALSE),0)</f>
        <v>0</v>
      </c>
      <c r="AB520" s="21">
        <f>IFERROR(VLOOKUP($P520,Receiving!$C:$T,14,FALSE),0)</f>
        <v>0</v>
      </c>
      <c r="AC520" s="21">
        <f>IFERROR(VLOOKUP($P520,Receiving!$C:$T,11,FALSE)/VLOOKUP($P520,Receiving!$C:$T,5,FALSE),0)</f>
        <v>0</v>
      </c>
      <c r="AD520" s="12">
        <f>IFERROR(VLOOKUP($P520,Rushing!$C:$P,7,FALSE)/VLOOKUP($P520,Rushing!$C:$P,5,FALSE),0)</f>
        <v>0</v>
      </c>
      <c r="AE520" s="12">
        <f>IFERROR(VLOOKUP($P520,Rushing!$C:$P,8,FALSE)/VLOOKUP($P520,Rushing!$C:$P,5,FALSE),0)</f>
        <v>0</v>
      </c>
      <c r="AF520" s="12">
        <f>IFERROR(VLOOKUP($P520,Rushing!$C:$P,12,FALSE),0)</f>
        <v>0</v>
      </c>
      <c r="AG520" s="12">
        <f>IFERROR(VLOOKUP($P520,Rushing!$C:$P,9,FALSE)/VLOOKUP($P520,Rushing!$C:$P,5,FALSE),0)</f>
        <v>0</v>
      </c>
      <c r="AH520" s="12">
        <f>VLOOKUP($J520,'Vegas Odds'!$B:$S,18,FALSE)</f>
        <v>34.151746652267818</v>
      </c>
      <c r="AI520" s="12">
        <f>VLOOKUP($J520,'Vegas Odds'!$B:$S,17,FALSE)</f>
        <v>26.748253347732181</v>
      </c>
      <c r="AJ520">
        <v>1</v>
      </c>
      <c r="AK520" s="12">
        <f t="shared" si="155"/>
        <v>0</v>
      </c>
      <c r="AL520" s="12">
        <f t="shared" si="156"/>
        <v>0</v>
      </c>
      <c r="AM520" s="12">
        <f>V520/Team_Defense_Table[[#Totals],[Passing yds/att]]*'Fanduel Export'!Q520</f>
        <v>0</v>
      </c>
      <c r="AN520" s="12">
        <f t="shared" si="152"/>
        <v>0</v>
      </c>
      <c r="AO520" s="12">
        <f>IFERROR(IF(OR($B520="D",$B520="K"),0,VLOOKUP($P520,Receiving!$C:$T,7,FALSE)/VLOOKUP($P520,Receiving!$C:$T,5,FALSE)),0)*$AJ520</f>
        <v>0</v>
      </c>
      <c r="AP520" s="21">
        <f t="shared" si="163"/>
        <v>32.673214285714288</v>
      </c>
      <c r="AQ520" s="21">
        <f t="shared" si="164"/>
        <v>0</v>
      </c>
      <c r="AR520" s="22">
        <f t="shared" si="157"/>
        <v>0</v>
      </c>
      <c r="AS520" s="22">
        <f t="shared" si="165"/>
        <v>0</v>
      </c>
      <c r="AT520" s="22">
        <f>AA520/Team_Defense_Table[[#Totals],[Yards per completion]]*'Fanduel Export'!S520</f>
        <v>0</v>
      </c>
      <c r="AU520" s="12">
        <f t="shared" si="153"/>
        <v>0</v>
      </c>
      <c r="AV520" s="12">
        <f t="shared" si="158"/>
        <v>0</v>
      </c>
      <c r="AW520" s="21">
        <f t="shared" si="166"/>
        <v>14.611309523809522</v>
      </c>
      <c r="AX520" s="12">
        <f t="shared" si="167"/>
        <v>0</v>
      </c>
      <c r="AY520" s="12">
        <f>AF520/Team_Defense_Table[[#Totals],[Rushing Y/A]]*R520</f>
        <v>0</v>
      </c>
      <c r="AZ520" s="12">
        <f t="shared" si="154"/>
        <v>0</v>
      </c>
      <c r="BA520" s="22">
        <f t="shared" si="159"/>
        <v>0</v>
      </c>
      <c r="BB520" s="22">
        <f t="shared" si="160"/>
        <v>0</v>
      </c>
      <c r="BC520" s="21">
        <f t="shared" si="161"/>
        <v>0</v>
      </c>
      <c r="BD520" t="str">
        <f t="shared" si="168"/>
        <v>Joshua Kelley</v>
      </c>
      <c r="BE520">
        <f t="shared" si="169"/>
        <v>4500</v>
      </c>
      <c r="BF520" t="str">
        <f t="shared" si="170"/>
        <v>RB</v>
      </c>
    </row>
    <row r="521" spans="1:58" x14ac:dyDescent="0.3">
      <c r="A521" t="s">
        <v>3367</v>
      </c>
      <c r="B521" t="s">
        <v>49</v>
      </c>
      <c r="C521" t="s">
        <v>3368</v>
      </c>
      <c r="D521" t="s">
        <v>676</v>
      </c>
      <c r="E521" t="s">
        <v>3369</v>
      </c>
      <c r="F521">
        <v>0</v>
      </c>
      <c r="G521">
        <v>0</v>
      </c>
      <c r="H521">
        <v>4500</v>
      </c>
      <c r="I521" t="s">
        <v>1941</v>
      </c>
      <c r="J521" t="s">
        <v>135</v>
      </c>
      <c r="K521" t="s">
        <v>76</v>
      </c>
      <c r="O521" t="str">
        <f t="shared" si="162"/>
        <v>Jester Weah</v>
      </c>
      <c r="P521" t="str">
        <f>IFERROR(VLOOKUP(O:O,'Name Bridge'!A:B,2,FALSE),O:O)</f>
        <v>Jester Weah</v>
      </c>
      <c r="Q521" s="12">
        <f>VLOOKUP($K521,'Defensive Stats'!$AC:$AH,2,FALSE)</f>
        <v>6.7688266199649734</v>
      </c>
      <c r="R521" s="12">
        <f>VLOOKUP($K521,'Defensive Stats'!$AC:$AH,4,FALSE)</f>
        <v>4.0849858356940514</v>
      </c>
      <c r="S521" s="12">
        <f>VLOOKUP($K521,'Defensive Stats'!$AC:$AH,6,FALSE)</f>
        <v>11.10632183908046</v>
      </c>
      <c r="T521" s="12">
        <f>IFERROR(VLOOKUP($P521,Passing!$C:$AF,9,FALSE)/VLOOKUP($P521,Passing!$C:$AF,5,FALSE),0)</f>
        <v>0</v>
      </c>
      <c r="U521" s="12">
        <f>IFERROR(VLOOKUP($P521,Passing!$C:$AF,11,FALSE)/VLOOKUP($P521,Passing!$C:$AF,5,FALSE),0)</f>
        <v>0</v>
      </c>
      <c r="V521" s="12">
        <f>IFERROR(VLOOKUP($P521,Passing!$C:$AF,18,FALSE),0)</f>
        <v>0</v>
      </c>
      <c r="W521" s="12">
        <f>IFERROR(VLOOKUP($P521,Passing!$C:$AF,12,FALSE)/VLOOKUP($P521,Passing!$C:$AF,5,FALSE),0)</f>
        <v>0</v>
      </c>
      <c r="X521" s="12">
        <f>IFERROR(IF(OR($B521="D",$B521="K"),0,VLOOKUP($P521,Receiving!$C:$T,7,FALSE)/VLOOKUP($P521,Receiving!$C:$T,5,FALSE)),0)*$AJ521</f>
        <v>0</v>
      </c>
      <c r="Y521" s="21">
        <f>IFERROR(VLOOKUP($P521,Receiving!$C:$T,8,FALSE)/VLOOKUP($P521,Receiving!$C:$T,5,FALSE),0)</f>
        <v>0</v>
      </c>
      <c r="Z521" s="21">
        <f>IFERROR(VLOOKUP($P521,Receiving!$C:$T,10,FALSE)/VLOOKUP($P521,Receiving!$C:$T,5,FALSE),0)</f>
        <v>0</v>
      </c>
      <c r="AA521" s="21">
        <f>IFERROR(VLOOKUP($P521,Receiving!$C:$T,11,FALSE),0)</f>
        <v>0</v>
      </c>
      <c r="AB521" s="21">
        <f>IFERROR(VLOOKUP($P521,Receiving!$C:$T,14,FALSE),0)</f>
        <v>0</v>
      </c>
      <c r="AC521" s="21">
        <f>IFERROR(VLOOKUP($P521,Receiving!$C:$T,11,FALSE)/VLOOKUP($P521,Receiving!$C:$T,5,FALSE),0)</f>
        <v>0</v>
      </c>
      <c r="AD521" s="12">
        <f>IFERROR(VLOOKUP($P521,Rushing!$C:$P,7,FALSE)/VLOOKUP($P521,Rushing!$C:$P,5,FALSE),0)</f>
        <v>0</v>
      </c>
      <c r="AE521" s="12">
        <f>IFERROR(VLOOKUP($P521,Rushing!$C:$P,8,FALSE)/VLOOKUP($P521,Rushing!$C:$P,5,FALSE),0)</f>
        <v>0</v>
      </c>
      <c r="AF521" s="12">
        <f>IFERROR(VLOOKUP($P521,Rushing!$C:$P,12,FALSE),0)</f>
        <v>0</v>
      </c>
      <c r="AG521" s="12">
        <f>IFERROR(VLOOKUP($P521,Rushing!$C:$P,9,FALSE)/VLOOKUP($P521,Rushing!$C:$P,5,FALSE),0)</f>
        <v>0</v>
      </c>
      <c r="AH521" s="12">
        <f>VLOOKUP($J521,'Vegas Odds'!$B:$S,18,FALSE)</f>
        <v>36.75783627131635</v>
      </c>
      <c r="AI521" s="12">
        <f>VLOOKUP($J521,'Vegas Odds'!$B:$S,17,FALSE)</f>
        <v>17.842163728683655</v>
      </c>
      <c r="AJ521">
        <v>1</v>
      </c>
      <c r="AK521" s="12">
        <f t="shared" si="155"/>
        <v>0</v>
      </c>
      <c r="AL521" s="12">
        <f t="shared" si="156"/>
        <v>0</v>
      </c>
      <c r="AM521" s="12">
        <f>V521/Team_Defense_Table[[#Totals],[Passing yds/att]]*'Fanduel Export'!Q521</f>
        <v>0</v>
      </c>
      <c r="AN521" s="12">
        <f t="shared" si="152"/>
        <v>0</v>
      </c>
      <c r="AO521" s="12">
        <f>IFERROR(IF(OR($B521="D",$B521="K"),0,VLOOKUP($P521,Receiving!$C:$T,7,FALSE)/VLOOKUP($P521,Receiving!$C:$T,5,FALSE)),0)*$AJ521</f>
        <v>0</v>
      </c>
      <c r="AP521" s="21">
        <f t="shared" si="163"/>
        <v>32.519155844155847</v>
      </c>
      <c r="AQ521" s="21">
        <f t="shared" si="164"/>
        <v>0</v>
      </c>
      <c r="AR521" s="22">
        <f t="shared" si="157"/>
        <v>0</v>
      </c>
      <c r="AS521" s="22">
        <f t="shared" si="165"/>
        <v>0</v>
      </c>
      <c r="AT521" s="22">
        <f>AA521/Team_Defense_Table[[#Totals],[Yards per completion]]*'Fanduel Export'!S521</f>
        <v>0</v>
      </c>
      <c r="AU521" s="12">
        <f t="shared" si="153"/>
        <v>0</v>
      </c>
      <c r="AV521" s="12">
        <f t="shared" si="158"/>
        <v>0</v>
      </c>
      <c r="AW521" s="21">
        <f t="shared" si="166"/>
        <v>36.928205128205128</v>
      </c>
      <c r="AX521" s="12">
        <f t="shared" si="167"/>
        <v>0</v>
      </c>
      <c r="AY521" s="12">
        <f>AF521/Team_Defense_Table[[#Totals],[Rushing Y/A]]*R521</f>
        <v>0</v>
      </c>
      <c r="AZ521" s="12">
        <f t="shared" si="154"/>
        <v>0</v>
      </c>
      <c r="BA521" s="22">
        <f t="shared" si="159"/>
        <v>0</v>
      </c>
      <c r="BB521" s="22">
        <f t="shared" si="160"/>
        <v>0</v>
      </c>
      <c r="BC521" s="21">
        <f t="shared" si="161"/>
        <v>0</v>
      </c>
      <c r="BD521" t="str">
        <f t="shared" si="168"/>
        <v>Jester Weah</v>
      </c>
      <c r="BE521">
        <f t="shared" si="169"/>
        <v>4500</v>
      </c>
      <c r="BF521" t="str">
        <f t="shared" si="170"/>
        <v>WR</v>
      </c>
    </row>
    <row r="522" spans="1:58" x14ac:dyDescent="0.3">
      <c r="A522" t="s">
        <v>3370</v>
      </c>
      <c r="B522" t="s">
        <v>34</v>
      </c>
      <c r="C522" t="s">
        <v>1928</v>
      </c>
      <c r="D522" t="s">
        <v>589</v>
      </c>
      <c r="E522" t="s">
        <v>3371</v>
      </c>
      <c r="F522">
        <v>0.80000001192092896</v>
      </c>
      <c r="G522">
        <v>1</v>
      </c>
      <c r="H522">
        <v>4500</v>
      </c>
      <c r="I522" t="s">
        <v>1968</v>
      </c>
      <c r="J522" t="s">
        <v>99</v>
      </c>
      <c r="K522" t="s">
        <v>72</v>
      </c>
      <c r="O522" t="str">
        <f t="shared" si="162"/>
        <v>Ryan Nall</v>
      </c>
      <c r="P522" t="str">
        <f>IFERROR(VLOOKUP(O:O,'Name Bridge'!A:B,2,FALSE),O:O)</f>
        <v>Ryan Nall</v>
      </c>
      <c r="Q522" s="12">
        <f>VLOOKUP($K522,'Defensive Stats'!$AC:$AH,2,FALSE)</f>
        <v>7.4484451718494276</v>
      </c>
      <c r="R522" s="12">
        <f>VLOOKUP($K522,'Defensive Stats'!$AC:$AH,4,FALSE)</f>
        <v>4.0769230769230766</v>
      </c>
      <c r="S522" s="12">
        <f>VLOOKUP($K522,'Defensive Stats'!$AC:$AH,6,FALSE)</f>
        <v>11.94488188976378</v>
      </c>
      <c r="T522" s="12">
        <f>IFERROR(VLOOKUP($P522,Passing!$C:$AF,9,FALSE)/VLOOKUP($P522,Passing!$C:$AF,5,FALSE),0)</f>
        <v>0</v>
      </c>
      <c r="U522" s="12">
        <f>IFERROR(VLOOKUP($P522,Passing!$C:$AF,11,FALSE)/VLOOKUP($P522,Passing!$C:$AF,5,FALSE),0)</f>
        <v>0</v>
      </c>
      <c r="V522" s="12">
        <f>IFERROR(VLOOKUP($P522,Passing!$C:$AF,18,FALSE),0)</f>
        <v>0</v>
      </c>
      <c r="W522" s="12">
        <f>IFERROR(VLOOKUP($P522,Passing!$C:$AF,12,FALSE)/VLOOKUP($P522,Passing!$C:$AF,5,FALSE),0)</f>
        <v>0</v>
      </c>
      <c r="X522" s="12">
        <f>IFERROR(IF(OR($B522="D",$B522="K"),0,VLOOKUP($P522,Receiving!$C:$T,7,FALSE)/VLOOKUP($P522,Receiving!$C:$T,5,FALSE)),0)*$AJ522</f>
        <v>0</v>
      </c>
      <c r="Y522" s="21">
        <f>IFERROR(VLOOKUP($P522,Receiving!$C:$T,8,FALSE)/VLOOKUP($P522,Receiving!$C:$T,5,FALSE),0)</f>
        <v>0</v>
      </c>
      <c r="Z522" s="21">
        <f>IFERROR(VLOOKUP($P522,Receiving!$C:$T,10,FALSE)/VLOOKUP($P522,Receiving!$C:$T,5,FALSE),0)</f>
        <v>0</v>
      </c>
      <c r="AA522" s="21">
        <f>IFERROR(VLOOKUP($P522,Receiving!$C:$T,11,FALSE),0)</f>
        <v>0</v>
      </c>
      <c r="AB522" s="21">
        <f>IFERROR(VLOOKUP($P522,Receiving!$C:$T,14,FALSE),0)</f>
        <v>0</v>
      </c>
      <c r="AC522" s="21">
        <f>IFERROR(VLOOKUP($P522,Receiving!$C:$T,11,FALSE)/VLOOKUP($P522,Receiving!$C:$T,5,FALSE),0)</f>
        <v>0</v>
      </c>
      <c r="AD522" s="12">
        <f>IFERROR(VLOOKUP($P522,Rushing!$C:$P,7,FALSE)/VLOOKUP($P522,Rushing!$C:$P,5,FALSE),0)</f>
        <v>0.25</v>
      </c>
      <c r="AE522" s="12">
        <f>IFERROR(VLOOKUP($P522,Rushing!$C:$P,8,FALSE)/VLOOKUP($P522,Rushing!$C:$P,5,FALSE),0)</f>
        <v>1</v>
      </c>
      <c r="AF522" s="12" t="str">
        <f>IFERROR(VLOOKUP($P522,Rushing!$C:$P,12,FALSE),0)</f>
        <v>4.0</v>
      </c>
      <c r="AG522" s="12">
        <f>IFERROR(VLOOKUP($P522,Rushing!$C:$P,9,FALSE)/VLOOKUP($P522,Rushing!$C:$P,5,FALSE),0)</f>
        <v>0</v>
      </c>
      <c r="AH522" s="12">
        <f>VLOOKUP($J522,'Vegas Odds'!$B:$S,18,FALSE)</f>
        <v>39.087289482995565</v>
      </c>
      <c r="AI522" s="12">
        <f>VLOOKUP($J522,'Vegas Odds'!$B:$S,17,FALSE)</f>
        <v>21.912710517004435</v>
      </c>
      <c r="AJ522">
        <v>1</v>
      </c>
      <c r="AK522" s="12">
        <f t="shared" si="155"/>
        <v>0</v>
      </c>
      <c r="AL522" s="12">
        <f t="shared" si="156"/>
        <v>0</v>
      </c>
      <c r="AM522" s="12">
        <f>V522/Team_Defense_Table[[#Totals],[Passing yds/att]]*'Fanduel Export'!Q522</f>
        <v>0</v>
      </c>
      <c r="AN522" s="12">
        <f t="shared" si="152"/>
        <v>0</v>
      </c>
      <c r="AO522" s="12">
        <f>IFERROR(IF(OR($B522="D",$B522="K"),0,VLOOKUP($P522,Receiving!$C:$T,7,FALSE)/VLOOKUP($P522,Receiving!$C:$T,5,FALSE)),0)*$AJ522</f>
        <v>0</v>
      </c>
      <c r="AP522" s="21">
        <f t="shared" si="163"/>
        <v>29.935714285714287</v>
      </c>
      <c r="AQ522" s="21">
        <f t="shared" si="164"/>
        <v>0</v>
      </c>
      <c r="AR522" s="22">
        <f t="shared" si="157"/>
        <v>0</v>
      </c>
      <c r="AS522" s="22">
        <f t="shared" si="165"/>
        <v>0</v>
      </c>
      <c r="AT522" s="22">
        <f>AA522/Team_Defense_Table[[#Totals],[Yards per completion]]*'Fanduel Export'!S522</f>
        <v>0</v>
      </c>
      <c r="AU522" s="12">
        <f t="shared" si="153"/>
        <v>0</v>
      </c>
      <c r="AV522" s="12">
        <f t="shared" si="158"/>
        <v>0.25</v>
      </c>
      <c r="AW522" s="21">
        <f t="shared" si="166"/>
        <v>24.985714285714284</v>
      </c>
      <c r="AX522" s="12">
        <f t="shared" si="167"/>
        <v>0.21925239225133084</v>
      </c>
      <c r="AY522" s="12">
        <f>AF522/Team_Defense_Table[[#Totals],[Rushing Y/A]]*R522</f>
        <v>3.78149386845039</v>
      </c>
      <c r="AZ522" s="12">
        <f t="shared" si="154"/>
        <v>0.82910157694148734</v>
      </c>
      <c r="BA522" s="22">
        <f t="shared" si="159"/>
        <v>8.2910157694148737E-2</v>
      </c>
      <c r="BB522" s="22">
        <f t="shared" si="160"/>
        <v>1.8424479487588609E-2</v>
      </c>
      <c r="BC522" s="21">
        <f t="shared" si="161"/>
        <v>0</v>
      </c>
      <c r="BD522" t="str">
        <f t="shared" si="168"/>
        <v>Ryan Nall</v>
      </c>
      <c r="BE522">
        <f t="shared" si="169"/>
        <v>4500</v>
      </c>
      <c r="BF522" t="str">
        <f t="shared" si="170"/>
        <v>RB</v>
      </c>
    </row>
    <row r="523" spans="1:58" x14ac:dyDescent="0.3">
      <c r="A523" t="s">
        <v>3372</v>
      </c>
      <c r="B523" t="s">
        <v>49</v>
      </c>
      <c r="C523" t="s">
        <v>3373</v>
      </c>
      <c r="D523" t="s">
        <v>458</v>
      </c>
      <c r="E523" t="s">
        <v>2815</v>
      </c>
      <c r="F523">
        <v>0.89285714285714202</v>
      </c>
      <c r="G523">
        <v>14</v>
      </c>
      <c r="H523">
        <v>4500</v>
      </c>
      <c r="I523" t="s">
        <v>1892</v>
      </c>
      <c r="J523" t="s">
        <v>1095</v>
      </c>
      <c r="K523" t="s">
        <v>1096</v>
      </c>
      <c r="O523" t="str">
        <f t="shared" si="162"/>
        <v>Deonte Harris</v>
      </c>
      <c r="P523" t="str">
        <f>IFERROR(VLOOKUP(O:O,'Name Bridge'!A:B,2,FALSE),O:O)</f>
        <v>Deonte Harris</v>
      </c>
      <c r="Q523" s="12">
        <f>VLOOKUP($K523,'Defensive Stats'!$AC:$AH,2,FALSE)</f>
        <v>6.5090361445783129</v>
      </c>
      <c r="R523" s="12">
        <f>VLOOKUP($K523,'Defensive Stats'!$AC:$AH,4,FALSE)</f>
        <v>3.2624309392265194</v>
      </c>
      <c r="S523" s="12">
        <f>VLOOKUP($K523,'Defensive Stats'!$AC:$AH,6,FALSE)</f>
        <v>10.593137254901961</v>
      </c>
      <c r="T523" s="12">
        <f>IFERROR(VLOOKUP($P523,Passing!$C:$AF,9,FALSE)/VLOOKUP($P523,Passing!$C:$AF,5,FALSE),0)</f>
        <v>0</v>
      </c>
      <c r="U523" s="12">
        <f>IFERROR(VLOOKUP($P523,Passing!$C:$AF,11,FALSE)/VLOOKUP($P523,Passing!$C:$AF,5,FALSE),0)</f>
        <v>0</v>
      </c>
      <c r="V523" s="12">
        <f>IFERROR(VLOOKUP($P523,Passing!$C:$AF,18,FALSE),0)</f>
        <v>0</v>
      </c>
      <c r="W523" s="12">
        <f>IFERROR(VLOOKUP($P523,Passing!$C:$AF,12,FALSE)/VLOOKUP($P523,Passing!$C:$AF,5,FALSE),0)</f>
        <v>0</v>
      </c>
      <c r="X523" s="12">
        <f>IFERROR(IF(OR($B523="D",$B523="K"),0,VLOOKUP($P523,Receiving!$C:$T,7,FALSE)/VLOOKUP($P523,Receiving!$C:$T,5,FALSE)),0)*$AJ523</f>
        <v>0.42857142857142855</v>
      </c>
      <c r="Y523" s="21">
        <f>IFERROR(VLOOKUP($P523,Receiving!$C:$T,8,FALSE)/VLOOKUP($P523,Receiving!$C:$T,5,FALSE),0)</f>
        <v>0.42857142857142855</v>
      </c>
      <c r="Z523" s="21">
        <f>IFERROR(VLOOKUP($P523,Receiving!$C:$T,10,FALSE)/VLOOKUP($P523,Receiving!$C:$T,5,FALSE),0)</f>
        <v>1.7142857142857142</v>
      </c>
      <c r="AA523" s="21">
        <f>IFERROR(VLOOKUP($P523,Receiving!$C:$T,11,FALSE),0)</f>
        <v>4</v>
      </c>
      <c r="AB523" s="21">
        <f>IFERROR(VLOOKUP($P523,Receiving!$C:$T,14,FALSE),0)</f>
        <v>13</v>
      </c>
      <c r="AC523" s="21">
        <f>IFERROR(VLOOKUP($P523,Receiving!$C:$T,11,FALSE)/VLOOKUP($P523,Receiving!$C:$T,5,FALSE),0)</f>
        <v>0.2857142857142857</v>
      </c>
      <c r="AD523" s="12">
        <f>IFERROR(VLOOKUP($P523,Rushing!$C:$P,7,FALSE)/VLOOKUP($P523,Rushing!$C:$P,5,FALSE),0)</f>
        <v>0.2857142857142857</v>
      </c>
      <c r="AE523" s="12">
        <f>IFERROR(VLOOKUP($P523,Rushing!$C:$P,8,FALSE)/VLOOKUP($P523,Rushing!$C:$P,5,FALSE),0)</f>
        <v>2.2142857142857144</v>
      </c>
      <c r="AF523" s="12" t="str">
        <f>IFERROR(VLOOKUP($P523,Rushing!$C:$P,12,FALSE),0)</f>
        <v>7.8</v>
      </c>
      <c r="AG523" s="12">
        <f>IFERROR(VLOOKUP($P523,Rushing!$C:$P,9,FALSE)/VLOOKUP($P523,Rushing!$C:$P,5,FALSE),0)</f>
        <v>0</v>
      </c>
      <c r="AH523" s="12">
        <f>VLOOKUP($J523,'Vegas Odds'!$B:$S,18,FALSE)</f>
        <v>41.698085765579364</v>
      </c>
      <c r="AI523" s="12">
        <f>VLOOKUP($J523,'Vegas Odds'!$B:$S,17,FALSE)</f>
        <v>21.901914234420641</v>
      </c>
      <c r="AJ523">
        <v>1</v>
      </c>
      <c r="AK523" s="12">
        <f t="shared" si="155"/>
        <v>0</v>
      </c>
      <c r="AL523" s="12">
        <f t="shared" si="156"/>
        <v>0</v>
      </c>
      <c r="AM523" s="12">
        <f>V523/Team_Defense_Table[[#Totals],[Passing yds/att]]*'Fanduel Export'!Q523</f>
        <v>0</v>
      </c>
      <c r="AN523" s="12">
        <f t="shared" si="152"/>
        <v>0</v>
      </c>
      <c r="AO523" s="12">
        <f>IFERROR(IF(OR($B523="D",$B523="K"),0,VLOOKUP($P523,Receiving!$C:$T,7,FALSE)/VLOOKUP($P523,Receiving!$C:$T,5,FALSE)),0)*$AJ523</f>
        <v>0.42857142857142855</v>
      </c>
      <c r="AP523" s="21">
        <f t="shared" si="163"/>
        <v>40.582776292335119</v>
      </c>
      <c r="AQ523" s="21">
        <f t="shared" si="164"/>
        <v>0.44034957235351896</v>
      </c>
      <c r="AR523" s="22">
        <f t="shared" si="157"/>
        <v>0.42857142857142855</v>
      </c>
      <c r="AS523" s="22">
        <f t="shared" si="165"/>
        <v>0.44034957235351896</v>
      </c>
      <c r="AT523" s="22">
        <f>AA523/Team_Defense_Table[[#Totals],[Yards per completion]]*'Fanduel Export'!S523</f>
        <v>3.9904388757383282</v>
      </c>
      <c r="AU523" s="12">
        <f t="shared" si="153"/>
        <v>1.7571880524342298</v>
      </c>
      <c r="AV523" s="12">
        <f t="shared" si="158"/>
        <v>0.2857142857142857</v>
      </c>
      <c r="AW523" s="21">
        <f t="shared" si="166"/>
        <v>30.380681818181817</v>
      </c>
      <c r="AX523" s="12">
        <f t="shared" si="167"/>
        <v>0.20597594941131384</v>
      </c>
      <c r="AY523" s="12">
        <f>AF523/Team_Defense_Table[[#Totals],[Rushing Y/A]]*R523</f>
        <v>5.9007446552966609</v>
      </c>
      <c r="AZ523" s="12">
        <f t="shared" si="154"/>
        <v>1.2154114826084654</v>
      </c>
      <c r="BA523" s="22">
        <f t="shared" si="159"/>
        <v>0.51154566778998378</v>
      </c>
      <c r="BB523" s="22">
        <f t="shared" si="160"/>
        <v>0.11367681506444084</v>
      </c>
      <c r="BC523" s="21">
        <f t="shared" si="161"/>
        <v>9.5238095238095233E-2</v>
      </c>
      <c r="BD523" t="str">
        <f t="shared" si="168"/>
        <v>Deonte Harris</v>
      </c>
      <c r="BE523">
        <f t="shared" si="169"/>
        <v>4500</v>
      </c>
      <c r="BF523" t="str">
        <f t="shared" si="170"/>
        <v>WR</v>
      </c>
    </row>
    <row r="524" spans="1:58" x14ac:dyDescent="0.3">
      <c r="A524" t="s">
        <v>3374</v>
      </c>
      <c r="B524" t="s">
        <v>49</v>
      </c>
      <c r="C524" t="s">
        <v>3375</v>
      </c>
      <c r="D524" t="s">
        <v>3376</v>
      </c>
      <c r="E524" t="s">
        <v>2319</v>
      </c>
      <c r="F524">
        <v>0</v>
      </c>
      <c r="G524">
        <v>0</v>
      </c>
      <c r="H524">
        <v>4500</v>
      </c>
      <c r="I524" t="s">
        <v>1896</v>
      </c>
      <c r="J524" t="s">
        <v>46</v>
      </c>
      <c r="K524" t="s">
        <v>1094</v>
      </c>
      <c r="O524" t="str">
        <f t="shared" si="162"/>
        <v>Quartney Davis</v>
      </c>
      <c r="P524" t="str">
        <f>IFERROR(VLOOKUP(O:O,'Name Bridge'!A:B,2,FALSE),O:O)</f>
        <v>Quartney Davis</v>
      </c>
      <c r="Q524" s="12">
        <f>VLOOKUP($K524,'Defensive Stats'!$AC:$AH,2,FALSE)</f>
        <v>6.8150183150183148</v>
      </c>
      <c r="R524" s="12">
        <f>VLOOKUP($K524,'Defensive Stats'!$AC:$AH,4,FALSE)</f>
        <v>4.6739659367396591</v>
      </c>
      <c r="S524" s="12">
        <f>VLOOKUP($K524,'Defensive Stats'!$AC:$AH,6,FALSE)</f>
        <v>11.414110429447852</v>
      </c>
      <c r="T524" s="12">
        <f>IFERROR(VLOOKUP($P524,Passing!$C:$AF,9,FALSE)/VLOOKUP($P524,Passing!$C:$AF,5,FALSE),0)</f>
        <v>0</v>
      </c>
      <c r="U524" s="12">
        <f>IFERROR(VLOOKUP($P524,Passing!$C:$AF,11,FALSE)/VLOOKUP($P524,Passing!$C:$AF,5,FALSE),0)</f>
        <v>0</v>
      </c>
      <c r="V524" s="12">
        <f>IFERROR(VLOOKUP($P524,Passing!$C:$AF,18,FALSE),0)</f>
        <v>0</v>
      </c>
      <c r="W524" s="12">
        <f>IFERROR(VLOOKUP($P524,Passing!$C:$AF,12,FALSE)/VLOOKUP($P524,Passing!$C:$AF,5,FALSE),0)</f>
        <v>0</v>
      </c>
      <c r="X524" s="12">
        <f>IFERROR(IF(OR($B524="D",$B524="K"),0,VLOOKUP($P524,Receiving!$C:$T,7,FALSE)/VLOOKUP($P524,Receiving!$C:$T,5,FALSE)),0)*$AJ524</f>
        <v>0</v>
      </c>
      <c r="Y524" s="21">
        <f>IFERROR(VLOOKUP($P524,Receiving!$C:$T,8,FALSE)/VLOOKUP($P524,Receiving!$C:$T,5,FALSE),0)</f>
        <v>0</v>
      </c>
      <c r="Z524" s="21">
        <f>IFERROR(VLOOKUP($P524,Receiving!$C:$T,10,FALSE)/VLOOKUP($P524,Receiving!$C:$T,5,FALSE),0)</f>
        <v>0</v>
      </c>
      <c r="AA524" s="21">
        <f>IFERROR(VLOOKUP($P524,Receiving!$C:$T,11,FALSE),0)</f>
        <v>0</v>
      </c>
      <c r="AB524" s="21">
        <f>IFERROR(VLOOKUP($P524,Receiving!$C:$T,14,FALSE),0)</f>
        <v>0</v>
      </c>
      <c r="AC524" s="21">
        <f>IFERROR(VLOOKUP($P524,Receiving!$C:$T,11,FALSE)/VLOOKUP($P524,Receiving!$C:$T,5,FALSE),0)</f>
        <v>0</v>
      </c>
      <c r="AD524" s="12">
        <f>IFERROR(VLOOKUP($P524,Rushing!$C:$P,7,FALSE)/VLOOKUP($P524,Rushing!$C:$P,5,FALSE),0)</f>
        <v>0</v>
      </c>
      <c r="AE524" s="12">
        <f>IFERROR(VLOOKUP($P524,Rushing!$C:$P,8,FALSE)/VLOOKUP($P524,Rushing!$C:$P,5,FALSE),0)</f>
        <v>0</v>
      </c>
      <c r="AF524" s="12">
        <f>IFERROR(VLOOKUP($P524,Rushing!$C:$P,12,FALSE),0)</f>
        <v>0</v>
      </c>
      <c r="AG524" s="12">
        <f>IFERROR(VLOOKUP($P524,Rushing!$C:$P,9,FALSE)/VLOOKUP($P524,Rushing!$C:$P,5,FALSE),0)</f>
        <v>0</v>
      </c>
      <c r="AH524" s="12">
        <f>VLOOKUP($J524,'Vegas Odds'!$B:$S,18,FALSE)</f>
        <v>24.965896593176794</v>
      </c>
      <c r="AI524" s="12">
        <f>VLOOKUP($J524,'Vegas Odds'!$B:$S,17,FALSE)</f>
        <v>34.134103406823208</v>
      </c>
      <c r="AJ524">
        <v>1</v>
      </c>
      <c r="AK524" s="12">
        <f t="shared" si="155"/>
        <v>0</v>
      </c>
      <c r="AL524" s="12">
        <f t="shared" si="156"/>
        <v>0</v>
      </c>
      <c r="AM524" s="12">
        <f>V524/Team_Defense_Table[[#Totals],[Passing yds/att]]*'Fanduel Export'!Q524</f>
        <v>0</v>
      </c>
      <c r="AN524" s="12">
        <f t="shared" ref="AN524:AN587" si="171">AM524*AL524</f>
        <v>0</v>
      </c>
      <c r="AO524" s="12">
        <f>IFERROR(IF(OR($B524="D",$B524="K"),0,VLOOKUP($P524,Receiving!$C:$T,7,FALSE)/VLOOKUP($P524,Receiving!$C:$T,5,FALSE)),0)*$AJ524</f>
        <v>0</v>
      </c>
      <c r="AP524" s="21">
        <f t="shared" si="163"/>
        <v>26.827243589743592</v>
      </c>
      <c r="AQ524" s="21">
        <f t="shared" si="164"/>
        <v>0</v>
      </c>
      <c r="AR524" s="22">
        <f t="shared" si="157"/>
        <v>0</v>
      </c>
      <c r="AS524" s="22">
        <f t="shared" si="165"/>
        <v>0</v>
      </c>
      <c r="AT524" s="22">
        <f>AA524/Team_Defense_Table[[#Totals],[Yards per completion]]*'Fanduel Export'!S524</f>
        <v>0</v>
      </c>
      <c r="AU524" s="12">
        <f t="shared" ref="AU524:AU587" si="172">AS524*AT524</f>
        <v>0</v>
      </c>
      <c r="AV524" s="12">
        <f t="shared" si="158"/>
        <v>0</v>
      </c>
      <c r="AW524" s="21">
        <f t="shared" si="166"/>
        <v>37.68278388278388</v>
      </c>
      <c r="AX524" s="12">
        <f t="shared" si="167"/>
        <v>0</v>
      </c>
      <c r="AY524" s="12">
        <f>AF524/Team_Defense_Table[[#Totals],[Rushing Y/A]]*R524</f>
        <v>0</v>
      </c>
      <c r="AZ524" s="12">
        <f t="shared" ref="AZ524:AZ587" si="173">AY524*AX524</f>
        <v>0</v>
      </c>
      <c r="BA524" s="22">
        <f t="shared" si="159"/>
        <v>0</v>
      </c>
      <c r="BB524" s="22">
        <f t="shared" si="160"/>
        <v>0</v>
      </c>
      <c r="BC524" s="21">
        <f t="shared" si="161"/>
        <v>0</v>
      </c>
      <c r="BD524" t="str">
        <f t="shared" si="168"/>
        <v>Quartney Davis</v>
      </c>
      <c r="BE524">
        <f t="shared" si="169"/>
        <v>4500</v>
      </c>
      <c r="BF524" t="str">
        <f t="shared" si="170"/>
        <v>WR</v>
      </c>
    </row>
    <row r="525" spans="1:58" x14ac:dyDescent="0.3">
      <c r="A525" t="s">
        <v>3377</v>
      </c>
      <c r="B525" t="s">
        <v>34</v>
      </c>
      <c r="C525" t="s">
        <v>3378</v>
      </c>
      <c r="D525" t="s">
        <v>3379</v>
      </c>
      <c r="E525" t="s">
        <v>3380</v>
      </c>
      <c r="F525">
        <v>0</v>
      </c>
      <c r="G525">
        <v>0</v>
      </c>
      <c r="H525">
        <v>4500</v>
      </c>
      <c r="I525" t="s">
        <v>1919</v>
      </c>
      <c r="J525" t="s">
        <v>1090</v>
      </c>
      <c r="K525" t="s">
        <v>116</v>
      </c>
      <c r="O525" t="str">
        <f t="shared" si="162"/>
        <v>Salvon Ahmed</v>
      </c>
      <c r="P525" t="str">
        <f>IFERROR(VLOOKUP(O:O,'Name Bridge'!A:B,2,FALSE),O:O)</f>
        <v>Salvon Ahmed</v>
      </c>
      <c r="Q525" s="12">
        <f>VLOOKUP($K525,'Defensive Stats'!$AC:$AH,2,FALSE)</f>
        <v>7.5041597337770387</v>
      </c>
      <c r="R525" s="12">
        <f>VLOOKUP($K525,'Defensive Stats'!$AC:$AH,4,FALSE)</f>
        <v>4.3781321184510249</v>
      </c>
      <c r="S525" s="12">
        <f>VLOOKUP($K525,'Defensive Stats'!$AC:$AH,6,FALSE)</f>
        <v>10.712589073634204</v>
      </c>
      <c r="T525" s="12">
        <f>IFERROR(VLOOKUP($P525,Passing!$C:$AF,9,FALSE)/VLOOKUP($P525,Passing!$C:$AF,5,FALSE),0)</f>
        <v>0</v>
      </c>
      <c r="U525" s="12">
        <f>IFERROR(VLOOKUP($P525,Passing!$C:$AF,11,FALSE)/VLOOKUP($P525,Passing!$C:$AF,5,FALSE),0)</f>
        <v>0</v>
      </c>
      <c r="V525" s="12">
        <f>IFERROR(VLOOKUP($P525,Passing!$C:$AF,18,FALSE),0)</f>
        <v>0</v>
      </c>
      <c r="W525" s="12">
        <f>IFERROR(VLOOKUP($P525,Passing!$C:$AF,12,FALSE)/VLOOKUP($P525,Passing!$C:$AF,5,FALSE),0)</f>
        <v>0</v>
      </c>
      <c r="X525" s="12">
        <f>IFERROR(IF(OR($B525="D",$B525="K"),0,VLOOKUP($P525,Receiving!$C:$T,7,FALSE)/VLOOKUP($P525,Receiving!$C:$T,5,FALSE)),0)*$AJ525</f>
        <v>0</v>
      </c>
      <c r="Y525" s="21">
        <f>IFERROR(VLOOKUP($P525,Receiving!$C:$T,8,FALSE)/VLOOKUP($P525,Receiving!$C:$T,5,FALSE),0)</f>
        <v>0</v>
      </c>
      <c r="Z525" s="21">
        <f>IFERROR(VLOOKUP($P525,Receiving!$C:$T,10,FALSE)/VLOOKUP($P525,Receiving!$C:$T,5,FALSE),0)</f>
        <v>0</v>
      </c>
      <c r="AA525" s="21">
        <f>IFERROR(VLOOKUP($P525,Receiving!$C:$T,11,FALSE),0)</f>
        <v>0</v>
      </c>
      <c r="AB525" s="21">
        <f>IFERROR(VLOOKUP($P525,Receiving!$C:$T,14,FALSE),0)</f>
        <v>0</v>
      </c>
      <c r="AC525" s="21">
        <f>IFERROR(VLOOKUP($P525,Receiving!$C:$T,11,FALSE)/VLOOKUP($P525,Receiving!$C:$T,5,FALSE),0)</f>
        <v>0</v>
      </c>
      <c r="AD525" s="12">
        <f>IFERROR(VLOOKUP($P525,Rushing!$C:$P,7,FALSE)/VLOOKUP($P525,Rushing!$C:$P,5,FALSE),0)</f>
        <v>0</v>
      </c>
      <c r="AE525" s="12">
        <f>IFERROR(VLOOKUP($P525,Rushing!$C:$P,8,FALSE)/VLOOKUP($P525,Rushing!$C:$P,5,FALSE),0)</f>
        <v>0</v>
      </c>
      <c r="AF525" s="12">
        <f>IFERROR(VLOOKUP($P525,Rushing!$C:$P,12,FALSE),0)</f>
        <v>0</v>
      </c>
      <c r="AG525" s="12">
        <f>IFERROR(VLOOKUP($P525,Rushing!$C:$P,9,FALSE)/VLOOKUP($P525,Rushing!$C:$P,5,FALSE),0)</f>
        <v>0</v>
      </c>
      <c r="AH525" s="12">
        <f>VLOOKUP($J525,'Vegas Odds'!$B:$S,18,FALSE)</f>
        <v>26.807585091071147</v>
      </c>
      <c r="AI525" s="12">
        <f>VLOOKUP($J525,'Vegas Odds'!$B:$S,17,FALSE)</f>
        <v>33.392414908928856</v>
      </c>
      <c r="AJ525">
        <v>1</v>
      </c>
      <c r="AK525" s="12">
        <f t="shared" si="155"/>
        <v>0</v>
      </c>
      <c r="AL525" s="12">
        <f t="shared" si="156"/>
        <v>0</v>
      </c>
      <c r="AM525" s="12">
        <f>V525/Team_Defense_Table[[#Totals],[Passing yds/att]]*'Fanduel Export'!Q525</f>
        <v>0</v>
      </c>
      <c r="AN525" s="12">
        <f t="shared" si="171"/>
        <v>0</v>
      </c>
      <c r="AO525" s="12">
        <f>IFERROR(IF(OR($B525="D",$B525="K"),0,VLOOKUP($P525,Receiving!$C:$T,7,FALSE)/VLOOKUP($P525,Receiving!$C:$T,5,FALSE)),0)*$AJ525</f>
        <v>0</v>
      </c>
      <c r="AP525" s="21">
        <f t="shared" si="163"/>
        <v>33.340259740259739</v>
      </c>
      <c r="AQ525" s="21">
        <f t="shared" si="164"/>
        <v>0</v>
      </c>
      <c r="AR525" s="22">
        <f t="shared" si="157"/>
        <v>0</v>
      </c>
      <c r="AS525" s="22">
        <f t="shared" si="165"/>
        <v>0</v>
      </c>
      <c r="AT525" s="22">
        <f>AA525/Team_Defense_Table[[#Totals],[Yards per completion]]*'Fanduel Export'!S525</f>
        <v>0</v>
      </c>
      <c r="AU525" s="12">
        <f t="shared" si="172"/>
        <v>0</v>
      </c>
      <c r="AV525" s="12">
        <f t="shared" si="158"/>
        <v>0</v>
      </c>
      <c r="AW525" s="21">
        <f t="shared" si="166"/>
        <v>29.127326839826839</v>
      </c>
      <c r="AX525" s="12">
        <f t="shared" si="167"/>
        <v>0</v>
      </c>
      <c r="AY525" s="12">
        <f>AF525/Team_Defense_Table[[#Totals],[Rushing Y/A]]*R525</f>
        <v>0</v>
      </c>
      <c r="AZ525" s="12">
        <f t="shared" si="173"/>
        <v>0</v>
      </c>
      <c r="BA525" s="22">
        <f t="shared" si="159"/>
        <v>0</v>
      </c>
      <c r="BB525" s="22">
        <f t="shared" si="160"/>
        <v>0</v>
      </c>
      <c r="BC525" s="21">
        <f t="shared" si="161"/>
        <v>0</v>
      </c>
      <c r="BD525" t="str">
        <f t="shared" si="168"/>
        <v>Salvon Ahmed</v>
      </c>
      <c r="BE525">
        <f t="shared" si="169"/>
        <v>4500</v>
      </c>
      <c r="BF525" t="str">
        <f t="shared" si="170"/>
        <v>RB</v>
      </c>
    </row>
    <row r="526" spans="1:58" x14ac:dyDescent="0.3">
      <c r="A526" t="s">
        <v>3381</v>
      </c>
      <c r="B526" t="s">
        <v>34</v>
      </c>
      <c r="C526" t="s">
        <v>3382</v>
      </c>
      <c r="D526" t="s">
        <v>3383</v>
      </c>
      <c r="E526" t="s">
        <v>3384</v>
      </c>
      <c r="F526">
        <v>0</v>
      </c>
      <c r="G526">
        <v>0</v>
      </c>
      <c r="H526">
        <v>4500</v>
      </c>
      <c r="I526" t="s">
        <v>1919</v>
      </c>
      <c r="J526" t="s">
        <v>116</v>
      </c>
      <c r="K526" t="s">
        <v>1090</v>
      </c>
      <c r="O526" t="str">
        <f t="shared" si="162"/>
        <v>Sirgeo Hoffman</v>
      </c>
      <c r="P526" t="str">
        <f>IFERROR(VLOOKUP(O:O,'Name Bridge'!A:B,2,FALSE),O:O)</f>
        <v>Sirgeo Hoffman</v>
      </c>
      <c r="Q526" s="12">
        <f>VLOOKUP($K526,'Defensive Stats'!$AC:$AH,2,FALSE)</f>
        <v>5.2157996146435455</v>
      </c>
      <c r="R526" s="12">
        <f>VLOOKUP($K526,'Defensive Stats'!$AC:$AH,4,FALSE)</f>
        <v>4.4937655860349128</v>
      </c>
      <c r="S526" s="12">
        <f>VLOOKUP($K526,'Defensive Stats'!$AC:$AH,6,FALSE)</f>
        <v>8.5125786163522008</v>
      </c>
      <c r="T526" s="12">
        <f>IFERROR(VLOOKUP($P526,Passing!$C:$AF,9,FALSE)/VLOOKUP($P526,Passing!$C:$AF,5,FALSE),0)</f>
        <v>0</v>
      </c>
      <c r="U526" s="12">
        <f>IFERROR(VLOOKUP($P526,Passing!$C:$AF,11,FALSE)/VLOOKUP($P526,Passing!$C:$AF,5,FALSE),0)</f>
        <v>0</v>
      </c>
      <c r="V526" s="12">
        <f>IFERROR(VLOOKUP($P526,Passing!$C:$AF,18,FALSE),0)</f>
        <v>0</v>
      </c>
      <c r="W526" s="12">
        <f>IFERROR(VLOOKUP($P526,Passing!$C:$AF,12,FALSE)/VLOOKUP($P526,Passing!$C:$AF,5,FALSE),0)</f>
        <v>0</v>
      </c>
      <c r="X526" s="12">
        <f>IFERROR(IF(OR($B526="D",$B526="K"),0,VLOOKUP($P526,Receiving!$C:$T,7,FALSE)/VLOOKUP($P526,Receiving!$C:$T,5,FALSE)),0)*$AJ526</f>
        <v>0</v>
      </c>
      <c r="Y526" s="21">
        <f>IFERROR(VLOOKUP($P526,Receiving!$C:$T,8,FALSE)/VLOOKUP($P526,Receiving!$C:$T,5,FALSE),0)</f>
        <v>0</v>
      </c>
      <c r="Z526" s="21">
        <f>IFERROR(VLOOKUP($P526,Receiving!$C:$T,10,FALSE)/VLOOKUP($P526,Receiving!$C:$T,5,FALSE),0)</f>
        <v>0</v>
      </c>
      <c r="AA526" s="21">
        <f>IFERROR(VLOOKUP($P526,Receiving!$C:$T,11,FALSE),0)</f>
        <v>0</v>
      </c>
      <c r="AB526" s="21">
        <f>IFERROR(VLOOKUP($P526,Receiving!$C:$T,14,FALSE),0)</f>
        <v>0</v>
      </c>
      <c r="AC526" s="21">
        <f>IFERROR(VLOOKUP($P526,Receiving!$C:$T,11,FALSE)/VLOOKUP($P526,Receiving!$C:$T,5,FALSE),0)</f>
        <v>0</v>
      </c>
      <c r="AD526" s="12">
        <f>IFERROR(VLOOKUP($P526,Rushing!$C:$P,7,FALSE)/VLOOKUP($P526,Rushing!$C:$P,5,FALSE),0)</f>
        <v>0</v>
      </c>
      <c r="AE526" s="12">
        <f>IFERROR(VLOOKUP($P526,Rushing!$C:$P,8,FALSE)/VLOOKUP($P526,Rushing!$C:$P,5,FALSE),0)</f>
        <v>0</v>
      </c>
      <c r="AF526" s="12">
        <f>IFERROR(VLOOKUP($P526,Rushing!$C:$P,12,FALSE),0)</f>
        <v>0</v>
      </c>
      <c r="AG526" s="12">
        <f>IFERROR(VLOOKUP($P526,Rushing!$C:$P,9,FALSE)/VLOOKUP($P526,Rushing!$C:$P,5,FALSE),0)</f>
        <v>0</v>
      </c>
      <c r="AH526" s="12">
        <f>VLOOKUP($J526,'Vegas Odds'!$B:$S,18,FALSE)</f>
        <v>35.724841066015493</v>
      </c>
      <c r="AI526" s="12">
        <f>VLOOKUP($J526,'Vegas Odds'!$B:$S,17,FALSE)</f>
        <v>23.675158933984505</v>
      </c>
      <c r="AJ526">
        <v>1</v>
      </c>
      <c r="AK526" s="12">
        <f t="shared" si="155"/>
        <v>0</v>
      </c>
      <c r="AL526" s="12">
        <f t="shared" si="156"/>
        <v>0</v>
      </c>
      <c r="AM526" s="12">
        <f>V526/Team_Defense_Table[[#Totals],[Passing yds/att]]*'Fanduel Export'!Q526</f>
        <v>0</v>
      </c>
      <c r="AN526" s="12">
        <f t="shared" si="171"/>
        <v>0</v>
      </c>
      <c r="AO526" s="12">
        <f>IFERROR(IF(OR($B526="D",$B526="K"),0,VLOOKUP($P526,Receiving!$C:$T,7,FALSE)/VLOOKUP($P526,Receiving!$C:$T,5,FALSE)),0)*$AJ526</f>
        <v>0</v>
      </c>
      <c r="AP526" s="21">
        <f t="shared" si="163"/>
        <v>43.039806027306028</v>
      </c>
      <c r="AQ526" s="21">
        <f t="shared" si="164"/>
        <v>0</v>
      </c>
      <c r="AR526" s="22">
        <f t="shared" si="157"/>
        <v>0</v>
      </c>
      <c r="AS526" s="22">
        <f t="shared" si="165"/>
        <v>0</v>
      </c>
      <c r="AT526" s="22">
        <f>AA526/Team_Defense_Table[[#Totals],[Yards per completion]]*'Fanduel Export'!S526</f>
        <v>0</v>
      </c>
      <c r="AU526" s="12">
        <f t="shared" si="172"/>
        <v>0</v>
      </c>
      <c r="AV526" s="12">
        <f t="shared" si="158"/>
        <v>0</v>
      </c>
      <c r="AW526" s="21">
        <f t="shared" si="166"/>
        <v>26.173305860805861</v>
      </c>
      <c r="AX526" s="12">
        <f t="shared" si="167"/>
        <v>0</v>
      </c>
      <c r="AY526" s="12">
        <f>AF526/Team_Defense_Table[[#Totals],[Rushing Y/A]]*R526</f>
        <v>0</v>
      </c>
      <c r="AZ526" s="12">
        <f t="shared" si="173"/>
        <v>0</v>
      </c>
      <c r="BA526" s="22">
        <f t="shared" si="159"/>
        <v>0</v>
      </c>
      <c r="BB526" s="22">
        <f t="shared" si="160"/>
        <v>0</v>
      </c>
      <c r="BC526" s="21">
        <f t="shared" si="161"/>
        <v>0</v>
      </c>
      <c r="BD526" t="str">
        <f t="shared" si="168"/>
        <v>Sirgeo Hoffman</v>
      </c>
      <c r="BE526">
        <f t="shared" si="169"/>
        <v>4500</v>
      </c>
      <c r="BF526" t="str">
        <f t="shared" si="170"/>
        <v>RB</v>
      </c>
    </row>
    <row r="527" spans="1:58" x14ac:dyDescent="0.3">
      <c r="A527" t="s">
        <v>3385</v>
      </c>
      <c r="B527" t="s">
        <v>49</v>
      </c>
      <c r="C527" t="s">
        <v>3386</v>
      </c>
      <c r="D527" t="s">
        <v>3387</v>
      </c>
      <c r="E527" t="s">
        <v>3388</v>
      </c>
      <c r="F527">
        <v>0</v>
      </c>
      <c r="G527">
        <v>0</v>
      </c>
      <c r="H527">
        <v>4500</v>
      </c>
      <c r="I527" t="s">
        <v>1996</v>
      </c>
      <c r="J527" t="s">
        <v>104</v>
      </c>
      <c r="K527" t="s">
        <v>1092</v>
      </c>
      <c r="O527" t="str">
        <f t="shared" si="162"/>
        <v>Dezmon Patmon</v>
      </c>
      <c r="P527" t="str">
        <f>IFERROR(VLOOKUP(O:O,'Name Bridge'!A:B,2,FALSE),O:O)</f>
        <v>Dezmon Patmon</v>
      </c>
      <c r="Q527" s="12">
        <f>VLOOKUP($K527,'Defensive Stats'!$AC:$AH,2,FALSE)</f>
        <v>7.3075435203094781</v>
      </c>
      <c r="R527" s="12">
        <f>VLOOKUP($K527,'Defensive Stats'!$AC:$AH,4,FALSE)</f>
        <v>5.1241379310344826</v>
      </c>
      <c r="S527" s="12">
        <f>VLOOKUP($K527,'Defensive Stats'!$AC:$AH,6,FALSE)</f>
        <v>11.553516819571865</v>
      </c>
      <c r="T527" s="12">
        <f>IFERROR(VLOOKUP($P527,Passing!$C:$AF,9,FALSE)/VLOOKUP($P527,Passing!$C:$AF,5,FALSE),0)</f>
        <v>0</v>
      </c>
      <c r="U527" s="12">
        <f>IFERROR(VLOOKUP($P527,Passing!$C:$AF,11,FALSE)/VLOOKUP($P527,Passing!$C:$AF,5,FALSE),0)</f>
        <v>0</v>
      </c>
      <c r="V527" s="12">
        <f>IFERROR(VLOOKUP($P527,Passing!$C:$AF,18,FALSE),0)</f>
        <v>0</v>
      </c>
      <c r="W527" s="12">
        <f>IFERROR(VLOOKUP($P527,Passing!$C:$AF,12,FALSE)/VLOOKUP($P527,Passing!$C:$AF,5,FALSE),0)</f>
        <v>0</v>
      </c>
      <c r="X527" s="12">
        <f>IFERROR(IF(OR($B527="D",$B527="K"),0,VLOOKUP($P527,Receiving!$C:$T,7,FALSE)/VLOOKUP($P527,Receiving!$C:$T,5,FALSE)),0)*$AJ527</f>
        <v>0</v>
      </c>
      <c r="Y527" s="21">
        <f>IFERROR(VLOOKUP($P527,Receiving!$C:$T,8,FALSE)/VLOOKUP($P527,Receiving!$C:$T,5,FALSE),0)</f>
        <v>0</v>
      </c>
      <c r="Z527" s="21">
        <f>IFERROR(VLOOKUP($P527,Receiving!$C:$T,10,FALSE)/VLOOKUP($P527,Receiving!$C:$T,5,FALSE),0)</f>
        <v>0</v>
      </c>
      <c r="AA527" s="21">
        <f>IFERROR(VLOOKUP($P527,Receiving!$C:$T,11,FALSE),0)</f>
        <v>0</v>
      </c>
      <c r="AB527" s="21">
        <f>IFERROR(VLOOKUP($P527,Receiving!$C:$T,14,FALSE),0)</f>
        <v>0</v>
      </c>
      <c r="AC527" s="21">
        <f>IFERROR(VLOOKUP($P527,Receiving!$C:$T,11,FALSE)/VLOOKUP($P527,Receiving!$C:$T,5,FALSE),0)</f>
        <v>0</v>
      </c>
      <c r="AD527" s="12">
        <f>IFERROR(VLOOKUP($P527,Rushing!$C:$P,7,FALSE)/VLOOKUP($P527,Rushing!$C:$P,5,FALSE),0)</f>
        <v>0</v>
      </c>
      <c r="AE527" s="12">
        <f>IFERROR(VLOOKUP($P527,Rushing!$C:$P,8,FALSE)/VLOOKUP($P527,Rushing!$C:$P,5,FALSE),0)</f>
        <v>0</v>
      </c>
      <c r="AF527" s="12">
        <f>IFERROR(VLOOKUP($P527,Rushing!$C:$P,12,FALSE),0)</f>
        <v>0</v>
      </c>
      <c r="AG527" s="12">
        <f>IFERROR(VLOOKUP($P527,Rushing!$C:$P,9,FALSE)/VLOOKUP($P527,Rushing!$C:$P,5,FALSE),0)</f>
        <v>0</v>
      </c>
      <c r="AH527" s="12">
        <f>VLOOKUP($J527,'Vegas Odds'!$B:$S,18,FALSE)</f>
        <v>24.832312195121943</v>
      </c>
      <c r="AI527" s="12">
        <f>VLOOKUP($J527,'Vegas Odds'!$B:$S,17,FALSE)</f>
        <v>36.767687804878058</v>
      </c>
      <c r="AJ527">
        <v>1</v>
      </c>
      <c r="AK527" s="12">
        <f t="shared" si="155"/>
        <v>0</v>
      </c>
      <c r="AL527" s="12">
        <f t="shared" si="156"/>
        <v>0</v>
      </c>
      <c r="AM527" s="12">
        <f>V527/Team_Defense_Table[[#Totals],[Passing yds/att]]*'Fanduel Export'!Q527</f>
        <v>0</v>
      </c>
      <c r="AN527" s="12">
        <f t="shared" si="171"/>
        <v>0</v>
      </c>
      <c r="AO527" s="12">
        <f>IFERROR(IF(OR($B527="D",$B527="K"),0,VLOOKUP($P527,Receiving!$C:$T,7,FALSE)/VLOOKUP($P527,Receiving!$C:$T,5,FALSE)),0)*$AJ527</f>
        <v>0</v>
      </c>
      <c r="AP527" s="21">
        <f t="shared" si="163"/>
        <v>34.886584249084251</v>
      </c>
      <c r="AQ527" s="21">
        <f t="shared" si="164"/>
        <v>0</v>
      </c>
      <c r="AR527" s="22">
        <f t="shared" si="157"/>
        <v>0</v>
      </c>
      <c r="AS527" s="22">
        <f t="shared" si="165"/>
        <v>0</v>
      </c>
      <c r="AT527" s="22">
        <f>AA527/Team_Defense_Table[[#Totals],[Yards per completion]]*'Fanduel Export'!S527</f>
        <v>0</v>
      </c>
      <c r="AU527" s="12">
        <f t="shared" si="172"/>
        <v>0</v>
      </c>
      <c r="AV527" s="12">
        <f t="shared" si="158"/>
        <v>0</v>
      </c>
      <c r="AW527" s="21">
        <f t="shared" si="166"/>
        <v>29.715476190476192</v>
      </c>
      <c r="AX527" s="12">
        <f t="shared" si="167"/>
        <v>0</v>
      </c>
      <c r="AY527" s="12">
        <f>AF527/Team_Defense_Table[[#Totals],[Rushing Y/A]]*R527</f>
        <v>0</v>
      </c>
      <c r="AZ527" s="12">
        <f t="shared" si="173"/>
        <v>0</v>
      </c>
      <c r="BA527" s="22">
        <f t="shared" si="159"/>
        <v>0</v>
      </c>
      <c r="BB527" s="22">
        <f t="shared" si="160"/>
        <v>0</v>
      </c>
      <c r="BC527" s="21">
        <f t="shared" si="161"/>
        <v>0</v>
      </c>
      <c r="BD527" t="str">
        <f t="shared" si="168"/>
        <v>Dezmon Patmon</v>
      </c>
      <c r="BE527">
        <f t="shared" si="169"/>
        <v>4500</v>
      </c>
      <c r="BF527" t="str">
        <f t="shared" si="170"/>
        <v>WR</v>
      </c>
    </row>
    <row r="528" spans="1:58" x14ac:dyDescent="0.3">
      <c r="A528" t="s">
        <v>3389</v>
      </c>
      <c r="B528" t="s">
        <v>49</v>
      </c>
      <c r="C528" t="s">
        <v>3390</v>
      </c>
      <c r="D528" t="s">
        <v>3391</v>
      </c>
      <c r="E528" t="s">
        <v>3392</v>
      </c>
      <c r="F528">
        <v>0</v>
      </c>
      <c r="G528">
        <v>0</v>
      </c>
      <c r="H528">
        <v>4500</v>
      </c>
      <c r="I528" t="s">
        <v>1900</v>
      </c>
      <c r="J528" t="s">
        <v>84</v>
      </c>
      <c r="K528" t="s">
        <v>61</v>
      </c>
      <c r="O528" t="str">
        <f t="shared" si="162"/>
        <v>Jaylinn Hawkins</v>
      </c>
      <c r="P528" t="str">
        <f>IFERROR(VLOOKUP(O:O,'Name Bridge'!A:B,2,FALSE),O:O)</f>
        <v>Jaylinn Hawkins</v>
      </c>
      <c r="Q528" s="12">
        <f>VLOOKUP($K528,'Defensive Stats'!$AC:$AH,2,FALSE)</f>
        <v>7.0618729096989963</v>
      </c>
      <c r="R528" s="12">
        <f>VLOOKUP($K528,'Defensive Stats'!$AC:$AH,4,FALSE)</f>
        <v>4.8530927835051543</v>
      </c>
      <c r="S528" s="12">
        <f>VLOOKUP($K528,'Defensive Stats'!$AC:$AH,6,FALSE)</f>
        <v>11.026109660574413</v>
      </c>
      <c r="T528" s="12">
        <f>IFERROR(VLOOKUP($P528,Passing!$C:$AF,9,FALSE)/VLOOKUP($P528,Passing!$C:$AF,5,FALSE),0)</f>
        <v>0</v>
      </c>
      <c r="U528" s="12">
        <f>IFERROR(VLOOKUP($P528,Passing!$C:$AF,11,FALSE)/VLOOKUP($P528,Passing!$C:$AF,5,FALSE),0)</f>
        <v>0</v>
      </c>
      <c r="V528" s="12">
        <f>IFERROR(VLOOKUP($P528,Passing!$C:$AF,18,FALSE),0)</f>
        <v>0</v>
      </c>
      <c r="W528" s="12">
        <f>IFERROR(VLOOKUP($P528,Passing!$C:$AF,12,FALSE)/VLOOKUP($P528,Passing!$C:$AF,5,FALSE),0)</f>
        <v>0</v>
      </c>
      <c r="X528" s="12">
        <f>IFERROR(IF(OR($B528="D",$B528="K"),0,VLOOKUP($P528,Receiving!$C:$T,7,FALSE)/VLOOKUP($P528,Receiving!$C:$T,5,FALSE)),0)*$AJ528</f>
        <v>0</v>
      </c>
      <c r="Y528" s="21">
        <f>IFERROR(VLOOKUP($P528,Receiving!$C:$T,8,FALSE)/VLOOKUP($P528,Receiving!$C:$T,5,FALSE),0)</f>
        <v>0</v>
      </c>
      <c r="Z528" s="21">
        <f>IFERROR(VLOOKUP($P528,Receiving!$C:$T,10,FALSE)/VLOOKUP($P528,Receiving!$C:$T,5,FALSE),0)</f>
        <v>0</v>
      </c>
      <c r="AA528" s="21">
        <f>IFERROR(VLOOKUP($P528,Receiving!$C:$T,11,FALSE),0)</f>
        <v>0</v>
      </c>
      <c r="AB528" s="21">
        <f>IFERROR(VLOOKUP($P528,Receiving!$C:$T,14,FALSE),0)</f>
        <v>0</v>
      </c>
      <c r="AC528" s="21">
        <f>IFERROR(VLOOKUP($P528,Receiving!$C:$T,11,FALSE)/VLOOKUP($P528,Receiving!$C:$T,5,FALSE),0)</f>
        <v>0</v>
      </c>
      <c r="AD528" s="12">
        <f>IFERROR(VLOOKUP($P528,Rushing!$C:$P,7,FALSE)/VLOOKUP($P528,Rushing!$C:$P,5,FALSE),0)</f>
        <v>0</v>
      </c>
      <c r="AE528" s="12">
        <f>IFERROR(VLOOKUP($P528,Rushing!$C:$P,8,FALSE)/VLOOKUP($P528,Rushing!$C:$P,5,FALSE),0)</f>
        <v>0</v>
      </c>
      <c r="AF528" s="12">
        <f>IFERROR(VLOOKUP($P528,Rushing!$C:$P,12,FALSE),0)</f>
        <v>0</v>
      </c>
      <c r="AG528" s="12">
        <f>IFERROR(VLOOKUP($P528,Rushing!$C:$P,9,FALSE)/VLOOKUP($P528,Rushing!$C:$P,5,FALSE),0)</f>
        <v>0</v>
      </c>
      <c r="AH528" s="12">
        <f>VLOOKUP($J528,'Vegas Odds'!$B:$S,18,FALSE)</f>
        <v>44.774070299355685</v>
      </c>
      <c r="AI528" s="12">
        <f>VLOOKUP($J528,'Vegas Odds'!$B:$S,17,FALSE)</f>
        <v>21.325929700644309</v>
      </c>
      <c r="AJ528">
        <v>1</v>
      </c>
      <c r="AK528" s="12">
        <f t="shared" si="155"/>
        <v>0</v>
      </c>
      <c r="AL528" s="12">
        <f t="shared" si="156"/>
        <v>0</v>
      </c>
      <c r="AM528" s="12">
        <f>V528/Team_Defense_Table[[#Totals],[Passing yds/att]]*'Fanduel Export'!Q528</f>
        <v>0</v>
      </c>
      <c r="AN528" s="12">
        <f t="shared" si="171"/>
        <v>0</v>
      </c>
      <c r="AO528" s="12">
        <f>IFERROR(IF(OR($B528="D",$B528="K"),0,VLOOKUP($P528,Receiving!$C:$T,7,FALSE)/VLOOKUP($P528,Receiving!$C:$T,5,FALSE)),0)*$AJ528</f>
        <v>0</v>
      </c>
      <c r="AP528" s="21">
        <f t="shared" si="163"/>
        <v>36.57628205128205</v>
      </c>
      <c r="AQ528" s="21">
        <f t="shared" si="164"/>
        <v>0</v>
      </c>
      <c r="AR528" s="22">
        <f t="shared" si="157"/>
        <v>0</v>
      </c>
      <c r="AS528" s="22">
        <f t="shared" si="165"/>
        <v>0</v>
      </c>
      <c r="AT528" s="22">
        <f>AA528/Team_Defense_Table[[#Totals],[Yards per completion]]*'Fanduel Export'!S528</f>
        <v>0</v>
      </c>
      <c r="AU528" s="12">
        <f t="shared" si="172"/>
        <v>0</v>
      </c>
      <c r="AV528" s="12">
        <f t="shared" si="158"/>
        <v>0</v>
      </c>
      <c r="AW528" s="21">
        <f t="shared" si="166"/>
        <v>30.875869963369961</v>
      </c>
      <c r="AX528" s="12">
        <f t="shared" si="167"/>
        <v>0</v>
      </c>
      <c r="AY528" s="12">
        <f>AF528/Team_Defense_Table[[#Totals],[Rushing Y/A]]*R528</f>
        <v>0</v>
      </c>
      <c r="AZ528" s="12">
        <f t="shared" si="173"/>
        <v>0</v>
      </c>
      <c r="BA528" s="22">
        <f t="shared" si="159"/>
        <v>0</v>
      </c>
      <c r="BB528" s="22">
        <f t="shared" si="160"/>
        <v>0</v>
      </c>
      <c r="BC528" s="21">
        <f t="shared" si="161"/>
        <v>0</v>
      </c>
      <c r="BD528" t="str">
        <f t="shared" si="168"/>
        <v>Jaylinn Hawkins</v>
      </c>
      <c r="BE528">
        <f t="shared" si="169"/>
        <v>4500</v>
      </c>
      <c r="BF528" t="str">
        <f t="shared" si="170"/>
        <v>WR</v>
      </c>
    </row>
    <row r="529" spans="1:58" x14ac:dyDescent="0.3">
      <c r="A529" t="s">
        <v>3393</v>
      </c>
      <c r="B529" t="s">
        <v>34</v>
      </c>
      <c r="C529" t="s">
        <v>2337</v>
      </c>
      <c r="D529" t="s">
        <v>463</v>
      </c>
      <c r="E529" t="s">
        <v>3394</v>
      </c>
      <c r="F529">
        <v>1.5</v>
      </c>
      <c r="G529">
        <v>9</v>
      </c>
      <c r="H529">
        <v>4500</v>
      </c>
      <c r="I529" t="s">
        <v>1972</v>
      </c>
      <c r="J529" t="s">
        <v>1093</v>
      </c>
      <c r="K529" t="s">
        <v>86</v>
      </c>
      <c r="L529" t="s">
        <v>2506</v>
      </c>
      <c r="M529" t="s">
        <v>2548</v>
      </c>
      <c r="O529" t="str">
        <f t="shared" si="162"/>
        <v>Danny Vitale</v>
      </c>
      <c r="P529" t="str">
        <f>IFERROR(VLOOKUP(O:O,'Name Bridge'!A:B,2,FALSE),O:O)</f>
        <v>Danny Vitale</v>
      </c>
      <c r="Q529" s="12">
        <f>VLOOKUP($K529,'Defensive Stats'!$AC:$AH,2,FALSE)</f>
        <v>7.7027522935779817</v>
      </c>
      <c r="R529" s="12">
        <f>VLOOKUP($K529,'Defensive Stats'!$AC:$AH,4,FALSE)</f>
        <v>4.4659793814432991</v>
      </c>
      <c r="S529" s="12">
        <f>VLOOKUP($K529,'Defensive Stats'!$AC:$AH,6,FALSE)</f>
        <v>12.203488372093023</v>
      </c>
      <c r="T529" s="12">
        <f>IFERROR(VLOOKUP($P529,Passing!$C:$AF,9,FALSE)/VLOOKUP($P529,Passing!$C:$AF,5,FALSE),0)</f>
        <v>0</v>
      </c>
      <c r="U529" s="12">
        <f>IFERROR(VLOOKUP($P529,Passing!$C:$AF,11,FALSE)/VLOOKUP($P529,Passing!$C:$AF,5,FALSE),0)</f>
        <v>0</v>
      </c>
      <c r="V529" s="12">
        <f>IFERROR(VLOOKUP($P529,Passing!$C:$AF,18,FALSE),0)</f>
        <v>0</v>
      </c>
      <c r="W529" s="12">
        <f>IFERROR(VLOOKUP($P529,Passing!$C:$AF,12,FALSE)/VLOOKUP($P529,Passing!$C:$AF,5,FALSE),0)</f>
        <v>0</v>
      </c>
      <c r="X529" s="12">
        <f>IFERROR(IF(OR($B529="D",$B529="K"),0,VLOOKUP($P529,Receiving!$C:$T,7,FALSE)/VLOOKUP($P529,Receiving!$C:$T,5,FALSE)),0)*$AJ529</f>
        <v>0.8</v>
      </c>
      <c r="Y529" s="21">
        <f>IFERROR(VLOOKUP($P529,Receiving!$C:$T,8,FALSE)/VLOOKUP($P529,Receiving!$C:$T,5,FALSE),0)</f>
        <v>0.46666666666666667</v>
      </c>
      <c r="Z529" s="21">
        <f>IFERROR(VLOOKUP($P529,Receiving!$C:$T,10,FALSE)/VLOOKUP($P529,Receiving!$C:$T,5,FALSE),0)</f>
        <v>6.4666666666666668</v>
      </c>
      <c r="AA529" s="21">
        <f>IFERROR(VLOOKUP($P529,Receiving!$C:$T,11,FALSE),0)</f>
        <v>13.9</v>
      </c>
      <c r="AB529" s="21">
        <f>IFERROR(VLOOKUP($P529,Receiving!$C:$T,14,FALSE),0)</f>
        <v>27</v>
      </c>
      <c r="AC529" s="21">
        <f>IFERROR(VLOOKUP($P529,Receiving!$C:$T,11,FALSE)/VLOOKUP($P529,Receiving!$C:$T,5,FALSE),0)</f>
        <v>0.92666666666666664</v>
      </c>
      <c r="AD529" s="12">
        <f>IFERROR(VLOOKUP($P529,Rushing!$C:$P,7,FALSE)/VLOOKUP($P529,Rushing!$C:$P,5,FALSE),0)</f>
        <v>6.6666666666666666E-2</v>
      </c>
      <c r="AE529" s="12">
        <f>IFERROR(VLOOKUP($P529,Rushing!$C:$P,8,FALSE)/VLOOKUP($P529,Rushing!$C:$P,5,FALSE),0)</f>
        <v>0.2</v>
      </c>
      <c r="AF529" s="12" t="str">
        <f>IFERROR(VLOOKUP($P529,Rushing!$C:$P,12,FALSE),0)</f>
        <v>3.0</v>
      </c>
      <c r="AG529" s="12">
        <f>IFERROR(VLOOKUP($P529,Rushing!$C:$P,9,FALSE)/VLOOKUP($P529,Rushing!$C:$P,5,FALSE),0)</f>
        <v>0</v>
      </c>
      <c r="AH529" s="12">
        <f>VLOOKUP($J529,'Vegas Odds'!$B:$S,18,FALSE)</f>
        <v>34.723204605263149</v>
      </c>
      <c r="AI529" s="12">
        <f>VLOOKUP($J529,'Vegas Odds'!$B:$S,17,FALSE)</f>
        <v>31.576795394736852</v>
      </c>
      <c r="AJ529">
        <v>1</v>
      </c>
      <c r="AK529" s="12">
        <f t="shared" si="155"/>
        <v>0</v>
      </c>
      <c r="AL529" s="12">
        <f t="shared" si="156"/>
        <v>0</v>
      </c>
      <c r="AM529" s="12">
        <f>V529/Team_Defense_Table[[#Totals],[Passing yds/att]]*'Fanduel Export'!Q529</f>
        <v>0</v>
      </c>
      <c r="AN529" s="12">
        <f t="shared" si="171"/>
        <v>0</v>
      </c>
      <c r="AO529" s="12">
        <f>IFERROR(IF(OR($B529="D",$B529="K"),0,VLOOKUP($P529,Receiving!$C:$T,7,FALSE)/VLOOKUP($P529,Receiving!$C:$T,5,FALSE)),0)*$AJ529</f>
        <v>0.8</v>
      </c>
      <c r="AP529" s="21">
        <f t="shared" si="163"/>
        <v>42.773239260739253</v>
      </c>
      <c r="AQ529" s="21">
        <f t="shared" si="164"/>
        <v>0.64943792343798334</v>
      </c>
      <c r="AR529" s="22">
        <f t="shared" si="157"/>
        <v>0.46666666666666667</v>
      </c>
      <c r="AS529" s="22">
        <f t="shared" si="165"/>
        <v>0.37883878867215692</v>
      </c>
      <c r="AT529" s="22">
        <f>AA529/Team_Defense_Table[[#Totals],[Yards per completion]]*'Fanduel Export'!S529</f>
        <v>15.974779192998184</v>
      </c>
      <c r="AU529" s="12">
        <f t="shared" si="172"/>
        <v>6.0518659987806087</v>
      </c>
      <c r="AV529" s="12">
        <f t="shared" si="158"/>
        <v>6.6666666666666666E-2</v>
      </c>
      <c r="AW529" s="21">
        <f t="shared" si="166"/>
        <v>34.718452380952385</v>
      </c>
      <c r="AX529" s="12">
        <f t="shared" si="167"/>
        <v>6.0634030281182416E-2</v>
      </c>
      <c r="AY529" s="12">
        <f>AF529/Team_Defense_Table[[#Totals],[Rushing Y/A]]*R529</f>
        <v>3.1067682653518602</v>
      </c>
      <c r="AZ529" s="12">
        <f t="shared" si="173"/>
        <v>0.18837588107796127</v>
      </c>
      <c r="BA529" s="22">
        <f t="shared" si="159"/>
        <v>0.85735752131919041</v>
      </c>
      <c r="BB529" s="22">
        <f t="shared" si="160"/>
        <v>0.19052389362648675</v>
      </c>
      <c r="BC529" s="21">
        <f t="shared" si="161"/>
        <v>0.17777777777777778</v>
      </c>
      <c r="BD529" t="str">
        <f t="shared" si="168"/>
        <v>Danny Vitale</v>
      </c>
      <c r="BE529">
        <f t="shared" si="169"/>
        <v>4500</v>
      </c>
      <c r="BF529" t="str">
        <f t="shared" si="170"/>
        <v>RB</v>
      </c>
    </row>
    <row r="530" spans="1:58" x14ac:dyDescent="0.3">
      <c r="A530" t="s">
        <v>3395</v>
      </c>
      <c r="B530" t="s">
        <v>34</v>
      </c>
      <c r="C530" t="s">
        <v>3396</v>
      </c>
      <c r="D530" t="s">
        <v>592</v>
      </c>
      <c r="E530" t="s">
        <v>3397</v>
      </c>
      <c r="F530">
        <v>1.29999995231628</v>
      </c>
      <c r="G530">
        <v>1</v>
      </c>
      <c r="H530">
        <v>4500</v>
      </c>
      <c r="I530" t="s">
        <v>1892</v>
      </c>
      <c r="J530" t="s">
        <v>1095</v>
      </c>
      <c r="K530" t="s">
        <v>1096</v>
      </c>
      <c r="O530" t="str">
        <f t="shared" si="162"/>
        <v>Ricky Ortiz</v>
      </c>
      <c r="P530" t="str">
        <f>IFERROR(VLOOKUP(O:O,'Name Bridge'!A:B,2,FALSE),O:O)</f>
        <v>Ricky Ortiz</v>
      </c>
      <c r="Q530" s="12">
        <f>VLOOKUP($K530,'Defensive Stats'!$AC:$AH,2,FALSE)</f>
        <v>6.5090361445783129</v>
      </c>
      <c r="R530" s="12">
        <f>VLOOKUP($K530,'Defensive Stats'!$AC:$AH,4,FALSE)</f>
        <v>3.2624309392265194</v>
      </c>
      <c r="S530" s="12">
        <f>VLOOKUP($K530,'Defensive Stats'!$AC:$AH,6,FALSE)</f>
        <v>10.593137254901961</v>
      </c>
      <c r="T530" s="12">
        <f>IFERROR(VLOOKUP($P530,Passing!$C:$AF,9,FALSE)/VLOOKUP($P530,Passing!$C:$AF,5,FALSE),0)</f>
        <v>0</v>
      </c>
      <c r="U530" s="12">
        <f>IFERROR(VLOOKUP($P530,Passing!$C:$AF,11,FALSE)/VLOOKUP($P530,Passing!$C:$AF,5,FALSE),0)</f>
        <v>0</v>
      </c>
      <c r="V530" s="12">
        <f>IFERROR(VLOOKUP($P530,Passing!$C:$AF,18,FALSE),0)</f>
        <v>0</v>
      </c>
      <c r="W530" s="12">
        <f>IFERROR(VLOOKUP($P530,Passing!$C:$AF,12,FALSE)/VLOOKUP($P530,Passing!$C:$AF,5,FALSE),0)</f>
        <v>0</v>
      </c>
      <c r="X530" s="12">
        <f>IFERROR(IF(OR($B530="D",$B530="K"),0,VLOOKUP($P530,Receiving!$C:$T,7,FALSE)/VLOOKUP($P530,Receiving!$C:$T,5,FALSE)),0)*$AJ530</f>
        <v>1</v>
      </c>
      <c r="Y530" s="21">
        <f>IFERROR(VLOOKUP($P530,Receiving!$C:$T,8,FALSE)/VLOOKUP($P530,Receiving!$C:$T,5,FALSE),0)</f>
        <v>1</v>
      </c>
      <c r="Z530" s="21">
        <f>IFERROR(VLOOKUP($P530,Receiving!$C:$T,10,FALSE)/VLOOKUP($P530,Receiving!$C:$T,5,FALSE),0)</f>
        <v>8</v>
      </c>
      <c r="AA530" s="21">
        <f>IFERROR(VLOOKUP($P530,Receiving!$C:$T,11,FALSE),0)</f>
        <v>8</v>
      </c>
      <c r="AB530" s="21">
        <f>IFERROR(VLOOKUP($P530,Receiving!$C:$T,14,FALSE),0)</f>
        <v>8</v>
      </c>
      <c r="AC530" s="21">
        <f>IFERROR(VLOOKUP($P530,Receiving!$C:$T,11,FALSE)/VLOOKUP($P530,Receiving!$C:$T,5,FALSE),0)</f>
        <v>8</v>
      </c>
      <c r="AD530" s="12">
        <f>IFERROR(VLOOKUP($P530,Rushing!$C:$P,7,FALSE)/VLOOKUP($P530,Rushing!$C:$P,5,FALSE),0)</f>
        <v>0</v>
      </c>
      <c r="AE530" s="12">
        <f>IFERROR(VLOOKUP($P530,Rushing!$C:$P,8,FALSE)/VLOOKUP($P530,Rushing!$C:$P,5,FALSE),0)</f>
        <v>0</v>
      </c>
      <c r="AF530" s="12">
        <f>IFERROR(VLOOKUP($P530,Rushing!$C:$P,12,FALSE),0)</f>
        <v>0</v>
      </c>
      <c r="AG530" s="12">
        <f>IFERROR(VLOOKUP($P530,Rushing!$C:$P,9,FALSE)/VLOOKUP($P530,Rushing!$C:$P,5,FALSE),0)</f>
        <v>0</v>
      </c>
      <c r="AH530" s="12">
        <f>VLOOKUP($J530,'Vegas Odds'!$B:$S,18,FALSE)</f>
        <v>41.698085765579364</v>
      </c>
      <c r="AI530" s="12">
        <f>VLOOKUP($J530,'Vegas Odds'!$B:$S,17,FALSE)</f>
        <v>21.901914234420641</v>
      </c>
      <c r="AJ530">
        <v>1</v>
      </c>
      <c r="AK530" s="12">
        <f t="shared" si="155"/>
        <v>0</v>
      </c>
      <c r="AL530" s="12">
        <f t="shared" si="156"/>
        <v>0</v>
      </c>
      <c r="AM530" s="12">
        <f>V530/Team_Defense_Table[[#Totals],[Passing yds/att]]*'Fanduel Export'!Q530</f>
        <v>0</v>
      </c>
      <c r="AN530" s="12">
        <f t="shared" si="171"/>
        <v>0</v>
      </c>
      <c r="AO530" s="12">
        <f>IFERROR(IF(OR($B530="D",$B530="K"),0,VLOOKUP($P530,Receiving!$C:$T,7,FALSE)/VLOOKUP($P530,Receiving!$C:$T,5,FALSE)),0)*$AJ530</f>
        <v>1</v>
      </c>
      <c r="AP530" s="21">
        <f t="shared" si="163"/>
        <v>40.582776292335119</v>
      </c>
      <c r="AQ530" s="21">
        <f t="shared" si="164"/>
        <v>1.0274823354915443</v>
      </c>
      <c r="AR530" s="22">
        <f t="shared" si="157"/>
        <v>1</v>
      </c>
      <c r="AS530" s="22">
        <f t="shared" si="165"/>
        <v>1.0274823354915443</v>
      </c>
      <c r="AT530" s="22">
        <f>AA530/Team_Defense_Table[[#Totals],[Yards per completion]]*'Fanduel Export'!S530</f>
        <v>7.9808777514766565</v>
      </c>
      <c r="AU530" s="12">
        <f t="shared" si="172"/>
        <v>8.2002109113597399</v>
      </c>
      <c r="AV530" s="12">
        <f t="shared" si="158"/>
        <v>0</v>
      </c>
      <c r="AW530" s="21">
        <f t="shared" si="166"/>
        <v>30.380681818181817</v>
      </c>
      <c r="AX530" s="12">
        <f t="shared" si="167"/>
        <v>0</v>
      </c>
      <c r="AY530" s="12">
        <f>AF530/Team_Defense_Table[[#Totals],[Rushing Y/A]]*R530</f>
        <v>0</v>
      </c>
      <c r="AZ530" s="12">
        <f t="shared" si="173"/>
        <v>0</v>
      </c>
      <c r="BA530" s="22">
        <f t="shared" si="159"/>
        <v>1.320021091135974</v>
      </c>
      <c r="BB530" s="22">
        <f t="shared" si="160"/>
        <v>0.29333802025243866</v>
      </c>
      <c r="BC530" s="21">
        <f t="shared" si="161"/>
        <v>0.22222222222222221</v>
      </c>
      <c r="BD530" t="str">
        <f t="shared" si="168"/>
        <v>Ricky Ortiz</v>
      </c>
      <c r="BE530">
        <f t="shared" si="169"/>
        <v>4500</v>
      </c>
      <c r="BF530" t="str">
        <f t="shared" si="170"/>
        <v>RB</v>
      </c>
    </row>
    <row r="531" spans="1:58" x14ac:dyDescent="0.3">
      <c r="A531" t="s">
        <v>3398</v>
      </c>
      <c r="B531" t="s">
        <v>34</v>
      </c>
      <c r="C531" t="s">
        <v>2768</v>
      </c>
      <c r="D531" t="s">
        <v>3399</v>
      </c>
      <c r="E531" t="s">
        <v>3400</v>
      </c>
      <c r="F531">
        <v>0</v>
      </c>
      <c r="G531">
        <v>0</v>
      </c>
      <c r="H531">
        <v>4500</v>
      </c>
      <c r="I531" t="s">
        <v>1922</v>
      </c>
      <c r="J531" t="s">
        <v>107</v>
      </c>
      <c r="K531" t="s">
        <v>130</v>
      </c>
      <c r="O531" t="str">
        <f t="shared" si="162"/>
        <v>Reggie Gilliam</v>
      </c>
      <c r="P531" t="str">
        <f>IFERROR(VLOOKUP(O:O,'Name Bridge'!A:B,2,FALSE),O:O)</f>
        <v>Reggie Gilliam</v>
      </c>
      <c r="Q531" s="12">
        <f>VLOOKUP($K531,'Defensive Stats'!$AC:$AH,2,FALSE)</f>
        <v>6.45982905982906</v>
      </c>
      <c r="R531" s="12">
        <f>VLOOKUP($K531,'Defensive Stats'!$AC:$AH,4,FALSE)</f>
        <v>3.3357314148681056</v>
      </c>
      <c r="S531" s="12">
        <f>VLOOKUP($K531,'Defensive Stats'!$AC:$AH,6,FALSE)</f>
        <v>10.410468319559229</v>
      </c>
      <c r="T531" s="12">
        <f>IFERROR(VLOOKUP($P531,Passing!$C:$AF,9,FALSE)/VLOOKUP($P531,Passing!$C:$AF,5,FALSE),0)</f>
        <v>0</v>
      </c>
      <c r="U531" s="12">
        <f>IFERROR(VLOOKUP($P531,Passing!$C:$AF,11,FALSE)/VLOOKUP($P531,Passing!$C:$AF,5,FALSE),0)</f>
        <v>0</v>
      </c>
      <c r="V531" s="12">
        <f>IFERROR(VLOOKUP($P531,Passing!$C:$AF,18,FALSE),0)</f>
        <v>0</v>
      </c>
      <c r="W531" s="12">
        <f>IFERROR(VLOOKUP($P531,Passing!$C:$AF,12,FALSE)/VLOOKUP($P531,Passing!$C:$AF,5,FALSE),0)</f>
        <v>0</v>
      </c>
      <c r="X531" s="12">
        <f>IFERROR(IF(OR($B531="D",$B531="K"),0,VLOOKUP($P531,Receiving!$C:$T,7,FALSE)/VLOOKUP($P531,Receiving!$C:$T,5,FALSE)),0)*$AJ531</f>
        <v>0</v>
      </c>
      <c r="Y531" s="21">
        <f>IFERROR(VLOOKUP($P531,Receiving!$C:$T,8,FALSE)/VLOOKUP($P531,Receiving!$C:$T,5,FALSE),0)</f>
        <v>0</v>
      </c>
      <c r="Z531" s="21">
        <f>IFERROR(VLOOKUP($P531,Receiving!$C:$T,10,FALSE)/VLOOKUP($P531,Receiving!$C:$T,5,FALSE),0)</f>
        <v>0</v>
      </c>
      <c r="AA531" s="21">
        <f>IFERROR(VLOOKUP($P531,Receiving!$C:$T,11,FALSE),0)</f>
        <v>0</v>
      </c>
      <c r="AB531" s="21">
        <f>IFERROR(VLOOKUP($P531,Receiving!$C:$T,14,FALSE),0)</f>
        <v>0</v>
      </c>
      <c r="AC531" s="21">
        <f>IFERROR(VLOOKUP($P531,Receiving!$C:$T,11,FALSE)/VLOOKUP($P531,Receiving!$C:$T,5,FALSE),0)</f>
        <v>0</v>
      </c>
      <c r="AD531" s="12">
        <f>IFERROR(VLOOKUP($P531,Rushing!$C:$P,7,FALSE)/VLOOKUP($P531,Rushing!$C:$P,5,FALSE),0)</f>
        <v>0</v>
      </c>
      <c r="AE531" s="12">
        <f>IFERROR(VLOOKUP($P531,Rushing!$C:$P,8,FALSE)/VLOOKUP($P531,Rushing!$C:$P,5,FALSE),0)</f>
        <v>0</v>
      </c>
      <c r="AF531" s="12">
        <f>IFERROR(VLOOKUP($P531,Rushing!$C:$P,12,FALSE),0)</f>
        <v>0</v>
      </c>
      <c r="AG531" s="12">
        <f>IFERROR(VLOOKUP($P531,Rushing!$C:$P,9,FALSE)/VLOOKUP($P531,Rushing!$C:$P,5,FALSE),0)</f>
        <v>0</v>
      </c>
      <c r="AH531" s="12">
        <f>VLOOKUP($J531,'Vegas Odds'!$B:$S,18,FALSE)</f>
        <v>31.210567449280106</v>
      </c>
      <c r="AI531" s="12">
        <f>VLOOKUP($J531,'Vegas Odds'!$B:$S,17,FALSE)</f>
        <v>27.689432550719893</v>
      </c>
      <c r="AJ531">
        <v>1</v>
      </c>
      <c r="AK531" s="12">
        <f t="shared" si="155"/>
        <v>0</v>
      </c>
      <c r="AL531" s="12">
        <f t="shared" si="156"/>
        <v>0</v>
      </c>
      <c r="AM531" s="12">
        <f>V531/Team_Defense_Table[[#Totals],[Passing yds/att]]*'Fanduel Export'!Q531</f>
        <v>0</v>
      </c>
      <c r="AN531" s="12">
        <f t="shared" si="171"/>
        <v>0</v>
      </c>
      <c r="AO531" s="12">
        <f>IFERROR(IF(OR($B531="D",$B531="K"),0,VLOOKUP($P531,Receiving!$C:$T,7,FALSE)/VLOOKUP($P531,Receiving!$C:$T,5,FALSE)),0)*$AJ531</f>
        <v>0</v>
      </c>
      <c r="AP531" s="21">
        <f t="shared" si="163"/>
        <v>43.803379953379959</v>
      </c>
      <c r="AQ531" s="21">
        <f t="shared" si="164"/>
        <v>0</v>
      </c>
      <c r="AR531" s="22">
        <f t="shared" si="157"/>
        <v>0</v>
      </c>
      <c r="AS531" s="22">
        <f t="shared" si="165"/>
        <v>0</v>
      </c>
      <c r="AT531" s="22">
        <f>AA531/Team_Defense_Table[[#Totals],[Yards per completion]]*'Fanduel Export'!S531</f>
        <v>0</v>
      </c>
      <c r="AU531" s="12">
        <f t="shared" si="172"/>
        <v>0</v>
      </c>
      <c r="AV531" s="12">
        <f t="shared" si="158"/>
        <v>0</v>
      </c>
      <c r="AW531" s="21">
        <f t="shared" si="166"/>
        <v>25.532284382284381</v>
      </c>
      <c r="AX531" s="12">
        <f t="shared" si="167"/>
        <v>0</v>
      </c>
      <c r="AY531" s="12">
        <f>AF531/Team_Defense_Table[[#Totals],[Rushing Y/A]]*R531</f>
        <v>0</v>
      </c>
      <c r="AZ531" s="12">
        <f t="shared" si="173"/>
        <v>0</v>
      </c>
      <c r="BA531" s="22">
        <f t="shared" si="159"/>
        <v>0</v>
      </c>
      <c r="BB531" s="22">
        <f t="shared" si="160"/>
        <v>0</v>
      </c>
      <c r="BC531" s="21">
        <f t="shared" si="161"/>
        <v>0</v>
      </c>
      <c r="BD531" t="str">
        <f t="shared" si="168"/>
        <v>Reggie Gilliam</v>
      </c>
      <c r="BE531">
        <f t="shared" si="169"/>
        <v>4500</v>
      </c>
      <c r="BF531" t="str">
        <f t="shared" si="170"/>
        <v>RB</v>
      </c>
    </row>
    <row r="532" spans="1:58" x14ac:dyDescent="0.3">
      <c r="A532" t="s">
        <v>3401</v>
      </c>
      <c r="B532" t="s">
        <v>49</v>
      </c>
      <c r="C532" t="s">
        <v>2228</v>
      </c>
      <c r="D532" t="s">
        <v>454</v>
      </c>
      <c r="E532" t="s">
        <v>3402</v>
      </c>
      <c r="F532">
        <v>3.6500000953674299</v>
      </c>
      <c r="G532">
        <v>4</v>
      </c>
      <c r="H532">
        <v>4500</v>
      </c>
      <c r="I532" t="s">
        <v>1884</v>
      </c>
      <c r="J532" t="s">
        <v>33</v>
      </c>
      <c r="K532" t="s">
        <v>1138</v>
      </c>
      <c r="O532" t="str">
        <f t="shared" si="162"/>
        <v>Brandon Zylstra</v>
      </c>
      <c r="P532" t="str">
        <f>IFERROR(VLOOKUP(O:O,'Name Bridge'!A:B,2,FALSE),O:O)</f>
        <v>Brandon Zylstra</v>
      </c>
      <c r="Q532" s="12">
        <f>VLOOKUP($K532,'Defensive Stats'!$AC:$AH,2,FALSE)</f>
        <v>7.8079847908745244</v>
      </c>
      <c r="R532" s="12">
        <f>VLOOKUP($K532,'Defensive Stats'!$AC:$AH,4,FALSE)</f>
        <v>3.8765432098765431</v>
      </c>
      <c r="S532" s="12">
        <f>VLOOKUP($K532,'Defensive Stats'!$AC:$AH,6,FALSE)</f>
        <v>12.186943620178042</v>
      </c>
      <c r="T532" s="12">
        <f>IFERROR(VLOOKUP($P532,Passing!$C:$AF,9,FALSE)/VLOOKUP($P532,Passing!$C:$AF,5,FALSE),0)</f>
        <v>0</v>
      </c>
      <c r="U532" s="12">
        <f>IFERROR(VLOOKUP($P532,Passing!$C:$AF,11,FALSE)/VLOOKUP($P532,Passing!$C:$AF,5,FALSE),0)</f>
        <v>0</v>
      </c>
      <c r="V532" s="12">
        <f>IFERROR(VLOOKUP($P532,Passing!$C:$AF,18,FALSE),0)</f>
        <v>0</v>
      </c>
      <c r="W532" s="12">
        <f>IFERROR(VLOOKUP($P532,Passing!$C:$AF,12,FALSE)/VLOOKUP($P532,Passing!$C:$AF,5,FALSE),0)</f>
        <v>0</v>
      </c>
      <c r="X532" s="12">
        <f>IFERROR(IF(OR($B532="D",$B532="K"),0,VLOOKUP($P532,Receiving!$C:$T,7,FALSE)/VLOOKUP($P532,Receiving!$C:$T,5,FALSE)),0)*$AJ532</f>
        <v>1.5</v>
      </c>
      <c r="Y532" s="21">
        <f>IFERROR(VLOOKUP($P532,Receiving!$C:$T,8,FALSE)/VLOOKUP($P532,Receiving!$C:$T,5,FALSE),0)</f>
        <v>1</v>
      </c>
      <c r="Z532" s="21">
        <f>IFERROR(VLOOKUP($P532,Receiving!$C:$T,10,FALSE)/VLOOKUP($P532,Receiving!$C:$T,5,FALSE),0)</f>
        <v>13.25</v>
      </c>
      <c r="AA532" s="21">
        <f>IFERROR(VLOOKUP($P532,Receiving!$C:$T,11,FALSE),0)</f>
        <v>13.3</v>
      </c>
      <c r="AB532" s="21">
        <f>IFERROR(VLOOKUP($P532,Receiving!$C:$T,14,FALSE),0)</f>
        <v>40</v>
      </c>
      <c r="AC532" s="21">
        <f>IFERROR(VLOOKUP($P532,Receiving!$C:$T,11,FALSE)/VLOOKUP($P532,Receiving!$C:$T,5,FALSE),0)</f>
        <v>1.6625000000000001</v>
      </c>
      <c r="AD532" s="12">
        <f>IFERROR(VLOOKUP($P532,Rushing!$C:$P,7,FALSE)/VLOOKUP($P532,Rushing!$C:$P,5,FALSE),0)</f>
        <v>0</v>
      </c>
      <c r="AE532" s="12">
        <f>IFERROR(VLOOKUP($P532,Rushing!$C:$P,8,FALSE)/VLOOKUP($P532,Rushing!$C:$P,5,FALSE),0)</f>
        <v>0</v>
      </c>
      <c r="AF532" s="12">
        <f>IFERROR(VLOOKUP($P532,Rushing!$C:$P,12,FALSE),0)</f>
        <v>0</v>
      </c>
      <c r="AG532" s="12">
        <f>IFERROR(VLOOKUP($P532,Rushing!$C:$P,9,FALSE)/VLOOKUP($P532,Rushing!$C:$P,5,FALSE),0)</f>
        <v>0</v>
      </c>
      <c r="AH532" s="12">
        <f>VLOOKUP($J532,'Vegas Odds'!$B:$S,18,FALSE)</f>
        <v>42.975624629062651</v>
      </c>
      <c r="AI532" s="12">
        <f>VLOOKUP($J532,'Vegas Odds'!$B:$S,17,FALSE)</f>
        <v>20.224375370937352</v>
      </c>
      <c r="AJ532">
        <v>1</v>
      </c>
      <c r="AK532" s="12">
        <f t="shared" si="155"/>
        <v>0</v>
      </c>
      <c r="AL532" s="12">
        <f t="shared" si="156"/>
        <v>0</v>
      </c>
      <c r="AM532" s="12">
        <f>V532/Team_Defense_Table[[#Totals],[Passing yds/att]]*'Fanduel Export'!Q532</f>
        <v>0</v>
      </c>
      <c r="AN532" s="12">
        <f t="shared" si="171"/>
        <v>0</v>
      </c>
      <c r="AO532" s="12">
        <f>IFERROR(IF(OR($B532="D",$B532="K"),0,VLOOKUP($P532,Receiving!$C:$T,7,FALSE)/VLOOKUP($P532,Receiving!$C:$T,5,FALSE)),0)*$AJ532</f>
        <v>1.5</v>
      </c>
      <c r="AP532" s="21">
        <f t="shared" si="163"/>
        <v>35.359294871794873</v>
      </c>
      <c r="AQ532" s="21">
        <f t="shared" si="164"/>
        <v>1.8230973546651426</v>
      </c>
      <c r="AR532" s="22">
        <f t="shared" si="157"/>
        <v>1</v>
      </c>
      <c r="AS532" s="22">
        <f t="shared" si="165"/>
        <v>1.2153982364434284</v>
      </c>
      <c r="AT532" s="22">
        <f>AA532/Team_Defense_Table[[#Totals],[Yards per completion]]*'Fanduel Export'!S532</f>
        <v>15.264497601012357</v>
      </c>
      <c r="AU532" s="12">
        <f t="shared" si="172"/>
        <v>18.552443464465362</v>
      </c>
      <c r="AV532" s="12">
        <f t="shared" si="158"/>
        <v>0</v>
      </c>
      <c r="AW532" s="21">
        <f t="shared" si="166"/>
        <v>28.778311965811962</v>
      </c>
      <c r="AX532" s="12">
        <f t="shared" si="167"/>
        <v>0</v>
      </c>
      <c r="AY532" s="12">
        <f>AF532/Team_Defense_Table[[#Totals],[Rushing Y/A]]*R532</f>
        <v>0</v>
      </c>
      <c r="AZ532" s="12">
        <f t="shared" si="173"/>
        <v>0</v>
      </c>
      <c r="BA532" s="22">
        <f t="shared" si="159"/>
        <v>2.3552443464465362</v>
      </c>
      <c r="BB532" s="22">
        <f t="shared" si="160"/>
        <v>0.52338763254367471</v>
      </c>
      <c r="BC532" s="21">
        <f t="shared" si="161"/>
        <v>0.33333333333333331</v>
      </c>
      <c r="BD532" t="str">
        <f t="shared" si="168"/>
        <v>Brandon Zylstra</v>
      </c>
      <c r="BE532">
        <f t="shared" si="169"/>
        <v>4500</v>
      </c>
      <c r="BF532" t="str">
        <f t="shared" si="170"/>
        <v>WR</v>
      </c>
    </row>
    <row r="533" spans="1:58" x14ac:dyDescent="0.3">
      <c r="A533" t="s">
        <v>3403</v>
      </c>
      <c r="B533" t="s">
        <v>49</v>
      </c>
      <c r="C533" t="s">
        <v>1932</v>
      </c>
      <c r="D533" t="s">
        <v>572</v>
      </c>
      <c r="E533" t="s">
        <v>1999</v>
      </c>
      <c r="F533">
        <v>0.69999998807907104</v>
      </c>
      <c r="G533">
        <v>2</v>
      </c>
      <c r="H533">
        <v>4500</v>
      </c>
      <c r="I533" t="s">
        <v>1892</v>
      </c>
      <c r="J533" t="s">
        <v>1095</v>
      </c>
      <c r="K533" t="s">
        <v>1096</v>
      </c>
      <c r="O533" t="str">
        <f t="shared" si="162"/>
        <v>Austin Carr</v>
      </c>
      <c r="P533" t="str">
        <f>IFERROR(VLOOKUP(O:O,'Name Bridge'!A:B,2,FALSE),O:O)</f>
        <v>Austin Carr</v>
      </c>
      <c r="Q533" s="12">
        <f>VLOOKUP($K533,'Defensive Stats'!$AC:$AH,2,FALSE)</f>
        <v>6.5090361445783129</v>
      </c>
      <c r="R533" s="12">
        <f>VLOOKUP($K533,'Defensive Stats'!$AC:$AH,4,FALSE)</f>
        <v>3.2624309392265194</v>
      </c>
      <c r="S533" s="12">
        <f>VLOOKUP($K533,'Defensive Stats'!$AC:$AH,6,FALSE)</f>
        <v>10.593137254901961</v>
      </c>
      <c r="T533" s="12">
        <f>IFERROR(VLOOKUP($P533,Passing!$C:$AF,9,FALSE)/VLOOKUP($P533,Passing!$C:$AF,5,FALSE),0)</f>
        <v>0</v>
      </c>
      <c r="U533" s="12">
        <f>IFERROR(VLOOKUP($P533,Passing!$C:$AF,11,FALSE)/VLOOKUP($P533,Passing!$C:$AF,5,FALSE),0)</f>
        <v>0</v>
      </c>
      <c r="V533" s="12">
        <f>IFERROR(VLOOKUP($P533,Passing!$C:$AF,18,FALSE),0)</f>
        <v>0</v>
      </c>
      <c r="W533" s="12">
        <f>IFERROR(VLOOKUP($P533,Passing!$C:$AF,12,FALSE)/VLOOKUP($P533,Passing!$C:$AF,5,FALSE),0)</f>
        <v>0</v>
      </c>
      <c r="X533" s="12">
        <f>IFERROR(IF(OR($B533="D",$B533="K"),0,VLOOKUP($P533,Receiving!$C:$T,7,FALSE)/VLOOKUP($P533,Receiving!$C:$T,5,FALSE)),0)*$AJ533</f>
        <v>0.66666666666666663</v>
      </c>
      <c r="Y533" s="21">
        <f>IFERROR(VLOOKUP($P533,Receiving!$C:$T,8,FALSE)/VLOOKUP($P533,Receiving!$C:$T,5,FALSE),0)</f>
        <v>0.16666666666666666</v>
      </c>
      <c r="Z533" s="21">
        <f>IFERROR(VLOOKUP($P533,Receiving!$C:$T,10,FALSE)/VLOOKUP($P533,Receiving!$C:$T,5,FALSE),0)</f>
        <v>1.5</v>
      </c>
      <c r="AA533" s="21">
        <f>IFERROR(VLOOKUP($P533,Receiving!$C:$T,11,FALSE),0)</f>
        <v>9</v>
      </c>
      <c r="AB533" s="21">
        <f>IFERROR(VLOOKUP($P533,Receiving!$C:$T,14,FALSE),0)</f>
        <v>9</v>
      </c>
      <c r="AC533" s="21">
        <f>IFERROR(VLOOKUP($P533,Receiving!$C:$T,11,FALSE)/VLOOKUP($P533,Receiving!$C:$T,5,FALSE),0)</f>
        <v>1.5</v>
      </c>
      <c r="AD533" s="12">
        <f>IFERROR(VLOOKUP($P533,Rushing!$C:$P,7,FALSE)/VLOOKUP($P533,Rushing!$C:$P,5,FALSE),0)</f>
        <v>0</v>
      </c>
      <c r="AE533" s="12">
        <f>IFERROR(VLOOKUP($P533,Rushing!$C:$P,8,FALSE)/VLOOKUP($P533,Rushing!$C:$P,5,FALSE),0)</f>
        <v>0</v>
      </c>
      <c r="AF533" s="12">
        <f>IFERROR(VLOOKUP($P533,Rushing!$C:$P,12,FALSE),0)</f>
        <v>0</v>
      </c>
      <c r="AG533" s="12">
        <f>IFERROR(VLOOKUP($P533,Rushing!$C:$P,9,FALSE)/VLOOKUP($P533,Rushing!$C:$P,5,FALSE),0)</f>
        <v>0</v>
      </c>
      <c r="AH533" s="12">
        <f>VLOOKUP($J533,'Vegas Odds'!$B:$S,18,FALSE)</f>
        <v>41.698085765579364</v>
      </c>
      <c r="AI533" s="12">
        <f>VLOOKUP($J533,'Vegas Odds'!$B:$S,17,FALSE)</f>
        <v>21.901914234420641</v>
      </c>
      <c r="AJ533">
        <v>1</v>
      </c>
      <c r="AK533" s="12">
        <f t="shared" si="155"/>
        <v>0</v>
      </c>
      <c r="AL533" s="12">
        <f t="shared" si="156"/>
        <v>0</v>
      </c>
      <c r="AM533" s="12">
        <f>V533/Team_Defense_Table[[#Totals],[Passing yds/att]]*'Fanduel Export'!Q533</f>
        <v>0</v>
      </c>
      <c r="AN533" s="12">
        <f t="shared" si="171"/>
        <v>0</v>
      </c>
      <c r="AO533" s="12">
        <f>IFERROR(IF(OR($B533="D",$B533="K"),0,VLOOKUP($P533,Receiving!$C:$T,7,FALSE)/VLOOKUP($P533,Receiving!$C:$T,5,FALSE)),0)*$AJ533</f>
        <v>0.66666666666666663</v>
      </c>
      <c r="AP533" s="21">
        <f t="shared" si="163"/>
        <v>40.582776292335119</v>
      </c>
      <c r="AQ533" s="21">
        <f t="shared" si="164"/>
        <v>0.68498822366102952</v>
      </c>
      <c r="AR533" s="22">
        <f t="shared" si="157"/>
        <v>0.16666666666666666</v>
      </c>
      <c r="AS533" s="22">
        <f t="shared" si="165"/>
        <v>0.17124705591525738</v>
      </c>
      <c r="AT533" s="22">
        <f>AA533/Team_Defense_Table[[#Totals],[Yards per completion]]*'Fanduel Export'!S533</f>
        <v>8.9784874704112383</v>
      </c>
      <c r="AU533" s="12">
        <f t="shared" si="172"/>
        <v>1.537539545879951</v>
      </c>
      <c r="AV533" s="12">
        <f t="shared" si="158"/>
        <v>0</v>
      </c>
      <c r="AW533" s="21">
        <f t="shared" si="166"/>
        <v>30.380681818181817</v>
      </c>
      <c r="AX533" s="12">
        <f t="shared" si="167"/>
        <v>0</v>
      </c>
      <c r="AY533" s="12">
        <f>AF533/Team_Defense_Table[[#Totals],[Rushing Y/A]]*R533</f>
        <v>0</v>
      </c>
      <c r="AZ533" s="12">
        <f t="shared" si="173"/>
        <v>0</v>
      </c>
      <c r="BA533" s="22">
        <f t="shared" si="159"/>
        <v>0.23708728792132844</v>
      </c>
      <c r="BB533" s="22">
        <f t="shared" si="160"/>
        <v>5.2686063982517434E-2</v>
      </c>
      <c r="BC533" s="21">
        <f t="shared" si="161"/>
        <v>0.14814814814814814</v>
      </c>
      <c r="BD533" t="str">
        <f t="shared" si="168"/>
        <v>Austin Carr</v>
      </c>
      <c r="BE533">
        <f t="shared" si="169"/>
        <v>4500</v>
      </c>
      <c r="BF533" t="str">
        <f t="shared" si="170"/>
        <v>WR</v>
      </c>
    </row>
    <row r="534" spans="1:58" x14ac:dyDescent="0.3">
      <c r="A534" t="s">
        <v>3404</v>
      </c>
      <c r="B534" t="s">
        <v>49</v>
      </c>
      <c r="C534" t="s">
        <v>3018</v>
      </c>
      <c r="D534" t="s">
        <v>348</v>
      </c>
      <c r="E534" t="s">
        <v>3026</v>
      </c>
      <c r="F534">
        <v>3.8</v>
      </c>
      <c r="G534">
        <v>10</v>
      </c>
      <c r="H534">
        <v>4500</v>
      </c>
      <c r="I534" t="s">
        <v>1900</v>
      </c>
      <c r="J534" t="s">
        <v>61</v>
      </c>
      <c r="K534" t="s">
        <v>84</v>
      </c>
      <c r="O534" t="str">
        <f t="shared" si="162"/>
        <v>Malik Turner</v>
      </c>
      <c r="P534" t="str">
        <f>IFERROR(VLOOKUP(O:O,'Name Bridge'!A:B,2,FALSE),O:O)</f>
        <v>Malik Turner</v>
      </c>
      <c r="Q534" s="12">
        <f>VLOOKUP($K534,'Defensive Stats'!$AC:$AH,2,FALSE)</f>
        <v>7.3097014925373136</v>
      </c>
      <c r="R534" s="12">
        <f>VLOOKUP($K534,'Defensive Stats'!$AC:$AH,4,FALSE)</f>
        <v>4.2161520190023749</v>
      </c>
      <c r="S534" s="12">
        <f>VLOOKUP($K534,'Defensive Stats'!$AC:$AH,6,FALSE)</f>
        <v>11.162393162393162</v>
      </c>
      <c r="T534" s="12">
        <f>IFERROR(VLOOKUP($P534,Passing!$C:$AF,9,FALSE)/VLOOKUP($P534,Passing!$C:$AF,5,FALSE),0)</f>
        <v>0</v>
      </c>
      <c r="U534" s="12">
        <f>IFERROR(VLOOKUP($P534,Passing!$C:$AF,11,FALSE)/VLOOKUP($P534,Passing!$C:$AF,5,FALSE),0)</f>
        <v>0</v>
      </c>
      <c r="V534" s="12">
        <f>IFERROR(VLOOKUP($P534,Passing!$C:$AF,18,FALSE),0)</f>
        <v>0</v>
      </c>
      <c r="W534" s="12">
        <f>IFERROR(VLOOKUP($P534,Passing!$C:$AF,12,FALSE)/VLOOKUP($P534,Passing!$C:$AF,5,FALSE),0)</f>
        <v>0</v>
      </c>
      <c r="X534" s="12">
        <f>IFERROR(IF(OR($B534="D",$B534="K"),0,VLOOKUP($P534,Receiving!$C:$T,7,FALSE)/VLOOKUP($P534,Receiving!$C:$T,5,FALSE)),0)*$AJ534</f>
        <v>1.4666666666666666</v>
      </c>
      <c r="Y534" s="21">
        <f>IFERROR(VLOOKUP($P534,Receiving!$C:$T,8,FALSE)/VLOOKUP($P534,Receiving!$C:$T,5,FALSE),0)</f>
        <v>1</v>
      </c>
      <c r="Z534" s="21">
        <f>IFERROR(VLOOKUP($P534,Receiving!$C:$T,10,FALSE)/VLOOKUP($P534,Receiving!$C:$T,5,FALSE),0)</f>
        <v>16.333333333333332</v>
      </c>
      <c r="AA534" s="21">
        <f>IFERROR(VLOOKUP($P534,Receiving!$C:$T,11,FALSE),0)</f>
        <v>16.3</v>
      </c>
      <c r="AB534" s="21">
        <f>IFERROR(VLOOKUP($P534,Receiving!$C:$T,14,FALSE),0)</f>
        <v>33</v>
      </c>
      <c r="AC534" s="21">
        <f>IFERROR(VLOOKUP($P534,Receiving!$C:$T,11,FALSE)/VLOOKUP($P534,Receiving!$C:$T,5,FALSE),0)</f>
        <v>1.0866666666666667</v>
      </c>
      <c r="AD534" s="12">
        <f>IFERROR(VLOOKUP($P534,Rushing!$C:$P,7,FALSE)/VLOOKUP($P534,Rushing!$C:$P,5,FALSE),0)</f>
        <v>0</v>
      </c>
      <c r="AE534" s="12">
        <f>IFERROR(VLOOKUP($P534,Rushing!$C:$P,8,FALSE)/VLOOKUP($P534,Rushing!$C:$P,5,FALSE),0)</f>
        <v>0</v>
      </c>
      <c r="AF534" s="12">
        <f>IFERROR(VLOOKUP($P534,Rushing!$C:$P,12,FALSE),0)</f>
        <v>0</v>
      </c>
      <c r="AG534" s="12">
        <f>IFERROR(VLOOKUP($P534,Rushing!$C:$P,9,FALSE)/VLOOKUP($P534,Rushing!$C:$P,5,FALSE),0)</f>
        <v>0</v>
      </c>
      <c r="AH534" s="12">
        <f>VLOOKUP($J534,'Vegas Odds'!$B:$S,18,FALSE)</f>
        <v>34.284943948412703</v>
      </c>
      <c r="AI534" s="12">
        <f>VLOOKUP($J534,'Vegas Odds'!$B:$S,17,FALSE)</f>
        <v>30.315056051587295</v>
      </c>
      <c r="AJ534">
        <v>1</v>
      </c>
      <c r="AK534" s="12">
        <f t="shared" si="155"/>
        <v>0</v>
      </c>
      <c r="AL534" s="12">
        <f t="shared" si="156"/>
        <v>0</v>
      </c>
      <c r="AM534" s="12">
        <f>V534/Team_Defense_Table[[#Totals],[Passing yds/att]]*'Fanduel Export'!Q534</f>
        <v>0</v>
      </c>
      <c r="AN534" s="12">
        <f t="shared" si="171"/>
        <v>0</v>
      </c>
      <c r="AO534" s="12">
        <f>IFERROR(IF(OR($B534="D",$B534="K"),0,VLOOKUP($P534,Receiving!$C:$T,7,FALSE)/VLOOKUP($P534,Receiving!$C:$T,5,FALSE)),0)*$AJ534</f>
        <v>1.4666666666666666</v>
      </c>
      <c r="AP534" s="21">
        <f t="shared" si="163"/>
        <v>34.263041125541122</v>
      </c>
      <c r="AQ534" s="21">
        <f t="shared" si="164"/>
        <v>1.4676042407744041</v>
      </c>
      <c r="AR534" s="22">
        <f t="shared" si="157"/>
        <v>1</v>
      </c>
      <c r="AS534" s="22">
        <f t="shared" si="165"/>
        <v>1.0006392550734575</v>
      </c>
      <c r="AT534" s="22">
        <f>AA534/Team_Defense_Table[[#Totals],[Yards per completion]]*'Fanduel Export'!S534</f>
        <v>17.134877014226799</v>
      </c>
      <c r="AU534" s="12">
        <f t="shared" si="172"/>
        <v>17.145830571291214</v>
      </c>
      <c r="AV534" s="12">
        <f t="shared" si="158"/>
        <v>0</v>
      </c>
      <c r="AW534" s="21">
        <f t="shared" si="166"/>
        <v>46.789285714285711</v>
      </c>
      <c r="AX534" s="12">
        <f t="shared" si="167"/>
        <v>0</v>
      </c>
      <c r="AY534" s="12">
        <f>AF534/Team_Defense_Table[[#Totals],[Rushing Y/A]]*R534</f>
        <v>0</v>
      </c>
      <c r="AZ534" s="12">
        <f t="shared" si="173"/>
        <v>0</v>
      </c>
      <c r="BA534" s="22">
        <f t="shared" si="159"/>
        <v>2.2145830571291212</v>
      </c>
      <c r="BB534" s="22">
        <f t="shared" si="160"/>
        <v>0.49212956825091581</v>
      </c>
      <c r="BC534" s="21">
        <f t="shared" si="161"/>
        <v>0.3259259259259259</v>
      </c>
      <c r="BD534" t="str">
        <f t="shared" si="168"/>
        <v>Malik Turner</v>
      </c>
      <c r="BE534">
        <f t="shared" si="169"/>
        <v>4500</v>
      </c>
      <c r="BF534" t="str">
        <f t="shared" si="170"/>
        <v>WR</v>
      </c>
    </row>
    <row r="535" spans="1:58" x14ac:dyDescent="0.3">
      <c r="A535" t="s">
        <v>3405</v>
      </c>
      <c r="B535" t="s">
        <v>49</v>
      </c>
      <c r="C535" t="s">
        <v>3406</v>
      </c>
      <c r="D535" t="s">
        <v>753</v>
      </c>
      <c r="E535" t="s">
        <v>3407</v>
      </c>
      <c r="F535">
        <v>2.0833333333333299</v>
      </c>
      <c r="G535">
        <v>6</v>
      </c>
      <c r="H535">
        <v>4500</v>
      </c>
      <c r="I535" t="s">
        <v>1892</v>
      </c>
      <c r="J535" t="s">
        <v>1095</v>
      </c>
      <c r="K535" t="s">
        <v>1096</v>
      </c>
      <c r="O535" t="str">
        <f t="shared" si="162"/>
        <v>Tommylee Lewis</v>
      </c>
      <c r="P535" t="str">
        <f>IFERROR(VLOOKUP(O:O,'Name Bridge'!A:B,2,FALSE),O:O)</f>
        <v>Tommylee Lewis</v>
      </c>
      <c r="Q535" s="12">
        <f>VLOOKUP($K535,'Defensive Stats'!$AC:$AH,2,FALSE)</f>
        <v>6.5090361445783129</v>
      </c>
      <c r="R535" s="12">
        <f>VLOOKUP($K535,'Defensive Stats'!$AC:$AH,4,FALSE)</f>
        <v>3.2624309392265194</v>
      </c>
      <c r="S535" s="12">
        <f>VLOOKUP($K535,'Defensive Stats'!$AC:$AH,6,FALSE)</f>
        <v>10.593137254901961</v>
      </c>
      <c r="T535" s="12">
        <f>IFERROR(VLOOKUP($P535,Passing!$C:$AF,9,FALSE)/VLOOKUP($P535,Passing!$C:$AF,5,FALSE),0)</f>
        <v>0</v>
      </c>
      <c r="U535" s="12">
        <f>IFERROR(VLOOKUP($P535,Passing!$C:$AF,11,FALSE)/VLOOKUP($P535,Passing!$C:$AF,5,FALSE),0)</f>
        <v>0</v>
      </c>
      <c r="V535" s="12">
        <f>IFERROR(VLOOKUP($P535,Passing!$C:$AF,18,FALSE),0)</f>
        <v>0</v>
      </c>
      <c r="W535" s="12">
        <f>IFERROR(VLOOKUP($P535,Passing!$C:$AF,12,FALSE)/VLOOKUP($P535,Passing!$C:$AF,5,FALSE),0)</f>
        <v>0</v>
      </c>
      <c r="X535" s="12">
        <f>IFERROR(IF(OR($B535="D",$B535="K"),0,VLOOKUP($P535,Receiving!$C:$T,7,FALSE)/VLOOKUP($P535,Receiving!$C:$T,5,FALSE)),0)*$AJ535</f>
        <v>0</v>
      </c>
      <c r="Y535" s="21">
        <f>IFERROR(VLOOKUP($P535,Receiving!$C:$T,8,FALSE)/VLOOKUP($P535,Receiving!$C:$T,5,FALSE),0)</f>
        <v>0</v>
      </c>
      <c r="Z535" s="21">
        <f>IFERROR(VLOOKUP($P535,Receiving!$C:$T,10,FALSE)/VLOOKUP($P535,Receiving!$C:$T,5,FALSE),0)</f>
        <v>0</v>
      </c>
      <c r="AA535" s="21">
        <f>IFERROR(VLOOKUP($P535,Receiving!$C:$T,11,FALSE),0)</f>
        <v>0</v>
      </c>
      <c r="AB535" s="21">
        <f>IFERROR(VLOOKUP($P535,Receiving!$C:$T,14,FALSE),0)</f>
        <v>0</v>
      </c>
      <c r="AC535" s="21">
        <f>IFERROR(VLOOKUP($P535,Receiving!$C:$T,11,FALSE)/VLOOKUP($P535,Receiving!$C:$T,5,FALSE),0)</f>
        <v>0</v>
      </c>
      <c r="AD535" s="12">
        <f>IFERROR(VLOOKUP($P535,Rushing!$C:$P,7,FALSE)/VLOOKUP($P535,Rushing!$C:$P,5,FALSE),0)</f>
        <v>0</v>
      </c>
      <c r="AE535" s="12">
        <f>IFERROR(VLOOKUP($P535,Rushing!$C:$P,8,FALSE)/VLOOKUP($P535,Rushing!$C:$P,5,FALSE),0)</f>
        <v>0</v>
      </c>
      <c r="AF535" s="12">
        <f>IFERROR(VLOOKUP($P535,Rushing!$C:$P,12,FALSE),0)</f>
        <v>0</v>
      </c>
      <c r="AG535" s="12">
        <f>IFERROR(VLOOKUP($P535,Rushing!$C:$P,9,FALSE)/VLOOKUP($P535,Rushing!$C:$P,5,FALSE),0)</f>
        <v>0</v>
      </c>
      <c r="AH535" s="12">
        <f>VLOOKUP($J535,'Vegas Odds'!$B:$S,18,FALSE)</f>
        <v>41.698085765579364</v>
      </c>
      <c r="AI535" s="12">
        <f>VLOOKUP($J535,'Vegas Odds'!$B:$S,17,FALSE)</f>
        <v>21.901914234420641</v>
      </c>
      <c r="AJ535">
        <v>1</v>
      </c>
      <c r="AK535" s="12">
        <f t="shared" si="155"/>
        <v>0</v>
      </c>
      <c r="AL535" s="12">
        <f t="shared" si="156"/>
        <v>0</v>
      </c>
      <c r="AM535" s="12">
        <f>V535/Team_Defense_Table[[#Totals],[Passing yds/att]]*'Fanduel Export'!Q535</f>
        <v>0</v>
      </c>
      <c r="AN535" s="12">
        <f t="shared" si="171"/>
        <v>0</v>
      </c>
      <c r="AO535" s="12">
        <f>IFERROR(IF(OR($B535="D",$B535="K"),0,VLOOKUP($P535,Receiving!$C:$T,7,FALSE)/VLOOKUP($P535,Receiving!$C:$T,5,FALSE)),0)*$AJ535</f>
        <v>0</v>
      </c>
      <c r="AP535" s="21">
        <f t="shared" si="163"/>
        <v>40.582776292335119</v>
      </c>
      <c r="AQ535" s="21">
        <f t="shared" si="164"/>
        <v>0</v>
      </c>
      <c r="AR535" s="22">
        <f t="shared" si="157"/>
        <v>0</v>
      </c>
      <c r="AS535" s="22">
        <f t="shared" si="165"/>
        <v>0</v>
      </c>
      <c r="AT535" s="22">
        <f>AA535/Team_Defense_Table[[#Totals],[Yards per completion]]*'Fanduel Export'!S535</f>
        <v>0</v>
      </c>
      <c r="AU535" s="12">
        <f t="shared" si="172"/>
        <v>0</v>
      </c>
      <c r="AV535" s="12">
        <f t="shared" si="158"/>
        <v>0</v>
      </c>
      <c r="AW535" s="21">
        <f t="shared" si="166"/>
        <v>30.380681818181817</v>
      </c>
      <c r="AX535" s="12">
        <f t="shared" si="167"/>
        <v>0</v>
      </c>
      <c r="AY535" s="12">
        <f>AF535/Team_Defense_Table[[#Totals],[Rushing Y/A]]*R535</f>
        <v>0</v>
      </c>
      <c r="AZ535" s="12">
        <f t="shared" si="173"/>
        <v>0</v>
      </c>
      <c r="BA535" s="22">
        <f t="shared" si="159"/>
        <v>0</v>
      </c>
      <c r="BB535" s="22">
        <f t="shared" si="160"/>
        <v>0</v>
      </c>
      <c r="BC535" s="21">
        <f t="shared" si="161"/>
        <v>0</v>
      </c>
      <c r="BD535" t="str">
        <f t="shared" si="168"/>
        <v>Tommylee Lewis</v>
      </c>
      <c r="BE535">
        <f t="shared" si="169"/>
        <v>4500</v>
      </c>
      <c r="BF535" t="str">
        <f t="shared" si="170"/>
        <v>WR</v>
      </c>
    </row>
    <row r="536" spans="1:58" x14ac:dyDescent="0.3">
      <c r="A536" t="s">
        <v>3408</v>
      </c>
      <c r="B536" t="s">
        <v>34</v>
      </c>
      <c r="C536" t="s">
        <v>3409</v>
      </c>
      <c r="D536" t="s">
        <v>3410</v>
      </c>
      <c r="E536" t="s">
        <v>2293</v>
      </c>
      <c r="F536">
        <v>0</v>
      </c>
      <c r="G536">
        <v>0</v>
      </c>
      <c r="H536">
        <v>4500</v>
      </c>
      <c r="I536" t="s">
        <v>1900</v>
      </c>
      <c r="J536" t="s">
        <v>61</v>
      </c>
      <c r="K536" t="s">
        <v>84</v>
      </c>
      <c r="O536" t="str">
        <f t="shared" si="162"/>
        <v>Sutton Smith</v>
      </c>
      <c r="P536" t="str">
        <f>IFERROR(VLOOKUP(O:O,'Name Bridge'!A:B,2,FALSE),O:O)</f>
        <v>Sutton Smith</v>
      </c>
      <c r="Q536" s="12">
        <f>VLOOKUP($K536,'Defensive Stats'!$AC:$AH,2,FALSE)</f>
        <v>7.3097014925373136</v>
      </c>
      <c r="R536" s="12">
        <f>VLOOKUP($K536,'Defensive Stats'!$AC:$AH,4,FALSE)</f>
        <v>4.2161520190023749</v>
      </c>
      <c r="S536" s="12">
        <f>VLOOKUP($K536,'Defensive Stats'!$AC:$AH,6,FALSE)</f>
        <v>11.162393162393162</v>
      </c>
      <c r="T536" s="12">
        <f>IFERROR(VLOOKUP($P536,Passing!$C:$AF,9,FALSE)/VLOOKUP($P536,Passing!$C:$AF,5,FALSE),0)</f>
        <v>0</v>
      </c>
      <c r="U536" s="12">
        <f>IFERROR(VLOOKUP($P536,Passing!$C:$AF,11,FALSE)/VLOOKUP($P536,Passing!$C:$AF,5,FALSE),0)</f>
        <v>0</v>
      </c>
      <c r="V536" s="12">
        <f>IFERROR(VLOOKUP($P536,Passing!$C:$AF,18,FALSE),0)</f>
        <v>0</v>
      </c>
      <c r="W536" s="12">
        <f>IFERROR(VLOOKUP($P536,Passing!$C:$AF,12,FALSE)/VLOOKUP($P536,Passing!$C:$AF,5,FALSE),0)</f>
        <v>0</v>
      </c>
      <c r="X536" s="12">
        <f>IFERROR(IF(OR($B536="D",$B536="K"),0,VLOOKUP($P536,Receiving!$C:$T,7,FALSE)/VLOOKUP($P536,Receiving!$C:$T,5,FALSE)),0)*$AJ536</f>
        <v>0</v>
      </c>
      <c r="Y536" s="21">
        <f>IFERROR(VLOOKUP($P536,Receiving!$C:$T,8,FALSE)/VLOOKUP($P536,Receiving!$C:$T,5,FALSE),0)</f>
        <v>0</v>
      </c>
      <c r="Z536" s="21">
        <f>IFERROR(VLOOKUP($P536,Receiving!$C:$T,10,FALSE)/VLOOKUP($P536,Receiving!$C:$T,5,FALSE),0)</f>
        <v>0</v>
      </c>
      <c r="AA536" s="21">
        <f>IFERROR(VLOOKUP($P536,Receiving!$C:$T,11,FALSE),0)</f>
        <v>0</v>
      </c>
      <c r="AB536" s="21">
        <f>IFERROR(VLOOKUP($P536,Receiving!$C:$T,14,FALSE),0)</f>
        <v>0</v>
      </c>
      <c r="AC536" s="21">
        <f>IFERROR(VLOOKUP($P536,Receiving!$C:$T,11,FALSE)/VLOOKUP($P536,Receiving!$C:$T,5,FALSE),0)</f>
        <v>0</v>
      </c>
      <c r="AD536" s="12">
        <f>IFERROR(VLOOKUP($P536,Rushing!$C:$P,7,FALSE)/VLOOKUP($P536,Rushing!$C:$P,5,FALSE),0)</f>
        <v>0</v>
      </c>
      <c r="AE536" s="12">
        <f>IFERROR(VLOOKUP($P536,Rushing!$C:$P,8,FALSE)/VLOOKUP($P536,Rushing!$C:$P,5,FALSE),0)</f>
        <v>0</v>
      </c>
      <c r="AF536" s="12">
        <f>IFERROR(VLOOKUP($P536,Rushing!$C:$P,12,FALSE),0)</f>
        <v>0</v>
      </c>
      <c r="AG536" s="12">
        <f>IFERROR(VLOOKUP($P536,Rushing!$C:$P,9,FALSE)/VLOOKUP($P536,Rushing!$C:$P,5,FALSE),0)</f>
        <v>0</v>
      </c>
      <c r="AH536" s="12">
        <f>VLOOKUP($J536,'Vegas Odds'!$B:$S,18,FALSE)</f>
        <v>34.284943948412703</v>
      </c>
      <c r="AI536" s="12">
        <f>VLOOKUP($J536,'Vegas Odds'!$B:$S,17,FALSE)</f>
        <v>30.315056051587295</v>
      </c>
      <c r="AJ536">
        <v>1</v>
      </c>
      <c r="AK536" s="12">
        <f t="shared" si="155"/>
        <v>0</v>
      </c>
      <c r="AL536" s="12">
        <f t="shared" si="156"/>
        <v>0</v>
      </c>
      <c r="AM536" s="12">
        <f>V536/Team_Defense_Table[[#Totals],[Passing yds/att]]*'Fanduel Export'!Q536</f>
        <v>0</v>
      </c>
      <c r="AN536" s="12">
        <f t="shared" si="171"/>
        <v>0</v>
      </c>
      <c r="AO536" s="12">
        <f>IFERROR(IF(OR($B536="D",$B536="K"),0,VLOOKUP($P536,Receiving!$C:$T,7,FALSE)/VLOOKUP($P536,Receiving!$C:$T,5,FALSE)),0)*$AJ536</f>
        <v>0</v>
      </c>
      <c r="AP536" s="21">
        <f t="shared" si="163"/>
        <v>34.263041125541122</v>
      </c>
      <c r="AQ536" s="21">
        <f t="shared" si="164"/>
        <v>0</v>
      </c>
      <c r="AR536" s="22">
        <f t="shared" si="157"/>
        <v>0</v>
      </c>
      <c r="AS536" s="22">
        <f t="shared" si="165"/>
        <v>0</v>
      </c>
      <c r="AT536" s="22">
        <f>AA536/Team_Defense_Table[[#Totals],[Yards per completion]]*'Fanduel Export'!S536</f>
        <v>0</v>
      </c>
      <c r="AU536" s="12">
        <f t="shared" si="172"/>
        <v>0</v>
      </c>
      <c r="AV536" s="12">
        <f t="shared" si="158"/>
        <v>0</v>
      </c>
      <c r="AW536" s="21">
        <f t="shared" si="166"/>
        <v>46.789285714285711</v>
      </c>
      <c r="AX536" s="12">
        <f t="shared" si="167"/>
        <v>0</v>
      </c>
      <c r="AY536" s="12">
        <f>AF536/Team_Defense_Table[[#Totals],[Rushing Y/A]]*R536</f>
        <v>0</v>
      </c>
      <c r="AZ536" s="12">
        <f t="shared" si="173"/>
        <v>0</v>
      </c>
      <c r="BA536" s="22">
        <f t="shared" si="159"/>
        <v>0</v>
      </c>
      <c r="BB536" s="22">
        <f t="shared" si="160"/>
        <v>0</v>
      </c>
      <c r="BC536" s="21">
        <f t="shared" si="161"/>
        <v>0</v>
      </c>
      <c r="BD536" t="str">
        <f t="shared" si="168"/>
        <v>Sutton Smith</v>
      </c>
      <c r="BE536">
        <f t="shared" si="169"/>
        <v>4500</v>
      </c>
      <c r="BF536" t="str">
        <f t="shared" si="170"/>
        <v>RB</v>
      </c>
    </row>
    <row r="537" spans="1:58" x14ac:dyDescent="0.3">
      <c r="A537" t="s">
        <v>3411</v>
      </c>
      <c r="B537" t="s">
        <v>49</v>
      </c>
      <c r="C537" t="s">
        <v>1905</v>
      </c>
      <c r="D537" t="s">
        <v>624</v>
      </c>
      <c r="E537" t="s">
        <v>3412</v>
      </c>
      <c r="F537">
        <v>5.8133331298828104</v>
      </c>
      <c r="G537">
        <v>15</v>
      </c>
      <c r="H537">
        <v>4500</v>
      </c>
      <c r="I537" t="s">
        <v>1922</v>
      </c>
      <c r="J537" t="s">
        <v>130</v>
      </c>
      <c r="K537" t="s">
        <v>107</v>
      </c>
      <c r="L537" t="s">
        <v>2506</v>
      </c>
      <c r="M537" t="s">
        <v>2548</v>
      </c>
      <c r="O537" t="str">
        <f t="shared" si="162"/>
        <v>Josh Doctson</v>
      </c>
      <c r="P537" t="str">
        <f>IFERROR(VLOOKUP(O:O,'Name Bridge'!A:B,2,FALSE),O:O)</f>
        <v>Josh Doctson</v>
      </c>
      <c r="Q537" s="12">
        <f>VLOOKUP($K537,'Defensive Stats'!$AC:$AH,2,FALSE)</f>
        <v>5.6473779385171792</v>
      </c>
      <c r="R537" s="12">
        <f>VLOOKUP($K537,'Defensive Stats'!$AC:$AH,4,FALSE)</f>
        <v>4.25</v>
      </c>
      <c r="S537" s="12">
        <f>VLOOKUP($K537,'Defensive Stats'!$AC:$AH,6,FALSE)</f>
        <v>8.9741379310344822</v>
      </c>
      <c r="T537" s="12">
        <f>IFERROR(VLOOKUP($P537,Passing!$C:$AF,9,FALSE)/VLOOKUP($P537,Passing!$C:$AF,5,FALSE),0)</f>
        <v>0</v>
      </c>
      <c r="U537" s="12">
        <f>IFERROR(VLOOKUP($P537,Passing!$C:$AF,11,FALSE)/VLOOKUP($P537,Passing!$C:$AF,5,FALSE),0)</f>
        <v>0</v>
      </c>
      <c r="V537" s="12">
        <f>IFERROR(VLOOKUP($P537,Passing!$C:$AF,18,FALSE),0)</f>
        <v>0</v>
      </c>
      <c r="W537" s="12">
        <f>IFERROR(VLOOKUP($P537,Passing!$C:$AF,12,FALSE)/VLOOKUP($P537,Passing!$C:$AF,5,FALSE),0)</f>
        <v>0</v>
      </c>
      <c r="X537" s="12">
        <f>IFERROR(IF(OR($B537="D",$B537="K"),0,VLOOKUP($P537,Receiving!$C:$T,7,FALSE)/VLOOKUP($P537,Receiving!$C:$T,5,FALSE)),0)*$AJ537</f>
        <v>0</v>
      </c>
      <c r="Y537" s="21">
        <f>IFERROR(VLOOKUP($P537,Receiving!$C:$T,8,FALSE)/VLOOKUP($P537,Receiving!$C:$T,5,FALSE),0)</f>
        <v>0</v>
      </c>
      <c r="Z537" s="21">
        <f>IFERROR(VLOOKUP($P537,Receiving!$C:$T,10,FALSE)/VLOOKUP($P537,Receiving!$C:$T,5,FALSE),0)</f>
        <v>0</v>
      </c>
      <c r="AA537" s="21">
        <f>IFERROR(VLOOKUP($P537,Receiving!$C:$T,11,FALSE),0)</f>
        <v>0</v>
      </c>
      <c r="AB537" s="21">
        <f>IFERROR(VLOOKUP($P537,Receiving!$C:$T,14,FALSE),0)</f>
        <v>0</v>
      </c>
      <c r="AC537" s="21">
        <f>IFERROR(VLOOKUP($P537,Receiving!$C:$T,11,FALSE)/VLOOKUP($P537,Receiving!$C:$T,5,FALSE),0)</f>
        <v>0</v>
      </c>
      <c r="AD537" s="12">
        <f>IFERROR(VLOOKUP($P537,Rushing!$C:$P,7,FALSE)/VLOOKUP($P537,Rushing!$C:$P,5,FALSE),0)</f>
        <v>0</v>
      </c>
      <c r="AE537" s="12">
        <f>IFERROR(VLOOKUP($P537,Rushing!$C:$P,8,FALSE)/VLOOKUP($P537,Rushing!$C:$P,5,FALSE),0)</f>
        <v>0</v>
      </c>
      <c r="AF537" s="12">
        <f>IFERROR(VLOOKUP($P537,Rushing!$C:$P,12,FALSE),0)</f>
        <v>0</v>
      </c>
      <c r="AG537" s="12">
        <f>IFERROR(VLOOKUP($P537,Rushing!$C:$P,9,FALSE)/VLOOKUP($P537,Rushing!$C:$P,5,FALSE),0)</f>
        <v>0</v>
      </c>
      <c r="AH537" s="12">
        <f>VLOOKUP($J537,'Vegas Odds'!$B:$S,18,FALSE)</f>
        <v>34.445274999999995</v>
      </c>
      <c r="AI537" s="12">
        <f>VLOOKUP($J537,'Vegas Odds'!$B:$S,17,FALSE)</f>
        <v>22.054725000000001</v>
      </c>
      <c r="AJ537">
        <v>1</v>
      </c>
      <c r="AK537" s="12">
        <f t="shared" si="155"/>
        <v>0</v>
      </c>
      <c r="AL537" s="12">
        <f t="shared" si="156"/>
        <v>0</v>
      </c>
      <c r="AM537" s="12">
        <f>V537/Team_Defense_Table[[#Totals],[Passing yds/att]]*'Fanduel Export'!Q537</f>
        <v>0</v>
      </c>
      <c r="AN537" s="12">
        <f t="shared" si="171"/>
        <v>0</v>
      </c>
      <c r="AO537" s="12">
        <f>IFERROR(IF(OR($B537="D",$B537="K"),0,VLOOKUP($P537,Receiving!$C:$T,7,FALSE)/VLOOKUP($P537,Receiving!$C:$T,5,FALSE)),0)*$AJ537</f>
        <v>0</v>
      </c>
      <c r="AP537" s="21">
        <f t="shared" si="163"/>
        <v>29.979532967032963</v>
      </c>
      <c r="AQ537" s="21">
        <f t="shared" si="164"/>
        <v>0</v>
      </c>
      <c r="AR537" s="22">
        <f t="shared" si="157"/>
        <v>0</v>
      </c>
      <c r="AS537" s="22">
        <f t="shared" si="165"/>
        <v>0</v>
      </c>
      <c r="AT537" s="22">
        <f>AA537/Team_Defense_Table[[#Totals],[Yards per completion]]*'Fanduel Export'!S537</f>
        <v>0</v>
      </c>
      <c r="AU537" s="12">
        <f t="shared" si="172"/>
        <v>0</v>
      </c>
      <c r="AV537" s="12">
        <f t="shared" si="158"/>
        <v>0</v>
      </c>
      <c r="AW537" s="21">
        <f t="shared" si="166"/>
        <v>35.912087912087905</v>
      </c>
      <c r="AX537" s="12">
        <f t="shared" si="167"/>
        <v>0</v>
      </c>
      <c r="AY537" s="12">
        <f>AF537/Team_Defense_Table[[#Totals],[Rushing Y/A]]*R537</f>
        <v>0</v>
      </c>
      <c r="AZ537" s="12">
        <f t="shared" si="173"/>
        <v>0</v>
      </c>
      <c r="BA537" s="22">
        <f t="shared" si="159"/>
        <v>0</v>
      </c>
      <c r="BB537" s="22">
        <f t="shared" si="160"/>
        <v>0</v>
      </c>
      <c r="BC537" s="21">
        <f t="shared" si="161"/>
        <v>0</v>
      </c>
      <c r="BD537" t="str">
        <f t="shared" si="168"/>
        <v>Josh Doctson</v>
      </c>
      <c r="BE537">
        <f t="shared" si="169"/>
        <v>4500</v>
      </c>
      <c r="BF537" t="str">
        <f t="shared" si="170"/>
        <v>WR</v>
      </c>
    </row>
    <row r="538" spans="1:58" x14ac:dyDescent="0.3">
      <c r="A538" t="s">
        <v>3413</v>
      </c>
      <c r="B538" t="s">
        <v>49</v>
      </c>
      <c r="C538" t="s">
        <v>1936</v>
      </c>
      <c r="D538" t="s">
        <v>283</v>
      </c>
      <c r="E538" t="s">
        <v>2602</v>
      </c>
      <c r="F538">
        <v>0</v>
      </c>
      <c r="G538">
        <v>0</v>
      </c>
      <c r="H538">
        <v>4500</v>
      </c>
      <c r="I538" t="s">
        <v>1919</v>
      </c>
      <c r="J538" t="s">
        <v>1090</v>
      </c>
      <c r="K538" t="s">
        <v>116</v>
      </c>
      <c r="O538" t="str">
        <f t="shared" si="162"/>
        <v>Chris Thompson</v>
      </c>
      <c r="P538" t="str">
        <f>IFERROR(VLOOKUP(O:O,'Name Bridge'!A:B,2,FALSE),O:O)</f>
        <v>Chris Thompson</v>
      </c>
      <c r="Q538" s="12">
        <f>VLOOKUP($K538,'Defensive Stats'!$AC:$AH,2,FALSE)</f>
        <v>7.5041597337770387</v>
      </c>
      <c r="R538" s="12">
        <f>VLOOKUP($K538,'Defensive Stats'!$AC:$AH,4,FALSE)</f>
        <v>4.3781321184510249</v>
      </c>
      <c r="S538" s="12">
        <f>VLOOKUP($K538,'Defensive Stats'!$AC:$AH,6,FALSE)</f>
        <v>10.712589073634204</v>
      </c>
      <c r="T538" s="12">
        <f>IFERROR(VLOOKUP($P538,Passing!$C:$AF,9,FALSE)/VLOOKUP($P538,Passing!$C:$AF,5,FALSE),0)</f>
        <v>0</v>
      </c>
      <c r="U538" s="12">
        <f>IFERROR(VLOOKUP($P538,Passing!$C:$AF,11,FALSE)/VLOOKUP($P538,Passing!$C:$AF,5,FALSE),0)</f>
        <v>0</v>
      </c>
      <c r="V538" s="12">
        <f>IFERROR(VLOOKUP($P538,Passing!$C:$AF,18,FALSE),0)</f>
        <v>0</v>
      </c>
      <c r="W538" s="12">
        <f>IFERROR(VLOOKUP($P538,Passing!$C:$AF,12,FALSE)/VLOOKUP($P538,Passing!$C:$AF,5,FALSE),0)</f>
        <v>0</v>
      </c>
      <c r="X538" s="12">
        <f>IFERROR(IF(OR($B538="D",$B538="K"),0,VLOOKUP($P538,Receiving!$C:$T,7,FALSE)/VLOOKUP($P538,Receiving!$C:$T,5,FALSE)),0)*$AJ538</f>
        <v>5.2727272727272725</v>
      </c>
      <c r="Y538" s="21">
        <f>IFERROR(VLOOKUP($P538,Receiving!$C:$T,8,FALSE)/VLOOKUP($P538,Receiving!$C:$T,5,FALSE),0)</f>
        <v>3.8181818181818183</v>
      </c>
      <c r="Z538" s="21">
        <f>IFERROR(VLOOKUP($P538,Receiving!$C:$T,10,FALSE)/VLOOKUP($P538,Receiving!$C:$T,5,FALSE),0)</f>
        <v>34.363636363636367</v>
      </c>
      <c r="AA538" s="21">
        <f>IFERROR(VLOOKUP($P538,Receiving!$C:$T,11,FALSE),0)</f>
        <v>9</v>
      </c>
      <c r="AB538" s="21">
        <f>IFERROR(VLOOKUP($P538,Receiving!$C:$T,14,FALSE),0)</f>
        <v>39</v>
      </c>
      <c r="AC538" s="21">
        <f>IFERROR(VLOOKUP($P538,Receiving!$C:$T,11,FALSE)/VLOOKUP($P538,Receiving!$C:$T,5,FALSE),0)</f>
        <v>0.81818181818181823</v>
      </c>
      <c r="AD538" s="12">
        <f>IFERROR(VLOOKUP($P538,Rushing!$C:$P,7,FALSE)/VLOOKUP($P538,Rushing!$C:$P,5,FALSE),0)</f>
        <v>3.3636363636363638</v>
      </c>
      <c r="AE538" s="12">
        <f>IFERROR(VLOOKUP($P538,Rushing!$C:$P,8,FALSE)/VLOOKUP($P538,Rushing!$C:$P,5,FALSE),0)</f>
        <v>12.545454545454545</v>
      </c>
      <c r="AF538" s="12" t="str">
        <f>IFERROR(VLOOKUP($P538,Rushing!$C:$P,12,FALSE),0)</f>
        <v>3.7</v>
      </c>
      <c r="AG538" s="12">
        <f>IFERROR(VLOOKUP($P538,Rushing!$C:$P,9,FALSE)/VLOOKUP($P538,Rushing!$C:$P,5,FALSE),0)</f>
        <v>0</v>
      </c>
      <c r="AH538" s="12">
        <f>VLOOKUP($J538,'Vegas Odds'!$B:$S,18,FALSE)</f>
        <v>26.807585091071147</v>
      </c>
      <c r="AI538" s="12">
        <f>VLOOKUP($J538,'Vegas Odds'!$B:$S,17,FALSE)</f>
        <v>33.392414908928856</v>
      </c>
      <c r="AJ538">
        <v>1</v>
      </c>
      <c r="AK538" s="12">
        <f t="shared" si="155"/>
        <v>0</v>
      </c>
      <c r="AL538" s="12">
        <f t="shared" si="156"/>
        <v>0</v>
      </c>
      <c r="AM538" s="12">
        <f>V538/Team_Defense_Table[[#Totals],[Passing yds/att]]*'Fanduel Export'!Q538</f>
        <v>0</v>
      </c>
      <c r="AN538" s="12">
        <f t="shared" si="171"/>
        <v>0</v>
      </c>
      <c r="AO538" s="12">
        <f>IFERROR(IF(OR($B538="D",$B538="K"),0,VLOOKUP($P538,Receiving!$C:$T,7,FALSE)/VLOOKUP($P538,Receiving!$C:$T,5,FALSE)),0)*$AJ538</f>
        <v>5.2727272727272725</v>
      </c>
      <c r="AP538" s="21">
        <f t="shared" si="163"/>
        <v>33.340259740259739</v>
      </c>
      <c r="AQ538" s="21">
        <f t="shared" si="164"/>
        <v>4.2395915966714259</v>
      </c>
      <c r="AR538" s="22">
        <f t="shared" si="157"/>
        <v>3.8181818181818183</v>
      </c>
      <c r="AS538" s="22">
        <f t="shared" si="165"/>
        <v>3.0700490872448261</v>
      </c>
      <c r="AT538" s="22">
        <f>AA538/Team_Defense_Table[[#Totals],[Yards per completion]]*'Fanduel Export'!S538</f>
        <v>9.0797319489823991</v>
      </c>
      <c r="AU538" s="12">
        <f t="shared" si="172"/>
        <v>27.875222782401099</v>
      </c>
      <c r="AV538" s="12">
        <f t="shared" si="158"/>
        <v>3.3636363636363638</v>
      </c>
      <c r="AW538" s="21">
        <f t="shared" si="166"/>
        <v>29.127326839826839</v>
      </c>
      <c r="AX538" s="12">
        <f t="shared" si="167"/>
        <v>3.8561705876739456</v>
      </c>
      <c r="AY538" s="12">
        <f>AF538/Team_Defense_Table[[#Totals],[Rushing Y/A]]*R538</f>
        <v>3.7563104552507349</v>
      </c>
      <c r="AZ538" s="12">
        <f t="shared" si="173"/>
        <v>14.484973895710013</v>
      </c>
      <c r="BA538" s="22">
        <f t="shared" si="159"/>
        <v>6.1451105769020211</v>
      </c>
      <c r="BB538" s="22">
        <f t="shared" si="160"/>
        <v>1.3655801282004492</v>
      </c>
      <c r="BC538" s="21">
        <f t="shared" si="161"/>
        <v>1.1717171717171717</v>
      </c>
      <c r="BD538" t="str">
        <f t="shared" si="168"/>
        <v>Chris Thompson</v>
      </c>
      <c r="BE538">
        <f t="shared" si="169"/>
        <v>4500</v>
      </c>
      <c r="BF538" t="str">
        <f t="shared" si="170"/>
        <v>WR</v>
      </c>
    </row>
    <row r="539" spans="1:58" x14ac:dyDescent="0.3">
      <c r="A539" t="s">
        <v>3414</v>
      </c>
      <c r="B539" t="s">
        <v>34</v>
      </c>
      <c r="C539" t="s">
        <v>3415</v>
      </c>
      <c r="D539" t="s">
        <v>689</v>
      </c>
      <c r="E539" t="s">
        <v>3416</v>
      </c>
      <c r="F539">
        <v>-2</v>
      </c>
      <c r="G539">
        <v>2</v>
      </c>
      <c r="H539">
        <v>4500</v>
      </c>
      <c r="I539" t="s">
        <v>1941</v>
      </c>
      <c r="J539" t="s">
        <v>76</v>
      </c>
      <c r="K539" t="s">
        <v>135</v>
      </c>
      <c r="O539" t="str">
        <f t="shared" si="162"/>
        <v>Corey Clement</v>
      </c>
      <c r="P539" t="str">
        <f>IFERROR(VLOOKUP(O:O,'Name Bridge'!A:B,2,FALSE),O:O)</f>
        <v>Corey Clement</v>
      </c>
      <c r="Q539" s="12">
        <f>VLOOKUP($K539,'Defensive Stats'!$AC:$AH,2,FALSE)</f>
        <v>7.0796296296296299</v>
      </c>
      <c r="R539" s="12">
        <f>VLOOKUP($K539,'Defensive Stats'!$AC:$AH,4,FALSE)</f>
        <v>4.7444219066937121</v>
      </c>
      <c r="S539" s="12">
        <f>VLOOKUP($K539,'Defensive Stats'!$AC:$AH,6,FALSE)</f>
        <v>10.304582210242588</v>
      </c>
      <c r="T539" s="12">
        <f>IFERROR(VLOOKUP($P539,Passing!$C:$AF,9,FALSE)/VLOOKUP($P539,Passing!$C:$AF,5,FALSE),0)</f>
        <v>0</v>
      </c>
      <c r="U539" s="12">
        <f>IFERROR(VLOOKUP($P539,Passing!$C:$AF,11,FALSE)/VLOOKUP($P539,Passing!$C:$AF,5,FALSE),0)</f>
        <v>0</v>
      </c>
      <c r="V539" s="12">
        <f>IFERROR(VLOOKUP($P539,Passing!$C:$AF,18,FALSE),0)</f>
        <v>0</v>
      </c>
      <c r="W539" s="12">
        <f>IFERROR(VLOOKUP($P539,Passing!$C:$AF,12,FALSE)/VLOOKUP($P539,Passing!$C:$AF,5,FALSE),0)</f>
        <v>0</v>
      </c>
      <c r="X539" s="12">
        <f>IFERROR(IF(OR($B539="D",$B539="K"),0,VLOOKUP($P539,Receiving!$C:$T,7,FALSE)/VLOOKUP($P539,Receiving!$C:$T,5,FALSE)),0)*$AJ539</f>
        <v>0</v>
      </c>
      <c r="Y539" s="21">
        <f>IFERROR(VLOOKUP($P539,Receiving!$C:$T,8,FALSE)/VLOOKUP($P539,Receiving!$C:$T,5,FALSE),0)</f>
        <v>0</v>
      </c>
      <c r="Z539" s="21">
        <f>IFERROR(VLOOKUP($P539,Receiving!$C:$T,10,FALSE)/VLOOKUP($P539,Receiving!$C:$T,5,FALSE),0)</f>
        <v>0</v>
      </c>
      <c r="AA539" s="21">
        <f>IFERROR(VLOOKUP($P539,Receiving!$C:$T,11,FALSE),0)</f>
        <v>0</v>
      </c>
      <c r="AB539" s="21">
        <f>IFERROR(VLOOKUP($P539,Receiving!$C:$T,14,FALSE),0)</f>
        <v>0</v>
      </c>
      <c r="AC539" s="21">
        <f>IFERROR(VLOOKUP($P539,Receiving!$C:$T,11,FALSE)/VLOOKUP($P539,Receiving!$C:$T,5,FALSE),0)</f>
        <v>0</v>
      </c>
      <c r="AD539" s="12">
        <f>IFERROR(VLOOKUP($P539,Rushing!$C:$P,7,FALSE)/VLOOKUP($P539,Rushing!$C:$P,5,FALSE),0)</f>
        <v>0</v>
      </c>
      <c r="AE539" s="12">
        <f>IFERROR(VLOOKUP($P539,Rushing!$C:$P,8,FALSE)/VLOOKUP($P539,Rushing!$C:$P,5,FALSE),0)</f>
        <v>0</v>
      </c>
      <c r="AF539" s="12">
        <f>IFERROR(VLOOKUP($P539,Rushing!$C:$P,12,FALSE),0)</f>
        <v>0</v>
      </c>
      <c r="AG539" s="12">
        <f>IFERROR(VLOOKUP($P539,Rushing!$C:$P,9,FALSE)/VLOOKUP($P539,Rushing!$C:$P,5,FALSE),0)</f>
        <v>0</v>
      </c>
      <c r="AH539" s="12">
        <f>VLOOKUP($J539,'Vegas Odds'!$B:$S,18,FALSE)</f>
        <v>29.284970403171386</v>
      </c>
      <c r="AI539" s="12">
        <f>VLOOKUP($J539,'Vegas Odds'!$B:$S,17,FALSE)</f>
        <v>32.615029596828613</v>
      </c>
      <c r="AJ539">
        <v>1</v>
      </c>
      <c r="AK539" s="12">
        <f t="shared" si="155"/>
        <v>0</v>
      </c>
      <c r="AL539" s="12">
        <f t="shared" si="156"/>
        <v>0</v>
      </c>
      <c r="AM539" s="12">
        <f>V539/Team_Defense_Table[[#Totals],[Passing yds/att]]*'Fanduel Export'!Q539</f>
        <v>0</v>
      </c>
      <c r="AN539" s="12">
        <f t="shared" si="171"/>
        <v>0</v>
      </c>
      <c r="AO539" s="12">
        <f>IFERROR(IF(OR($B539="D",$B539="K"),0,VLOOKUP($P539,Receiving!$C:$T,7,FALSE)/VLOOKUP($P539,Receiving!$C:$T,5,FALSE)),0)*$AJ539</f>
        <v>0</v>
      </c>
      <c r="AP539" s="21">
        <f t="shared" si="163"/>
        <v>48.590422077922085</v>
      </c>
      <c r="AQ539" s="21">
        <f t="shared" si="164"/>
        <v>0</v>
      </c>
      <c r="AR539" s="22">
        <f t="shared" si="157"/>
        <v>0</v>
      </c>
      <c r="AS539" s="22">
        <f t="shared" si="165"/>
        <v>0</v>
      </c>
      <c r="AT539" s="22">
        <f>AA539/Team_Defense_Table[[#Totals],[Yards per completion]]*'Fanduel Export'!S539</f>
        <v>0</v>
      </c>
      <c r="AU539" s="12">
        <f t="shared" si="172"/>
        <v>0</v>
      </c>
      <c r="AV539" s="12">
        <f t="shared" si="158"/>
        <v>0</v>
      </c>
      <c r="AW539" s="21">
        <f t="shared" si="166"/>
        <v>20.961922799422798</v>
      </c>
      <c r="AX539" s="12">
        <f t="shared" si="167"/>
        <v>0</v>
      </c>
      <c r="AY539" s="12">
        <f>AF539/Team_Defense_Table[[#Totals],[Rushing Y/A]]*R539</f>
        <v>0</v>
      </c>
      <c r="AZ539" s="12">
        <f t="shared" si="173"/>
        <v>0</v>
      </c>
      <c r="BA539" s="22">
        <f t="shared" si="159"/>
        <v>0</v>
      </c>
      <c r="BB539" s="22">
        <f t="shared" si="160"/>
        <v>0</v>
      </c>
      <c r="BC539" s="21">
        <f t="shared" si="161"/>
        <v>0</v>
      </c>
      <c r="BD539" t="str">
        <f t="shared" si="168"/>
        <v>Corey Clement</v>
      </c>
      <c r="BE539">
        <f t="shared" si="169"/>
        <v>4500</v>
      </c>
      <c r="BF539" t="str">
        <f t="shared" si="170"/>
        <v>RB</v>
      </c>
    </row>
    <row r="540" spans="1:58" x14ac:dyDescent="0.3">
      <c r="A540" t="s">
        <v>3417</v>
      </c>
      <c r="B540" t="s">
        <v>49</v>
      </c>
      <c r="C540" t="s">
        <v>3418</v>
      </c>
      <c r="D540" t="s">
        <v>3419</v>
      </c>
      <c r="E540" t="s">
        <v>3420</v>
      </c>
      <c r="F540">
        <v>0</v>
      </c>
      <c r="G540">
        <v>0</v>
      </c>
      <c r="H540">
        <v>4500</v>
      </c>
      <c r="I540" t="s">
        <v>1884</v>
      </c>
      <c r="J540" t="s">
        <v>33</v>
      </c>
      <c r="K540" t="s">
        <v>1138</v>
      </c>
      <c r="O540" t="str">
        <f t="shared" si="162"/>
        <v>Stantley Thomas-Oliver III</v>
      </c>
      <c r="P540" t="str">
        <f>IFERROR(VLOOKUP(O:O,'Name Bridge'!A:B,2,FALSE),O:O)</f>
        <v>Stantley Thomas-Oliver III</v>
      </c>
      <c r="Q540" s="12">
        <f>VLOOKUP($K540,'Defensive Stats'!$AC:$AH,2,FALSE)</f>
        <v>7.8079847908745244</v>
      </c>
      <c r="R540" s="12">
        <f>VLOOKUP($K540,'Defensive Stats'!$AC:$AH,4,FALSE)</f>
        <v>3.8765432098765431</v>
      </c>
      <c r="S540" s="12">
        <f>VLOOKUP($K540,'Defensive Stats'!$AC:$AH,6,FALSE)</f>
        <v>12.186943620178042</v>
      </c>
      <c r="T540" s="12">
        <f>IFERROR(VLOOKUP($P540,Passing!$C:$AF,9,FALSE)/VLOOKUP($P540,Passing!$C:$AF,5,FALSE),0)</f>
        <v>0</v>
      </c>
      <c r="U540" s="12">
        <f>IFERROR(VLOOKUP($P540,Passing!$C:$AF,11,FALSE)/VLOOKUP($P540,Passing!$C:$AF,5,FALSE),0)</f>
        <v>0</v>
      </c>
      <c r="V540" s="12">
        <f>IFERROR(VLOOKUP($P540,Passing!$C:$AF,18,FALSE),0)</f>
        <v>0</v>
      </c>
      <c r="W540" s="12">
        <f>IFERROR(VLOOKUP($P540,Passing!$C:$AF,12,FALSE)/VLOOKUP($P540,Passing!$C:$AF,5,FALSE),0)</f>
        <v>0</v>
      </c>
      <c r="X540" s="12">
        <f>IFERROR(IF(OR($B540="D",$B540="K"),0,VLOOKUP($P540,Receiving!$C:$T,7,FALSE)/VLOOKUP($P540,Receiving!$C:$T,5,FALSE)),0)*$AJ540</f>
        <v>0</v>
      </c>
      <c r="Y540" s="21">
        <f>IFERROR(VLOOKUP($P540,Receiving!$C:$T,8,FALSE)/VLOOKUP($P540,Receiving!$C:$T,5,FALSE),0)</f>
        <v>0</v>
      </c>
      <c r="Z540" s="21">
        <f>IFERROR(VLOOKUP($P540,Receiving!$C:$T,10,FALSE)/VLOOKUP($P540,Receiving!$C:$T,5,FALSE),0)</f>
        <v>0</v>
      </c>
      <c r="AA540" s="21">
        <f>IFERROR(VLOOKUP($P540,Receiving!$C:$T,11,FALSE),0)</f>
        <v>0</v>
      </c>
      <c r="AB540" s="21">
        <f>IFERROR(VLOOKUP($P540,Receiving!$C:$T,14,FALSE),0)</f>
        <v>0</v>
      </c>
      <c r="AC540" s="21">
        <f>IFERROR(VLOOKUP($P540,Receiving!$C:$T,11,FALSE)/VLOOKUP($P540,Receiving!$C:$T,5,FALSE),0)</f>
        <v>0</v>
      </c>
      <c r="AD540" s="12">
        <f>IFERROR(VLOOKUP($P540,Rushing!$C:$P,7,FALSE)/VLOOKUP($P540,Rushing!$C:$P,5,FALSE),0)</f>
        <v>0</v>
      </c>
      <c r="AE540" s="12">
        <f>IFERROR(VLOOKUP($P540,Rushing!$C:$P,8,FALSE)/VLOOKUP($P540,Rushing!$C:$P,5,FALSE),0)</f>
        <v>0</v>
      </c>
      <c r="AF540" s="12">
        <f>IFERROR(VLOOKUP($P540,Rushing!$C:$P,12,FALSE),0)</f>
        <v>0</v>
      </c>
      <c r="AG540" s="12">
        <f>IFERROR(VLOOKUP($P540,Rushing!$C:$P,9,FALSE)/VLOOKUP($P540,Rushing!$C:$P,5,FALSE),0)</f>
        <v>0</v>
      </c>
      <c r="AH540" s="12">
        <f>VLOOKUP($J540,'Vegas Odds'!$B:$S,18,FALSE)</f>
        <v>42.975624629062651</v>
      </c>
      <c r="AI540" s="12">
        <f>VLOOKUP($J540,'Vegas Odds'!$B:$S,17,FALSE)</f>
        <v>20.224375370937352</v>
      </c>
      <c r="AJ540">
        <v>1</v>
      </c>
      <c r="AK540" s="12">
        <f t="shared" si="155"/>
        <v>0</v>
      </c>
      <c r="AL540" s="12">
        <f t="shared" si="156"/>
        <v>0</v>
      </c>
      <c r="AM540" s="12">
        <f>V540/Team_Defense_Table[[#Totals],[Passing yds/att]]*'Fanduel Export'!Q540</f>
        <v>0</v>
      </c>
      <c r="AN540" s="12">
        <f t="shared" si="171"/>
        <v>0</v>
      </c>
      <c r="AO540" s="12">
        <f>IFERROR(IF(OR($B540="D",$B540="K"),0,VLOOKUP($P540,Receiving!$C:$T,7,FALSE)/VLOOKUP($P540,Receiving!$C:$T,5,FALSE)),0)*$AJ540</f>
        <v>0</v>
      </c>
      <c r="AP540" s="21">
        <f t="shared" si="163"/>
        <v>35.359294871794873</v>
      </c>
      <c r="AQ540" s="21">
        <f t="shared" si="164"/>
        <v>0</v>
      </c>
      <c r="AR540" s="22">
        <f t="shared" si="157"/>
        <v>0</v>
      </c>
      <c r="AS540" s="22">
        <f t="shared" si="165"/>
        <v>0</v>
      </c>
      <c r="AT540" s="22">
        <f>AA540/Team_Defense_Table[[#Totals],[Yards per completion]]*'Fanduel Export'!S540</f>
        <v>0</v>
      </c>
      <c r="AU540" s="12">
        <f t="shared" si="172"/>
        <v>0</v>
      </c>
      <c r="AV540" s="12">
        <f t="shared" si="158"/>
        <v>0</v>
      </c>
      <c r="AW540" s="21">
        <f t="shared" si="166"/>
        <v>28.778311965811962</v>
      </c>
      <c r="AX540" s="12">
        <f t="shared" si="167"/>
        <v>0</v>
      </c>
      <c r="AY540" s="12">
        <f>AF540/Team_Defense_Table[[#Totals],[Rushing Y/A]]*R540</f>
        <v>0</v>
      </c>
      <c r="AZ540" s="12">
        <f t="shared" si="173"/>
        <v>0</v>
      </c>
      <c r="BA540" s="22">
        <f t="shared" si="159"/>
        <v>0</v>
      </c>
      <c r="BB540" s="22">
        <f t="shared" si="160"/>
        <v>0</v>
      </c>
      <c r="BC540" s="21">
        <f t="shared" si="161"/>
        <v>0</v>
      </c>
      <c r="BD540" t="str">
        <f t="shared" si="168"/>
        <v>Stantley Thomas-Oliver III</v>
      </c>
      <c r="BE540">
        <f t="shared" si="169"/>
        <v>4500</v>
      </c>
      <c r="BF540" t="str">
        <f t="shared" si="170"/>
        <v>WR</v>
      </c>
    </row>
    <row r="541" spans="1:58" x14ac:dyDescent="0.3">
      <c r="A541" t="s">
        <v>3421</v>
      </c>
      <c r="B541" t="s">
        <v>49</v>
      </c>
      <c r="C541" t="s">
        <v>3422</v>
      </c>
      <c r="D541" t="s">
        <v>256</v>
      </c>
      <c r="E541" t="s">
        <v>2241</v>
      </c>
      <c r="F541">
        <v>6.7916666666666599</v>
      </c>
      <c r="G541">
        <v>12</v>
      </c>
      <c r="H541">
        <v>4500</v>
      </c>
      <c r="I541" t="s">
        <v>1934</v>
      </c>
      <c r="J541" t="s">
        <v>78</v>
      </c>
      <c r="K541" t="s">
        <v>56</v>
      </c>
      <c r="O541" t="str">
        <f t="shared" si="162"/>
        <v>Auden Tate</v>
      </c>
      <c r="P541" t="str">
        <f>IFERROR(VLOOKUP(O:O,'Name Bridge'!A:B,2,FALSE),O:O)</f>
        <v>Auden Tate</v>
      </c>
      <c r="Q541" s="12">
        <f>VLOOKUP($K541,'Defensive Stats'!$AC:$AH,2,FALSE)</f>
        <v>6.9051724137931032</v>
      </c>
      <c r="R541" s="12">
        <f>VLOOKUP($K541,'Defensive Stats'!$AC:$AH,4,FALSE)</f>
        <v>4.2074592074592072</v>
      </c>
      <c r="S541" s="12">
        <f>VLOOKUP($K541,'Defensive Stats'!$AC:$AH,6,FALSE)</f>
        <v>9.7682926829268286</v>
      </c>
      <c r="T541" s="12">
        <f>IFERROR(VLOOKUP($P541,Passing!$C:$AF,9,FALSE)/VLOOKUP($P541,Passing!$C:$AF,5,FALSE),0)</f>
        <v>0</v>
      </c>
      <c r="U541" s="12">
        <f>IFERROR(VLOOKUP($P541,Passing!$C:$AF,11,FALSE)/VLOOKUP($P541,Passing!$C:$AF,5,FALSE),0)</f>
        <v>0</v>
      </c>
      <c r="V541" s="12">
        <f>IFERROR(VLOOKUP($P541,Passing!$C:$AF,18,FALSE),0)</f>
        <v>0</v>
      </c>
      <c r="W541" s="12">
        <f>IFERROR(VLOOKUP($P541,Passing!$C:$AF,12,FALSE)/VLOOKUP($P541,Passing!$C:$AF,5,FALSE),0)</f>
        <v>0</v>
      </c>
      <c r="X541" s="12">
        <f>IFERROR(IF(OR($B541="D",$B541="K"),0,VLOOKUP($P541,Receiving!$C:$T,7,FALSE)/VLOOKUP($P541,Receiving!$C:$T,5,FALSE)),0)*$AJ541</f>
        <v>6.666666666666667</v>
      </c>
      <c r="Y541" s="21">
        <f>IFERROR(VLOOKUP($P541,Receiving!$C:$T,8,FALSE)/VLOOKUP($P541,Receiving!$C:$T,5,FALSE),0)</f>
        <v>3.3333333333333335</v>
      </c>
      <c r="Z541" s="21">
        <f>IFERROR(VLOOKUP($P541,Receiving!$C:$T,10,FALSE)/VLOOKUP($P541,Receiving!$C:$T,5,FALSE),0)</f>
        <v>47.916666666666664</v>
      </c>
      <c r="AA541" s="21">
        <f>IFERROR(VLOOKUP($P541,Receiving!$C:$T,11,FALSE),0)</f>
        <v>14.4</v>
      </c>
      <c r="AB541" s="21">
        <f>IFERROR(VLOOKUP($P541,Receiving!$C:$T,14,FALSE),0)</f>
        <v>33</v>
      </c>
      <c r="AC541" s="21">
        <f>IFERROR(VLOOKUP($P541,Receiving!$C:$T,11,FALSE)/VLOOKUP($P541,Receiving!$C:$T,5,FALSE),0)</f>
        <v>1.2</v>
      </c>
      <c r="AD541" s="12">
        <f>IFERROR(VLOOKUP($P541,Rushing!$C:$P,7,FALSE)/VLOOKUP($P541,Rushing!$C:$P,5,FALSE),0)</f>
        <v>0</v>
      </c>
      <c r="AE541" s="12">
        <f>IFERROR(VLOOKUP($P541,Rushing!$C:$P,8,FALSE)/VLOOKUP($P541,Rushing!$C:$P,5,FALSE),0)</f>
        <v>0</v>
      </c>
      <c r="AF541" s="12">
        <f>IFERROR(VLOOKUP($P541,Rushing!$C:$P,12,FALSE),0)</f>
        <v>0</v>
      </c>
      <c r="AG541" s="12">
        <f>IFERROR(VLOOKUP($P541,Rushing!$C:$P,9,FALSE)/VLOOKUP($P541,Rushing!$C:$P,5,FALSE),0)</f>
        <v>0</v>
      </c>
      <c r="AH541" s="12">
        <f>VLOOKUP($J541,'Vegas Odds'!$B:$S,18,FALSE)</f>
        <v>37.475043336397064</v>
      </c>
      <c r="AI541" s="12">
        <f>VLOOKUP($J541,'Vegas Odds'!$B:$S,17,FALSE)</f>
        <v>24.624956663602941</v>
      </c>
      <c r="AJ541">
        <v>1</v>
      </c>
      <c r="AK541" s="12">
        <f t="shared" si="155"/>
        <v>0</v>
      </c>
      <c r="AL541" s="12">
        <f t="shared" si="156"/>
        <v>0</v>
      </c>
      <c r="AM541" s="12">
        <f>V541/Team_Defense_Table[[#Totals],[Passing yds/att]]*'Fanduel Export'!Q541</f>
        <v>0</v>
      </c>
      <c r="AN541" s="12">
        <f t="shared" si="171"/>
        <v>0</v>
      </c>
      <c r="AO541" s="12">
        <f>IFERROR(IF(OR($B541="D",$B541="K"),0,VLOOKUP($P541,Receiving!$C:$T,7,FALSE)/VLOOKUP($P541,Receiving!$C:$T,5,FALSE)),0)*$AJ541</f>
        <v>6.666666666666667</v>
      </c>
      <c r="AP541" s="21">
        <f t="shared" si="163"/>
        <v>31.570833333333336</v>
      </c>
      <c r="AQ541" s="21">
        <f t="shared" si="164"/>
        <v>7.9134313499056743</v>
      </c>
      <c r="AR541" s="22">
        <f t="shared" si="157"/>
        <v>3.3333333333333335</v>
      </c>
      <c r="AS541" s="22">
        <f t="shared" si="165"/>
        <v>3.9567156749528372</v>
      </c>
      <c r="AT541" s="22">
        <f>AA541/Team_Defense_Table[[#Totals],[Yards per completion]]*'Fanduel Export'!S541</f>
        <v>13.246990590310068</v>
      </c>
      <c r="AU541" s="12">
        <f t="shared" si="172"/>
        <v>52.414575314632586</v>
      </c>
      <c r="AV541" s="12">
        <f t="shared" si="158"/>
        <v>0</v>
      </c>
      <c r="AW541" s="21">
        <f t="shared" si="166"/>
        <v>28.63095238095238</v>
      </c>
      <c r="AX541" s="12">
        <f t="shared" si="167"/>
        <v>0</v>
      </c>
      <c r="AY541" s="12">
        <f>AF541/Team_Defense_Table[[#Totals],[Rushing Y/A]]*R541</f>
        <v>0</v>
      </c>
      <c r="AZ541" s="12">
        <f t="shared" si="173"/>
        <v>0</v>
      </c>
      <c r="BA541" s="22">
        <f t="shared" si="159"/>
        <v>6.9081241981299257</v>
      </c>
      <c r="BB541" s="22">
        <f t="shared" si="160"/>
        <v>1.535138710695539</v>
      </c>
      <c r="BC541" s="21">
        <f t="shared" si="161"/>
        <v>1.4814814814814816</v>
      </c>
      <c r="BD541" t="str">
        <f t="shared" si="168"/>
        <v>Auden Tate</v>
      </c>
      <c r="BE541">
        <f t="shared" si="169"/>
        <v>4500</v>
      </c>
      <c r="BF541" t="str">
        <f t="shared" si="170"/>
        <v>WR</v>
      </c>
    </row>
    <row r="542" spans="1:58" x14ac:dyDescent="0.3">
      <c r="A542" t="s">
        <v>3423</v>
      </c>
      <c r="B542" t="s">
        <v>49</v>
      </c>
      <c r="C542" t="s">
        <v>3129</v>
      </c>
      <c r="D542" t="s">
        <v>3424</v>
      </c>
      <c r="E542" t="s">
        <v>2525</v>
      </c>
      <c r="F542">
        <v>0</v>
      </c>
      <c r="G542">
        <v>0</v>
      </c>
      <c r="H542">
        <v>4500</v>
      </c>
      <c r="I542" t="s">
        <v>1934</v>
      </c>
      <c r="J542" t="s">
        <v>56</v>
      </c>
      <c r="K542" t="s">
        <v>78</v>
      </c>
      <c r="O542" t="str">
        <f t="shared" si="162"/>
        <v>K.J. Hill</v>
      </c>
      <c r="P542" t="str">
        <f>IFERROR(VLOOKUP(O:O,'Name Bridge'!A:B,2,FALSE),O:O)</f>
        <v>K.J. Hill</v>
      </c>
      <c r="Q542" s="12">
        <f>VLOOKUP($K542,'Defensive Stats'!$AC:$AH,2,FALSE)</f>
        <v>7.8496993987975952</v>
      </c>
      <c r="R542" s="12">
        <f>VLOOKUP($K542,'Defensive Stats'!$AC:$AH,4,FALSE)</f>
        <v>4.7261904761904763</v>
      </c>
      <c r="S542" s="12">
        <f>VLOOKUP($K542,'Defensive Stats'!$AC:$AH,6,FALSE)</f>
        <v>12.717532467532468</v>
      </c>
      <c r="T542" s="12">
        <f>IFERROR(VLOOKUP($P542,Passing!$C:$AF,9,FALSE)/VLOOKUP($P542,Passing!$C:$AF,5,FALSE),0)</f>
        <v>0</v>
      </c>
      <c r="U542" s="12">
        <f>IFERROR(VLOOKUP($P542,Passing!$C:$AF,11,FALSE)/VLOOKUP($P542,Passing!$C:$AF,5,FALSE),0)</f>
        <v>0</v>
      </c>
      <c r="V542" s="12">
        <f>IFERROR(VLOOKUP($P542,Passing!$C:$AF,18,FALSE),0)</f>
        <v>0</v>
      </c>
      <c r="W542" s="12">
        <f>IFERROR(VLOOKUP($P542,Passing!$C:$AF,12,FALSE)/VLOOKUP($P542,Passing!$C:$AF,5,FALSE),0)</f>
        <v>0</v>
      </c>
      <c r="X542" s="12">
        <f>IFERROR(IF(OR($B542="D",$B542="K"),0,VLOOKUP($P542,Receiving!$C:$T,7,FALSE)/VLOOKUP($P542,Receiving!$C:$T,5,FALSE)),0)*$AJ542</f>
        <v>0</v>
      </c>
      <c r="Y542" s="21">
        <f>IFERROR(VLOOKUP($P542,Receiving!$C:$T,8,FALSE)/VLOOKUP($P542,Receiving!$C:$T,5,FALSE),0)</f>
        <v>0</v>
      </c>
      <c r="Z542" s="21">
        <f>IFERROR(VLOOKUP($P542,Receiving!$C:$T,10,FALSE)/VLOOKUP($P542,Receiving!$C:$T,5,FALSE),0)</f>
        <v>0</v>
      </c>
      <c r="AA542" s="21">
        <f>IFERROR(VLOOKUP($P542,Receiving!$C:$T,11,FALSE),0)</f>
        <v>0</v>
      </c>
      <c r="AB542" s="21">
        <f>IFERROR(VLOOKUP($P542,Receiving!$C:$T,14,FALSE),0)</f>
        <v>0</v>
      </c>
      <c r="AC542" s="21">
        <f>IFERROR(VLOOKUP($P542,Receiving!$C:$T,11,FALSE)/VLOOKUP($P542,Receiving!$C:$T,5,FALSE),0)</f>
        <v>0</v>
      </c>
      <c r="AD542" s="12">
        <f>IFERROR(VLOOKUP($P542,Rushing!$C:$P,7,FALSE)/VLOOKUP($P542,Rushing!$C:$P,5,FALSE),0)</f>
        <v>0</v>
      </c>
      <c r="AE542" s="12">
        <f>IFERROR(VLOOKUP($P542,Rushing!$C:$P,8,FALSE)/VLOOKUP($P542,Rushing!$C:$P,5,FALSE),0)</f>
        <v>0</v>
      </c>
      <c r="AF542" s="12">
        <f>IFERROR(VLOOKUP($P542,Rushing!$C:$P,12,FALSE),0)</f>
        <v>0</v>
      </c>
      <c r="AG542" s="12">
        <f>IFERROR(VLOOKUP($P542,Rushing!$C:$P,9,FALSE)/VLOOKUP($P542,Rushing!$C:$P,5,FALSE),0)</f>
        <v>0</v>
      </c>
      <c r="AH542" s="12">
        <f>VLOOKUP($J542,'Vegas Odds'!$B:$S,18,FALSE)</f>
        <v>34.151746652267818</v>
      </c>
      <c r="AI542" s="12">
        <f>VLOOKUP($J542,'Vegas Odds'!$B:$S,17,FALSE)</f>
        <v>26.748253347732181</v>
      </c>
      <c r="AJ542">
        <v>1</v>
      </c>
      <c r="AK542" s="12">
        <f t="shared" si="155"/>
        <v>0</v>
      </c>
      <c r="AL542" s="12">
        <f t="shared" si="156"/>
        <v>0</v>
      </c>
      <c r="AM542" s="12">
        <f>V542/Team_Defense_Table[[#Totals],[Passing yds/att]]*'Fanduel Export'!Q542</f>
        <v>0</v>
      </c>
      <c r="AN542" s="12">
        <f t="shared" si="171"/>
        <v>0</v>
      </c>
      <c r="AO542" s="12">
        <f>IFERROR(IF(OR($B542="D",$B542="K"),0,VLOOKUP($P542,Receiving!$C:$T,7,FALSE)/VLOOKUP($P542,Receiving!$C:$T,5,FALSE)),0)*$AJ542</f>
        <v>0</v>
      </c>
      <c r="AP542" s="21">
        <f t="shared" si="163"/>
        <v>32.673214285714288</v>
      </c>
      <c r="AQ542" s="21">
        <f t="shared" si="164"/>
        <v>0</v>
      </c>
      <c r="AR542" s="22">
        <f t="shared" si="157"/>
        <v>0</v>
      </c>
      <c r="AS542" s="22">
        <f t="shared" si="165"/>
        <v>0</v>
      </c>
      <c r="AT542" s="22">
        <f>AA542/Team_Defense_Table[[#Totals],[Yards per completion]]*'Fanduel Export'!S542</f>
        <v>0</v>
      </c>
      <c r="AU542" s="12">
        <f t="shared" si="172"/>
        <v>0</v>
      </c>
      <c r="AV542" s="12">
        <f t="shared" si="158"/>
        <v>0</v>
      </c>
      <c r="AW542" s="21">
        <f t="shared" si="166"/>
        <v>14.611309523809522</v>
      </c>
      <c r="AX542" s="12">
        <f t="shared" si="167"/>
        <v>0</v>
      </c>
      <c r="AY542" s="12">
        <f>AF542/Team_Defense_Table[[#Totals],[Rushing Y/A]]*R542</f>
        <v>0</v>
      </c>
      <c r="AZ542" s="12">
        <f t="shared" si="173"/>
        <v>0</v>
      </c>
      <c r="BA542" s="22">
        <f t="shared" si="159"/>
        <v>0</v>
      </c>
      <c r="BB542" s="22">
        <f t="shared" si="160"/>
        <v>0</v>
      </c>
      <c r="BC542" s="21">
        <f t="shared" si="161"/>
        <v>0</v>
      </c>
      <c r="BD542" t="str">
        <f t="shared" si="168"/>
        <v>K.J. Hill</v>
      </c>
      <c r="BE542">
        <f t="shared" si="169"/>
        <v>4500</v>
      </c>
      <c r="BF542" t="str">
        <f t="shared" si="170"/>
        <v>WR</v>
      </c>
    </row>
    <row r="543" spans="1:58" x14ac:dyDescent="0.3">
      <c r="A543" t="s">
        <v>3425</v>
      </c>
      <c r="B543" t="s">
        <v>49</v>
      </c>
      <c r="C543" t="s">
        <v>2855</v>
      </c>
      <c r="D543" t="s">
        <v>3426</v>
      </c>
      <c r="E543" t="s">
        <v>2408</v>
      </c>
      <c r="F543">
        <v>3.78888871934678</v>
      </c>
      <c r="G543">
        <v>9</v>
      </c>
      <c r="H543">
        <v>4500</v>
      </c>
      <c r="I543" t="s">
        <v>1892</v>
      </c>
      <c r="J543" t="s">
        <v>1096</v>
      </c>
      <c r="K543" t="s">
        <v>1095</v>
      </c>
      <c r="O543" t="str">
        <f t="shared" si="162"/>
        <v>Scotty Miller</v>
      </c>
      <c r="P543" t="str">
        <f>IFERROR(VLOOKUP(O:O,'Name Bridge'!A:B,2,FALSE),O:O)</f>
        <v>Scotty Miller</v>
      </c>
      <c r="Q543" s="12">
        <f>VLOOKUP($K543,'Defensive Stats'!$AC:$AH,2,FALSE)</f>
        <v>6.4145936981757874</v>
      </c>
      <c r="R543" s="12">
        <f>VLOOKUP($K543,'Defensive Stats'!$AC:$AH,4,FALSE)</f>
        <v>4.2347826086956522</v>
      </c>
      <c r="S543" s="12">
        <f>VLOOKUP($K543,'Defensive Stats'!$AC:$AH,6,FALSE)</f>
        <v>10.425876010781671</v>
      </c>
      <c r="T543" s="12">
        <f>IFERROR(VLOOKUP($P543,Passing!$C:$AF,9,FALSE)/VLOOKUP($P543,Passing!$C:$AF,5,FALSE),0)</f>
        <v>0</v>
      </c>
      <c r="U543" s="12">
        <f>IFERROR(VLOOKUP($P543,Passing!$C:$AF,11,FALSE)/VLOOKUP($P543,Passing!$C:$AF,5,FALSE),0)</f>
        <v>0</v>
      </c>
      <c r="V543" s="12">
        <f>IFERROR(VLOOKUP($P543,Passing!$C:$AF,18,FALSE),0)</f>
        <v>0</v>
      </c>
      <c r="W543" s="12">
        <f>IFERROR(VLOOKUP($P543,Passing!$C:$AF,12,FALSE)/VLOOKUP($P543,Passing!$C:$AF,5,FALSE),0)</f>
        <v>0</v>
      </c>
      <c r="X543" s="12">
        <f>IFERROR(IF(OR($B543="D",$B543="K"),0,VLOOKUP($P543,Receiving!$C:$T,7,FALSE)/VLOOKUP($P543,Receiving!$C:$T,5,FALSE)),0)*$AJ543</f>
        <v>0</v>
      </c>
      <c r="Y543" s="21">
        <f>IFERROR(VLOOKUP($P543,Receiving!$C:$T,8,FALSE)/VLOOKUP($P543,Receiving!$C:$T,5,FALSE),0)</f>
        <v>0</v>
      </c>
      <c r="Z543" s="21">
        <f>IFERROR(VLOOKUP($P543,Receiving!$C:$T,10,FALSE)/VLOOKUP($P543,Receiving!$C:$T,5,FALSE),0)</f>
        <v>0</v>
      </c>
      <c r="AA543" s="21">
        <f>IFERROR(VLOOKUP($P543,Receiving!$C:$T,11,FALSE),0)</f>
        <v>0</v>
      </c>
      <c r="AB543" s="21">
        <f>IFERROR(VLOOKUP($P543,Receiving!$C:$T,14,FALSE),0)</f>
        <v>0</v>
      </c>
      <c r="AC543" s="21">
        <f>IFERROR(VLOOKUP($P543,Receiving!$C:$T,11,FALSE)/VLOOKUP($P543,Receiving!$C:$T,5,FALSE),0)</f>
        <v>0</v>
      </c>
      <c r="AD543" s="12">
        <f>IFERROR(VLOOKUP($P543,Rushing!$C:$P,7,FALSE)/VLOOKUP($P543,Rushing!$C:$P,5,FALSE),0)</f>
        <v>0</v>
      </c>
      <c r="AE543" s="12">
        <f>IFERROR(VLOOKUP($P543,Rushing!$C:$P,8,FALSE)/VLOOKUP($P543,Rushing!$C:$P,5,FALSE),0)</f>
        <v>0</v>
      </c>
      <c r="AF543" s="12">
        <f>IFERROR(VLOOKUP($P543,Rushing!$C:$P,12,FALSE),0)</f>
        <v>0</v>
      </c>
      <c r="AG543" s="12">
        <f>IFERROR(VLOOKUP($P543,Rushing!$C:$P,9,FALSE)/VLOOKUP($P543,Rushing!$C:$P,5,FALSE),0)</f>
        <v>0</v>
      </c>
      <c r="AH543" s="12">
        <f>VLOOKUP($J543,'Vegas Odds'!$B:$S,18,FALSE)</f>
        <v>44.70009236218047</v>
      </c>
      <c r="AI543" s="12">
        <f>VLOOKUP($J543,'Vegas Odds'!$B:$S,17,FALSE)</f>
        <v>20.599907637819527</v>
      </c>
      <c r="AJ543">
        <v>1</v>
      </c>
      <c r="AK543" s="12">
        <f t="shared" si="155"/>
        <v>0</v>
      </c>
      <c r="AL543" s="12">
        <f t="shared" si="156"/>
        <v>0</v>
      </c>
      <c r="AM543" s="12">
        <f>V543/Team_Defense_Table[[#Totals],[Passing yds/att]]*'Fanduel Export'!Q543</f>
        <v>0</v>
      </c>
      <c r="AN543" s="12">
        <f t="shared" si="171"/>
        <v>0</v>
      </c>
      <c r="AO543" s="12">
        <f>IFERROR(IF(OR($B543="D",$B543="K"),0,VLOOKUP($P543,Receiving!$C:$T,7,FALSE)/VLOOKUP($P543,Receiving!$C:$T,5,FALSE)),0)*$AJ543</f>
        <v>0</v>
      </c>
      <c r="AP543" s="21">
        <f t="shared" si="163"/>
        <v>39.892780830280827</v>
      </c>
      <c r="AQ543" s="21">
        <f t="shared" si="164"/>
        <v>0</v>
      </c>
      <c r="AR543" s="22">
        <f t="shared" si="157"/>
        <v>0</v>
      </c>
      <c r="AS543" s="22">
        <f t="shared" si="165"/>
        <v>0</v>
      </c>
      <c r="AT543" s="22">
        <f>AA543/Team_Defense_Table[[#Totals],[Yards per completion]]*'Fanduel Export'!S543</f>
        <v>0</v>
      </c>
      <c r="AU543" s="12">
        <f t="shared" si="172"/>
        <v>0</v>
      </c>
      <c r="AV543" s="12">
        <f t="shared" si="158"/>
        <v>0</v>
      </c>
      <c r="AW543" s="21">
        <f t="shared" si="166"/>
        <v>23.153159340659339</v>
      </c>
      <c r="AX543" s="12">
        <f t="shared" si="167"/>
        <v>0</v>
      </c>
      <c r="AY543" s="12">
        <f>AF543/Team_Defense_Table[[#Totals],[Rushing Y/A]]*R543</f>
        <v>0</v>
      </c>
      <c r="AZ543" s="12">
        <f t="shared" si="173"/>
        <v>0</v>
      </c>
      <c r="BA543" s="22">
        <f t="shared" si="159"/>
        <v>0</v>
      </c>
      <c r="BB543" s="22">
        <f t="shared" si="160"/>
        <v>0</v>
      </c>
      <c r="BC543" s="21">
        <f t="shared" si="161"/>
        <v>0</v>
      </c>
      <c r="BD543" t="str">
        <f t="shared" si="168"/>
        <v>Scotty Miller</v>
      </c>
      <c r="BE543">
        <f t="shared" si="169"/>
        <v>4500</v>
      </c>
      <c r="BF543" t="str">
        <f t="shared" si="170"/>
        <v>WR</v>
      </c>
    </row>
    <row r="544" spans="1:58" x14ac:dyDescent="0.3">
      <c r="A544" t="s">
        <v>3427</v>
      </c>
      <c r="B544" t="s">
        <v>34</v>
      </c>
      <c r="C544" t="s">
        <v>3428</v>
      </c>
      <c r="D544" t="s">
        <v>435</v>
      </c>
      <c r="E544" t="s">
        <v>3429</v>
      </c>
      <c r="F544">
        <v>15.199999809265099</v>
      </c>
      <c r="G544">
        <v>1</v>
      </c>
      <c r="H544">
        <v>4500</v>
      </c>
      <c r="I544" t="s">
        <v>1968</v>
      </c>
      <c r="J544" t="s">
        <v>72</v>
      </c>
      <c r="K544" t="s">
        <v>99</v>
      </c>
      <c r="O544" t="str">
        <f t="shared" si="162"/>
        <v>Wes Hills</v>
      </c>
      <c r="P544" t="str">
        <f>IFERROR(VLOOKUP(O:O,'Name Bridge'!A:B,2,FALSE),O:O)</f>
        <v>Wes Hills</v>
      </c>
      <c r="Q544" s="12">
        <f>VLOOKUP($K544,'Defensive Stats'!$AC:$AH,2,FALSE)</f>
        <v>6.2241681260945709</v>
      </c>
      <c r="R544" s="12">
        <f>VLOOKUP($K544,'Defensive Stats'!$AC:$AH,4,FALSE)</f>
        <v>3.9420289855072466</v>
      </c>
      <c r="S544" s="12">
        <f>VLOOKUP($K544,'Defensive Stats'!$AC:$AH,6,FALSE)</f>
        <v>9.817679558011049</v>
      </c>
      <c r="T544" s="12">
        <f>IFERROR(VLOOKUP($P544,Passing!$C:$AF,9,FALSE)/VLOOKUP($P544,Passing!$C:$AF,5,FALSE),0)</f>
        <v>0</v>
      </c>
      <c r="U544" s="12">
        <f>IFERROR(VLOOKUP($P544,Passing!$C:$AF,11,FALSE)/VLOOKUP($P544,Passing!$C:$AF,5,FALSE),0)</f>
        <v>0</v>
      </c>
      <c r="V544" s="12">
        <f>IFERROR(VLOOKUP($P544,Passing!$C:$AF,18,FALSE),0)</f>
        <v>0</v>
      </c>
      <c r="W544" s="12">
        <f>IFERROR(VLOOKUP($P544,Passing!$C:$AF,12,FALSE)/VLOOKUP($P544,Passing!$C:$AF,5,FALSE),0)</f>
        <v>0</v>
      </c>
      <c r="X544" s="12">
        <f>IFERROR(IF(OR($B544="D",$B544="K"),0,VLOOKUP($P544,Receiving!$C:$T,7,FALSE)/VLOOKUP($P544,Receiving!$C:$T,5,FALSE)),0)*$AJ544</f>
        <v>2</v>
      </c>
      <c r="Y544" s="21">
        <f>IFERROR(VLOOKUP($P544,Receiving!$C:$T,8,FALSE)/VLOOKUP($P544,Receiving!$C:$T,5,FALSE),0)</f>
        <v>2</v>
      </c>
      <c r="Z544" s="21">
        <f>IFERROR(VLOOKUP($P544,Receiving!$C:$T,10,FALSE)/VLOOKUP($P544,Receiving!$C:$T,5,FALSE),0)</f>
        <v>1</v>
      </c>
      <c r="AA544" s="21">
        <f>IFERROR(VLOOKUP($P544,Receiving!$C:$T,11,FALSE),0)</f>
        <v>0.5</v>
      </c>
      <c r="AB544" s="21">
        <f>IFERROR(VLOOKUP($P544,Receiving!$C:$T,14,FALSE),0)</f>
        <v>2</v>
      </c>
      <c r="AC544" s="21">
        <f>IFERROR(VLOOKUP($P544,Receiving!$C:$T,11,FALSE)/VLOOKUP($P544,Receiving!$C:$T,5,FALSE),0)</f>
        <v>0.5</v>
      </c>
      <c r="AD544" s="12">
        <f>IFERROR(VLOOKUP($P544,Rushing!$C:$P,7,FALSE)/VLOOKUP($P544,Rushing!$C:$P,5,FALSE),0)</f>
        <v>10</v>
      </c>
      <c r="AE544" s="12">
        <f>IFERROR(VLOOKUP($P544,Rushing!$C:$P,8,FALSE)/VLOOKUP($P544,Rushing!$C:$P,5,FALSE),0)</f>
        <v>21</v>
      </c>
      <c r="AF544" s="12" t="str">
        <f>IFERROR(VLOOKUP($P544,Rushing!$C:$P,12,FALSE),0)</f>
        <v>2.1</v>
      </c>
      <c r="AG544" s="12">
        <f>IFERROR(VLOOKUP($P544,Rushing!$C:$P,9,FALSE)/VLOOKUP($P544,Rushing!$C:$P,5,FALSE),0)</f>
        <v>2</v>
      </c>
      <c r="AH544" s="12">
        <f>VLOOKUP($J544,'Vegas Odds'!$B:$S,18,FALSE)</f>
        <v>34.909659414362835</v>
      </c>
      <c r="AI544" s="12">
        <f>VLOOKUP($J544,'Vegas Odds'!$B:$S,17,FALSE)</f>
        <v>26.19034058563717</v>
      </c>
      <c r="AJ544">
        <v>1</v>
      </c>
      <c r="AK544" s="12">
        <f t="shared" si="155"/>
        <v>0</v>
      </c>
      <c r="AL544" s="12">
        <f t="shared" si="156"/>
        <v>0</v>
      </c>
      <c r="AM544" s="12">
        <f>V544/Team_Defense_Table[[#Totals],[Passing yds/att]]*'Fanduel Export'!Q544</f>
        <v>0</v>
      </c>
      <c r="AN544" s="12">
        <f t="shared" si="171"/>
        <v>0</v>
      </c>
      <c r="AO544" s="12">
        <f>IFERROR(IF(OR($B544="D",$B544="K"),0,VLOOKUP($P544,Receiving!$C:$T,7,FALSE)/VLOOKUP($P544,Receiving!$C:$T,5,FALSE)),0)*$AJ544</f>
        <v>2</v>
      </c>
      <c r="AP544" s="21">
        <f t="shared" si="163"/>
        <v>35.950198412698413</v>
      </c>
      <c r="AQ544" s="21">
        <f t="shared" si="164"/>
        <v>1.9421121971906539</v>
      </c>
      <c r="AR544" s="22">
        <f t="shared" si="157"/>
        <v>2</v>
      </c>
      <c r="AS544" s="22">
        <f t="shared" si="165"/>
        <v>1.9421121971906539</v>
      </c>
      <c r="AT544" s="22">
        <f>AA544/Team_Defense_Table[[#Totals],[Yards per completion]]*'Fanduel Export'!S544</f>
        <v>0.46229045790589252</v>
      </c>
      <c r="AU544" s="12">
        <f t="shared" si="172"/>
        <v>0.8978199369438864</v>
      </c>
      <c r="AV544" s="12">
        <f t="shared" si="158"/>
        <v>10</v>
      </c>
      <c r="AW544" s="21">
        <f t="shared" si="166"/>
        <v>55.169444444444444</v>
      </c>
      <c r="AX544" s="12">
        <f t="shared" si="167"/>
        <v>4.7472547257587134</v>
      </c>
      <c r="AY544" s="12">
        <f>AF544/Team_Defense_Table[[#Totals],[Rushing Y/A]]*R544</f>
        <v>1.9195967233774418</v>
      </c>
      <c r="AZ544" s="12">
        <f t="shared" si="173"/>
        <v>9.1128146166045028</v>
      </c>
      <c r="BA544" s="22">
        <f t="shared" si="159"/>
        <v>2.001063455354839</v>
      </c>
      <c r="BB544" s="22">
        <f t="shared" si="160"/>
        <v>0.44468076785663091</v>
      </c>
      <c r="BC544" s="21">
        <f t="shared" si="161"/>
        <v>0.44444444444444442</v>
      </c>
      <c r="BD544" t="str">
        <f t="shared" si="168"/>
        <v>Wes Hills</v>
      </c>
      <c r="BE544">
        <f t="shared" si="169"/>
        <v>4500</v>
      </c>
      <c r="BF544" t="str">
        <f t="shared" si="170"/>
        <v>RB</v>
      </c>
    </row>
    <row r="545" spans="1:58" x14ac:dyDescent="0.3">
      <c r="A545" t="s">
        <v>3430</v>
      </c>
      <c r="B545" t="s">
        <v>34</v>
      </c>
      <c r="C545" t="s">
        <v>3431</v>
      </c>
      <c r="D545" t="s">
        <v>656</v>
      </c>
      <c r="E545" t="s">
        <v>3432</v>
      </c>
      <c r="F545">
        <v>0.69999998807907104</v>
      </c>
      <c r="G545">
        <v>2</v>
      </c>
      <c r="H545">
        <v>4500</v>
      </c>
      <c r="I545" t="s">
        <v>1996</v>
      </c>
      <c r="J545" t="s">
        <v>104</v>
      </c>
      <c r="K545" t="s">
        <v>1092</v>
      </c>
      <c r="O545" t="str">
        <f t="shared" si="162"/>
        <v>Roosevelt Nix</v>
      </c>
      <c r="P545" t="str">
        <f>IFERROR(VLOOKUP(O:O,'Name Bridge'!A:B,2,FALSE),O:O)</f>
        <v>Roosevelt Nix</v>
      </c>
      <c r="Q545" s="12">
        <f>VLOOKUP($K545,'Defensive Stats'!$AC:$AH,2,FALSE)</f>
        <v>7.3075435203094781</v>
      </c>
      <c r="R545" s="12">
        <f>VLOOKUP($K545,'Defensive Stats'!$AC:$AH,4,FALSE)</f>
        <v>5.1241379310344826</v>
      </c>
      <c r="S545" s="12">
        <f>VLOOKUP($K545,'Defensive Stats'!$AC:$AH,6,FALSE)</f>
        <v>11.553516819571865</v>
      </c>
      <c r="T545" s="12">
        <f>IFERROR(VLOOKUP($P545,Passing!$C:$AF,9,FALSE)/VLOOKUP($P545,Passing!$C:$AF,5,FALSE),0)</f>
        <v>0</v>
      </c>
      <c r="U545" s="12">
        <f>IFERROR(VLOOKUP($P545,Passing!$C:$AF,11,FALSE)/VLOOKUP($P545,Passing!$C:$AF,5,FALSE),0)</f>
        <v>0</v>
      </c>
      <c r="V545" s="12">
        <f>IFERROR(VLOOKUP($P545,Passing!$C:$AF,18,FALSE),0)</f>
        <v>0</v>
      </c>
      <c r="W545" s="12">
        <f>IFERROR(VLOOKUP($P545,Passing!$C:$AF,12,FALSE)/VLOOKUP($P545,Passing!$C:$AF,5,FALSE),0)</f>
        <v>0</v>
      </c>
      <c r="X545" s="12">
        <f>IFERROR(IF(OR($B545="D",$B545="K"),0,VLOOKUP($P545,Receiving!$C:$T,7,FALSE)/VLOOKUP($P545,Receiving!$C:$T,5,FALSE)),0)*$AJ545</f>
        <v>1</v>
      </c>
      <c r="Y545" s="21">
        <f>IFERROR(VLOOKUP($P545,Receiving!$C:$T,8,FALSE)/VLOOKUP($P545,Receiving!$C:$T,5,FALSE),0)</f>
        <v>0.66666666666666663</v>
      </c>
      <c r="Z545" s="21">
        <f>IFERROR(VLOOKUP($P545,Receiving!$C:$T,10,FALSE)/VLOOKUP($P545,Receiving!$C:$T,5,FALSE),0)</f>
        <v>1.3333333333333333</v>
      </c>
      <c r="AA545" s="21">
        <f>IFERROR(VLOOKUP($P545,Receiving!$C:$T,11,FALSE),0)</f>
        <v>2</v>
      </c>
      <c r="AB545" s="21">
        <f>IFERROR(VLOOKUP($P545,Receiving!$C:$T,14,FALSE),0)</f>
        <v>4</v>
      </c>
      <c r="AC545" s="21">
        <f>IFERROR(VLOOKUP($P545,Receiving!$C:$T,11,FALSE)/VLOOKUP($P545,Receiving!$C:$T,5,FALSE),0)</f>
        <v>0.66666666666666663</v>
      </c>
      <c r="AD545" s="12">
        <f>IFERROR(VLOOKUP($P545,Rushing!$C:$P,7,FALSE)/VLOOKUP($P545,Rushing!$C:$P,5,FALSE),0)</f>
        <v>0</v>
      </c>
      <c r="AE545" s="12">
        <f>IFERROR(VLOOKUP($P545,Rushing!$C:$P,8,FALSE)/VLOOKUP($P545,Rushing!$C:$P,5,FALSE),0)</f>
        <v>0</v>
      </c>
      <c r="AF545" s="12">
        <f>IFERROR(VLOOKUP($P545,Rushing!$C:$P,12,FALSE),0)</f>
        <v>0</v>
      </c>
      <c r="AG545" s="12">
        <f>IFERROR(VLOOKUP($P545,Rushing!$C:$P,9,FALSE)/VLOOKUP($P545,Rushing!$C:$P,5,FALSE),0)</f>
        <v>0</v>
      </c>
      <c r="AH545" s="12">
        <f>VLOOKUP($J545,'Vegas Odds'!$B:$S,18,FALSE)</f>
        <v>24.832312195121943</v>
      </c>
      <c r="AI545" s="12">
        <f>VLOOKUP($J545,'Vegas Odds'!$B:$S,17,FALSE)</f>
        <v>36.767687804878058</v>
      </c>
      <c r="AJ545">
        <v>1</v>
      </c>
      <c r="AK545" s="12">
        <f t="shared" si="155"/>
        <v>0</v>
      </c>
      <c r="AL545" s="12">
        <f t="shared" si="156"/>
        <v>0</v>
      </c>
      <c r="AM545" s="12">
        <f>V545/Team_Defense_Table[[#Totals],[Passing yds/att]]*'Fanduel Export'!Q545</f>
        <v>0</v>
      </c>
      <c r="AN545" s="12">
        <f t="shared" si="171"/>
        <v>0</v>
      </c>
      <c r="AO545" s="12">
        <f>IFERROR(IF(OR($B545="D",$B545="K"),0,VLOOKUP($P545,Receiving!$C:$T,7,FALSE)/VLOOKUP($P545,Receiving!$C:$T,5,FALSE)),0)*$AJ545</f>
        <v>1</v>
      </c>
      <c r="AP545" s="21">
        <f t="shared" si="163"/>
        <v>34.886584249084251</v>
      </c>
      <c r="AQ545" s="21">
        <f t="shared" si="164"/>
        <v>0.71180119033217681</v>
      </c>
      <c r="AR545" s="22">
        <f t="shared" si="157"/>
        <v>0.66666666666666663</v>
      </c>
      <c r="AS545" s="22">
        <f t="shared" si="165"/>
        <v>0.47453412688811786</v>
      </c>
      <c r="AT545" s="22">
        <f>AA545/Team_Defense_Table[[#Totals],[Yards per completion]]*'Fanduel Export'!S545</f>
        <v>2.1761071134512977</v>
      </c>
      <c r="AU545" s="12">
        <f t="shared" si="172"/>
        <v>1.0326370890966339</v>
      </c>
      <c r="AV545" s="12">
        <f t="shared" si="158"/>
        <v>0</v>
      </c>
      <c r="AW545" s="21">
        <f t="shared" si="166"/>
        <v>29.715476190476192</v>
      </c>
      <c r="AX545" s="12">
        <f t="shared" si="167"/>
        <v>0</v>
      </c>
      <c r="AY545" s="12">
        <f>AF545/Team_Defense_Table[[#Totals],[Rushing Y/A]]*R545</f>
        <v>0</v>
      </c>
      <c r="AZ545" s="12">
        <f t="shared" si="173"/>
        <v>0</v>
      </c>
      <c r="BA545" s="22">
        <f t="shared" si="159"/>
        <v>0.43659704224299667</v>
      </c>
      <c r="BB545" s="22">
        <f t="shared" si="160"/>
        <v>9.7021564942888147E-2</v>
      </c>
      <c r="BC545" s="21">
        <f t="shared" si="161"/>
        <v>0.22222222222222221</v>
      </c>
      <c r="BD545" t="str">
        <f t="shared" si="168"/>
        <v>Roosevelt Nix</v>
      </c>
      <c r="BE545">
        <f t="shared" si="169"/>
        <v>4500</v>
      </c>
      <c r="BF545" t="str">
        <f t="shared" si="170"/>
        <v>RB</v>
      </c>
    </row>
    <row r="546" spans="1:58" x14ac:dyDescent="0.3">
      <c r="A546" t="s">
        <v>3433</v>
      </c>
      <c r="B546" t="s">
        <v>34</v>
      </c>
      <c r="C546" t="s">
        <v>3434</v>
      </c>
      <c r="D546" t="s">
        <v>3435</v>
      </c>
      <c r="E546" t="s">
        <v>3436</v>
      </c>
      <c r="F546">
        <v>0</v>
      </c>
      <c r="G546">
        <v>0</v>
      </c>
      <c r="H546">
        <v>4500</v>
      </c>
      <c r="I546" t="s">
        <v>1996</v>
      </c>
      <c r="J546" t="s">
        <v>104</v>
      </c>
      <c r="K546" t="s">
        <v>1092</v>
      </c>
      <c r="O546" t="str">
        <f t="shared" si="162"/>
        <v>Bruce Anderson III</v>
      </c>
      <c r="P546" t="str">
        <f>IFERROR(VLOOKUP(O:O,'Name Bridge'!A:B,2,FALSE),O:O)</f>
        <v>Bruce Anderson III</v>
      </c>
      <c r="Q546" s="12">
        <f>VLOOKUP($K546,'Defensive Stats'!$AC:$AH,2,FALSE)</f>
        <v>7.3075435203094781</v>
      </c>
      <c r="R546" s="12">
        <f>VLOOKUP($K546,'Defensive Stats'!$AC:$AH,4,FALSE)</f>
        <v>5.1241379310344826</v>
      </c>
      <c r="S546" s="12">
        <f>VLOOKUP($K546,'Defensive Stats'!$AC:$AH,6,FALSE)</f>
        <v>11.553516819571865</v>
      </c>
      <c r="T546" s="12">
        <f>IFERROR(VLOOKUP($P546,Passing!$C:$AF,9,FALSE)/VLOOKUP($P546,Passing!$C:$AF,5,FALSE),0)</f>
        <v>0</v>
      </c>
      <c r="U546" s="12">
        <f>IFERROR(VLOOKUP($P546,Passing!$C:$AF,11,FALSE)/VLOOKUP($P546,Passing!$C:$AF,5,FALSE),0)</f>
        <v>0</v>
      </c>
      <c r="V546" s="12">
        <f>IFERROR(VLOOKUP($P546,Passing!$C:$AF,18,FALSE),0)</f>
        <v>0</v>
      </c>
      <c r="W546" s="12">
        <f>IFERROR(VLOOKUP($P546,Passing!$C:$AF,12,FALSE)/VLOOKUP($P546,Passing!$C:$AF,5,FALSE),0)</f>
        <v>0</v>
      </c>
      <c r="X546" s="12">
        <f>IFERROR(IF(OR($B546="D",$B546="K"),0,VLOOKUP($P546,Receiving!$C:$T,7,FALSE)/VLOOKUP($P546,Receiving!$C:$T,5,FALSE)),0)*$AJ546</f>
        <v>0</v>
      </c>
      <c r="Y546" s="21">
        <f>IFERROR(VLOOKUP($P546,Receiving!$C:$T,8,FALSE)/VLOOKUP($P546,Receiving!$C:$T,5,FALSE),0)</f>
        <v>0</v>
      </c>
      <c r="Z546" s="21">
        <f>IFERROR(VLOOKUP($P546,Receiving!$C:$T,10,FALSE)/VLOOKUP($P546,Receiving!$C:$T,5,FALSE),0)</f>
        <v>0</v>
      </c>
      <c r="AA546" s="21">
        <f>IFERROR(VLOOKUP($P546,Receiving!$C:$T,11,FALSE),0)</f>
        <v>0</v>
      </c>
      <c r="AB546" s="21">
        <f>IFERROR(VLOOKUP($P546,Receiving!$C:$T,14,FALSE),0)</f>
        <v>0</v>
      </c>
      <c r="AC546" s="21">
        <f>IFERROR(VLOOKUP($P546,Receiving!$C:$T,11,FALSE)/VLOOKUP($P546,Receiving!$C:$T,5,FALSE),0)</f>
        <v>0</v>
      </c>
      <c r="AD546" s="12">
        <f>IFERROR(VLOOKUP($P546,Rushing!$C:$P,7,FALSE)/VLOOKUP($P546,Rushing!$C:$P,5,FALSE),0)</f>
        <v>0</v>
      </c>
      <c r="AE546" s="12">
        <f>IFERROR(VLOOKUP($P546,Rushing!$C:$P,8,FALSE)/VLOOKUP($P546,Rushing!$C:$P,5,FALSE),0)</f>
        <v>0</v>
      </c>
      <c r="AF546" s="12">
        <f>IFERROR(VLOOKUP($P546,Rushing!$C:$P,12,FALSE),0)</f>
        <v>0</v>
      </c>
      <c r="AG546" s="12">
        <f>IFERROR(VLOOKUP($P546,Rushing!$C:$P,9,FALSE)/VLOOKUP($P546,Rushing!$C:$P,5,FALSE),0)</f>
        <v>0</v>
      </c>
      <c r="AH546" s="12">
        <f>VLOOKUP($J546,'Vegas Odds'!$B:$S,18,FALSE)</f>
        <v>24.832312195121943</v>
      </c>
      <c r="AI546" s="12">
        <f>VLOOKUP($J546,'Vegas Odds'!$B:$S,17,FALSE)</f>
        <v>36.767687804878058</v>
      </c>
      <c r="AJ546">
        <v>1</v>
      </c>
      <c r="AK546" s="12">
        <f t="shared" si="155"/>
        <v>0</v>
      </c>
      <c r="AL546" s="12">
        <f t="shared" si="156"/>
        <v>0</v>
      </c>
      <c r="AM546" s="12">
        <f>V546/Team_Defense_Table[[#Totals],[Passing yds/att]]*'Fanduel Export'!Q546</f>
        <v>0</v>
      </c>
      <c r="AN546" s="12">
        <f t="shared" si="171"/>
        <v>0</v>
      </c>
      <c r="AO546" s="12">
        <f>IFERROR(IF(OR($B546="D",$B546="K"),0,VLOOKUP($P546,Receiving!$C:$T,7,FALSE)/VLOOKUP($P546,Receiving!$C:$T,5,FALSE)),0)*$AJ546</f>
        <v>0</v>
      </c>
      <c r="AP546" s="21">
        <f t="shared" si="163"/>
        <v>34.886584249084251</v>
      </c>
      <c r="AQ546" s="21">
        <f t="shared" si="164"/>
        <v>0</v>
      </c>
      <c r="AR546" s="22">
        <f t="shared" si="157"/>
        <v>0</v>
      </c>
      <c r="AS546" s="22">
        <f t="shared" si="165"/>
        <v>0</v>
      </c>
      <c r="AT546" s="22">
        <f>AA546/Team_Defense_Table[[#Totals],[Yards per completion]]*'Fanduel Export'!S546</f>
        <v>0</v>
      </c>
      <c r="AU546" s="12">
        <f t="shared" si="172"/>
        <v>0</v>
      </c>
      <c r="AV546" s="12">
        <f t="shared" si="158"/>
        <v>0</v>
      </c>
      <c r="AW546" s="21">
        <f t="shared" si="166"/>
        <v>29.715476190476192</v>
      </c>
      <c r="AX546" s="12">
        <f t="shared" si="167"/>
        <v>0</v>
      </c>
      <c r="AY546" s="12">
        <f>AF546/Team_Defense_Table[[#Totals],[Rushing Y/A]]*R546</f>
        <v>0</v>
      </c>
      <c r="AZ546" s="12">
        <f t="shared" si="173"/>
        <v>0</v>
      </c>
      <c r="BA546" s="22">
        <f t="shared" si="159"/>
        <v>0</v>
      </c>
      <c r="BB546" s="22">
        <f t="shared" si="160"/>
        <v>0</v>
      </c>
      <c r="BC546" s="21">
        <f t="shared" si="161"/>
        <v>0</v>
      </c>
      <c r="BD546" t="str">
        <f t="shared" si="168"/>
        <v>Bruce Anderson III</v>
      </c>
      <c r="BE546">
        <f t="shared" si="169"/>
        <v>4500</v>
      </c>
      <c r="BF546" t="str">
        <f t="shared" si="170"/>
        <v>RB</v>
      </c>
    </row>
    <row r="547" spans="1:58" x14ac:dyDescent="0.3">
      <c r="A547" t="s">
        <v>3437</v>
      </c>
      <c r="B547" t="s">
        <v>49</v>
      </c>
      <c r="C547" t="s">
        <v>2708</v>
      </c>
      <c r="D547" t="s">
        <v>597</v>
      </c>
      <c r="E547" t="s">
        <v>2293</v>
      </c>
      <c r="F547">
        <v>1.70000004768371</v>
      </c>
      <c r="G547">
        <v>1</v>
      </c>
      <c r="H547">
        <v>4500</v>
      </c>
      <c r="I547" t="s">
        <v>1922</v>
      </c>
      <c r="J547" t="s">
        <v>130</v>
      </c>
      <c r="K547" t="s">
        <v>107</v>
      </c>
      <c r="O547" t="str">
        <f t="shared" si="162"/>
        <v>Jeff Smith</v>
      </c>
      <c r="P547" t="str">
        <f>IFERROR(VLOOKUP(O:O,'Name Bridge'!A:B,2,FALSE),O:O)</f>
        <v>Jeff Smith</v>
      </c>
      <c r="Q547" s="12">
        <f>VLOOKUP($K547,'Defensive Stats'!$AC:$AH,2,FALSE)</f>
        <v>5.6473779385171792</v>
      </c>
      <c r="R547" s="12">
        <f>VLOOKUP($K547,'Defensive Stats'!$AC:$AH,4,FALSE)</f>
        <v>4.25</v>
      </c>
      <c r="S547" s="12">
        <f>VLOOKUP($K547,'Defensive Stats'!$AC:$AH,6,FALSE)</f>
        <v>8.9741379310344822</v>
      </c>
      <c r="T547" s="12">
        <f>IFERROR(VLOOKUP($P547,Passing!$C:$AF,9,FALSE)/VLOOKUP($P547,Passing!$C:$AF,5,FALSE),0)</f>
        <v>0</v>
      </c>
      <c r="U547" s="12">
        <f>IFERROR(VLOOKUP($P547,Passing!$C:$AF,11,FALSE)/VLOOKUP($P547,Passing!$C:$AF,5,FALSE),0)</f>
        <v>0</v>
      </c>
      <c r="V547" s="12">
        <f>IFERROR(VLOOKUP($P547,Passing!$C:$AF,18,FALSE),0)</f>
        <v>0</v>
      </c>
      <c r="W547" s="12">
        <f>IFERROR(VLOOKUP($P547,Passing!$C:$AF,12,FALSE)/VLOOKUP($P547,Passing!$C:$AF,5,FALSE),0)</f>
        <v>0</v>
      </c>
      <c r="X547" s="12">
        <f>IFERROR(IF(OR($B547="D",$B547="K"),0,VLOOKUP($P547,Receiving!$C:$T,7,FALSE)/VLOOKUP($P547,Receiving!$C:$T,5,FALSE)),0)*$AJ547</f>
        <v>2</v>
      </c>
      <c r="Y547" s="21">
        <f>IFERROR(VLOOKUP($P547,Receiving!$C:$T,8,FALSE)/VLOOKUP($P547,Receiving!$C:$T,5,FALSE),0)</f>
        <v>1</v>
      </c>
      <c r="Z547" s="21">
        <f>IFERROR(VLOOKUP($P547,Receiving!$C:$T,10,FALSE)/VLOOKUP($P547,Receiving!$C:$T,5,FALSE),0)</f>
        <v>12</v>
      </c>
      <c r="AA547" s="21">
        <f>IFERROR(VLOOKUP($P547,Receiving!$C:$T,11,FALSE),0)</f>
        <v>12</v>
      </c>
      <c r="AB547" s="21">
        <f>IFERROR(VLOOKUP($P547,Receiving!$C:$T,14,FALSE),0)</f>
        <v>12</v>
      </c>
      <c r="AC547" s="21">
        <f>IFERROR(VLOOKUP($P547,Receiving!$C:$T,11,FALSE)/VLOOKUP($P547,Receiving!$C:$T,5,FALSE),0)</f>
        <v>12</v>
      </c>
      <c r="AD547" s="12">
        <f>IFERROR(VLOOKUP($P547,Rushing!$C:$P,7,FALSE)/VLOOKUP($P547,Rushing!$C:$P,5,FALSE),0)</f>
        <v>0</v>
      </c>
      <c r="AE547" s="12">
        <f>IFERROR(VLOOKUP($P547,Rushing!$C:$P,8,FALSE)/VLOOKUP($P547,Rushing!$C:$P,5,FALSE),0)</f>
        <v>0</v>
      </c>
      <c r="AF547" s="12">
        <f>IFERROR(VLOOKUP($P547,Rushing!$C:$P,12,FALSE),0)</f>
        <v>0</v>
      </c>
      <c r="AG547" s="12">
        <f>IFERROR(VLOOKUP($P547,Rushing!$C:$P,9,FALSE)/VLOOKUP($P547,Rushing!$C:$P,5,FALSE),0)</f>
        <v>0</v>
      </c>
      <c r="AH547" s="12">
        <f>VLOOKUP($J547,'Vegas Odds'!$B:$S,18,FALSE)</f>
        <v>34.445274999999995</v>
      </c>
      <c r="AI547" s="12">
        <f>VLOOKUP($J547,'Vegas Odds'!$B:$S,17,FALSE)</f>
        <v>22.054725000000001</v>
      </c>
      <c r="AJ547">
        <v>1</v>
      </c>
      <c r="AK547" s="12">
        <f t="shared" si="155"/>
        <v>0</v>
      </c>
      <c r="AL547" s="12">
        <f t="shared" si="156"/>
        <v>0</v>
      </c>
      <c r="AM547" s="12">
        <f>V547/Team_Defense_Table[[#Totals],[Passing yds/att]]*'Fanduel Export'!Q547</f>
        <v>0</v>
      </c>
      <c r="AN547" s="12">
        <f t="shared" si="171"/>
        <v>0</v>
      </c>
      <c r="AO547" s="12">
        <f>IFERROR(IF(OR($B547="D",$B547="K"),0,VLOOKUP($P547,Receiving!$C:$T,7,FALSE)/VLOOKUP($P547,Receiving!$C:$T,5,FALSE)),0)*$AJ547</f>
        <v>2</v>
      </c>
      <c r="AP547" s="21">
        <f t="shared" si="163"/>
        <v>29.979532967032963</v>
      </c>
      <c r="AQ547" s="21">
        <f t="shared" si="164"/>
        <v>2.2979193863945642</v>
      </c>
      <c r="AR547" s="22">
        <f t="shared" si="157"/>
        <v>1</v>
      </c>
      <c r="AS547" s="22">
        <f t="shared" si="165"/>
        <v>1.1489596931972821</v>
      </c>
      <c r="AT547" s="22">
        <f>AA547/Team_Defense_Table[[#Totals],[Yards per completion]]*'Fanduel Export'!S547</f>
        <v>10.141683624367243</v>
      </c>
      <c r="AU547" s="12">
        <f t="shared" si="172"/>
        <v>11.652385705556886</v>
      </c>
      <c r="AV547" s="12">
        <f t="shared" si="158"/>
        <v>0</v>
      </c>
      <c r="AW547" s="21">
        <f t="shared" si="166"/>
        <v>35.912087912087905</v>
      </c>
      <c r="AX547" s="12">
        <f t="shared" si="167"/>
        <v>0</v>
      </c>
      <c r="AY547" s="12">
        <f>AF547/Team_Defense_Table[[#Totals],[Rushing Y/A]]*R547</f>
        <v>0</v>
      </c>
      <c r="AZ547" s="12">
        <f t="shared" si="173"/>
        <v>0</v>
      </c>
      <c r="BA547" s="22">
        <f t="shared" si="159"/>
        <v>1.6652385705556887</v>
      </c>
      <c r="BB547" s="22">
        <f t="shared" si="160"/>
        <v>0.37005301567904192</v>
      </c>
      <c r="BC547" s="21">
        <f t="shared" si="161"/>
        <v>0.44444444444444442</v>
      </c>
      <c r="BD547" t="str">
        <f t="shared" si="168"/>
        <v>Jeff Smith</v>
      </c>
      <c r="BE547">
        <f t="shared" si="169"/>
        <v>4500</v>
      </c>
      <c r="BF547" t="str">
        <f t="shared" si="170"/>
        <v>WR</v>
      </c>
    </row>
    <row r="548" spans="1:58" x14ac:dyDescent="0.3">
      <c r="A548" t="s">
        <v>3438</v>
      </c>
      <c r="B548" t="s">
        <v>49</v>
      </c>
      <c r="C548" t="s">
        <v>3018</v>
      </c>
      <c r="D548" t="s">
        <v>3439</v>
      </c>
      <c r="E548" t="s">
        <v>2002</v>
      </c>
      <c r="F548">
        <v>0</v>
      </c>
      <c r="G548">
        <v>0</v>
      </c>
      <c r="H548">
        <v>4500</v>
      </c>
      <c r="I548" t="s">
        <v>1896</v>
      </c>
      <c r="J548" t="s">
        <v>1094</v>
      </c>
      <c r="K548" t="s">
        <v>46</v>
      </c>
      <c r="O548" t="str">
        <f t="shared" si="162"/>
        <v>Malik Taylor</v>
      </c>
      <c r="P548" t="str">
        <f>IFERROR(VLOOKUP(O:O,'Name Bridge'!A:B,2,FALSE),O:O)</f>
        <v>Malik Taylor</v>
      </c>
      <c r="Q548" s="12">
        <f>VLOOKUP($K548,'Defensive Stats'!$AC:$AH,2,FALSE)</f>
        <v>6.2179700499168051</v>
      </c>
      <c r="R548" s="12">
        <f>VLOOKUP($K548,'Defensive Stats'!$AC:$AH,4,FALSE)</f>
        <v>4.2772277227722775</v>
      </c>
      <c r="S548" s="12">
        <f>VLOOKUP($K548,'Defensive Stats'!$AC:$AH,6,FALSE)</f>
        <v>9.4847715736040605</v>
      </c>
      <c r="T548" s="12">
        <f>IFERROR(VLOOKUP($P548,Passing!$C:$AF,9,FALSE)/VLOOKUP($P548,Passing!$C:$AF,5,FALSE),0)</f>
        <v>0</v>
      </c>
      <c r="U548" s="12">
        <f>IFERROR(VLOOKUP($P548,Passing!$C:$AF,11,FALSE)/VLOOKUP($P548,Passing!$C:$AF,5,FALSE),0)</f>
        <v>0</v>
      </c>
      <c r="V548" s="12">
        <f>IFERROR(VLOOKUP($P548,Passing!$C:$AF,18,FALSE),0)</f>
        <v>0</v>
      </c>
      <c r="W548" s="12">
        <f>IFERROR(VLOOKUP($P548,Passing!$C:$AF,12,FALSE)/VLOOKUP($P548,Passing!$C:$AF,5,FALSE),0)</f>
        <v>0</v>
      </c>
      <c r="X548" s="12">
        <f>IFERROR(IF(OR($B548="D",$B548="K"),0,VLOOKUP($P548,Receiving!$C:$T,7,FALSE)/VLOOKUP($P548,Receiving!$C:$T,5,FALSE)),0)*$AJ548</f>
        <v>0</v>
      </c>
      <c r="Y548" s="21">
        <f>IFERROR(VLOOKUP($P548,Receiving!$C:$T,8,FALSE)/VLOOKUP($P548,Receiving!$C:$T,5,FALSE),0)</f>
        <v>0</v>
      </c>
      <c r="Z548" s="21">
        <f>IFERROR(VLOOKUP($P548,Receiving!$C:$T,10,FALSE)/VLOOKUP($P548,Receiving!$C:$T,5,FALSE),0)</f>
        <v>0</v>
      </c>
      <c r="AA548" s="21">
        <f>IFERROR(VLOOKUP($P548,Receiving!$C:$T,11,FALSE),0)</f>
        <v>0</v>
      </c>
      <c r="AB548" s="21">
        <f>IFERROR(VLOOKUP($P548,Receiving!$C:$T,14,FALSE),0)</f>
        <v>0</v>
      </c>
      <c r="AC548" s="21">
        <f>IFERROR(VLOOKUP($P548,Receiving!$C:$T,11,FALSE)/VLOOKUP($P548,Receiving!$C:$T,5,FALSE),0)</f>
        <v>0</v>
      </c>
      <c r="AD548" s="12">
        <f>IFERROR(VLOOKUP($P548,Rushing!$C:$P,7,FALSE)/VLOOKUP($P548,Rushing!$C:$P,5,FALSE),0)</f>
        <v>0</v>
      </c>
      <c r="AE548" s="12">
        <f>IFERROR(VLOOKUP($P548,Rushing!$C:$P,8,FALSE)/VLOOKUP($P548,Rushing!$C:$P,5,FALSE),0)</f>
        <v>0</v>
      </c>
      <c r="AF548" s="12">
        <f>IFERROR(VLOOKUP($P548,Rushing!$C:$P,12,FALSE),0)</f>
        <v>0</v>
      </c>
      <c r="AG548" s="12">
        <f>IFERROR(VLOOKUP($P548,Rushing!$C:$P,9,FALSE)/VLOOKUP($P548,Rushing!$C:$P,5,FALSE),0)</f>
        <v>0</v>
      </c>
      <c r="AH548" s="12">
        <f>VLOOKUP($J548,'Vegas Odds'!$B:$S,18,FALSE)</f>
        <v>37.252589426829275</v>
      </c>
      <c r="AI548" s="12">
        <f>VLOOKUP($J548,'Vegas Odds'!$B:$S,17,FALSE)</f>
        <v>23.147410573170728</v>
      </c>
      <c r="AJ548">
        <v>1</v>
      </c>
      <c r="AK548" s="12">
        <f t="shared" si="155"/>
        <v>0</v>
      </c>
      <c r="AL548" s="12">
        <f t="shared" si="156"/>
        <v>0</v>
      </c>
      <c r="AM548" s="12">
        <f>V548/Team_Defense_Table[[#Totals],[Passing yds/att]]*'Fanduel Export'!Q548</f>
        <v>0</v>
      </c>
      <c r="AN548" s="12">
        <f t="shared" si="171"/>
        <v>0</v>
      </c>
      <c r="AO548" s="12">
        <f>IFERROR(IF(OR($B548="D",$B548="K"),0,VLOOKUP($P548,Receiving!$C:$T,7,FALSE)/VLOOKUP($P548,Receiving!$C:$T,5,FALSE)),0)*$AJ548</f>
        <v>0</v>
      </c>
      <c r="AP548" s="21">
        <f t="shared" si="163"/>
        <v>34.582088744588752</v>
      </c>
      <c r="AQ548" s="21">
        <f t="shared" si="164"/>
        <v>0</v>
      </c>
      <c r="AR548" s="22">
        <f t="shared" si="157"/>
        <v>0</v>
      </c>
      <c r="AS548" s="22">
        <f t="shared" si="165"/>
        <v>0</v>
      </c>
      <c r="AT548" s="22">
        <f>AA548/Team_Defense_Table[[#Totals],[Yards per completion]]*'Fanduel Export'!S548</f>
        <v>0</v>
      </c>
      <c r="AU548" s="12">
        <f t="shared" si="172"/>
        <v>0</v>
      </c>
      <c r="AV548" s="12">
        <f t="shared" si="158"/>
        <v>0</v>
      </c>
      <c r="AW548" s="21">
        <f t="shared" si="166"/>
        <v>28.472023809523812</v>
      </c>
      <c r="AX548" s="12">
        <f t="shared" si="167"/>
        <v>0</v>
      </c>
      <c r="AY548" s="12">
        <f>AF548/Team_Defense_Table[[#Totals],[Rushing Y/A]]*R548</f>
        <v>0</v>
      </c>
      <c r="AZ548" s="12">
        <f t="shared" si="173"/>
        <v>0</v>
      </c>
      <c r="BA548" s="22">
        <f t="shared" si="159"/>
        <v>0</v>
      </c>
      <c r="BB548" s="22">
        <f t="shared" si="160"/>
        <v>0</v>
      </c>
      <c r="BC548" s="21">
        <f t="shared" si="161"/>
        <v>0</v>
      </c>
      <c r="BD548" t="str">
        <f t="shared" si="168"/>
        <v>Malik Taylor</v>
      </c>
      <c r="BE548">
        <f t="shared" si="169"/>
        <v>4500</v>
      </c>
      <c r="BF548" t="str">
        <f t="shared" si="170"/>
        <v>WR</v>
      </c>
    </row>
    <row r="549" spans="1:58" x14ac:dyDescent="0.3">
      <c r="A549" t="s">
        <v>3440</v>
      </c>
      <c r="B549" t="s">
        <v>34</v>
      </c>
      <c r="C549" t="s">
        <v>2197</v>
      </c>
      <c r="D549" t="s">
        <v>397</v>
      </c>
      <c r="E549" t="s">
        <v>3441</v>
      </c>
      <c r="F549">
        <v>2.0785714558192598</v>
      </c>
      <c r="G549">
        <v>14</v>
      </c>
      <c r="H549">
        <v>4500</v>
      </c>
      <c r="I549" t="s">
        <v>1896</v>
      </c>
      <c r="J549" t="s">
        <v>46</v>
      </c>
      <c r="K549" t="s">
        <v>1094</v>
      </c>
      <c r="O549" t="str">
        <f t="shared" si="162"/>
        <v>C.J. Ham</v>
      </c>
      <c r="P549" t="str">
        <f>IFERROR(VLOOKUP(O:O,'Name Bridge'!A:B,2,FALSE),O:O)</f>
        <v>C.J. Ham</v>
      </c>
      <c r="Q549" s="12">
        <f>VLOOKUP($K549,'Defensive Stats'!$AC:$AH,2,FALSE)</f>
        <v>6.8150183150183148</v>
      </c>
      <c r="R549" s="12">
        <f>VLOOKUP($K549,'Defensive Stats'!$AC:$AH,4,FALSE)</f>
        <v>4.6739659367396591</v>
      </c>
      <c r="S549" s="12">
        <f>VLOOKUP($K549,'Defensive Stats'!$AC:$AH,6,FALSE)</f>
        <v>11.414110429447852</v>
      </c>
      <c r="T549" s="12">
        <f>IFERROR(VLOOKUP($P549,Passing!$C:$AF,9,FALSE)/VLOOKUP($P549,Passing!$C:$AF,5,FALSE),0)</f>
        <v>0</v>
      </c>
      <c r="U549" s="12">
        <f>IFERROR(VLOOKUP($P549,Passing!$C:$AF,11,FALSE)/VLOOKUP($P549,Passing!$C:$AF,5,FALSE),0)</f>
        <v>0</v>
      </c>
      <c r="V549" s="12">
        <f>IFERROR(VLOOKUP($P549,Passing!$C:$AF,18,FALSE),0)</f>
        <v>0</v>
      </c>
      <c r="W549" s="12">
        <f>IFERROR(VLOOKUP($P549,Passing!$C:$AF,12,FALSE)/VLOOKUP($P549,Passing!$C:$AF,5,FALSE),0)</f>
        <v>0</v>
      </c>
      <c r="X549" s="12">
        <f>IFERROR(IF(OR($B549="D",$B549="K"),0,VLOOKUP($P549,Receiving!$C:$T,7,FALSE)/VLOOKUP($P549,Receiving!$C:$T,5,FALSE)),0)*$AJ549</f>
        <v>1.625</v>
      </c>
      <c r="Y549" s="21">
        <f>IFERROR(VLOOKUP($P549,Receiving!$C:$T,8,FALSE)/VLOOKUP($P549,Receiving!$C:$T,5,FALSE),0)</f>
        <v>1.0625</v>
      </c>
      <c r="Z549" s="21">
        <f>IFERROR(VLOOKUP($P549,Receiving!$C:$T,10,FALSE)/VLOOKUP($P549,Receiving!$C:$T,5,FALSE),0)</f>
        <v>9.3125</v>
      </c>
      <c r="AA549" s="21">
        <f>IFERROR(VLOOKUP($P549,Receiving!$C:$T,11,FALSE),0)</f>
        <v>8.8000000000000007</v>
      </c>
      <c r="AB549" s="21">
        <f>IFERROR(VLOOKUP($P549,Receiving!$C:$T,14,FALSE),0)</f>
        <v>36</v>
      </c>
      <c r="AC549" s="21">
        <f>IFERROR(VLOOKUP($P549,Receiving!$C:$T,11,FALSE)/VLOOKUP($P549,Receiving!$C:$T,5,FALSE),0)</f>
        <v>0.55000000000000004</v>
      </c>
      <c r="AD549" s="12">
        <f>IFERROR(VLOOKUP($P549,Rushing!$C:$P,7,FALSE)/VLOOKUP($P549,Rushing!$C:$P,5,FALSE),0)</f>
        <v>0.4375</v>
      </c>
      <c r="AE549" s="12">
        <f>IFERROR(VLOOKUP($P549,Rushing!$C:$P,8,FALSE)/VLOOKUP($P549,Rushing!$C:$P,5,FALSE),0)</f>
        <v>1.0625</v>
      </c>
      <c r="AF549" s="12" t="str">
        <f>IFERROR(VLOOKUP($P549,Rushing!$C:$P,12,FALSE),0)</f>
        <v>2.4</v>
      </c>
      <c r="AG549" s="12">
        <f>IFERROR(VLOOKUP($P549,Rushing!$C:$P,9,FALSE)/VLOOKUP($P549,Rushing!$C:$P,5,FALSE),0)</f>
        <v>0</v>
      </c>
      <c r="AH549" s="12">
        <f>VLOOKUP($J549,'Vegas Odds'!$B:$S,18,FALSE)</f>
        <v>24.965896593176794</v>
      </c>
      <c r="AI549" s="12">
        <f>VLOOKUP($J549,'Vegas Odds'!$B:$S,17,FALSE)</f>
        <v>34.134103406823208</v>
      </c>
      <c r="AJ549">
        <v>1</v>
      </c>
      <c r="AK549" s="12">
        <f t="shared" si="155"/>
        <v>0</v>
      </c>
      <c r="AL549" s="12">
        <f t="shared" si="156"/>
        <v>0</v>
      </c>
      <c r="AM549" s="12">
        <f>V549/Team_Defense_Table[[#Totals],[Passing yds/att]]*'Fanduel Export'!Q549</f>
        <v>0</v>
      </c>
      <c r="AN549" s="12">
        <f t="shared" si="171"/>
        <v>0</v>
      </c>
      <c r="AO549" s="12">
        <f>IFERROR(IF(OR($B549="D",$B549="K"),0,VLOOKUP($P549,Receiving!$C:$T,7,FALSE)/VLOOKUP($P549,Receiving!$C:$T,5,FALSE)),0)*$AJ549</f>
        <v>1.625</v>
      </c>
      <c r="AP549" s="21">
        <f t="shared" si="163"/>
        <v>26.827243589743592</v>
      </c>
      <c r="AQ549" s="21">
        <f t="shared" si="164"/>
        <v>1.5122530881041605</v>
      </c>
      <c r="AR549" s="22">
        <f t="shared" si="157"/>
        <v>1.0625</v>
      </c>
      <c r="AS549" s="22">
        <f t="shared" si="165"/>
        <v>0.98878086529887421</v>
      </c>
      <c r="AT549" s="22">
        <f>AA549/Team_Defense_Table[[#Totals],[Yards per completion]]*'Fanduel Export'!S549</f>
        <v>9.4593395295465026</v>
      </c>
      <c r="AU549" s="12">
        <f t="shared" si="172"/>
        <v>9.3532139251808371</v>
      </c>
      <c r="AV549" s="12">
        <f t="shared" si="158"/>
        <v>0.4375</v>
      </c>
      <c r="AW549" s="21">
        <f t="shared" si="166"/>
        <v>37.68278388278388</v>
      </c>
      <c r="AX549" s="12">
        <f t="shared" si="167"/>
        <v>0.39629954854019939</v>
      </c>
      <c r="AY549" s="12">
        <f>AF549/Team_Defense_Table[[#Totals],[Rushing Y/A]]*R549</f>
        <v>2.6011636517507668</v>
      </c>
      <c r="AZ549" s="12">
        <f t="shared" si="173"/>
        <v>1.0308399808680053</v>
      </c>
      <c r="BA549" s="22">
        <f t="shared" si="159"/>
        <v>1.5696553906048842</v>
      </c>
      <c r="BB549" s="22">
        <f t="shared" si="160"/>
        <v>0.34881230902330762</v>
      </c>
      <c r="BC549" s="21">
        <f t="shared" si="161"/>
        <v>0.3611111111111111</v>
      </c>
      <c r="BD549" t="str">
        <f t="shared" si="168"/>
        <v>C.J. Ham</v>
      </c>
      <c r="BE549">
        <f t="shared" si="169"/>
        <v>4500</v>
      </c>
      <c r="BF549" t="str">
        <f t="shared" si="170"/>
        <v>RB</v>
      </c>
    </row>
    <row r="550" spans="1:58" x14ac:dyDescent="0.3">
      <c r="A550" t="s">
        <v>3442</v>
      </c>
      <c r="B550" t="s">
        <v>49</v>
      </c>
      <c r="C550" t="s">
        <v>1890</v>
      </c>
      <c r="D550" t="s">
        <v>688</v>
      </c>
      <c r="E550" t="s">
        <v>2308</v>
      </c>
      <c r="F550">
        <v>-0.214285714285714</v>
      </c>
      <c r="G550">
        <v>7</v>
      </c>
      <c r="H550">
        <v>4500</v>
      </c>
      <c r="I550" t="s">
        <v>1996</v>
      </c>
      <c r="J550" t="s">
        <v>1092</v>
      </c>
      <c r="K550" t="s">
        <v>104</v>
      </c>
      <c r="O550" t="str">
        <f t="shared" si="162"/>
        <v>Michael Walker</v>
      </c>
      <c r="P550" t="str">
        <f>IFERROR(VLOOKUP(O:O,'Name Bridge'!A:B,2,FALSE),O:O)</f>
        <v>Michael Walker</v>
      </c>
      <c r="Q550" s="12">
        <f>VLOOKUP($K550,'Defensive Stats'!$AC:$AH,2,FALSE)</f>
        <v>7.0854092526690389</v>
      </c>
      <c r="R550" s="12">
        <f>VLOOKUP($K550,'Defensive Stats'!$AC:$AH,4,FALSE)</f>
        <v>4.0913838120104442</v>
      </c>
      <c r="S550" s="12">
        <f>VLOOKUP($K550,'Defensive Stats'!$AC:$AH,6,FALSE)</f>
        <v>10.106598984771574</v>
      </c>
      <c r="T550" s="12">
        <f>IFERROR(VLOOKUP($P550,Passing!$C:$AF,9,FALSE)/VLOOKUP($P550,Passing!$C:$AF,5,FALSE),0)</f>
        <v>0</v>
      </c>
      <c r="U550" s="12">
        <f>IFERROR(VLOOKUP($P550,Passing!$C:$AF,11,FALSE)/VLOOKUP($P550,Passing!$C:$AF,5,FALSE),0)</f>
        <v>0</v>
      </c>
      <c r="V550" s="12">
        <f>IFERROR(VLOOKUP($P550,Passing!$C:$AF,18,FALSE),0)</f>
        <v>0</v>
      </c>
      <c r="W550" s="12">
        <f>IFERROR(VLOOKUP($P550,Passing!$C:$AF,12,FALSE)/VLOOKUP($P550,Passing!$C:$AF,5,FALSE),0)</f>
        <v>0</v>
      </c>
      <c r="X550" s="12">
        <f>IFERROR(IF(OR($B550="D",$B550="K"),0,VLOOKUP($P550,Receiving!$C:$T,7,FALSE)/VLOOKUP($P550,Receiving!$C:$T,5,FALSE)),0)*$AJ550</f>
        <v>0.42857142857142855</v>
      </c>
      <c r="Y550" s="21">
        <f>IFERROR(VLOOKUP($P550,Receiving!$C:$T,8,FALSE)/VLOOKUP($P550,Receiving!$C:$T,5,FALSE),0)</f>
        <v>0.2857142857142857</v>
      </c>
      <c r="Z550" s="21">
        <f>IFERROR(VLOOKUP($P550,Receiving!$C:$T,10,FALSE)/VLOOKUP($P550,Receiving!$C:$T,5,FALSE),0)</f>
        <v>2.1428571428571428</v>
      </c>
      <c r="AA550" s="21">
        <f>IFERROR(VLOOKUP($P550,Receiving!$C:$T,11,FALSE),0)</f>
        <v>7.5</v>
      </c>
      <c r="AB550" s="21">
        <f>IFERROR(VLOOKUP($P550,Receiving!$C:$T,14,FALSE),0)</f>
        <v>9</v>
      </c>
      <c r="AC550" s="21">
        <f>IFERROR(VLOOKUP($P550,Receiving!$C:$T,11,FALSE)/VLOOKUP($P550,Receiving!$C:$T,5,FALSE),0)</f>
        <v>1.0714285714285714</v>
      </c>
      <c r="AD550" s="12">
        <f>IFERROR(VLOOKUP($P550,Rushing!$C:$P,7,FALSE)/VLOOKUP($P550,Rushing!$C:$P,5,FALSE),0)</f>
        <v>0</v>
      </c>
      <c r="AE550" s="12">
        <f>IFERROR(VLOOKUP($P550,Rushing!$C:$P,8,FALSE)/VLOOKUP($P550,Rushing!$C:$P,5,FALSE),0)</f>
        <v>0</v>
      </c>
      <c r="AF550" s="12">
        <f>IFERROR(VLOOKUP($P550,Rushing!$C:$P,12,FALSE),0)</f>
        <v>0</v>
      </c>
      <c r="AG550" s="12">
        <f>IFERROR(VLOOKUP($P550,Rushing!$C:$P,9,FALSE)/VLOOKUP($P550,Rushing!$C:$P,5,FALSE),0)</f>
        <v>0</v>
      </c>
      <c r="AH550" s="12">
        <f>VLOOKUP($J550,'Vegas Odds'!$B:$S,18,FALSE)</f>
        <v>43.022920729712041</v>
      </c>
      <c r="AI550" s="12">
        <f>VLOOKUP($J550,'Vegas Odds'!$B:$S,17,FALSE)</f>
        <v>18.377079270287954</v>
      </c>
      <c r="AJ550">
        <v>1</v>
      </c>
      <c r="AK550" s="12">
        <f t="shared" si="155"/>
        <v>0</v>
      </c>
      <c r="AL550" s="12">
        <f t="shared" si="156"/>
        <v>0</v>
      </c>
      <c r="AM550" s="12">
        <f>V550/Team_Defense_Table[[#Totals],[Passing yds/att]]*'Fanduel Export'!Q550</f>
        <v>0</v>
      </c>
      <c r="AN550" s="12">
        <f t="shared" si="171"/>
        <v>0</v>
      </c>
      <c r="AO550" s="12">
        <f>IFERROR(IF(OR($B550="D",$B550="K"),0,VLOOKUP($P550,Receiving!$C:$T,7,FALSE)/VLOOKUP($P550,Receiving!$C:$T,5,FALSE)),0)*$AJ550</f>
        <v>0.42857142857142855</v>
      </c>
      <c r="AP550" s="21">
        <f t="shared" si="163"/>
        <v>39.601298701298703</v>
      </c>
      <c r="AQ550" s="21">
        <f t="shared" si="164"/>
        <v>0.4656007556096472</v>
      </c>
      <c r="AR550" s="22">
        <f t="shared" si="157"/>
        <v>0.2857142857142857</v>
      </c>
      <c r="AS550" s="22">
        <f t="shared" si="165"/>
        <v>0.3104005037397648</v>
      </c>
      <c r="AT550" s="22">
        <f>AA550/Team_Defense_Table[[#Totals],[Yards per completion]]*'Fanduel Export'!S550</f>
        <v>7.1384244794313876</v>
      </c>
      <c r="AU550" s="12">
        <f t="shared" si="172"/>
        <v>2.2157705543237709</v>
      </c>
      <c r="AV550" s="12">
        <f t="shared" si="158"/>
        <v>0</v>
      </c>
      <c r="AW550" s="21">
        <f t="shared" si="166"/>
        <v>30.299350649350647</v>
      </c>
      <c r="AX550" s="12">
        <f t="shared" si="167"/>
        <v>0</v>
      </c>
      <c r="AY550" s="12">
        <f>AF550/Team_Defense_Table[[#Totals],[Rushing Y/A]]*R550</f>
        <v>0</v>
      </c>
      <c r="AZ550" s="12">
        <f t="shared" si="173"/>
        <v>0</v>
      </c>
      <c r="BA550" s="22">
        <f t="shared" si="159"/>
        <v>0.36443419828951995</v>
      </c>
      <c r="BB550" s="22">
        <f t="shared" si="160"/>
        <v>8.0985377397671102E-2</v>
      </c>
      <c r="BC550" s="21">
        <f t="shared" si="161"/>
        <v>9.5238095238095233E-2</v>
      </c>
      <c r="BD550" t="str">
        <f t="shared" si="168"/>
        <v>Michael Walker</v>
      </c>
      <c r="BE550">
        <f t="shared" si="169"/>
        <v>4500</v>
      </c>
      <c r="BF550" t="str">
        <f t="shared" si="170"/>
        <v>WR</v>
      </c>
    </row>
    <row r="551" spans="1:58" x14ac:dyDescent="0.3">
      <c r="A551" t="s">
        <v>3443</v>
      </c>
      <c r="B551" t="s">
        <v>49</v>
      </c>
      <c r="C551" t="s">
        <v>3214</v>
      </c>
      <c r="D551" t="s">
        <v>525</v>
      </c>
      <c r="E551" t="s">
        <v>1988</v>
      </c>
      <c r="F551">
        <v>1.32500004768371</v>
      </c>
      <c r="G551">
        <v>4</v>
      </c>
      <c r="H551">
        <v>4500</v>
      </c>
      <c r="I551" t="s">
        <v>1934</v>
      </c>
      <c r="J551" t="s">
        <v>56</v>
      </c>
      <c r="K551" t="s">
        <v>78</v>
      </c>
      <c r="O551" t="str">
        <f t="shared" si="162"/>
        <v>Jason Moore</v>
      </c>
      <c r="P551" t="str">
        <f>IFERROR(VLOOKUP(O:O,'Name Bridge'!A:B,2,FALSE),O:O)</f>
        <v>Jason Moore</v>
      </c>
      <c r="Q551" s="12">
        <f>VLOOKUP($K551,'Defensive Stats'!$AC:$AH,2,FALSE)</f>
        <v>7.8496993987975952</v>
      </c>
      <c r="R551" s="12">
        <f>VLOOKUP($K551,'Defensive Stats'!$AC:$AH,4,FALSE)</f>
        <v>4.7261904761904763</v>
      </c>
      <c r="S551" s="12">
        <f>VLOOKUP($K551,'Defensive Stats'!$AC:$AH,6,FALSE)</f>
        <v>12.717532467532468</v>
      </c>
      <c r="T551" s="12">
        <f>IFERROR(VLOOKUP($P551,Passing!$C:$AF,9,FALSE)/VLOOKUP($P551,Passing!$C:$AF,5,FALSE),0)</f>
        <v>0</v>
      </c>
      <c r="U551" s="12">
        <f>IFERROR(VLOOKUP($P551,Passing!$C:$AF,11,FALSE)/VLOOKUP($P551,Passing!$C:$AF,5,FALSE),0)</f>
        <v>0</v>
      </c>
      <c r="V551" s="12">
        <f>IFERROR(VLOOKUP($P551,Passing!$C:$AF,18,FALSE),0)</f>
        <v>0</v>
      </c>
      <c r="W551" s="12">
        <f>IFERROR(VLOOKUP($P551,Passing!$C:$AF,12,FALSE)/VLOOKUP($P551,Passing!$C:$AF,5,FALSE),0)</f>
        <v>0</v>
      </c>
      <c r="X551" s="12">
        <f>IFERROR(IF(OR($B551="D",$B551="K"),0,VLOOKUP($P551,Receiving!$C:$T,7,FALSE)/VLOOKUP($P551,Receiving!$C:$T,5,FALSE)),0)*$AJ551</f>
        <v>0.5</v>
      </c>
      <c r="Y551" s="21">
        <f>IFERROR(VLOOKUP($P551,Receiving!$C:$T,8,FALSE)/VLOOKUP($P551,Receiving!$C:$T,5,FALSE),0)</f>
        <v>0.2</v>
      </c>
      <c r="Z551" s="21">
        <f>IFERROR(VLOOKUP($P551,Receiving!$C:$T,10,FALSE)/VLOOKUP($P551,Receiving!$C:$T,5,FALSE),0)</f>
        <v>4.3</v>
      </c>
      <c r="AA551" s="21">
        <f>IFERROR(VLOOKUP($P551,Receiving!$C:$T,11,FALSE),0)</f>
        <v>21.5</v>
      </c>
      <c r="AB551" s="21">
        <f>IFERROR(VLOOKUP($P551,Receiving!$C:$T,14,FALSE),0)</f>
        <v>32</v>
      </c>
      <c r="AC551" s="21">
        <f>IFERROR(VLOOKUP($P551,Receiving!$C:$T,11,FALSE)/VLOOKUP($P551,Receiving!$C:$T,5,FALSE),0)</f>
        <v>2.15</v>
      </c>
      <c r="AD551" s="12">
        <f>IFERROR(VLOOKUP($P551,Rushing!$C:$P,7,FALSE)/VLOOKUP($P551,Rushing!$C:$P,5,FALSE),0)</f>
        <v>0</v>
      </c>
      <c r="AE551" s="12">
        <f>IFERROR(VLOOKUP($P551,Rushing!$C:$P,8,FALSE)/VLOOKUP($P551,Rushing!$C:$P,5,FALSE),0)</f>
        <v>0</v>
      </c>
      <c r="AF551" s="12">
        <f>IFERROR(VLOOKUP($P551,Rushing!$C:$P,12,FALSE),0)</f>
        <v>0</v>
      </c>
      <c r="AG551" s="12">
        <f>IFERROR(VLOOKUP($P551,Rushing!$C:$P,9,FALSE)/VLOOKUP($P551,Rushing!$C:$P,5,FALSE),0)</f>
        <v>0</v>
      </c>
      <c r="AH551" s="12">
        <f>VLOOKUP($J551,'Vegas Odds'!$B:$S,18,FALSE)</f>
        <v>34.151746652267818</v>
      </c>
      <c r="AI551" s="12">
        <f>VLOOKUP($J551,'Vegas Odds'!$B:$S,17,FALSE)</f>
        <v>26.748253347732181</v>
      </c>
      <c r="AJ551">
        <v>1</v>
      </c>
      <c r="AK551" s="12">
        <f t="shared" si="155"/>
        <v>0</v>
      </c>
      <c r="AL551" s="12">
        <f t="shared" si="156"/>
        <v>0</v>
      </c>
      <c r="AM551" s="12">
        <f>V551/Team_Defense_Table[[#Totals],[Passing yds/att]]*'Fanduel Export'!Q551</f>
        <v>0</v>
      </c>
      <c r="AN551" s="12">
        <f t="shared" si="171"/>
        <v>0</v>
      </c>
      <c r="AO551" s="12">
        <f>IFERROR(IF(OR($B551="D",$B551="K"),0,VLOOKUP($P551,Receiving!$C:$T,7,FALSE)/VLOOKUP($P551,Receiving!$C:$T,5,FALSE)),0)*$AJ551</f>
        <v>0.5</v>
      </c>
      <c r="AP551" s="21">
        <f t="shared" si="163"/>
        <v>32.673214285714288</v>
      </c>
      <c r="AQ551" s="21">
        <f t="shared" si="164"/>
        <v>0.52262606234000042</v>
      </c>
      <c r="AR551" s="22">
        <f t="shared" si="157"/>
        <v>0.2</v>
      </c>
      <c r="AS551" s="22">
        <f t="shared" si="165"/>
        <v>0.20905042493600018</v>
      </c>
      <c r="AT551" s="22">
        <f>AA551/Team_Defense_Table[[#Totals],[Yards per completion]]*'Fanduel Export'!S551</f>
        <v>25.750009107926825</v>
      </c>
      <c r="AU551" s="12">
        <f t="shared" si="172"/>
        <v>5.3830503461179777</v>
      </c>
      <c r="AV551" s="12">
        <f t="shared" si="158"/>
        <v>0</v>
      </c>
      <c r="AW551" s="21">
        <f t="shared" si="166"/>
        <v>14.611309523809522</v>
      </c>
      <c r="AX551" s="12">
        <f t="shared" si="167"/>
        <v>0</v>
      </c>
      <c r="AY551" s="12">
        <f>AF551/Team_Defense_Table[[#Totals],[Rushing Y/A]]*R551</f>
        <v>0</v>
      </c>
      <c r="AZ551" s="12">
        <f t="shared" si="173"/>
        <v>0</v>
      </c>
      <c r="BA551" s="22">
        <f t="shared" si="159"/>
        <v>0.63830503461179777</v>
      </c>
      <c r="BB551" s="22">
        <f t="shared" si="160"/>
        <v>0.14184556324706618</v>
      </c>
      <c r="BC551" s="21">
        <f t="shared" si="161"/>
        <v>0.1111111111111111</v>
      </c>
      <c r="BD551" t="str">
        <f t="shared" si="168"/>
        <v>Jason Moore</v>
      </c>
      <c r="BE551">
        <f t="shared" si="169"/>
        <v>4500</v>
      </c>
      <c r="BF551" t="str">
        <f t="shared" si="170"/>
        <v>WR</v>
      </c>
    </row>
    <row r="552" spans="1:58" x14ac:dyDescent="0.3">
      <c r="A552" t="s">
        <v>3444</v>
      </c>
      <c r="B552" t="s">
        <v>34</v>
      </c>
      <c r="C552" t="s">
        <v>2114</v>
      </c>
      <c r="D552" t="s">
        <v>391</v>
      </c>
      <c r="E552" t="s">
        <v>1887</v>
      </c>
      <c r="F552">
        <v>3.8142858232770598</v>
      </c>
      <c r="G552">
        <v>7</v>
      </c>
      <c r="H552">
        <v>4500</v>
      </c>
      <c r="I552" t="s">
        <v>1934</v>
      </c>
      <c r="J552" t="s">
        <v>56</v>
      </c>
      <c r="K552" t="s">
        <v>78</v>
      </c>
      <c r="O552" t="str">
        <f t="shared" si="162"/>
        <v>Justin Jackson</v>
      </c>
      <c r="P552" t="str">
        <f>IFERROR(VLOOKUP(O:O,'Name Bridge'!A:B,2,FALSE),O:O)</f>
        <v>Justin Jackson</v>
      </c>
      <c r="Q552" s="12">
        <f>VLOOKUP($K552,'Defensive Stats'!$AC:$AH,2,FALSE)</f>
        <v>7.8496993987975952</v>
      </c>
      <c r="R552" s="12">
        <f>VLOOKUP($K552,'Defensive Stats'!$AC:$AH,4,FALSE)</f>
        <v>4.7261904761904763</v>
      </c>
      <c r="S552" s="12">
        <f>VLOOKUP($K552,'Defensive Stats'!$AC:$AH,6,FALSE)</f>
        <v>12.717532467532468</v>
      </c>
      <c r="T552" s="12">
        <f>IFERROR(VLOOKUP($P552,Passing!$C:$AF,9,FALSE)/VLOOKUP($P552,Passing!$C:$AF,5,FALSE),0)</f>
        <v>0</v>
      </c>
      <c r="U552" s="12">
        <f>IFERROR(VLOOKUP($P552,Passing!$C:$AF,11,FALSE)/VLOOKUP($P552,Passing!$C:$AF,5,FALSE),0)</f>
        <v>0</v>
      </c>
      <c r="V552" s="12">
        <f>IFERROR(VLOOKUP($P552,Passing!$C:$AF,18,FALSE),0)</f>
        <v>0</v>
      </c>
      <c r="W552" s="12">
        <f>IFERROR(VLOOKUP($P552,Passing!$C:$AF,12,FALSE)/VLOOKUP($P552,Passing!$C:$AF,5,FALSE),0)</f>
        <v>0</v>
      </c>
      <c r="X552" s="12">
        <f>IFERROR(IF(OR($B552="D",$B552="K"),0,VLOOKUP($P552,Receiving!$C:$T,7,FALSE)/VLOOKUP($P552,Receiving!$C:$T,5,FALSE)),0)*$AJ552</f>
        <v>1.5714285714285714</v>
      </c>
      <c r="Y552" s="21">
        <f>IFERROR(VLOOKUP($P552,Receiving!$C:$T,8,FALSE)/VLOOKUP($P552,Receiving!$C:$T,5,FALSE),0)</f>
        <v>1.2857142857142858</v>
      </c>
      <c r="Z552" s="21">
        <f>IFERROR(VLOOKUP($P552,Receiving!$C:$T,10,FALSE)/VLOOKUP($P552,Receiving!$C:$T,5,FALSE),0)</f>
        <v>3.1428571428571428</v>
      </c>
      <c r="AA552" s="21">
        <f>IFERROR(VLOOKUP($P552,Receiving!$C:$T,11,FALSE),0)</f>
        <v>2.4</v>
      </c>
      <c r="AB552" s="21">
        <f>IFERROR(VLOOKUP($P552,Receiving!$C:$T,14,FALSE),0)</f>
        <v>9</v>
      </c>
      <c r="AC552" s="21">
        <f>IFERROR(VLOOKUP($P552,Receiving!$C:$T,11,FALSE)/VLOOKUP($P552,Receiving!$C:$T,5,FALSE),0)</f>
        <v>0.34285714285714286</v>
      </c>
      <c r="AD552" s="12">
        <f>IFERROR(VLOOKUP($P552,Rushing!$C:$P,7,FALSE)/VLOOKUP($P552,Rushing!$C:$P,5,FALSE),0)</f>
        <v>4.1428571428571432</v>
      </c>
      <c r="AE552" s="12">
        <f>IFERROR(VLOOKUP($P552,Rushing!$C:$P,8,FALSE)/VLOOKUP($P552,Rushing!$C:$P,5,FALSE),0)</f>
        <v>28.571428571428573</v>
      </c>
      <c r="AF552" s="12" t="str">
        <f>IFERROR(VLOOKUP($P552,Rushing!$C:$P,12,FALSE),0)</f>
        <v>6.9</v>
      </c>
      <c r="AG552" s="12">
        <f>IFERROR(VLOOKUP($P552,Rushing!$C:$P,9,FALSE)/VLOOKUP($P552,Rushing!$C:$P,5,FALSE),0)</f>
        <v>0</v>
      </c>
      <c r="AH552" s="12">
        <f>VLOOKUP($J552,'Vegas Odds'!$B:$S,18,FALSE)</f>
        <v>34.151746652267818</v>
      </c>
      <c r="AI552" s="12">
        <f>VLOOKUP($J552,'Vegas Odds'!$B:$S,17,FALSE)</f>
        <v>26.748253347732181</v>
      </c>
      <c r="AJ552">
        <v>1</v>
      </c>
      <c r="AK552" s="12">
        <f t="shared" si="155"/>
        <v>0</v>
      </c>
      <c r="AL552" s="12">
        <f t="shared" si="156"/>
        <v>0</v>
      </c>
      <c r="AM552" s="12">
        <f>V552/Team_Defense_Table[[#Totals],[Passing yds/att]]*'Fanduel Export'!Q552</f>
        <v>0</v>
      </c>
      <c r="AN552" s="12">
        <f t="shared" si="171"/>
        <v>0</v>
      </c>
      <c r="AO552" s="12">
        <f>IFERROR(IF(OR($B552="D",$B552="K"),0,VLOOKUP($P552,Receiving!$C:$T,7,FALSE)/VLOOKUP($P552,Receiving!$C:$T,5,FALSE)),0)*$AJ552</f>
        <v>1.5714285714285714</v>
      </c>
      <c r="AP552" s="21">
        <f t="shared" si="163"/>
        <v>32.673214285714288</v>
      </c>
      <c r="AQ552" s="21">
        <f t="shared" si="164"/>
        <v>1.6425390530685728</v>
      </c>
      <c r="AR552" s="22">
        <f t="shared" si="157"/>
        <v>1.2857142857142858</v>
      </c>
      <c r="AS552" s="22">
        <f t="shared" si="165"/>
        <v>1.343895588874287</v>
      </c>
      <c r="AT552" s="22">
        <f>AA552/Team_Defense_Table[[#Totals],[Yards per completion]]*'Fanduel Export'!S552</f>
        <v>2.8744196213499711</v>
      </c>
      <c r="AU552" s="12">
        <f t="shared" si="172"/>
        <v>3.8629198497059245</v>
      </c>
      <c r="AV552" s="12">
        <f t="shared" si="158"/>
        <v>4.1428571428571432</v>
      </c>
      <c r="AW552" s="21">
        <f t="shared" si="166"/>
        <v>14.611309523809522</v>
      </c>
      <c r="AX552" s="12">
        <f t="shared" si="167"/>
        <v>7.5841383183369047</v>
      </c>
      <c r="AY552" s="12">
        <f>AF552/Team_Defense_Table[[#Totals],[Rushing Y/A]]*R552</f>
        <v>7.5619047619047626</v>
      </c>
      <c r="AZ552" s="12">
        <f t="shared" si="173"/>
        <v>57.35053166437622</v>
      </c>
      <c r="BA552" s="22">
        <f t="shared" si="159"/>
        <v>6.764202294265357</v>
      </c>
      <c r="BB552" s="22">
        <f t="shared" si="160"/>
        <v>1.5031560653923015</v>
      </c>
      <c r="BC552" s="21">
        <f t="shared" si="161"/>
        <v>0.34920634920634919</v>
      </c>
      <c r="BD552" t="str">
        <f t="shared" si="168"/>
        <v>Justin Jackson</v>
      </c>
      <c r="BE552">
        <f t="shared" si="169"/>
        <v>4500</v>
      </c>
      <c r="BF552" t="str">
        <f t="shared" si="170"/>
        <v>RB</v>
      </c>
    </row>
    <row r="553" spans="1:58" x14ac:dyDescent="0.3">
      <c r="A553" t="s">
        <v>3445</v>
      </c>
      <c r="B553" t="s">
        <v>49</v>
      </c>
      <c r="C553" t="s">
        <v>2724</v>
      </c>
      <c r="D553" t="s">
        <v>3446</v>
      </c>
      <c r="E553" t="s">
        <v>3447</v>
      </c>
      <c r="F553">
        <v>0</v>
      </c>
      <c r="G553">
        <v>0</v>
      </c>
      <c r="H553">
        <v>4500</v>
      </c>
      <c r="I553" t="s">
        <v>1922</v>
      </c>
      <c r="J553" t="s">
        <v>107</v>
      </c>
      <c r="K553" t="s">
        <v>130</v>
      </c>
      <c r="O553" t="str">
        <f t="shared" si="162"/>
        <v>Isaiah Hodgins</v>
      </c>
      <c r="P553" t="str">
        <f>IFERROR(VLOOKUP(O:O,'Name Bridge'!A:B,2,FALSE),O:O)</f>
        <v>Isaiah Hodgins</v>
      </c>
      <c r="Q553" s="12">
        <f>VLOOKUP($K553,'Defensive Stats'!$AC:$AH,2,FALSE)</f>
        <v>6.45982905982906</v>
      </c>
      <c r="R553" s="12">
        <f>VLOOKUP($K553,'Defensive Stats'!$AC:$AH,4,FALSE)</f>
        <v>3.3357314148681056</v>
      </c>
      <c r="S553" s="12">
        <f>VLOOKUP($K553,'Defensive Stats'!$AC:$AH,6,FALSE)</f>
        <v>10.410468319559229</v>
      </c>
      <c r="T553" s="12">
        <f>IFERROR(VLOOKUP($P553,Passing!$C:$AF,9,FALSE)/VLOOKUP($P553,Passing!$C:$AF,5,FALSE),0)</f>
        <v>0</v>
      </c>
      <c r="U553" s="12">
        <f>IFERROR(VLOOKUP($P553,Passing!$C:$AF,11,FALSE)/VLOOKUP($P553,Passing!$C:$AF,5,FALSE),0)</f>
        <v>0</v>
      </c>
      <c r="V553" s="12">
        <f>IFERROR(VLOOKUP($P553,Passing!$C:$AF,18,FALSE),0)</f>
        <v>0</v>
      </c>
      <c r="W553" s="12">
        <f>IFERROR(VLOOKUP($P553,Passing!$C:$AF,12,FALSE)/VLOOKUP($P553,Passing!$C:$AF,5,FALSE),0)</f>
        <v>0</v>
      </c>
      <c r="X553" s="12">
        <f>IFERROR(IF(OR($B553="D",$B553="K"),0,VLOOKUP($P553,Receiving!$C:$T,7,FALSE)/VLOOKUP($P553,Receiving!$C:$T,5,FALSE)),0)*$AJ553</f>
        <v>0</v>
      </c>
      <c r="Y553" s="21">
        <f>IFERROR(VLOOKUP($P553,Receiving!$C:$T,8,FALSE)/VLOOKUP($P553,Receiving!$C:$T,5,FALSE),0)</f>
        <v>0</v>
      </c>
      <c r="Z553" s="21">
        <f>IFERROR(VLOOKUP($P553,Receiving!$C:$T,10,FALSE)/VLOOKUP($P553,Receiving!$C:$T,5,FALSE),0)</f>
        <v>0</v>
      </c>
      <c r="AA553" s="21">
        <f>IFERROR(VLOOKUP($P553,Receiving!$C:$T,11,FALSE),0)</f>
        <v>0</v>
      </c>
      <c r="AB553" s="21">
        <f>IFERROR(VLOOKUP($P553,Receiving!$C:$T,14,FALSE),0)</f>
        <v>0</v>
      </c>
      <c r="AC553" s="21">
        <f>IFERROR(VLOOKUP($P553,Receiving!$C:$T,11,FALSE)/VLOOKUP($P553,Receiving!$C:$T,5,FALSE),0)</f>
        <v>0</v>
      </c>
      <c r="AD553" s="12">
        <f>IFERROR(VLOOKUP($P553,Rushing!$C:$P,7,FALSE)/VLOOKUP($P553,Rushing!$C:$P,5,FALSE),0)</f>
        <v>0</v>
      </c>
      <c r="AE553" s="12">
        <f>IFERROR(VLOOKUP($P553,Rushing!$C:$P,8,FALSE)/VLOOKUP($P553,Rushing!$C:$P,5,FALSE),0)</f>
        <v>0</v>
      </c>
      <c r="AF553" s="12">
        <f>IFERROR(VLOOKUP($P553,Rushing!$C:$P,12,FALSE),0)</f>
        <v>0</v>
      </c>
      <c r="AG553" s="12">
        <f>IFERROR(VLOOKUP($P553,Rushing!$C:$P,9,FALSE)/VLOOKUP($P553,Rushing!$C:$P,5,FALSE),0)</f>
        <v>0</v>
      </c>
      <c r="AH553" s="12">
        <f>VLOOKUP($J553,'Vegas Odds'!$B:$S,18,FALSE)</f>
        <v>31.210567449280106</v>
      </c>
      <c r="AI553" s="12">
        <f>VLOOKUP($J553,'Vegas Odds'!$B:$S,17,FALSE)</f>
        <v>27.689432550719893</v>
      </c>
      <c r="AJ553">
        <v>1</v>
      </c>
      <c r="AK553" s="12">
        <f t="shared" si="155"/>
        <v>0</v>
      </c>
      <c r="AL553" s="12">
        <f t="shared" si="156"/>
        <v>0</v>
      </c>
      <c r="AM553" s="12">
        <f>V553/Team_Defense_Table[[#Totals],[Passing yds/att]]*'Fanduel Export'!Q553</f>
        <v>0</v>
      </c>
      <c r="AN553" s="12">
        <f t="shared" si="171"/>
        <v>0</v>
      </c>
      <c r="AO553" s="12">
        <f>IFERROR(IF(OR($B553="D",$B553="K"),0,VLOOKUP($P553,Receiving!$C:$T,7,FALSE)/VLOOKUP($P553,Receiving!$C:$T,5,FALSE)),0)*$AJ553</f>
        <v>0</v>
      </c>
      <c r="AP553" s="21">
        <f t="shared" si="163"/>
        <v>43.803379953379959</v>
      </c>
      <c r="AQ553" s="21">
        <f t="shared" si="164"/>
        <v>0</v>
      </c>
      <c r="AR553" s="22">
        <f t="shared" si="157"/>
        <v>0</v>
      </c>
      <c r="AS553" s="22">
        <f t="shared" si="165"/>
        <v>0</v>
      </c>
      <c r="AT553" s="22">
        <f>AA553/Team_Defense_Table[[#Totals],[Yards per completion]]*'Fanduel Export'!S553</f>
        <v>0</v>
      </c>
      <c r="AU553" s="12">
        <f t="shared" si="172"/>
        <v>0</v>
      </c>
      <c r="AV553" s="12">
        <f t="shared" si="158"/>
        <v>0</v>
      </c>
      <c r="AW553" s="21">
        <f t="shared" si="166"/>
        <v>25.532284382284381</v>
      </c>
      <c r="AX553" s="12">
        <f t="shared" si="167"/>
        <v>0</v>
      </c>
      <c r="AY553" s="12">
        <f>AF553/Team_Defense_Table[[#Totals],[Rushing Y/A]]*R553</f>
        <v>0</v>
      </c>
      <c r="AZ553" s="12">
        <f t="shared" si="173"/>
        <v>0</v>
      </c>
      <c r="BA553" s="22">
        <f t="shared" si="159"/>
        <v>0</v>
      </c>
      <c r="BB553" s="22">
        <f t="shared" si="160"/>
        <v>0</v>
      </c>
      <c r="BC553" s="21">
        <f t="shared" si="161"/>
        <v>0</v>
      </c>
      <c r="BD553" t="str">
        <f t="shared" si="168"/>
        <v>Isaiah Hodgins</v>
      </c>
      <c r="BE553">
        <f t="shared" si="169"/>
        <v>4500</v>
      </c>
      <c r="BF553" t="str">
        <f t="shared" si="170"/>
        <v>WR</v>
      </c>
    </row>
    <row r="554" spans="1:58" x14ac:dyDescent="0.3">
      <c r="A554" t="s">
        <v>3448</v>
      </c>
      <c r="B554" t="s">
        <v>34</v>
      </c>
      <c r="C554" t="s">
        <v>3449</v>
      </c>
      <c r="D554" t="s">
        <v>667</v>
      </c>
      <c r="E554" t="s">
        <v>2293</v>
      </c>
      <c r="F554">
        <v>2.2461539048414898</v>
      </c>
      <c r="G554">
        <v>13</v>
      </c>
      <c r="H554">
        <v>4500</v>
      </c>
      <c r="I554" t="s">
        <v>1884</v>
      </c>
      <c r="J554" t="s">
        <v>1138</v>
      </c>
      <c r="K554" t="s">
        <v>33</v>
      </c>
      <c r="L554" t="s">
        <v>2506</v>
      </c>
      <c r="M554" t="s">
        <v>2714</v>
      </c>
      <c r="O554" t="str">
        <f t="shared" si="162"/>
        <v>Rod Smith</v>
      </c>
      <c r="P554" t="str">
        <f>IFERROR(VLOOKUP(O:O,'Name Bridge'!A:B,2,FALSE),O:O)</f>
        <v>Rod Smith</v>
      </c>
      <c r="Q554" s="12">
        <f>VLOOKUP($K554,'Defensive Stats'!$AC:$AH,2,FALSE)</f>
        <v>6.7941176470588234</v>
      </c>
      <c r="R554" s="12">
        <f>VLOOKUP($K554,'Defensive Stats'!$AC:$AH,4,FALSE)</f>
        <v>5.1595505617977526</v>
      </c>
      <c r="S554" s="12">
        <f>VLOOKUP($K554,'Defensive Stats'!$AC:$AH,6,FALSE)</f>
        <v>10.651296829971182</v>
      </c>
      <c r="T554" s="12">
        <f>IFERROR(VLOOKUP($P554,Passing!$C:$AF,9,FALSE)/VLOOKUP($P554,Passing!$C:$AF,5,FALSE),0)</f>
        <v>0</v>
      </c>
      <c r="U554" s="12">
        <f>IFERROR(VLOOKUP($P554,Passing!$C:$AF,11,FALSE)/VLOOKUP($P554,Passing!$C:$AF,5,FALSE),0)</f>
        <v>0</v>
      </c>
      <c r="V554" s="12">
        <f>IFERROR(VLOOKUP($P554,Passing!$C:$AF,18,FALSE),0)</f>
        <v>0</v>
      </c>
      <c r="W554" s="12">
        <f>IFERROR(VLOOKUP($P554,Passing!$C:$AF,12,FALSE)/VLOOKUP($P554,Passing!$C:$AF,5,FALSE),0)</f>
        <v>0</v>
      </c>
      <c r="X554" s="12">
        <f>IFERROR(IF(OR($B554="D",$B554="K"),0,VLOOKUP($P554,Receiving!$C:$T,7,FALSE)/VLOOKUP($P554,Receiving!$C:$T,5,FALSE)),0)*$AJ554</f>
        <v>0</v>
      </c>
      <c r="Y554" s="21">
        <f>IFERROR(VLOOKUP($P554,Receiving!$C:$T,8,FALSE)/VLOOKUP($P554,Receiving!$C:$T,5,FALSE),0)</f>
        <v>0</v>
      </c>
      <c r="Z554" s="21">
        <f>IFERROR(VLOOKUP($P554,Receiving!$C:$T,10,FALSE)/VLOOKUP($P554,Receiving!$C:$T,5,FALSE),0)</f>
        <v>0</v>
      </c>
      <c r="AA554" s="21">
        <f>IFERROR(VLOOKUP($P554,Receiving!$C:$T,11,FALSE),0)</f>
        <v>0</v>
      </c>
      <c r="AB554" s="21">
        <f>IFERROR(VLOOKUP($P554,Receiving!$C:$T,14,FALSE),0)</f>
        <v>0</v>
      </c>
      <c r="AC554" s="21">
        <f>IFERROR(VLOOKUP($P554,Receiving!$C:$T,11,FALSE)/VLOOKUP($P554,Receiving!$C:$T,5,FALSE),0)</f>
        <v>0</v>
      </c>
      <c r="AD554" s="12">
        <f>IFERROR(VLOOKUP($P554,Rushing!$C:$P,7,FALSE)/VLOOKUP($P554,Rushing!$C:$P,5,FALSE),0)</f>
        <v>0</v>
      </c>
      <c r="AE554" s="12">
        <f>IFERROR(VLOOKUP($P554,Rushing!$C:$P,8,FALSE)/VLOOKUP($P554,Rushing!$C:$P,5,FALSE),0)</f>
        <v>0</v>
      </c>
      <c r="AF554" s="12">
        <f>IFERROR(VLOOKUP($P554,Rushing!$C:$P,12,FALSE),0)</f>
        <v>0</v>
      </c>
      <c r="AG554" s="12">
        <f>IFERROR(VLOOKUP($P554,Rushing!$C:$P,9,FALSE)/VLOOKUP($P554,Rushing!$C:$P,5,FALSE),0)</f>
        <v>0</v>
      </c>
      <c r="AH554" s="12">
        <f>VLOOKUP($J554,'Vegas Odds'!$B:$S,18,FALSE)</f>
        <v>29.094443537499998</v>
      </c>
      <c r="AI554" s="12">
        <f>VLOOKUP($J554,'Vegas Odds'!$B:$S,17,FALSE)</f>
        <v>32.205556462499999</v>
      </c>
      <c r="AJ554">
        <v>1</v>
      </c>
      <c r="AK554" s="12">
        <f t="shared" si="155"/>
        <v>0</v>
      </c>
      <c r="AL554" s="12">
        <f t="shared" si="156"/>
        <v>0</v>
      </c>
      <c r="AM554" s="12">
        <f>V554/Team_Defense_Table[[#Totals],[Passing yds/att]]*'Fanduel Export'!Q554</f>
        <v>0</v>
      </c>
      <c r="AN554" s="12">
        <f t="shared" si="171"/>
        <v>0</v>
      </c>
      <c r="AO554" s="12">
        <f>IFERROR(IF(OR($B554="D",$B554="K"),0,VLOOKUP($P554,Receiving!$C:$T,7,FALSE)/VLOOKUP($P554,Receiving!$C:$T,5,FALSE)),0)*$AJ554</f>
        <v>0</v>
      </c>
      <c r="AP554" s="21">
        <f t="shared" si="163"/>
        <v>44.777285214785209</v>
      </c>
      <c r="AQ554" s="21">
        <f t="shared" si="164"/>
        <v>0</v>
      </c>
      <c r="AR554" s="22">
        <f t="shared" si="157"/>
        <v>0</v>
      </c>
      <c r="AS554" s="22">
        <f t="shared" si="165"/>
        <v>0</v>
      </c>
      <c r="AT554" s="22">
        <f>AA554/Team_Defense_Table[[#Totals],[Yards per completion]]*'Fanduel Export'!S554</f>
        <v>0</v>
      </c>
      <c r="AU554" s="12">
        <f t="shared" si="172"/>
        <v>0</v>
      </c>
      <c r="AV554" s="12">
        <f t="shared" si="158"/>
        <v>0</v>
      </c>
      <c r="AW554" s="21">
        <f t="shared" si="166"/>
        <v>27.354940892440894</v>
      </c>
      <c r="AX554" s="12">
        <f t="shared" si="167"/>
        <v>0</v>
      </c>
      <c r="AY554" s="12">
        <f>AF554/Team_Defense_Table[[#Totals],[Rushing Y/A]]*R554</f>
        <v>0</v>
      </c>
      <c r="AZ554" s="12">
        <f t="shared" si="173"/>
        <v>0</v>
      </c>
      <c r="BA554" s="22">
        <f t="shared" si="159"/>
        <v>0</v>
      </c>
      <c r="BB554" s="22">
        <f t="shared" si="160"/>
        <v>0</v>
      </c>
      <c r="BC554" s="21">
        <f t="shared" si="161"/>
        <v>0</v>
      </c>
      <c r="BD554" t="str">
        <f t="shared" si="168"/>
        <v>Rod Smith</v>
      </c>
      <c r="BE554">
        <f t="shared" si="169"/>
        <v>4500</v>
      </c>
      <c r="BF554" t="str">
        <f t="shared" si="170"/>
        <v>RB</v>
      </c>
    </row>
    <row r="555" spans="1:58" x14ac:dyDescent="0.3">
      <c r="A555" t="s">
        <v>3450</v>
      </c>
      <c r="B555" t="s">
        <v>34</v>
      </c>
      <c r="C555" t="s">
        <v>3451</v>
      </c>
      <c r="D555" t="s">
        <v>3452</v>
      </c>
      <c r="E555" t="s">
        <v>2436</v>
      </c>
      <c r="F555">
        <v>0</v>
      </c>
      <c r="G555">
        <v>0</v>
      </c>
      <c r="H555">
        <v>4500</v>
      </c>
      <c r="I555" t="s">
        <v>1900</v>
      </c>
      <c r="J555" t="s">
        <v>61</v>
      </c>
      <c r="K555" t="s">
        <v>84</v>
      </c>
      <c r="O555" t="str">
        <f t="shared" si="162"/>
        <v>DeeJay Dallas</v>
      </c>
      <c r="P555" t="str">
        <f>IFERROR(VLOOKUP(O:O,'Name Bridge'!A:B,2,FALSE),O:O)</f>
        <v>DeeJay Dallas</v>
      </c>
      <c r="Q555" s="12">
        <f>VLOOKUP($K555,'Defensive Stats'!$AC:$AH,2,FALSE)</f>
        <v>7.3097014925373136</v>
      </c>
      <c r="R555" s="12">
        <f>VLOOKUP($K555,'Defensive Stats'!$AC:$AH,4,FALSE)</f>
        <v>4.2161520190023749</v>
      </c>
      <c r="S555" s="12">
        <f>VLOOKUP($K555,'Defensive Stats'!$AC:$AH,6,FALSE)</f>
        <v>11.162393162393162</v>
      </c>
      <c r="T555" s="12">
        <f>IFERROR(VLOOKUP($P555,Passing!$C:$AF,9,FALSE)/VLOOKUP($P555,Passing!$C:$AF,5,FALSE),0)</f>
        <v>0</v>
      </c>
      <c r="U555" s="12">
        <f>IFERROR(VLOOKUP($P555,Passing!$C:$AF,11,FALSE)/VLOOKUP($P555,Passing!$C:$AF,5,FALSE),0)</f>
        <v>0</v>
      </c>
      <c r="V555" s="12">
        <f>IFERROR(VLOOKUP($P555,Passing!$C:$AF,18,FALSE),0)</f>
        <v>0</v>
      </c>
      <c r="W555" s="12">
        <f>IFERROR(VLOOKUP($P555,Passing!$C:$AF,12,FALSE)/VLOOKUP($P555,Passing!$C:$AF,5,FALSE),0)</f>
        <v>0</v>
      </c>
      <c r="X555" s="12">
        <f>IFERROR(IF(OR($B555="D",$B555="K"),0,VLOOKUP($P555,Receiving!$C:$T,7,FALSE)/VLOOKUP($P555,Receiving!$C:$T,5,FALSE)),0)*$AJ555</f>
        <v>0</v>
      </c>
      <c r="Y555" s="21">
        <f>IFERROR(VLOOKUP($P555,Receiving!$C:$T,8,FALSE)/VLOOKUP($P555,Receiving!$C:$T,5,FALSE),0)</f>
        <v>0</v>
      </c>
      <c r="Z555" s="21">
        <f>IFERROR(VLOOKUP($P555,Receiving!$C:$T,10,FALSE)/VLOOKUP($P555,Receiving!$C:$T,5,FALSE),0)</f>
        <v>0</v>
      </c>
      <c r="AA555" s="21">
        <f>IFERROR(VLOOKUP($P555,Receiving!$C:$T,11,FALSE),0)</f>
        <v>0</v>
      </c>
      <c r="AB555" s="21">
        <f>IFERROR(VLOOKUP($P555,Receiving!$C:$T,14,FALSE),0)</f>
        <v>0</v>
      </c>
      <c r="AC555" s="21">
        <f>IFERROR(VLOOKUP($P555,Receiving!$C:$T,11,FALSE)/VLOOKUP($P555,Receiving!$C:$T,5,FALSE),0)</f>
        <v>0</v>
      </c>
      <c r="AD555" s="12">
        <f>IFERROR(VLOOKUP($P555,Rushing!$C:$P,7,FALSE)/VLOOKUP($P555,Rushing!$C:$P,5,FALSE),0)</f>
        <v>0</v>
      </c>
      <c r="AE555" s="12">
        <f>IFERROR(VLOOKUP($P555,Rushing!$C:$P,8,FALSE)/VLOOKUP($P555,Rushing!$C:$P,5,FALSE),0)</f>
        <v>0</v>
      </c>
      <c r="AF555" s="12">
        <f>IFERROR(VLOOKUP($P555,Rushing!$C:$P,12,FALSE),0)</f>
        <v>0</v>
      </c>
      <c r="AG555" s="12">
        <f>IFERROR(VLOOKUP($P555,Rushing!$C:$P,9,FALSE)/VLOOKUP($P555,Rushing!$C:$P,5,FALSE),0)</f>
        <v>0</v>
      </c>
      <c r="AH555" s="12">
        <f>VLOOKUP($J555,'Vegas Odds'!$B:$S,18,FALSE)</f>
        <v>34.284943948412703</v>
      </c>
      <c r="AI555" s="12">
        <f>VLOOKUP($J555,'Vegas Odds'!$B:$S,17,FALSE)</f>
        <v>30.315056051587295</v>
      </c>
      <c r="AJ555">
        <v>1</v>
      </c>
      <c r="AK555" s="12">
        <f t="shared" si="155"/>
        <v>0</v>
      </c>
      <c r="AL555" s="12">
        <f t="shared" si="156"/>
        <v>0</v>
      </c>
      <c r="AM555" s="12">
        <f>V555/Team_Defense_Table[[#Totals],[Passing yds/att]]*'Fanduel Export'!Q555</f>
        <v>0</v>
      </c>
      <c r="AN555" s="12">
        <f t="shared" si="171"/>
        <v>0</v>
      </c>
      <c r="AO555" s="12">
        <f>IFERROR(IF(OR($B555="D",$B555="K"),0,VLOOKUP($P555,Receiving!$C:$T,7,FALSE)/VLOOKUP($P555,Receiving!$C:$T,5,FALSE)),0)*$AJ555</f>
        <v>0</v>
      </c>
      <c r="AP555" s="21">
        <f t="shared" si="163"/>
        <v>34.263041125541122</v>
      </c>
      <c r="AQ555" s="21">
        <f t="shared" si="164"/>
        <v>0</v>
      </c>
      <c r="AR555" s="22">
        <f t="shared" si="157"/>
        <v>0</v>
      </c>
      <c r="AS555" s="22">
        <f t="shared" si="165"/>
        <v>0</v>
      </c>
      <c r="AT555" s="22">
        <f>AA555/Team_Defense_Table[[#Totals],[Yards per completion]]*'Fanduel Export'!S555</f>
        <v>0</v>
      </c>
      <c r="AU555" s="12">
        <f t="shared" si="172"/>
        <v>0</v>
      </c>
      <c r="AV555" s="12">
        <f t="shared" si="158"/>
        <v>0</v>
      </c>
      <c r="AW555" s="21">
        <f t="shared" si="166"/>
        <v>46.789285714285711</v>
      </c>
      <c r="AX555" s="12">
        <f t="shared" si="167"/>
        <v>0</v>
      </c>
      <c r="AY555" s="12">
        <f>AF555/Team_Defense_Table[[#Totals],[Rushing Y/A]]*R555</f>
        <v>0</v>
      </c>
      <c r="AZ555" s="12">
        <f t="shared" si="173"/>
        <v>0</v>
      </c>
      <c r="BA555" s="22">
        <f t="shared" si="159"/>
        <v>0</v>
      </c>
      <c r="BB555" s="22">
        <f t="shared" si="160"/>
        <v>0</v>
      </c>
      <c r="BC555" s="21">
        <f t="shared" si="161"/>
        <v>0</v>
      </c>
      <c r="BD555" t="str">
        <f t="shared" si="168"/>
        <v>DeeJay Dallas</v>
      </c>
      <c r="BE555">
        <f t="shared" si="169"/>
        <v>4500</v>
      </c>
      <c r="BF555" t="str">
        <f t="shared" si="170"/>
        <v>RB</v>
      </c>
    </row>
    <row r="556" spans="1:58" x14ac:dyDescent="0.3">
      <c r="A556" t="s">
        <v>3453</v>
      </c>
      <c r="B556" t="s">
        <v>49</v>
      </c>
      <c r="C556" t="s">
        <v>2120</v>
      </c>
      <c r="D556" t="s">
        <v>483</v>
      </c>
      <c r="E556" t="s">
        <v>3454</v>
      </c>
      <c r="F556">
        <v>2.6666666666666599</v>
      </c>
      <c r="G556">
        <v>3</v>
      </c>
      <c r="H556">
        <v>4500</v>
      </c>
      <c r="I556" t="s">
        <v>1896</v>
      </c>
      <c r="J556" t="s">
        <v>46</v>
      </c>
      <c r="K556" t="s">
        <v>1094</v>
      </c>
      <c r="O556" t="str">
        <f t="shared" si="162"/>
        <v>Chad Beebe</v>
      </c>
      <c r="P556" t="str">
        <f>IFERROR(VLOOKUP(O:O,'Name Bridge'!A:B,2,FALSE),O:O)</f>
        <v>Chad Beebe</v>
      </c>
      <c r="Q556" s="12">
        <f>VLOOKUP($K556,'Defensive Stats'!$AC:$AH,2,FALSE)</f>
        <v>6.8150183150183148</v>
      </c>
      <c r="R556" s="12">
        <f>VLOOKUP($K556,'Defensive Stats'!$AC:$AH,4,FALSE)</f>
        <v>4.6739659367396591</v>
      </c>
      <c r="S556" s="12">
        <f>VLOOKUP($K556,'Defensive Stats'!$AC:$AH,6,FALSE)</f>
        <v>11.414110429447852</v>
      </c>
      <c r="T556" s="12">
        <f>IFERROR(VLOOKUP($P556,Passing!$C:$AF,9,FALSE)/VLOOKUP($P556,Passing!$C:$AF,5,FALSE),0)</f>
        <v>0</v>
      </c>
      <c r="U556" s="12">
        <f>IFERROR(VLOOKUP($P556,Passing!$C:$AF,11,FALSE)/VLOOKUP($P556,Passing!$C:$AF,5,FALSE),0)</f>
        <v>0</v>
      </c>
      <c r="V556" s="12">
        <f>IFERROR(VLOOKUP($P556,Passing!$C:$AF,18,FALSE),0)</f>
        <v>0</v>
      </c>
      <c r="W556" s="12">
        <f>IFERROR(VLOOKUP($P556,Passing!$C:$AF,12,FALSE)/VLOOKUP($P556,Passing!$C:$AF,5,FALSE),0)</f>
        <v>0</v>
      </c>
      <c r="X556" s="12">
        <f>IFERROR(IF(OR($B556="D",$B556="K"),0,VLOOKUP($P556,Receiving!$C:$T,7,FALSE)/VLOOKUP($P556,Receiving!$C:$T,5,FALSE)),0)*$AJ556</f>
        <v>0.66666666666666663</v>
      </c>
      <c r="Y556" s="21">
        <f>IFERROR(VLOOKUP($P556,Receiving!$C:$T,8,FALSE)/VLOOKUP($P556,Receiving!$C:$T,5,FALSE),0)</f>
        <v>0.66666666666666663</v>
      </c>
      <c r="Z556" s="21">
        <f>IFERROR(VLOOKUP($P556,Receiving!$C:$T,10,FALSE)/VLOOKUP($P556,Receiving!$C:$T,5,FALSE),0)</f>
        <v>23.333333333333332</v>
      </c>
      <c r="AA556" s="21">
        <f>IFERROR(VLOOKUP($P556,Receiving!$C:$T,11,FALSE),0)</f>
        <v>35</v>
      </c>
      <c r="AB556" s="21">
        <f>IFERROR(VLOOKUP($P556,Receiving!$C:$T,14,FALSE),0)</f>
        <v>61</v>
      </c>
      <c r="AC556" s="21">
        <f>IFERROR(VLOOKUP($P556,Receiving!$C:$T,11,FALSE)/VLOOKUP($P556,Receiving!$C:$T,5,FALSE),0)</f>
        <v>11.666666666666666</v>
      </c>
      <c r="AD556" s="12">
        <f>IFERROR(VLOOKUP($P556,Rushing!$C:$P,7,FALSE)/VLOOKUP($P556,Rushing!$C:$P,5,FALSE),0)</f>
        <v>0</v>
      </c>
      <c r="AE556" s="12">
        <f>IFERROR(VLOOKUP($P556,Rushing!$C:$P,8,FALSE)/VLOOKUP($P556,Rushing!$C:$P,5,FALSE),0)</f>
        <v>0</v>
      </c>
      <c r="AF556" s="12">
        <f>IFERROR(VLOOKUP($P556,Rushing!$C:$P,12,FALSE),0)</f>
        <v>0</v>
      </c>
      <c r="AG556" s="12">
        <f>IFERROR(VLOOKUP($P556,Rushing!$C:$P,9,FALSE)/VLOOKUP($P556,Rushing!$C:$P,5,FALSE),0)</f>
        <v>0</v>
      </c>
      <c r="AH556" s="12">
        <f>VLOOKUP($J556,'Vegas Odds'!$B:$S,18,FALSE)</f>
        <v>24.965896593176794</v>
      </c>
      <c r="AI556" s="12">
        <f>VLOOKUP($J556,'Vegas Odds'!$B:$S,17,FALSE)</f>
        <v>34.134103406823208</v>
      </c>
      <c r="AJ556">
        <v>1</v>
      </c>
      <c r="AK556" s="12">
        <f t="shared" si="155"/>
        <v>0</v>
      </c>
      <c r="AL556" s="12">
        <f t="shared" si="156"/>
        <v>0</v>
      </c>
      <c r="AM556" s="12">
        <f>V556/Team_Defense_Table[[#Totals],[Passing yds/att]]*'Fanduel Export'!Q556</f>
        <v>0</v>
      </c>
      <c r="AN556" s="12">
        <f t="shared" si="171"/>
        <v>0</v>
      </c>
      <c r="AO556" s="12">
        <f>IFERROR(IF(OR($B556="D",$B556="K"),0,VLOOKUP($P556,Receiving!$C:$T,7,FALSE)/VLOOKUP($P556,Receiving!$C:$T,5,FALSE)),0)*$AJ556</f>
        <v>0.66666666666666663</v>
      </c>
      <c r="AP556" s="21">
        <f t="shared" si="163"/>
        <v>26.827243589743592</v>
      </c>
      <c r="AQ556" s="21">
        <f t="shared" si="164"/>
        <v>0.62041152332478366</v>
      </c>
      <c r="AR556" s="22">
        <f t="shared" si="157"/>
        <v>0.66666666666666663</v>
      </c>
      <c r="AS556" s="22">
        <f t="shared" si="165"/>
        <v>0.62041152332478366</v>
      </c>
      <c r="AT556" s="22">
        <f>AA556/Team_Defense_Table[[#Totals],[Yards per completion]]*'Fanduel Export'!S556</f>
        <v>37.622373128878131</v>
      </c>
      <c r="AU556" s="12">
        <f t="shared" si="172"/>
        <v>23.34135382398069</v>
      </c>
      <c r="AV556" s="12">
        <f t="shared" si="158"/>
        <v>0</v>
      </c>
      <c r="AW556" s="21">
        <f t="shared" si="166"/>
        <v>37.68278388278388</v>
      </c>
      <c r="AX556" s="12">
        <f t="shared" si="167"/>
        <v>0</v>
      </c>
      <c r="AY556" s="12">
        <f>AF556/Team_Defense_Table[[#Totals],[Rushing Y/A]]*R556</f>
        <v>0</v>
      </c>
      <c r="AZ556" s="12">
        <f t="shared" si="173"/>
        <v>0</v>
      </c>
      <c r="BA556" s="22">
        <f t="shared" si="159"/>
        <v>2.6674687157314025</v>
      </c>
      <c r="BB556" s="22">
        <f t="shared" si="160"/>
        <v>0.59277082571808948</v>
      </c>
      <c r="BC556" s="21">
        <f t="shared" si="161"/>
        <v>0.14814814814814814</v>
      </c>
      <c r="BD556" t="str">
        <f t="shared" si="168"/>
        <v>Chad Beebe</v>
      </c>
      <c r="BE556">
        <f t="shared" si="169"/>
        <v>4500</v>
      </c>
      <c r="BF556" t="str">
        <f t="shared" si="170"/>
        <v>WR</v>
      </c>
    </row>
    <row r="557" spans="1:58" x14ac:dyDescent="0.3">
      <c r="A557" t="s">
        <v>3455</v>
      </c>
      <c r="B557" t="s">
        <v>49</v>
      </c>
      <c r="C557" t="s">
        <v>3456</v>
      </c>
      <c r="D557" t="s">
        <v>3457</v>
      </c>
      <c r="E557" t="s">
        <v>3458</v>
      </c>
      <c r="F557">
        <v>0</v>
      </c>
      <c r="G557">
        <v>0</v>
      </c>
      <c r="H557">
        <v>4500</v>
      </c>
      <c r="I557" t="s">
        <v>1972</v>
      </c>
      <c r="J557" t="s">
        <v>1093</v>
      </c>
      <c r="K557" t="s">
        <v>86</v>
      </c>
      <c r="O557" t="str">
        <f t="shared" si="162"/>
        <v>Quincy Adeboyejo</v>
      </c>
      <c r="P557" t="str">
        <f>IFERROR(VLOOKUP(O:O,'Name Bridge'!A:B,2,FALSE),O:O)</f>
        <v>Quincy Adeboyejo</v>
      </c>
      <c r="Q557" s="12">
        <f>VLOOKUP($K557,'Defensive Stats'!$AC:$AH,2,FALSE)</f>
        <v>7.7027522935779817</v>
      </c>
      <c r="R557" s="12">
        <f>VLOOKUP($K557,'Defensive Stats'!$AC:$AH,4,FALSE)</f>
        <v>4.4659793814432991</v>
      </c>
      <c r="S557" s="12">
        <f>VLOOKUP($K557,'Defensive Stats'!$AC:$AH,6,FALSE)</f>
        <v>12.203488372093023</v>
      </c>
      <c r="T557" s="12">
        <f>IFERROR(VLOOKUP($P557,Passing!$C:$AF,9,FALSE)/VLOOKUP($P557,Passing!$C:$AF,5,FALSE),0)</f>
        <v>0</v>
      </c>
      <c r="U557" s="12">
        <f>IFERROR(VLOOKUP($P557,Passing!$C:$AF,11,FALSE)/VLOOKUP($P557,Passing!$C:$AF,5,FALSE),0)</f>
        <v>0</v>
      </c>
      <c r="V557" s="12">
        <f>IFERROR(VLOOKUP($P557,Passing!$C:$AF,18,FALSE),0)</f>
        <v>0</v>
      </c>
      <c r="W557" s="12">
        <f>IFERROR(VLOOKUP($P557,Passing!$C:$AF,12,FALSE)/VLOOKUP($P557,Passing!$C:$AF,5,FALSE),0)</f>
        <v>0</v>
      </c>
      <c r="X557" s="12">
        <f>IFERROR(IF(OR($B557="D",$B557="K"),0,VLOOKUP($P557,Receiving!$C:$T,7,FALSE)/VLOOKUP($P557,Receiving!$C:$T,5,FALSE)),0)*$AJ557</f>
        <v>0</v>
      </c>
      <c r="Y557" s="21">
        <f>IFERROR(VLOOKUP($P557,Receiving!$C:$T,8,FALSE)/VLOOKUP($P557,Receiving!$C:$T,5,FALSE),0)</f>
        <v>0</v>
      </c>
      <c r="Z557" s="21">
        <f>IFERROR(VLOOKUP($P557,Receiving!$C:$T,10,FALSE)/VLOOKUP($P557,Receiving!$C:$T,5,FALSE),0)</f>
        <v>0</v>
      </c>
      <c r="AA557" s="21">
        <f>IFERROR(VLOOKUP($P557,Receiving!$C:$T,11,FALSE),0)</f>
        <v>0</v>
      </c>
      <c r="AB557" s="21">
        <f>IFERROR(VLOOKUP($P557,Receiving!$C:$T,14,FALSE),0)</f>
        <v>0</v>
      </c>
      <c r="AC557" s="21">
        <f>IFERROR(VLOOKUP($P557,Receiving!$C:$T,11,FALSE)/VLOOKUP($P557,Receiving!$C:$T,5,FALSE),0)</f>
        <v>0</v>
      </c>
      <c r="AD557" s="12">
        <f>IFERROR(VLOOKUP($P557,Rushing!$C:$P,7,FALSE)/VLOOKUP($P557,Rushing!$C:$P,5,FALSE),0)</f>
        <v>0</v>
      </c>
      <c r="AE557" s="12">
        <f>IFERROR(VLOOKUP($P557,Rushing!$C:$P,8,FALSE)/VLOOKUP($P557,Rushing!$C:$P,5,FALSE),0)</f>
        <v>0</v>
      </c>
      <c r="AF557" s="12">
        <f>IFERROR(VLOOKUP($P557,Rushing!$C:$P,12,FALSE),0)</f>
        <v>0</v>
      </c>
      <c r="AG557" s="12">
        <f>IFERROR(VLOOKUP($P557,Rushing!$C:$P,9,FALSE)/VLOOKUP($P557,Rushing!$C:$P,5,FALSE),0)</f>
        <v>0</v>
      </c>
      <c r="AH557" s="12">
        <f>VLOOKUP($J557,'Vegas Odds'!$B:$S,18,FALSE)</f>
        <v>34.723204605263149</v>
      </c>
      <c r="AI557" s="12">
        <f>VLOOKUP($J557,'Vegas Odds'!$B:$S,17,FALSE)</f>
        <v>31.576795394736852</v>
      </c>
      <c r="AJ557">
        <v>1</v>
      </c>
      <c r="AK557" s="12">
        <f t="shared" si="155"/>
        <v>0</v>
      </c>
      <c r="AL557" s="12">
        <f t="shared" si="156"/>
        <v>0</v>
      </c>
      <c r="AM557" s="12">
        <f>V557/Team_Defense_Table[[#Totals],[Passing yds/att]]*'Fanduel Export'!Q557</f>
        <v>0</v>
      </c>
      <c r="AN557" s="12">
        <f t="shared" si="171"/>
        <v>0</v>
      </c>
      <c r="AO557" s="12">
        <f>IFERROR(IF(OR($B557="D",$B557="K"),0,VLOOKUP($P557,Receiving!$C:$T,7,FALSE)/VLOOKUP($P557,Receiving!$C:$T,5,FALSE)),0)*$AJ557</f>
        <v>0</v>
      </c>
      <c r="AP557" s="21">
        <f t="shared" si="163"/>
        <v>42.773239260739253</v>
      </c>
      <c r="AQ557" s="21">
        <f t="shared" si="164"/>
        <v>0</v>
      </c>
      <c r="AR557" s="22">
        <f t="shared" si="157"/>
        <v>0</v>
      </c>
      <c r="AS557" s="22">
        <f t="shared" si="165"/>
        <v>0</v>
      </c>
      <c r="AT557" s="22">
        <f>AA557/Team_Defense_Table[[#Totals],[Yards per completion]]*'Fanduel Export'!S557</f>
        <v>0</v>
      </c>
      <c r="AU557" s="12">
        <f t="shared" si="172"/>
        <v>0</v>
      </c>
      <c r="AV557" s="12">
        <f t="shared" si="158"/>
        <v>0</v>
      </c>
      <c r="AW557" s="21">
        <f t="shared" si="166"/>
        <v>34.718452380952385</v>
      </c>
      <c r="AX557" s="12">
        <f t="shared" si="167"/>
        <v>0</v>
      </c>
      <c r="AY557" s="12">
        <f>AF557/Team_Defense_Table[[#Totals],[Rushing Y/A]]*R557</f>
        <v>0</v>
      </c>
      <c r="AZ557" s="12">
        <f t="shared" si="173"/>
        <v>0</v>
      </c>
      <c r="BA557" s="22">
        <f t="shared" si="159"/>
        <v>0</v>
      </c>
      <c r="BB557" s="22">
        <f t="shared" si="160"/>
        <v>0</v>
      </c>
      <c r="BC557" s="21">
        <f t="shared" si="161"/>
        <v>0</v>
      </c>
      <c r="BD557" t="str">
        <f t="shared" si="168"/>
        <v>Quincy Adeboyejo</v>
      </c>
      <c r="BE557">
        <f t="shared" si="169"/>
        <v>4500</v>
      </c>
      <c r="BF557" t="str">
        <f t="shared" si="170"/>
        <v>WR</v>
      </c>
    </row>
    <row r="558" spans="1:58" x14ac:dyDescent="0.3">
      <c r="A558" t="s">
        <v>3459</v>
      </c>
      <c r="B558" t="s">
        <v>49</v>
      </c>
      <c r="C558" t="s">
        <v>3460</v>
      </c>
      <c r="D558" t="s">
        <v>3461</v>
      </c>
      <c r="E558" t="s">
        <v>3462</v>
      </c>
      <c r="F558">
        <v>0</v>
      </c>
      <c r="G558">
        <v>0</v>
      </c>
      <c r="H558">
        <v>4500</v>
      </c>
      <c r="I558" t="s">
        <v>1896</v>
      </c>
      <c r="J558" t="s">
        <v>46</v>
      </c>
      <c r="K558" t="s">
        <v>1094</v>
      </c>
      <c r="O558" t="str">
        <f t="shared" si="162"/>
        <v>Dan Chisena</v>
      </c>
      <c r="P558" t="str">
        <f>IFERROR(VLOOKUP(O:O,'Name Bridge'!A:B,2,FALSE),O:O)</f>
        <v>Dan Chisena</v>
      </c>
      <c r="Q558" s="12">
        <f>VLOOKUP($K558,'Defensive Stats'!$AC:$AH,2,FALSE)</f>
        <v>6.8150183150183148</v>
      </c>
      <c r="R558" s="12">
        <f>VLOOKUP($K558,'Defensive Stats'!$AC:$AH,4,FALSE)</f>
        <v>4.6739659367396591</v>
      </c>
      <c r="S558" s="12">
        <f>VLOOKUP($K558,'Defensive Stats'!$AC:$AH,6,FALSE)</f>
        <v>11.414110429447852</v>
      </c>
      <c r="T558" s="12">
        <f>IFERROR(VLOOKUP($P558,Passing!$C:$AF,9,FALSE)/VLOOKUP($P558,Passing!$C:$AF,5,FALSE),0)</f>
        <v>0</v>
      </c>
      <c r="U558" s="12">
        <f>IFERROR(VLOOKUP($P558,Passing!$C:$AF,11,FALSE)/VLOOKUP($P558,Passing!$C:$AF,5,FALSE),0)</f>
        <v>0</v>
      </c>
      <c r="V558" s="12">
        <f>IFERROR(VLOOKUP($P558,Passing!$C:$AF,18,FALSE),0)</f>
        <v>0</v>
      </c>
      <c r="W558" s="12">
        <f>IFERROR(VLOOKUP($P558,Passing!$C:$AF,12,FALSE)/VLOOKUP($P558,Passing!$C:$AF,5,FALSE),0)</f>
        <v>0</v>
      </c>
      <c r="X558" s="12">
        <f>IFERROR(IF(OR($B558="D",$B558="K"),0,VLOOKUP($P558,Receiving!$C:$T,7,FALSE)/VLOOKUP($P558,Receiving!$C:$T,5,FALSE)),0)*$AJ558</f>
        <v>0</v>
      </c>
      <c r="Y558" s="21">
        <f>IFERROR(VLOOKUP($P558,Receiving!$C:$T,8,FALSE)/VLOOKUP($P558,Receiving!$C:$T,5,FALSE),0)</f>
        <v>0</v>
      </c>
      <c r="Z558" s="21">
        <f>IFERROR(VLOOKUP($P558,Receiving!$C:$T,10,FALSE)/VLOOKUP($P558,Receiving!$C:$T,5,FALSE),0)</f>
        <v>0</v>
      </c>
      <c r="AA558" s="21">
        <f>IFERROR(VLOOKUP($P558,Receiving!$C:$T,11,FALSE),0)</f>
        <v>0</v>
      </c>
      <c r="AB558" s="21">
        <f>IFERROR(VLOOKUP($P558,Receiving!$C:$T,14,FALSE),0)</f>
        <v>0</v>
      </c>
      <c r="AC558" s="21">
        <f>IFERROR(VLOOKUP($P558,Receiving!$C:$T,11,FALSE)/VLOOKUP($P558,Receiving!$C:$T,5,FALSE),0)</f>
        <v>0</v>
      </c>
      <c r="AD558" s="12">
        <f>IFERROR(VLOOKUP($P558,Rushing!$C:$P,7,FALSE)/VLOOKUP($P558,Rushing!$C:$P,5,FALSE),0)</f>
        <v>0</v>
      </c>
      <c r="AE558" s="12">
        <f>IFERROR(VLOOKUP($P558,Rushing!$C:$P,8,FALSE)/VLOOKUP($P558,Rushing!$C:$P,5,FALSE),0)</f>
        <v>0</v>
      </c>
      <c r="AF558" s="12">
        <f>IFERROR(VLOOKUP($P558,Rushing!$C:$P,12,FALSE),0)</f>
        <v>0</v>
      </c>
      <c r="AG558" s="12">
        <f>IFERROR(VLOOKUP($P558,Rushing!$C:$P,9,FALSE)/VLOOKUP($P558,Rushing!$C:$P,5,FALSE),0)</f>
        <v>0</v>
      </c>
      <c r="AH558" s="12">
        <f>VLOOKUP($J558,'Vegas Odds'!$B:$S,18,FALSE)</f>
        <v>24.965896593176794</v>
      </c>
      <c r="AI558" s="12">
        <f>VLOOKUP($J558,'Vegas Odds'!$B:$S,17,FALSE)</f>
        <v>34.134103406823208</v>
      </c>
      <c r="AJ558">
        <v>1</v>
      </c>
      <c r="AK558" s="12">
        <f t="shared" si="155"/>
        <v>0</v>
      </c>
      <c r="AL558" s="12">
        <f t="shared" si="156"/>
        <v>0</v>
      </c>
      <c r="AM558" s="12">
        <f>V558/Team_Defense_Table[[#Totals],[Passing yds/att]]*'Fanduel Export'!Q558</f>
        <v>0</v>
      </c>
      <c r="AN558" s="12">
        <f t="shared" si="171"/>
        <v>0</v>
      </c>
      <c r="AO558" s="12">
        <f>IFERROR(IF(OR($B558="D",$B558="K"),0,VLOOKUP($P558,Receiving!$C:$T,7,FALSE)/VLOOKUP($P558,Receiving!$C:$T,5,FALSE)),0)*$AJ558</f>
        <v>0</v>
      </c>
      <c r="AP558" s="21">
        <f t="shared" si="163"/>
        <v>26.827243589743592</v>
      </c>
      <c r="AQ558" s="21">
        <f t="shared" si="164"/>
        <v>0</v>
      </c>
      <c r="AR558" s="22">
        <f t="shared" si="157"/>
        <v>0</v>
      </c>
      <c r="AS558" s="22">
        <f t="shared" si="165"/>
        <v>0</v>
      </c>
      <c r="AT558" s="22">
        <f>AA558/Team_Defense_Table[[#Totals],[Yards per completion]]*'Fanduel Export'!S558</f>
        <v>0</v>
      </c>
      <c r="AU558" s="12">
        <f t="shared" si="172"/>
        <v>0</v>
      </c>
      <c r="AV558" s="12">
        <f t="shared" si="158"/>
        <v>0</v>
      </c>
      <c r="AW558" s="21">
        <f t="shared" si="166"/>
        <v>37.68278388278388</v>
      </c>
      <c r="AX558" s="12">
        <f t="shared" si="167"/>
        <v>0</v>
      </c>
      <c r="AY558" s="12">
        <f>AF558/Team_Defense_Table[[#Totals],[Rushing Y/A]]*R558</f>
        <v>0</v>
      </c>
      <c r="AZ558" s="12">
        <f t="shared" si="173"/>
        <v>0</v>
      </c>
      <c r="BA558" s="22">
        <f t="shared" si="159"/>
        <v>0</v>
      </c>
      <c r="BB558" s="22">
        <f t="shared" si="160"/>
        <v>0</v>
      </c>
      <c r="BC558" s="21">
        <f t="shared" si="161"/>
        <v>0</v>
      </c>
      <c r="BD558" t="str">
        <f t="shared" si="168"/>
        <v>Dan Chisena</v>
      </c>
      <c r="BE558">
        <f t="shared" si="169"/>
        <v>4500</v>
      </c>
      <c r="BF558" t="str">
        <f t="shared" si="170"/>
        <v>WR</v>
      </c>
    </row>
    <row r="559" spans="1:58" x14ac:dyDescent="0.3">
      <c r="A559" t="s">
        <v>3463</v>
      </c>
      <c r="B559" t="s">
        <v>34</v>
      </c>
      <c r="C559" t="s">
        <v>2212</v>
      </c>
      <c r="D559" t="s">
        <v>593</v>
      </c>
      <c r="E559" t="s">
        <v>3464</v>
      </c>
      <c r="F559">
        <v>0.89999997615814198</v>
      </c>
      <c r="G559">
        <v>1</v>
      </c>
      <c r="H559">
        <v>4500</v>
      </c>
      <c r="I559" t="s">
        <v>1884</v>
      </c>
      <c r="J559" t="s">
        <v>33</v>
      </c>
      <c r="K559" t="s">
        <v>1138</v>
      </c>
      <c r="O559" t="str">
        <f t="shared" si="162"/>
        <v>Jordan Scarlett</v>
      </c>
      <c r="P559" t="str">
        <f>IFERROR(VLOOKUP(O:O,'Name Bridge'!A:B,2,FALSE),O:O)</f>
        <v>Jordan Scarlett</v>
      </c>
      <c r="Q559" s="12">
        <f>VLOOKUP($K559,'Defensive Stats'!$AC:$AH,2,FALSE)</f>
        <v>7.8079847908745244</v>
      </c>
      <c r="R559" s="12">
        <f>VLOOKUP($K559,'Defensive Stats'!$AC:$AH,4,FALSE)</f>
        <v>3.8765432098765431</v>
      </c>
      <c r="S559" s="12">
        <f>VLOOKUP($K559,'Defensive Stats'!$AC:$AH,6,FALSE)</f>
        <v>12.186943620178042</v>
      </c>
      <c r="T559" s="12">
        <f>IFERROR(VLOOKUP($P559,Passing!$C:$AF,9,FALSE)/VLOOKUP($P559,Passing!$C:$AF,5,FALSE),0)</f>
        <v>0</v>
      </c>
      <c r="U559" s="12">
        <f>IFERROR(VLOOKUP($P559,Passing!$C:$AF,11,FALSE)/VLOOKUP($P559,Passing!$C:$AF,5,FALSE),0)</f>
        <v>0</v>
      </c>
      <c r="V559" s="12">
        <f>IFERROR(VLOOKUP($P559,Passing!$C:$AF,18,FALSE),0)</f>
        <v>0</v>
      </c>
      <c r="W559" s="12">
        <f>IFERROR(VLOOKUP($P559,Passing!$C:$AF,12,FALSE)/VLOOKUP($P559,Passing!$C:$AF,5,FALSE),0)</f>
        <v>0</v>
      </c>
      <c r="X559" s="12">
        <f>IFERROR(IF(OR($B559="D",$B559="K"),0,VLOOKUP($P559,Receiving!$C:$T,7,FALSE)/VLOOKUP($P559,Receiving!$C:$T,5,FALSE)),0)*$AJ559</f>
        <v>0</v>
      </c>
      <c r="Y559" s="21">
        <f>IFERROR(VLOOKUP($P559,Receiving!$C:$T,8,FALSE)/VLOOKUP($P559,Receiving!$C:$T,5,FALSE),0)</f>
        <v>0</v>
      </c>
      <c r="Z559" s="21">
        <f>IFERROR(VLOOKUP($P559,Receiving!$C:$T,10,FALSE)/VLOOKUP($P559,Receiving!$C:$T,5,FALSE),0)</f>
        <v>0</v>
      </c>
      <c r="AA559" s="21">
        <f>IFERROR(VLOOKUP($P559,Receiving!$C:$T,11,FALSE),0)</f>
        <v>0</v>
      </c>
      <c r="AB559" s="21">
        <f>IFERROR(VLOOKUP($P559,Receiving!$C:$T,14,FALSE),0)</f>
        <v>0</v>
      </c>
      <c r="AC559" s="21">
        <f>IFERROR(VLOOKUP($P559,Receiving!$C:$T,11,FALSE)/VLOOKUP($P559,Receiving!$C:$T,5,FALSE),0)</f>
        <v>0</v>
      </c>
      <c r="AD559" s="12">
        <f>IFERROR(VLOOKUP($P559,Rushing!$C:$P,7,FALSE)/VLOOKUP($P559,Rushing!$C:$P,5,FALSE),0)</f>
        <v>0.44444444444444442</v>
      </c>
      <c r="AE559" s="12">
        <f>IFERROR(VLOOKUP($P559,Rushing!$C:$P,8,FALSE)/VLOOKUP($P559,Rushing!$C:$P,5,FALSE),0)</f>
        <v>1</v>
      </c>
      <c r="AF559" s="12" t="str">
        <f>IFERROR(VLOOKUP($P559,Rushing!$C:$P,12,FALSE),0)</f>
        <v>2.3</v>
      </c>
      <c r="AG559" s="12">
        <f>IFERROR(VLOOKUP($P559,Rushing!$C:$P,9,FALSE)/VLOOKUP($P559,Rushing!$C:$P,5,FALSE),0)</f>
        <v>0</v>
      </c>
      <c r="AH559" s="12">
        <f>VLOOKUP($J559,'Vegas Odds'!$B:$S,18,FALSE)</f>
        <v>42.975624629062651</v>
      </c>
      <c r="AI559" s="12">
        <f>VLOOKUP($J559,'Vegas Odds'!$B:$S,17,FALSE)</f>
        <v>20.224375370937352</v>
      </c>
      <c r="AJ559">
        <v>1</v>
      </c>
      <c r="AK559" s="12">
        <f t="shared" si="155"/>
        <v>0</v>
      </c>
      <c r="AL559" s="12">
        <f t="shared" si="156"/>
        <v>0</v>
      </c>
      <c r="AM559" s="12">
        <f>V559/Team_Defense_Table[[#Totals],[Passing yds/att]]*'Fanduel Export'!Q559</f>
        <v>0</v>
      </c>
      <c r="AN559" s="12">
        <f t="shared" si="171"/>
        <v>0</v>
      </c>
      <c r="AO559" s="12">
        <f>IFERROR(IF(OR($B559="D",$B559="K"),0,VLOOKUP($P559,Receiving!$C:$T,7,FALSE)/VLOOKUP($P559,Receiving!$C:$T,5,FALSE)),0)*$AJ559</f>
        <v>0</v>
      </c>
      <c r="AP559" s="21">
        <f t="shared" si="163"/>
        <v>35.359294871794873</v>
      </c>
      <c r="AQ559" s="21">
        <f t="shared" si="164"/>
        <v>0</v>
      </c>
      <c r="AR559" s="22">
        <f t="shared" si="157"/>
        <v>0</v>
      </c>
      <c r="AS559" s="22">
        <f t="shared" si="165"/>
        <v>0</v>
      </c>
      <c r="AT559" s="22">
        <f>AA559/Team_Defense_Table[[#Totals],[Yards per completion]]*'Fanduel Export'!S559</f>
        <v>0</v>
      </c>
      <c r="AU559" s="12">
        <f t="shared" si="172"/>
        <v>0</v>
      </c>
      <c r="AV559" s="12">
        <f t="shared" si="158"/>
        <v>0.44444444444444442</v>
      </c>
      <c r="AW559" s="21">
        <f t="shared" si="166"/>
        <v>28.778311965811962</v>
      </c>
      <c r="AX559" s="12">
        <f t="shared" si="167"/>
        <v>0.31233976776158517</v>
      </c>
      <c r="AY559" s="12">
        <f>AF559/Team_Defense_Table[[#Totals],[Rushing Y/A]]*R559</f>
        <v>2.0674897119341562</v>
      </c>
      <c r="AZ559" s="12">
        <f t="shared" si="173"/>
        <v>0.645759256474981</v>
      </c>
      <c r="BA559" s="22">
        <f t="shared" si="159"/>
        <v>6.4575925647498103E-2</v>
      </c>
      <c r="BB559" s="22">
        <f t="shared" si="160"/>
        <v>1.4350205699444023E-2</v>
      </c>
      <c r="BC559" s="21">
        <f t="shared" si="161"/>
        <v>0</v>
      </c>
      <c r="BD559" t="str">
        <f t="shared" si="168"/>
        <v>Jordan Scarlett</v>
      </c>
      <c r="BE559">
        <f t="shared" si="169"/>
        <v>4500</v>
      </c>
      <c r="BF559" t="str">
        <f t="shared" si="170"/>
        <v>RB</v>
      </c>
    </row>
    <row r="560" spans="1:58" x14ac:dyDescent="0.3">
      <c r="A560" t="s">
        <v>3465</v>
      </c>
      <c r="B560" t="s">
        <v>49</v>
      </c>
      <c r="C560" t="s">
        <v>3466</v>
      </c>
      <c r="D560" t="s">
        <v>557</v>
      </c>
      <c r="E560" t="s">
        <v>3467</v>
      </c>
      <c r="F560">
        <v>0.85000002384185702</v>
      </c>
      <c r="G560">
        <v>4</v>
      </c>
      <c r="H560">
        <v>4500</v>
      </c>
      <c r="I560" t="s">
        <v>1972</v>
      </c>
      <c r="J560" t="s">
        <v>1093</v>
      </c>
      <c r="K560" t="s">
        <v>86</v>
      </c>
      <c r="L560" t="s">
        <v>2506</v>
      </c>
      <c r="M560" t="s">
        <v>2548</v>
      </c>
      <c r="O560" t="str">
        <f t="shared" si="162"/>
        <v>Marqise Lee</v>
      </c>
      <c r="P560" t="str">
        <f>IFERROR(VLOOKUP(O:O,'Name Bridge'!A:B,2,FALSE),O:O)</f>
        <v>Marqise Lee</v>
      </c>
      <c r="Q560" s="12">
        <f>VLOOKUP($K560,'Defensive Stats'!$AC:$AH,2,FALSE)</f>
        <v>7.7027522935779817</v>
      </c>
      <c r="R560" s="12">
        <f>VLOOKUP($K560,'Defensive Stats'!$AC:$AH,4,FALSE)</f>
        <v>4.4659793814432991</v>
      </c>
      <c r="S560" s="12">
        <f>VLOOKUP($K560,'Defensive Stats'!$AC:$AH,6,FALSE)</f>
        <v>12.203488372093023</v>
      </c>
      <c r="T560" s="12">
        <f>IFERROR(VLOOKUP($P560,Passing!$C:$AF,9,FALSE)/VLOOKUP($P560,Passing!$C:$AF,5,FALSE),0)</f>
        <v>0</v>
      </c>
      <c r="U560" s="12">
        <f>IFERROR(VLOOKUP($P560,Passing!$C:$AF,11,FALSE)/VLOOKUP($P560,Passing!$C:$AF,5,FALSE),0)</f>
        <v>0</v>
      </c>
      <c r="V560" s="12">
        <f>IFERROR(VLOOKUP($P560,Passing!$C:$AF,18,FALSE),0)</f>
        <v>0</v>
      </c>
      <c r="W560" s="12">
        <f>IFERROR(VLOOKUP($P560,Passing!$C:$AF,12,FALSE)/VLOOKUP($P560,Passing!$C:$AF,5,FALSE),0)</f>
        <v>0</v>
      </c>
      <c r="X560" s="12">
        <f>IFERROR(IF(OR($B560="D",$B560="K"),0,VLOOKUP($P560,Receiving!$C:$T,7,FALSE)/VLOOKUP($P560,Receiving!$C:$T,5,FALSE)),0)*$AJ560</f>
        <v>0.66666666666666663</v>
      </c>
      <c r="Y560" s="21">
        <f>IFERROR(VLOOKUP($P560,Receiving!$C:$T,8,FALSE)/VLOOKUP($P560,Receiving!$C:$T,5,FALSE),0)</f>
        <v>0.5</v>
      </c>
      <c r="Z560" s="21">
        <f>IFERROR(VLOOKUP($P560,Receiving!$C:$T,10,FALSE)/VLOOKUP($P560,Receiving!$C:$T,5,FALSE),0)</f>
        <v>3</v>
      </c>
      <c r="AA560" s="21">
        <f>IFERROR(VLOOKUP($P560,Receiving!$C:$T,11,FALSE),0)</f>
        <v>6</v>
      </c>
      <c r="AB560" s="21">
        <f>IFERROR(VLOOKUP($P560,Receiving!$C:$T,14,FALSE),0)</f>
        <v>8</v>
      </c>
      <c r="AC560" s="21">
        <f>IFERROR(VLOOKUP($P560,Receiving!$C:$T,11,FALSE)/VLOOKUP($P560,Receiving!$C:$T,5,FALSE),0)</f>
        <v>1</v>
      </c>
      <c r="AD560" s="12">
        <f>IFERROR(VLOOKUP($P560,Rushing!$C:$P,7,FALSE)/VLOOKUP($P560,Rushing!$C:$P,5,FALSE),0)</f>
        <v>0.16666666666666666</v>
      </c>
      <c r="AE560" s="12">
        <f>IFERROR(VLOOKUP($P560,Rushing!$C:$P,8,FALSE)/VLOOKUP($P560,Rushing!$C:$P,5,FALSE),0)</f>
        <v>0.16666666666666666</v>
      </c>
      <c r="AF560" s="12" t="str">
        <f>IFERROR(VLOOKUP($P560,Rushing!$C:$P,12,FALSE),0)</f>
        <v>1.0</v>
      </c>
      <c r="AG560" s="12">
        <f>IFERROR(VLOOKUP($P560,Rushing!$C:$P,9,FALSE)/VLOOKUP($P560,Rushing!$C:$P,5,FALSE),0)</f>
        <v>0</v>
      </c>
      <c r="AH560" s="12">
        <f>VLOOKUP($J560,'Vegas Odds'!$B:$S,18,FALSE)</f>
        <v>34.723204605263149</v>
      </c>
      <c r="AI560" s="12">
        <f>VLOOKUP($J560,'Vegas Odds'!$B:$S,17,FALSE)</f>
        <v>31.576795394736852</v>
      </c>
      <c r="AJ560">
        <v>1</v>
      </c>
      <c r="AK560" s="12">
        <f t="shared" si="155"/>
        <v>0</v>
      </c>
      <c r="AL560" s="12">
        <f t="shared" si="156"/>
        <v>0</v>
      </c>
      <c r="AM560" s="12">
        <f>V560/Team_Defense_Table[[#Totals],[Passing yds/att]]*'Fanduel Export'!Q560</f>
        <v>0</v>
      </c>
      <c r="AN560" s="12">
        <f t="shared" si="171"/>
        <v>0</v>
      </c>
      <c r="AO560" s="12">
        <f>IFERROR(IF(OR($B560="D",$B560="K"),0,VLOOKUP($P560,Receiving!$C:$T,7,FALSE)/VLOOKUP($P560,Receiving!$C:$T,5,FALSE)),0)*$AJ560</f>
        <v>0.66666666666666663</v>
      </c>
      <c r="AP560" s="21">
        <f t="shared" si="163"/>
        <v>42.773239260739253</v>
      </c>
      <c r="AQ560" s="21">
        <f t="shared" si="164"/>
        <v>0.54119826953165273</v>
      </c>
      <c r="AR560" s="22">
        <f t="shared" si="157"/>
        <v>0.5</v>
      </c>
      <c r="AS560" s="22">
        <f t="shared" si="165"/>
        <v>0.40589870214873958</v>
      </c>
      <c r="AT560" s="22">
        <f>AA560/Team_Defense_Table[[#Totals],[Yards per completion]]*'Fanduel Export'!S560</f>
        <v>6.8955881408625253</v>
      </c>
      <c r="AU560" s="12">
        <f t="shared" si="172"/>
        <v>2.7989102769283392</v>
      </c>
      <c r="AV560" s="12">
        <f t="shared" si="158"/>
        <v>0.16666666666666666</v>
      </c>
      <c r="AW560" s="21">
        <f t="shared" si="166"/>
        <v>34.718452380952385</v>
      </c>
      <c r="AX560" s="12">
        <f t="shared" si="167"/>
        <v>0.15158507570295601</v>
      </c>
      <c r="AY560" s="12">
        <f>AF560/Team_Defense_Table[[#Totals],[Rushing Y/A]]*R560</f>
        <v>1.0355894217839534</v>
      </c>
      <c r="AZ560" s="12">
        <f t="shared" si="173"/>
        <v>0.15697990089830102</v>
      </c>
      <c r="BA560" s="22">
        <f t="shared" si="159"/>
        <v>0.545589017782664</v>
      </c>
      <c r="BB560" s="22">
        <f t="shared" si="160"/>
        <v>0.12124200395170311</v>
      </c>
      <c r="BC560" s="21">
        <f t="shared" si="161"/>
        <v>0.14814814814814814</v>
      </c>
      <c r="BD560" t="str">
        <f t="shared" si="168"/>
        <v>Marqise Lee</v>
      </c>
      <c r="BE560">
        <f t="shared" si="169"/>
        <v>4500</v>
      </c>
      <c r="BF560" t="str">
        <f t="shared" si="170"/>
        <v>WR</v>
      </c>
    </row>
    <row r="561" spans="1:58" x14ac:dyDescent="0.3">
      <c r="A561" t="s">
        <v>3468</v>
      </c>
      <c r="B561" t="s">
        <v>34</v>
      </c>
      <c r="C561" t="s">
        <v>3286</v>
      </c>
      <c r="D561" t="s">
        <v>3469</v>
      </c>
      <c r="E561" t="s">
        <v>3470</v>
      </c>
      <c r="F561">
        <v>0</v>
      </c>
      <c r="G561">
        <v>0</v>
      </c>
      <c r="H561">
        <v>4500</v>
      </c>
      <c r="I561" t="s">
        <v>1968</v>
      </c>
      <c r="J561" t="s">
        <v>99</v>
      </c>
      <c r="K561" t="s">
        <v>72</v>
      </c>
      <c r="O561" t="str">
        <f t="shared" si="162"/>
        <v>Artavis Pierce</v>
      </c>
      <c r="P561" t="str">
        <f>IFERROR(VLOOKUP(O:O,'Name Bridge'!A:B,2,FALSE),O:O)</f>
        <v>Artavis Pierce</v>
      </c>
      <c r="Q561" s="12">
        <f>VLOOKUP($K561,'Defensive Stats'!$AC:$AH,2,FALSE)</f>
        <v>7.4484451718494276</v>
      </c>
      <c r="R561" s="12">
        <f>VLOOKUP($K561,'Defensive Stats'!$AC:$AH,4,FALSE)</f>
        <v>4.0769230769230766</v>
      </c>
      <c r="S561" s="12">
        <f>VLOOKUP($K561,'Defensive Stats'!$AC:$AH,6,FALSE)</f>
        <v>11.94488188976378</v>
      </c>
      <c r="T561" s="12">
        <f>IFERROR(VLOOKUP($P561,Passing!$C:$AF,9,FALSE)/VLOOKUP($P561,Passing!$C:$AF,5,FALSE),0)</f>
        <v>0</v>
      </c>
      <c r="U561" s="12">
        <f>IFERROR(VLOOKUP($P561,Passing!$C:$AF,11,FALSE)/VLOOKUP($P561,Passing!$C:$AF,5,FALSE),0)</f>
        <v>0</v>
      </c>
      <c r="V561" s="12">
        <f>IFERROR(VLOOKUP($P561,Passing!$C:$AF,18,FALSE),0)</f>
        <v>0</v>
      </c>
      <c r="W561" s="12">
        <f>IFERROR(VLOOKUP($P561,Passing!$C:$AF,12,FALSE)/VLOOKUP($P561,Passing!$C:$AF,5,FALSE),0)</f>
        <v>0</v>
      </c>
      <c r="X561" s="12">
        <f>IFERROR(IF(OR($B561="D",$B561="K"),0,VLOOKUP($P561,Receiving!$C:$T,7,FALSE)/VLOOKUP($P561,Receiving!$C:$T,5,FALSE)),0)*$AJ561</f>
        <v>0</v>
      </c>
      <c r="Y561" s="21">
        <f>IFERROR(VLOOKUP($P561,Receiving!$C:$T,8,FALSE)/VLOOKUP($P561,Receiving!$C:$T,5,FALSE),0)</f>
        <v>0</v>
      </c>
      <c r="Z561" s="21">
        <f>IFERROR(VLOOKUP($P561,Receiving!$C:$T,10,FALSE)/VLOOKUP($P561,Receiving!$C:$T,5,FALSE),0)</f>
        <v>0</v>
      </c>
      <c r="AA561" s="21">
        <f>IFERROR(VLOOKUP($P561,Receiving!$C:$T,11,FALSE),0)</f>
        <v>0</v>
      </c>
      <c r="AB561" s="21">
        <f>IFERROR(VLOOKUP($P561,Receiving!$C:$T,14,FALSE),0)</f>
        <v>0</v>
      </c>
      <c r="AC561" s="21">
        <f>IFERROR(VLOOKUP($P561,Receiving!$C:$T,11,FALSE)/VLOOKUP($P561,Receiving!$C:$T,5,FALSE),0)</f>
        <v>0</v>
      </c>
      <c r="AD561" s="12">
        <f>IFERROR(VLOOKUP($P561,Rushing!$C:$P,7,FALSE)/VLOOKUP($P561,Rushing!$C:$P,5,FALSE),0)</f>
        <v>0</v>
      </c>
      <c r="AE561" s="12">
        <f>IFERROR(VLOOKUP($P561,Rushing!$C:$P,8,FALSE)/VLOOKUP($P561,Rushing!$C:$P,5,FALSE),0)</f>
        <v>0</v>
      </c>
      <c r="AF561" s="12">
        <f>IFERROR(VLOOKUP($P561,Rushing!$C:$P,12,FALSE),0)</f>
        <v>0</v>
      </c>
      <c r="AG561" s="12">
        <f>IFERROR(VLOOKUP($P561,Rushing!$C:$P,9,FALSE)/VLOOKUP($P561,Rushing!$C:$P,5,FALSE),0)</f>
        <v>0</v>
      </c>
      <c r="AH561" s="12">
        <f>VLOOKUP($J561,'Vegas Odds'!$B:$S,18,FALSE)</f>
        <v>39.087289482995565</v>
      </c>
      <c r="AI561" s="12">
        <f>VLOOKUP($J561,'Vegas Odds'!$B:$S,17,FALSE)</f>
        <v>21.912710517004435</v>
      </c>
      <c r="AJ561">
        <v>1</v>
      </c>
      <c r="AK561" s="12">
        <f t="shared" si="155"/>
        <v>0</v>
      </c>
      <c r="AL561" s="12">
        <f t="shared" si="156"/>
        <v>0</v>
      </c>
      <c r="AM561" s="12">
        <f>V561/Team_Defense_Table[[#Totals],[Passing yds/att]]*'Fanduel Export'!Q561</f>
        <v>0</v>
      </c>
      <c r="AN561" s="12">
        <f t="shared" si="171"/>
        <v>0</v>
      </c>
      <c r="AO561" s="12">
        <f>IFERROR(IF(OR($B561="D",$B561="K"),0,VLOOKUP($P561,Receiving!$C:$T,7,FALSE)/VLOOKUP($P561,Receiving!$C:$T,5,FALSE)),0)*$AJ561</f>
        <v>0</v>
      </c>
      <c r="AP561" s="21">
        <f t="shared" si="163"/>
        <v>29.935714285714287</v>
      </c>
      <c r="AQ561" s="21">
        <f t="shared" si="164"/>
        <v>0</v>
      </c>
      <c r="AR561" s="22">
        <f t="shared" si="157"/>
        <v>0</v>
      </c>
      <c r="AS561" s="22">
        <f t="shared" si="165"/>
        <v>0</v>
      </c>
      <c r="AT561" s="22">
        <f>AA561/Team_Defense_Table[[#Totals],[Yards per completion]]*'Fanduel Export'!S561</f>
        <v>0</v>
      </c>
      <c r="AU561" s="12">
        <f t="shared" si="172"/>
        <v>0</v>
      </c>
      <c r="AV561" s="12">
        <f t="shared" si="158"/>
        <v>0</v>
      </c>
      <c r="AW561" s="21">
        <f t="shared" si="166"/>
        <v>24.985714285714284</v>
      </c>
      <c r="AX561" s="12">
        <f t="shared" si="167"/>
        <v>0</v>
      </c>
      <c r="AY561" s="12">
        <f>AF561/Team_Defense_Table[[#Totals],[Rushing Y/A]]*R561</f>
        <v>0</v>
      </c>
      <c r="AZ561" s="12">
        <f t="shared" si="173"/>
        <v>0</v>
      </c>
      <c r="BA561" s="22">
        <f t="shared" si="159"/>
        <v>0</v>
      </c>
      <c r="BB561" s="22">
        <f t="shared" si="160"/>
        <v>0</v>
      </c>
      <c r="BC561" s="21">
        <f t="shared" si="161"/>
        <v>0</v>
      </c>
      <c r="BD561" t="str">
        <f t="shared" si="168"/>
        <v>Artavis Pierce</v>
      </c>
      <c r="BE561">
        <f t="shared" si="169"/>
        <v>4500</v>
      </c>
      <c r="BF561" t="str">
        <f t="shared" si="170"/>
        <v>RB</v>
      </c>
    </row>
    <row r="562" spans="1:58" x14ac:dyDescent="0.3">
      <c r="A562" t="s">
        <v>3471</v>
      </c>
      <c r="B562" t="s">
        <v>49</v>
      </c>
      <c r="C562" t="s">
        <v>3472</v>
      </c>
      <c r="D562" t="s">
        <v>860</v>
      </c>
      <c r="E562" t="s">
        <v>1988</v>
      </c>
      <c r="F562">
        <v>0.125</v>
      </c>
      <c r="G562">
        <v>4</v>
      </c>
      <c r="H562">
        <v>4500</v>
      </c>
      <c r="I562" t="s">
        <v>1888</v>
      </c>
      <c r="J562" t="s">
        <v>54</v>
      </c>
      <c r="K562" t="s">
        <v>37</v>
      </c>
      <c r="O562" t="str">
        <f t="shared" si="162"/>
        <v>J'Mon Moore</v>
      </c>
      <c r="P562" t="str">
        <f>IFERROR(VLOOKUP(O:O,'Name Bridge'!A:B,2,FALSE),O:O)</f>
        <v>J'Mon Moore</v>
      </c>
      <c r="Q562" s="12">
        <f>VLOOKUP($K562,'Defensive Stats'!$AC:$AH,2,FALSE)</f>
        <v>6.09375</v>
      </c>
      <c r="R562" s="12">
        <f>VLOOKUP($K562,'Defensive Stats'!$AC:$AH,4,FALSE)</f>
        <v>4.3941176470588239</v>
      </c>
      <c r="S562" s="12">
        <f>VLOOKUP($K562,'Defensive Stats'!$AC:$AH,6,FALSE)</f>
        <v>10.424528301886792</v>
      </c>
      <c r="T562" s="12">
        <f>IFERROR(VLOOKUP($P562,Passing!$C:$AF,9,FALSE)/VLOOKUP($P562,Passing!$C:$AF,5,FALSE),0)</f>
        <v>0</v>
      </c>
      <c r="U562" s="12">
        <f>IFERROR(VLOOKUP($P562,Passing!$C:$AF,11,FALSE)/VLOOKUP($P562,Passing!$C:$AF,5,FALSE),0)</f>
        <v>0</v>
      </c>
      <c r="V562" s="12">
        <f>IFERROR(VLOOKUP($P562,Passing!$C:$AF,18,FALSE),0)</f>
        <v>0</v>
      </c>
      <c r="W562" s="12">
        <f>IFERROR(VLOOKUP($P562,Passing!$C:$AF,12,FALSE)/VLOOKUP($P562,Passing!$C:$AF,5,FALSE),0)</f>
        <v>0</v>
      </c>
      <c r="X562" s="12">
        <f>IFERROR(IF(OR($B562="D",$B562="K"),0,VLOOKUP($P562,Receiving!$C:$T,7,FALSE)/VLOOKUP($P562,Receiving!$C:$T,5,FALSE)),0)*$AJ562</f>
        <v>0</v>
      </c>
      <c r="Y562" s="21">
        <f>IFERROR(VLOOKUP($P562,Receiving!$C:$T,8,FALSE)/VLOOKUP($P562,Receiving!$C:$T,5,FALSE),0)</f>
        <v>0</v>
      </c>
      <c r="Z562" s="21">
        <f>IFERROR(VLOOKUP($P562,Receiving!$C:$T,10,FALSE)/VLOOKUP($P562,Receiving!$C:$T,5,FALSE),0)</f>
        <v>0</v>
      </c>
      <c r="AA562" s="21">
        <f>IFERROR(VLOOKUP($P562,Receiving!$C:$T,11,FALSE),0)</f>
        <v>0</v>
      </c>
      <c r="AB562" s="21">
        <f>IFERROR(VLOOKUP($P562,Receiving!$C:$T,14,FALSE),0)</f>
        <v>0</v>
      </c>
      <c r="AC562" s="21">
        <f>IFERROR(VLOOKUP($P562,Receiving!$C:$T,11,FALSE)/VLOOKUP($P562,Receiving!$C:$T,5,FALSE),0)</f>
        <v>0</v>
      </c>
      <c r="AD562" s="12">
        <f>IFERROR(VLOOKUP($P562,Rushing!$C:$P,7,FALSE)/VLOOKUP($P562,Rushing!$C:$P,5,FALSE),0)</f>
        <v>0</v>
      </c>
      <c r="AE562" s="12">
        <f>IFERROR(VLOOKUP($P562,Rushing!$C:$P,8,FALSE)/VLOOKUP($P562,Rushing!$C:$P,5,FALSE),0)</f>
        <v>0</v>
      </c>
      <c r="AF562" s="12">
        <f>IFERROR(VLOOKUP($P562,Rushing!$C:$P,12,FALSE),0)</f>
        <v>0</v>
      </c>
      <c r="AG562" s="12">
        <f>IFERROR(VLOOKUP($P562,Rushing!$C:$P,9,FALSE)/VLOOKUP($P562,Rushing!$C:$P,5,FALSE),0)</f>
        <v>0</v>
      </c>
      <c r="AH562" s="12">
        <f>VLOOKUP($J562,'Vegas Odds'!$B:$S,18,FALSE)</f>
        <v>39.317423175965665</v>
      </c>
      <c r="AI562" s="12">
        <f>VLOOKUP($J562,'Vegas Odds'!$B:$S,17,FALSE)</f>
        <v>20.682576824034335</v>
      </c>
      <c r="AJ562">
        <v>1</v>
      </c>
      <c r="AK562" s="12">
        <f t="shared" si="155"/>
        <v>0</v>
      </c>
      <c r="AL562" s="12">
        <f t="shared" si="156"/>
        <v>0</v>
      </c>
      <c r="AM562" s="12">
        <f>V562/Team_Defense_Table[[#Totals],[Passing yds/att]]*'Fanduel Export'!Q562</f>
        <v>0</v>
      </c>
      <c r="AN562" s="12">
        <f t="shared" si="171"/>
        <v>0</v>
      </c>
      <c r="AO562" s="12">
        <f>IFERROR(IF(OR($B562="D",$B562="K"),0,VLOOKUP($P562,Receiving!$C:$T,7,FALSE)/VLOOKUP($P562,Receiving!$C:$T,5,FALSE)),0)*$AJ562</f>
        <v>0</v>
      </c>
      <c r="AP562" s="21">
        <f t="shared" si="163"/>
        <v>34.054517704517707</v>
      </c>
      <c r="AQ562" s="21">
        <f t="shared" si="164"/>
        <v>0</v>
      </c>
      <c r="AR562" s="22">
        <f t="shared" si="157"/>
        <v>0</v>
      </c>
      <c r="AS562" s="22">
        <f t="shared" si="165"/>
        <v>0</v>
      </c>
      <c r="AT562" s="22">
        <f>AA562/Team_Defense_Table[[#Totals],[Yards per completion]]*'Fanduel Export'!S562</f>
        <v>0</v>
      </c>
      <c r="AU562" s="12">
        <f t="shared" si="172"/>
        <v>0</v>
      </c>
      <c r="AV562" s="12">
        <f t="shared" si="158"/>
        <v>0</v>
      </c>
      <c r="AW562" s="21">
        <f t="shared" si="166"/>
        <v>28.633928571428569</v>
      </c>
      <c r="AX562" s="12">
        <f t="shared" si="167"/>
        <v>0</v>
      </c>
      <c r="AY562" s="12">
        <f>AF562/Team_Defense_Table[[#Totals],[Rushing Y/A]]*R562</f>
        <v>0</v>
      </c>
      <c r="AZ562" s="12">
        <f t="shared" si="173"/>
        <v>0</v>
      </c>
      <c r="BA562" s="22">
        <f t="shared" si="159"/>
        <v>0</v>
      </c>
      <c r="BB562" s="22">
        <f t="shared" si="160"/>
        <v>0</v>
      </c>
      <c r="BC562" s="21">
        <f t="shared" si="161"/>
        <v>0</v>
      </c>
      <c r="BD562" t="str">
        <f t="shared" si="168"/>
        <v>J'Mon Moore</v>
      </c>
      <c r="BE562">
        <f t="shared" si="169"/>
        <v>4500</v>
      </c>
      <c r="BF562" t="str">
        <f t="shared" si="170"/>
        <v>WR</v>
      </c>
    </row>
    <row r="563" spans="1:58" x14ac:dyDescent="0.3">
      <c r="A563" t="s">
        <v>3473</v>
      </c>
      <c r="B563" t="s">
        <v>52</v>
      </c>
      <c r="C563" t="s">
        <v>2402</v>
      </c>
      <c r="D563" t="s">
        <v>3474</v>
      </c>
      <c r="E563" t="s">
        <v>3475</v>
      </c>
      <c r="F563">
        <v>0</v>
      </c>
      <c r="G563">
        <v>0</v>
      </c>
      <c r="H563">
        <v>4500</v>
      </c>
      <c r="I563" t="s">
        <v>1968</v>
      </c>
      <c r="J563" t="s">
        <v>99</v>
      </c>
      <c r="K563" t="s">
        <v>72</v>
      </c>
      <c r="O563" t="str">
        <f t="shared" si="162"/>
        <v>Cole Kmet</v>
      </c>
      <c r="P563" t="str">
        <f>IFERROR(VLOOKUP(O:O,'Name Bridge'!A:B,2,FALSE),O:O)</f>
        <v>Cole Kmet</v>
      </c>
      <c r="Q563" s="12">
        <f>VLOOKUP($K563,'Defensive Stats'!$AC:$AH,2,FALSE)</f>
        <v>7.4484451718494276</v>
      </c>
      <c r="R563" s="12">
        <f>VLOOKUP($K563,'Defensive Stats'!$AC:$AH,4,FALSE)</f>
        <v>4.0769230769230766</v>
      </c>
      <c r="S563" s="12">
        <f>VLOOKUP($K563,'Defensive Stats'!$AC:$AH,6,FALSE)</f>
        <v>11.94488188976378</v>
      </c>
      <c r="T563" s="12">
        <f>IFERROR(VLOOKUP($P563,Passing!$C:$AF,9,FALSE)/VLOOKUP($P563,Passing!$C:$AF,5,FALSE),0)</f>
        <v>0</v>
      </c>
      <c r="U563" s="12">
        <f>IFERROR(VLOOKUP($P563,Passing!$C:$AF,11,FALSE)/VLOOKUP($P563,Passing!$C:$AF,5,FALSE),0)</f>
        <v>0</v>
      </c>
      <c r="V563" s="12">
        <f>IFERROR(VLOOKUP($P563,Passing!$C:$AF,18,FALSE),0)</f>
        <v>0</v>
      </c>
      <c r="W563" s="12">
        <f>IFERROR(VLOOKUP($P563,Passing!$C:$AF,12,FALSE)/VLOOKUP($P563,Passing!$C:$AF,5,FALSE),0)</f>
        <v>0</v>
      </c>
      <c r="X563" s="12">
        <f>IFERROR(IF(OR($B563="D",$B563="K"),0,VLOOKUP($P563,Receiving!$C:$T,7,FALSE)/VLOOKUP($P563,Receiving!$C:$T,5,FALSE)),0)*$AJ563</f>
        <v>0</v>
      </c>
      <c r="Y563" s="21">
        <f>IFERROR(VLOOKUP($P563,Receiving!$C:$T,8,FALSE)/VLOOKUP($P563,Receiving!$C:$T,5,FALSE),0)</f>
        <v>0</v>
      </c>
      <c r="Z563" s="21">
        <f>IFERROR(VLOOKUP($P563,Receiving!$C:$T,10,FALSE)/VLOOKUP($P563,Receiving!$C:$T,5,FALSE),0)</f>
        <v>0</v>
      </c>
      <c r="AA563" s="21">
        <f>IFERROR(VLOOKUP($P563,Receiving!$C:$T,11,FALSE),0)</f>
        <v>0</v>
      </c>
      <c r="AB563" s="21">
        <f>IFERROR(VLOOKUP($P563,Receiving!$C:$T,14,FALSE),0)</f>
        <v>0</v>
      </c>
      <c r="AC563" s="21">
        <f>IFERROR(VLOOKUP($P563,Receiving!$C:$T,11,FALSE)/VLOOKUP($P563,Receiving!$C:$T,5,FALSE),0)</f>
        <v>0</v>
      </c>
      <c r="AD563" s="12">
        <f>IFERROR(VLOOKUP($P563,Rushing!$C:$P,7,FALSE)/VLOOKUP($P563,Rushing!$C:$P,5,FALSE),0)</f>
        <v>0</v>
      </c>
      <c r="AE563" s="12">
        <f>IFERROR(VLOOKUP($P563,Rushing!$C:$P,8,FALSE)/VLOOKUP($P563,Rushing!$C:$P,5,FALSE),0)</f>
        <v>0</v>
      </c>
      <c r="AF563" s="12">
        <f>IFERROR(VLOOKUP($P563,Rushing!$C:$P,12,FALSE),0)</f>
        <v>0</v>
      </c>
      <c r="AG563" s="12">
        <f>IFERROR(VLOOKUP($P563,Rushing!$C:$P,9,FALSE)/VLOOKUP($P563,Rushing!$C:$P,5,FALSE),0)</f>
        <v>0</v>
      </c>
      <c r="AH563" s="12">
        <f>VLOOKUP($J563,'Vegas Odds'!$B:$S,18,FALSE)</f>
        <v>39.087289482995565</v>
      </c>
      <c r="AI563" s="12">
        <f>VLOOKUP($J563,'Vegas Odds'!$B:$S,17,FALSE)</f>
        <v>21.912710517004435</v>
      </c>
      <c r="AJ563">
        <v>1</v>
      </c>
      <c r="AK563" s="12">
        <f t="shared" si="155"/>
        <v>0</v>
      </c>
      <c r="AL563" s="12">
        <f t="shared" si="156"/>
        <v>0</v>
      </c>
      <c r="AM563" s="12">
        <f>V563/Team_Defense_Table[[#Totals],[Passing yds/att]]*'Fanduel Export'!Q563</f>
        <v>0</v>
      </c>
      <c r="AN563" s="12">
        <f t="shared" si="171"/>
        <v>0</v>
      </c>
      <c r="AO563" s="12">
        <f>IFERROR(IF(OR($B563="D",$B563="K"),0,VLOOKUP($P563,Receiving!$C:$T,7,FALSE)/VLOOKUP($P563,Receiving!$C:$T,5,FALSE)),0)*$AJ563</f>
        <v>0</v>
      </c>
      <c r="AP563" s="21">
        <f t="shared" si="163"/>
        <v>29.935714285714287</v>
      </c>
      <c r="AQ563" s="21">
        <f t="shared" si="164"/>
        <v>0</v>
      </c>
      <c r="AR563" s="22">
        <f t="shared" si="157"/>
        <v>0</v>
      </c>
      <c r="AS563" s="22">
        <f t="shared" si="165"/>
        <v>0</v>
      </c>
      <c r="AT563" s="22">
        <f>AA563/Team_Defense_Table[[#Totals],[Yards per completion]]*'Fanduel Export'!S563</f>
        <v>0</v>
      </c>
      <c r="AU563" s="12">
        <f t="shared" si="172"/>
        <v>0</v>
      </c>
      <c r="AV563" s="12">
        <f t="shared" si="158"/>
        <v>0</v>
      </c>
      <c r="AW563" s="21">
        <f t="shared" si="166"/>
        <v>24.985714285714284</v>
      </c>
      <c r="AX563" s="12">
        <f t="shared" si="167"/>
        <v>0</v>
      </c>
      <c r="AY563" s="12">
        <f>AF563/Team_Defense_Table[[#Totals],[Rushing Y/A]]*R563</f>
        <v>0</v>
      </c>
      <c r="AZ563" s="12">
        <f t="shared" si="173"/>
        <v>0</v>
      </c>
      <c r="BA563" s="22">
        <f t="shared" si="159"/>
        <v>0</v>
      </c>
      <c r="BB563" s="22">
        <f t="shared" si="160"/>
        <v>0</v>
      </c>
      <c r="BC563" s="21">
        <f t="shared" si="161"/>
        <v>0</v>
      </c>
      <c r="BD563" t="str">
        <f t="shared" si="168"/>
        <v>Cole Kmet</v>
      </c>
      <c r="BE563">
        <f t="shared" si="169"/>
        <v>4500</v>
      </c>
      <c r="BF563" t="str">
        <f t="shared" si="170"/>
        <v>TE</v>
      </c>
    </row>
    <row r="564" spans="1:58" x14ac:dyDescent="0.3">
      <c r="A564" t="s">
        <v>3476</v>
      </c>
      <c r="B564" t="s">
        <v>49</v>
      </c>
      <c r="C564" t="s">
        <v>2073</v>
      </c>
      <c r="D564" t="s">
        <v>3477</v>
      </c>
      <c r="E564" t="s">
        <v>1937</v>
      </c>
      <c r="F564">
        <v>0</v>
      </c>
      <c r="G564">
        <v>0</v>
      </c>
      <c r="H564">
        <v>4500</v>
      </c>
      <c r="I564" t="s">
        <v>1996</v>
      </c>
      <c r="J564" t="s">
        <v>1092</v>
      </c>
      <c r="K564" t="s">
        <v>104</v>
      </c>
      <c r="O564" t="str">
        <f t="shared" si="162"/>
        <v>Terry Godwin</v>
      </c>
      <c r="P564" t="str">
        <f>IFERROR(VLOOKUP(O:O,'Name Bridge'!A:B,2,FALSE),O:O)</f>
        <v>Terry Godwin</v>
      </c>
      <c r="Q564" s="12">
        <f>VLOOKUP($K564,'Defensive Stats'!$AC:$AH,2,FALSE)</f>
        <v>7.0854092526690389</v>
      </c>
      <c r="R564" s="12">
        <f>VLOOKUP($K564,'Defensive Stats'!$AC:$AH,4,FALSE)</f>
        <v>4.0913838120104442</v>
      </c>
      <c r="S564" s="12">
        <f>VLOOKUP($K564,'Defensive Stats'!$AC:$AH,6,FALSE)</f>
        <v>10.106598984771574</v>
      </c>
      <c r="T564" s="12">
        <f>IFERROR(VLOOKUP($P564,Passing!$C:$AF,9,FALSE)/VLOOKUP($P564,Passing!$C:$AF,5,FALSE),0)</f>
        <v>0</v>
      </c>
      <c r="U564" s="12">
        <f>IFERROR(VLOOKUP($P564,Passing!$C:$AF,11,FALSE)/VLOOKUP($P564,Passing!$C:$AF,5,FALSE),0)</f>
        <v>0</v>
      </c>
      <c r="V564" s="12">
        <f>IFERROR(VLOOKUP($P564,Passing!$C:$AF,18,FALSE),0)</f>
        <v>0</v>
      </c>
      <c r="W564" s="12">
        <f>IFERROR(VLOOKUP($P564,Passing!$C:$AF,12,FALSE)/VLOOKUP($P564,Passing!$C:$AF,5,FALSE),0)</f>
        <v>0</v>
      </c>
      <c r="X564" s="12">
        <f>IFERROR(IF(OR($B564="D",$B564="K"),0,VLOOKUP($P564,Receiving!$C:$T,7,FALSE)/VLOOKUP($P564,Receiving!$C:$T,5,FALSE)),0)*$AJ564</f>
        <v>0</v>
      </c>
      <c r="Y564" s="21">
        <f>IFERROR(VLOOKUP($P564,Receiving!$C:$T,8,FALSE)/VLOOKUP($P564,Receiving!$C:$T,5,FALSE),0)</f>
        <v>0</v>
      </c>
      <c r="Z564" s="21">
        <f>IFERROR(VLOOKUP($P564,Receiving!$C:$T,10,FALSE)/VLOOKUP($P564,Receiving!$C:$T,5,FALSE),0)</f>
        <v>0</v>
      </c>
      <c r="AA564" s="21">
        <f>IFERROR(VLOOKUP($P564,Receiving!$C:$T,11,FALSE),0)</f>
        <v>0</v>
      </c>
      <c r="AB564" s="21">
        <f>IFERROR(VLOOKUP($P564,Receiving!$C:$T,14,FALSE),0)</f>
        <v>0</v>
      </c>
      <c r="AC564" s="21">
        <f>IFERROR(VLOOKUP($P564,Receiving!$C:$T,11,FALSE)/VLOOKUP($P564,Receiving!$C:$T,5,FALSE),0)</f>
        <v>0</v>
      </c>
      <c r="AD564" s="12">
        <f>IFERROR(VLOOKUP($P564,Rushing!$C:$P,7,FALSE)/VLOOKUP($P564,Rushing!$C:$P,5,FALSE),0)</f>
        <v>0</v>
      </c>
      <c r="AE564" s="12">
        <f>IFERROR(VLOOKUP($P564,Rushing!$C:$P,8,FALSE)/VLOOKUP($P564,Rushing!$C:$P,5,FALSE),0)</f>
        <v>0</v>
      </c>
      <c r="AF564" s="12">
        <f>IFERROR(VLOOKUP($P564,Rushing!$C:$P,12,FALSE),0)</f>
        <v>0</v>
      </c>
      <c r="AG564" s="12">
        <f>IFERROR(VLOOKUP($P564,Rushing!$C:$P,9,FALSE)/VLOOKUP($P564,Rushing!$C:$P,5,FALSE),0)</f>
        <v>0</v>
      </c>
      <c r="AH564" s="12">
        <f>VLOOKUP($J564,'Vegas Odds'!$B:$S,18,FALSE)</f>
        <v>43.022920729712041</v>
      </c>
      <c r="AI564" s="12">
        <f>VLOOKUP($J564,'Vegas Odds'!$B:$S,17,FALSE)</f>
        <v>18.377079270287954</v>
      </c>
      <c r="AJ564">
        <v>1</v>
      </c>
      <c r="AK564" s="12">
        <f t="shared" si="155"/>
        <v>0</v>
      </c>
      <c r="AL564" s="12">
        <f t="shared" si="156"/>
        <v>0</v>
      </c>
      <c r="AM564" s="12">
        <f>V564/Team_Defense_Table[[#Totals],[Passing yds/att]]*'Fanduel Export'!Q564</f>
        <v>0</v>
      </c>
      <c r="AN564" s="12">
        <f t="shared" si="171"/>
        <v>0</v>
      </c>
      <c r="AO564" s="12">
        <f>IFERROR(IF(OR($B564="D",$B564="K"),0,VLOOKUP($P564,Receiving!$C:$T,7,FALSE)/VLOOKUP($P564,Receiving!$C:$T,5,FALSE)),0)*$AJ564</f>
        <v>0</v>
      </c>
      <c r="AP564" s="21">
        <f t="shared" si="163"/>
        <v>39.601298701298703</v>
      </c>
      <c r="AQ564" s="21">
        <f t="shared" si="164"/>
        <v>0</v>
      </c>
      <c r="AR564" s="22">
        <f t="shared" si="157"/>
        <v>0</v>
      </c>
      <c r="AS564" s="22">
        <f t="shared" si="165"/>
        <v>0</v>
      </c>
      <c r="AT564" s="22">
        <f>AA564/Team_Defense_Table[[#Totals],[Yards per completion]]*'Fanduel Export'!S564</f>
        <v>0</v>
      </c>
      <c r="AU564" s="12">
        <f t="shared" si="172"/>
        <v>0</v>
      </c>
      <c r="AV564" s="12">
        <f t="shared" si="158"/>
        <v>0</v>
      </c>
      <c r="AW564" s="21">
        <f t="shared" si="166"/>
        <v>30.299350649350647</v>
      </c>
      <c r="AX564" s="12">
        <f t="shared" si="167"/>
        <v>0</v>
      </c>
      <c r="AY564" s="12">
        <f>AF564/Team_Defense_Table[[#Totals],[Rushing Y/A]]*R564</f>
        <v>0</v>
      </c>
      <c r="AZ564" s="12">
        <f t="shared" si="173"/>
        <v>0</v>
      </c>
      <c r="BA564" s="22">
        <f t="shared" si="159"/>
        <v>0</v>
      </c>
      <c r="BB564" s="22">
        <f t="shared" si="160"/>
        <v>0</v>
      </c>
      <c r="BC564" s="21">
        <f t="shared" si="161"/>
        <v>0</v>
      </c>
      <c r="BD564" t="str">
        <f t="shared" si="168"/>
        <v>Terry Godwin</v>
      </c>
      <c r="BE564">
        <f t="shared" si="169"/>
        <v>4500</v>
      </c>
      <c r="BF564" t="str">
        <f t="shared" si="170"/>
        <v>WR</v>
      </c>
    </row>
    <row r="565" spans="1:58" x14ac:dyDescent="0.3">
      <c r="A565" t="s">
        <v>3478</v>
      </c>
      <c r="B565" t="s">
        <v>49</v>
      </c>
      <c r="C565" t="s">
        <v>2154</v>
      </c>
      <c r="D565" t="s">
        <v>556</v>
      </c>
      <c r="E565" t="s">
        <v>2899</v>
      </c>
      <c r="F565">
        <v>0.38571429252624501</v>
      </c>
      <c r="G565">
        <v>7</v>
      </c>
      <c r="H565">
        <v>4500</v>
      </c>
      <c r="I565" t="s">
        <v>1934</v>
      </c>
      <c r="J565" t="s">
        <v>56</v>
      </c>
      <c r="K565" t="s">
        <v>78</v>
      </c>
      <c r="O565" t="str">
        <f t="shared" si="162"/>
        <v>Darius Jennings</v>
      </c>
      <c r="P565" t="str">
        <f>IFERROR(VLOOKUP(O:O,'Name Bridge'!A:B,2,FALSE),O:O)</f>
        <v>Darius Jennings</v>
      </c>
      <c r="Q565" s="12">
        <f>VLOOKUP($K565,'Defensive Stats'!$AC:$AH,2,FALSE)</f>
        <v>7.8496993987975952</v>
      </c>
      <c r="R565" s="12">
        <f>VLOOKUP($K565,'Defensive Stats'!$AC:$AH,4,FALSE)</f>
        <v>4.7261904761904763</v>
      </c>
      <c r="S565" s="12">
        <f>VLOOKUP($K565,'Defensive Stats'!$AC:$AH,6,FALSE)</f>
        <v>12.717532467532468</v>
      </c>
      <c r="T565" s="12">
        <f>IFERROR(VLOOKUP($P565,Passing!$C:$AF,9,FALSE)/VLOOKUP($P565,Passing!$C:$AF,5,FALSE),0)</f>
        <v>0</v>
      </c>
      <c r="U565" s="12">
        <f>IFERROR(VLOOKUP($P565,Passing!$C:$AF,11,FALSE)/VLOOKUP($P565,Passing!$C:$AF,5,FALSE),0)</f>
        <v>0</v>
      </c>
      <c r="V565" s="12">
        <f>IFERROR(VLOOKUP($P565,Passing!$C:$AF,18,FALSE),0)</f>
        <v>0</v>
      </c>
      <c r="W565" s="12">
        <f>IFERROR(VLOOKUP($P565,Passing!$C:$AF,12,FALSE)/VLOOKUP($P565,Passing!$C:$AF,5,FALSE),0)</f>
        <v>0</v>
      </c>
      <c r="X565" s="12">
        <f>IFERROR(IF(OR($B565="D",$B565="K"),0,VLOOKUP($P565,Receiving!$C:$T,7,FALSE)/VLOOKUP($P565,Receiving!$C:$T,5,FALSE)),0)*$AJ565</f>
        <v>0.625</v>
      </c>
      <c r="Y565" s="21">
        <f>IFERROR(VLOOKUP($P565,Receiving!$C:$T,8,FALSE)/VLOOKUP($P565,Receiving!$C:$T,5,FALSE),0)</f>
        <v>0.25</v>
      </c>
      <c r="Z565" s="21">
        <f>IFERROR(VLOOKUP($P565,Receiving!$C:$T,10,FALSE)/VLOOKUP($P565,Receiving!$C:$T,5,FALSE),0)</f>
        <v>2.125</v>
      </c>
      <c r="AA565" s="21">
        <f>IFERROR(VLOOKUP($P565,Receiving!$C:$T,11,FALSE),0)</f>
        <v>8.5</v>
      </c>
      <c r="AB565" s="21">
        <f>IFERROR(VLOOKUP($P565,Receiving!$C:$T,14,FALSE),0)</f>
        <v>11</v>
      </c>
      <c r="AC565" s="21">
        <f>IFERROR(VLOOKUP($P565,Receiving!$C:$T,11,FALSE)/VLOOKUP($P565,Receiving!$C:$T,5,FALSE),0)</f>
        <v>1.0625</v>
      </c>
      <c r="AD565" s="12">
        <f>IFERROR(VLOOKUP($P565,Rushing!$C:$P,7,FALSE)/VLOOKUP($P565,Rushing!$C:$P,5,FALSE),0)</f>
        <v>0</v>
      </c>
      <c r="AE565" s="12">
        <f>IFERROR(VLOOKUP($P565,Rushing!$C:$P,8,FALSE)/VLOOKUP($P565,Rushing!$C:$P,5,FALSE),0)</f>
        <v>0</v>
      </c>
      <c r="AF565" s="12">
        <f>IFERROR(VLOOKUP($P565,Rushing!$C:$P,12,FALSE),0)</f>
        <v>0</v>
      </c>
      <c r="AG565" s="12">
        <f>IFERROR(VLOOKUP($P565,Rushing!$C:$P,9,FALSE)/VLOOKUP($P565,Rushing!$C:$P,5,FALSE),0)</f>
        <v>0</v>
      </c>
      <c r="AH565" s="12">
        <f>VLOOKUP($J565,'Vegas Odds'!$B:$S,18,FALSE)</f>
        <v>34.151746652267818</v>
      </c>
      <c r="AI565" s="12">
        <f>VLOOKUP($J565,'Vegas Odds'!$B:$S,17,FALSE)</f>
        <v>26.748253347732181</v>
      </c>
      <c r="AJ565">
        <v>1</v>
      </c>
      <c r="AK565" s="12">
        <f t="shared" si="155"/>
        <v>0</v>
      </c>
      <c r="AL565" s="12">
        <f t="shared" si="156"/>
        <v>0</v>
      </c>
      <c r="AM565" s="12">
        <f>V565/Team_Defense_Table[[#Totals],[Passing yds/att]]*'Fanduel Export'!Q565</f>
        <v>0</v>
      </c>
      <c r="AN565" s="12">
        <f t="shared" si="171"/>
        <v>0</v>
      </c>
      <c r="AO565" s="12">
        <f>IFERROR(IF(OR($B565="D",$B565="K"),0,VLOOKUP($P565,Receiving!$C:$T,7,FALSE)/VLOOKUP($P565,Receiving!$C:$T,5,FALSE)),0)*$AJ565</f>
        <v>0.625</v>
      </c>
      <c r="AP565" s="21">
        <f t="shared" si="163"/>
        <v>32.673214285714288</v>
      </c>
      <c r="AQ565" s="21">
        <f t="shared" si="164"/>
        <v>0.65328257792500055</v>
      </c>
      <c r="AR565" s="22">
        <f t="shared" si="157"/>
        <v>0.25</v>
      </c>
      <c r="AS565" s="22">
        <f t="shared" si="165"/>
        <v>0.26131303117000021</v>
      </c>
      <c r="AT565" s="22">
        <f>AA565/Team_Defense_Table[[#Totals],[Yards per completion]]*'Fanduel Export'!S565</f>
        <v>10.180236158947814</v>
      </c>
      <c r="AU565" s="12">
        <f t="shared" si="172"/>
        <v>2.6602283687210933</v>
      </c>
      <c r="AV565" s="12">
        <f t="shared" si="158"/>
        <v>0</v>
      </c>
      <c r="AW565" s="21">
        <f t="shared" si="166"/>
        <v>14.611309523809522</v>
      </c>
      <c r="AX565" s="12">
        <f t="shared" si="167"/>
        <v>0</v>
      </c>
      <c r="AY565" s="12">
        <f>AF565/Team_Defense_Table[[#Totals],[Rushing Y/A]]*R565</f>
        <v>0</v>
      </c>
      <c r="AZ565" s="12">
        <f t="shared" si="173"/>
        <v>0</v>
      </c>
      <c r="BA565" s="22">
        <f t="shared" si="159"/>
        <v>0.39102283687210931</v>
      </c>
      <c r="BB565" s="22">
        <f t="shared" si="160"/>
        <v>8.6893963749357622E-2</v>
      </c>
      <c r="BC565" s="21">
        <f t="shared" si="161"/>
        <v>0.1388888888888889</v>
      </c>
      <c r="BD565" t="str">
        <f t="shared" si="168"/>
        <v>Darius Jennings</v>
      </c>
      <c r="BE565">
        <f t="shared" si="169"/>
        <v>4500</v>
      </c>
      <c r="BF565" t="str">
        <f t="shared" si="170"/>
        <v>WR</v>
      </c>
    </row>
    <row r="566" spans="1:58" x14ac:dyDescent="0.3">
      <c r="A566" t="s">
        <v>3479</v>
      </c>
      <c r="B566" t="s">
        <v>34</v>
      </c>
      <c r="C566" t="s">
        <v>2066</v>
      </c>
      <c r="D566" t="s">
        <v>495</v>
      </c>
      <c r="E566" t="s">
        <v>2857</v>
      </c>
      <c r="F566">
        <v>1.41999998092651</v>
      </c>
      <c r="G566">
        <v>5</v>
      </c>
      <c r="H566">
        <v>4500</v>
      </c>
      <c r="I566" t="s">
        <v>1892</v>
      </c>
      <c r="J566" t="s">
        <v>1095</v>
      </c>
      <c r="K566" t="s">
        <v>1096</v>
      </c>
      <c r="O566" t="str">
        <f t="shared" si="162"/>
        <v>Dwayne Washington</v>
      </c>
      <c r="P566" t="str">
        <f>IFERROR(VLOOKUP(O:O,'Name Bridge'!A:B,2,FALSE),O:O)</f>
        <v>Dwayne Washington</v>
      </c>
      <c r="Q566" s="12">
        <f>VLOOKUP($K566,'Defensive Stats'!$AC:$AH,2,FALSE)</f>
        <v>6.5090361445783129</v>
      </c>
      <c r="R566" s="12">
        <f>VLOOKUP($K566,'Defensive Stats'!$AC:$AH,4,FALSE)</f>
        <v>3.2624309392265194</v>
      </c>
      <c r="S566" s="12">
        <f>VLOOKUP($K566,'Defensive Stats'!$AC:$AH,6,FALSE)</f>
        <v>10.593137254901961</v>
      </c>
      <c r="T566" s="12">
        <f>IFERROR(VLOOKUP($P566,Passing!$C:$AF,9,FALSE)/VLOOKUP($P566,Passing!$C:$AF,5,FALSE),0)</f>
        <v>0</v>
      </c>
      <c r="U566" s="12">
        <f>IFERROR(VLOOKUP($P566,Passing!$C:$AF,11,FALSE)/VLOOKUP($P566,Passing!$C:$AF,5,FALSE),0)</f>
        <v>0</v>
      </c>
      <c r="V566" s="12">
        <f>IFERROR(VLOOKUP($P566,Passing!$C:$AF,18,FALSE),0)</f>
        <v>0</v>
      </c>
      <c r="W566" s="12">
        <f>IFERROR(VLOOKUP($P566,Passing!$C:$AF,12,FALSE)/VLOOKUP($P566,Passing!$C:$AF,5,FALSE),0)</f>
        <v>0</v>
      </c>
      <c r="X566" s="12">
        <f>IFERROR(IF(OR($B566="D",$B566="K"),0,VLOOKUP($P566,Receiving!$C:$T,7,FALSE)/VLOOKUP($P566,Receiving!$C:$T,5,FALSE)),0)*$AJ566</f>
        <v>6.25E-2</v>
      </c>
      <c r="Y566" s="21">
        <f>IFERROR(VLOOKUP($P566,Receiving!$C:$T,8,FALSE)/VLOOKUP($P566,Receiving!$C:$T,5,FALSE),0)</f>
        <v>6.25E-2</v>
      </c>
      <c r="Z566" s="21">
        <f>IFERROR(VLOOKUP($P566,Receiving!$C:$T,10,FALSE)/VLOOKUP($P566,Receiving!$C:$T,5,FALSE),0)</f>
        <v>0.375</v>
      </c>
      <c r="AA566" s="21">
        <f>IFERROR(VLOOKUP($P566,Receiving!$C:$T,11,FALSE),0)</f>
        <v>6</v>
      </c>
      <c r="AB566" s="21">
        <f>IFERROR(VLOOKUP($P566,Receiving!$C:$T,14,FALSE),0)</f>
        <v>6</v>
      </c>
      <c r="AC566" s="21">
        <f>IFERROR(VLOOKUP($P566,Receiving!$C:$T,11,FALSE)/VLOOKUP($P566,Receiving!$C:$T,5,FALSE),0)</f>
        <v>0.375</v>
      </c>
      <c r="AD566" s="12">
        <f>IFERROR(VLOOKUP($P566,Rushing!$C:$P,7,FALSE)/VLOOKUP($P566,Rushing!$C:$P,5,FALSE),0)</f>
        <v>0.5</v>
      </c>
      <c r="AE566" s="12">
        <f>IFERROR(VLOOKUP($P566,Rushing!$C:$P,8,FALSE)/VLOOKUP($P566,Rushing!$C:$P,5,FALSE),0)</f>
        <v>3.75</v>
      </c>
      <c r="AF566" s="12" t="str">
        <f>IFERROR(VLOOKUP($P566,Rushing!$C:$P,12,FALSE),0)</f>
        <v>7.5</v>
      </c>
      <c r="AG566" s="12">
        <f>IFERROR(VLOOKUP($P566,Rushing!$C:$P,9,FALSE)/VLOOKUP($P566,Rushing!$C:$P,5,FALSE),0)</f>
        <v>0</v>
      </c>
      <c r="AH566" s="12">
        <f>VLOOKUP($J566,'Vegas Odds'!$B:$S,18,FALSE)</f>
        <v>41.698085765579364</v>
      </c>
      <c r="AI566" s="12">
        <f>VLOOKUP($J566,'Vegas Odds'!$B:$S,17,FALSE)</f>
        <v>21.901914234420641</v>
      </c>
      <c r="AJ566">
        <v>1</v>
      </c>
      <c r="AK566" s="12">
        <f t="shared" si="155"/>
        <v>0</v>
      </c>
      <c r="AL566" s="12">
        <f t="shared" si="156"/>
        <v>0</v>
      </c>
      <c r="AM566" s="12">
        <f>V566/Team_Defense_Table[[#Totals],[Passing yds/att]]*'Fanduel Export'!Q566</f>
        <v>0</v>
      </c>
      <c r="AN566" s="12">
        <f t="shared" si="171"/>
        <v>0</v>
      </c>
      <c r="AO566" s="12">
        <f>IFERROR(IF(OR($B566="D",$B566="K"),0,VLOOKUP($P566,Receiving!$C:$T,7,FALSE)/VLOOKUP($P566,Receiving!$C:$T,5,FALSE)),0)*$AJ566</f>
        <v>6.25E-2</v>
      </c>
      <c r="AP566" s="21">
        <f t="shared" si="163"/>
        <v>40.582776292335119</v>
      </c>
      <c r="AQ566" s="21">
        <f t="shared" si="164"/>
        <v>6.4217645968221521E-2</v>
      </c>
      <c r="AR566" s="22">
        <f t="shared" si="157"/>
        <v>6.25E-2</v>
      </c>
      <c r="AS566" s="22">
        <f t="shared" si="165"/>
        <v>6.4217645968221521E-2</v>
      </c>
      <c r="AT566" s="22">
        <f>AA566/Team_Defense_Table[[#Totals],[Yards per completion]]*'Fanduel Export'!S566</f>
        <v>5.9856583136074928</v>
      </c>
      <c r="AU566" s="12">
        <f t="shared" si="172"/>
        <v>0.38438488646998781</v>
      </c>
      <c r="AV566" s="12">
        <f t="shared" si="158"/>
        <v>0.5</v>
      </c>
      <c r="AW566" s="21">
        <f t="shared" si="166"/>
        <v>30.380681818181817</v>
      </c>
      <c r="AX566" s="12">
        <f t="shared" si="167"/>
        <v>0.36045791146979922</v>
      </c>
      <c r="AY566" s="12">
        <f>AF566/Team_Defense_Table[[#Totals],[Rushing Y/A]]*R566</f>
        <v>5.673792937785251</v>
      </c>
      <c r="AZ566" s="12">
        <f t="shared" si="173"/>
        <v>2.045163552466168</v>
      </c>
      <c r="BA566" s="22">
        <f t="shared" si="159"/>
        <v>0.27420484389361555</v>
      </c>
      <c r="BB566" s="22">
        <f t="shared" si="160"/>
        <v>6.093440975413679E-2</v>
      </c>
      <c r="BC566" s="21">
        <f t="shared" si="161"/>
        <v>1.3888888888888888E-2</v>
      </c>
      <c r="BD566" t="str">
        <f t="shared" si="168"/>
        <v>Dwayne Washington</v>
      </c>
      <c r="BE566">
        <f t="shared" si="169"/>
        <v>4500</v>
      </c>
      <c r="BF566" t="str">
        <f t="shared" si="170"/>
        <v>RB</v>
      </c>
    </row>
    <row r="567" spans="1:58" x14ac:dyDescent="0.3">
      <c r="A567" t="s">
        <v>3480</v>
      </c>
      <c r="B567" t="s">
        <v>49</v>
      </c>
      <c r="C567" t="s">
        <v>2105</v>
      </c>
      <c r="D567" t="s">
        <v>3481</v>
      </c>
      <c r="E567" t="s">
        <v>3482</v>
      </c>
      <c r="F567">
        <v>0</v>
      </c>
      <c r="G567">
        <v>0</v>
      </c>
      <c r="H567">
        <v>4500</v>
      </c>
      <c r="I567" t="s">
        <v>1919</v>
      </c>
      <c r="J567" t="s">
        <v>116</v>
      </c>
      <c r="K567" t="s">
        <v>1090</v>
      </c>
      <c r="O567" t="str">
        <f t="shared" si="162"/>
        <v>A.J. Richardson</v>
      </c>
      <c r="P567" t="str">
        <f>IFERROR(VLOOKUP(O:O,'Name Bridge'!A:B,2,FALSE),O:O)</f>
        <v>A.J. Richardson</v>
      </c>
      <c r="Q567" s="12">
        <f>VLOOKUP($K567,'Defensive Stats'!$AC:$AH,2,FALSE)</f>
        <v>5.2157996146435455</v>
      </c>
      <c r="R567" s="12">
        <f>VLOOKUP($K567,'Defensive Stats'!$AC:$AH,4,FALSE)</f>
        <v>4.4937655860349128</v>
      </c>
      <c r="S567" s="12">
        <f>VLOOKUP($K567,'Defensive Stats'!$AC:$AH,6,FALSE)</f>
        <v>8.5125786163522008</v>
      </c>
      <c r="T567" s="12">
        <f>IFERROR(VLOOKUP($P567,Passing!$C:$AF,9,FALSE)/VLOOKUP($P567,Passing!$C:$AF,5,FALSE),0)</f>
        <v>0</v>
      </c>
      <c r="U567" s="12">
        <f>IFERROR(VLOOKUP($P567,Passing!$C:$AF,11,FALSE)/VLOOKUP($P567,Passing!$C:$AF,5,FALSE),0)</f>
        <v>0</v>
      </c>
      <c r="V567" s="12">
        <f>IFERROR(VLOOKUP($P567,Passing!$C:$AF,18,FALSE),0)</f>
        <v>0</v>
      </c>
      <c r="W567" s="12">
        <f>IFERROR(VLOOKUP($P567,Passing!$C:$AF,12,FALSE)/VLOOKUP($P567,Passing!$C:$AF,5,FALSE),0)</f>
        <v>0</v>
      </c>
      <c r="X567" s="12">
        <f>IFERROR(IF(OR($B567="D",$B567="K"),0,VLOOKUP($P567,Receiving!$C:$T,7,FALSE)/VLOOKUP($P567,Receiving!$C:$T,5,FALSE)),0)*$AJ567</f>
        <v>0</v>
      </c>
      <c r="Y567" s="21">
        <f>IFERROR(VLOOKUP($P567,Receiving!$C:$T,8,FALSE)/VLOOKUP($P567,Receiving!$C:$T,5,FALSE),0)</f>
        <v>0</v>
      </c>
      <c r="Z567" s="21">
        <f>IFERROR(VLOOKUP($P567,Receiving!$C:$T,10,FALSE)/VLOOKUP($P567,Receiving!$C:$T,5,FALSE),0)</f>
        <v>0</v>
      </c>
      <c r="AA567" s="21">
        <f>IFERROR(VLOOKUP($P567,Receiving!$C:$T,11,FALSE),0)</f>
        <v>0</v>
      </c>
      <c r="AB567" s="21">
        <f>IFERROR(VLOOKUP($P567,Receiving!$C:$T,14,FALSE),0)</f>
        <v>0</v>
      </c>
      <c r="AC567" s="21">
        <f>IFERROR(VLOOKUP($P567,Receiving!$C:$T,11,FALSE)/VLOOKUP($P567,Receiving!$C:$T,5,FALSE),0)</f>
        <v>0</v>
      </c>
      <c r="AD567" s="12">
        <f>IFERROR(VLOOKUP($P567,Rushing!$C:$P,7,FALSE)/VLOOKUP($P567,Rushing!$C:$P,5,FALSE),0)</f>
        <v>0</v>
      </c>
      <c r="AE567" s="12">
        <f>IFERROR(VLOOKUP($P567,Rushing!$C:$P,8,FALSE)/VLOOKUP($P567,Rushing!$C:$P,5,FALSE),0)</f>
        <v>0</v>
      </c>
      <c r="AF567" s="12">
        <f>IFERROR(VLOOKUP($P567,Rushing!$C:$P,12,FALSE),0)</f>
        <v>0</v>
      </c>
      <c r="AG567" s="12">
        <f>IFERROR(VLOOKUP($P567,Rushing!$C:$P,9,FALSE)/VLOOKUP($P567,Rushing!$C:$P,5,FALSE),0)</f>
        <v>0</v>
      </c>
      <c r="AH567" s="12">
        <f>VLOOKUP($J567,'Vegas Odds'!$B:$S,18,FALSE)</f>
        <v>35.724841066015493</v>
      </c>
      <c r="AI567" s="12">
        <f>VLOOKUP($J567,'Vegas Odds'!$B:$S,17,FALSE)</f>
        <v>23.675158933984505</v>
      </c>
      <c r="AJ567">
        <v>1</v>
      </c>
      <c r="AK567" s="12">
        <f t="shared" si="155"/>
        <v>0</v>
      </c>
      <c r="AL567" s="12">
        <f t="shared" si="156"/>
        <v>0</v>
      </c>
      <c r="AM567" s="12">
        <f>V567/Team_Defense_Table[[#Totals],[Passing yds/att]]*'Fanduel Export'!Q567</f>
        <v>0</v>
      </c>
      <c r="AN567" s="12">
        <f t="shared" si="171"/>
        <v>0</v>
      </c>
      <c r="AO567" s="12">
        <f>IFERROR(IF(OR($B567="D",$B567="K"),0,VLOOKUP($P567,Receiving!$C:$T,7,FALSE)/VLOOKUP($P567,Receiving!$C:$T,5,FALSE)),0)*$AJ567</f>
        <v>0</v>
      </c>
      <c r="AP567" s="21">
        <f t="shared" si="163"/>
        <v>43.039806027306028</v>
      </c>
      <c r="AQ567" s="21">
        <f t="shared" si="164"/>
        <v>0</v>
      </c>
      <c r="AR567" s="22">
        <f t="shared" si="157"/>
        <v>0</v>
      </c>
      <c r="AS567" s="22">
        <f t="shared" si="165"/>
        <v>0</v>
      </c>
      <c r="AT567" s="22">
        <f>AA567/Team_Defense_Table[[#Totals],[Yards per completion]]*'Fanduel Export'!S567</f>
        <v>0</v>
      </c>
      <c r="AU567" s="12">
        <f t="shared" si="172"/>
        <v>0</v>
      </c>
      <c r="AV567" s="12">
        <f t="shared" si="158"/>
        <v>0</v>
      </c>
      <c r="AW567" s="21">
        <f t="shared" si="166"/>
        <v>26.173305860805861</v>
      </c>
      <c r="AX567" s="12">
        <f t="shared" si="167"/>
        <v>0</v>
      </c>
      <c r="AY567" s="12">
        <f>AF567/Team_Defense_Table[[#Totals],[Rushing Y/A]]*R567</f>
        <v>0</v>
      </c>
      <c r="AZ567" s="12">
        <f t="shared" si="173"/>
        <v>0</v>
      </c>
      <c r="BA567" s="22">
        <f t="shared" si="159"/>
        <v>0</v>
      </c>
      <c r="BB567" s="22">
        <f t="shared" si="160"/>
        <v>0</v>
      </c>
      <c r="BC567" s="21">
        <f t="shared" si="161"/>
        <v>0</v>
      </c>
      <c r="BD567" t="str">
        <f t="shared" si="168"/>
        <v>A.J. Richardson</v>
      </c>
      <c r="BE567">
        <f t="shared" si="169"/>
        <v>4500</v>
      </c>
      <c r="BF567" t="str">
        <f t="shared" si="170"/>
        <v>WR</v>
      </c>
    </row>
    <row r="568" spans="1:58" x14ac:dyDescent="0.3">
      <c r="A568" t="s">
        <v>3483</v>
      </c>
      <c r="B568" t="s">
        <v>34</v>
      </c>
      <c r="C568" t="s">
        <v>1952</v>
      </c>
      <c r="D568" t="s">
        <v>507</v>
      </c>
      <c r="E568" t="s">
        <v>2319</v>
      </c>
      <c r="F568">
        <v>1.6799999237060499</v>
      </c>
      <c r="G568">
        <v>5</v>
      </c>
      <c r="H568">
        <v>4500</v>
      </c>
      <c r="I568" t="s">
        <v>1884</v>
      </c>
      <c r="J568" t="s">
        <v>33</v>
      </c>
      <c r="K568" t="s">
        <v>1138</v>
      </c>
      <c r="O568" t="str">
        <f t="shared" si="162"/>
        <v>Mike Davis</v>
      </c>
      <c r="P568" t="str">
        <f>IFERROR(VLOOKUP(O:O,'Name Bridge'!A:B,2,FALSE),O:O)</f>
        <v>Mike Davis</v>
      </c>
      <c r="Q568" s="12">
        <f>VLOOKUP($K568,'Defensive Stats'!$AC:$AH,2,FALSE)</f>
        <v>7.8079847908745244</v>
      </c>
      <c r="R568" s="12">
        <f>VLOOKUP($K568,'Defensive Stats'!$AC:$AH,4,FALSE)</f>
        <v>3.8765432098765431</v>
      </c>
      <c r="S568" s="12">
        <f>VLOOKUP($K568,'Defensive Stats'!$AC:$AH,6,FALSE)</f>
        <v>12.186943620178042</v>
      </c>
      <c r="T568" s="12">
        <f>IFERROR(VLOOKUP($P568,Passing!$C:$AF,9,FALSE)/VLOOKUP($P568,Passing!$C:$AF,5,FALSE),0)</f>
        <v>0</v>
      </c>
      <c r="U568" s="12">
        <f>IFERROR(VLOOKUP($P568,Passing!$C:$AF,11,FALSE)/VLOOKUP($P568,Passing!$C:$AF,5,FALSE),0)</f>
        <v>0</v>
      </c>
      <c r="V568" s="12">
        <f>IFERROR(VLOOKUP($P568,Passing!$C:$AF,18,FALSE),0)</f>
        <v>0</v>
      </c>
      <c r="W568" s="12">
        <f>IFERROR(VLOOKUP($P568,Passing!$C:$AF,12,FALSE)/VLOOKUP($P568,Passing!$C:$AF,5,FALSE),0)</f>
        <v>0</v>
      </c>
      <c r="X568" s="12">
        <f>IFERROR(IF(OR($B568="D",$B568="K"),0,VLOOKUP($P568,Receiving!$C:$T,7,FALSE)/VLOOKUP($P568,Receiving!$C:$T,5,FALSE)),0)*$AJ568</f>
        <v>0.66666666666666663</v>
      </c>
      <c r="Y568" s="21">
        <f>IFERROR(VLOOKUP($P568,Receiving!$C:$T,8,FALSE)/VLOOKUP($P568,Receiving!$C:$T,5,FALSE),0)</f>
        <v>0.58333333333333337</v>
      </c>
      <c r="Z568" s="21">
        <f>IFERROR(VLOOKUP($P568,Receiving!$C:$T,10,FALSE)/VLOOKUP($P568,Receiving!$C:$T,5,FALSE),0)</f>
        <v>1.8333333333333333</v>
      </c>
      <c r="AA568" s="21">
        <f>IFERROR(VLOOKUP($P568,Receiving!$C:$T,11,FALSE),0)</f>
        <v>3.1</v>
      </c>
      <c r="AB568" s="21">
        <f>IFERROR(VLOOKUP($P568,Receiving!$C:$T,14,FALSE),0)</f>
        <v>7</v>
      </c>
      <c r="AC568" s="21">
        <f>IFERROR(VLOOKUP($P568,Receiving!$C:$T,11,FALSE)/VLOOKUP($P568,Receiving!$C:$T,5,FALSE),0)</f>
        <v>0.25833333333333336</v>
      </c>
      <c r="AD568" s="12">
        <f>IFERROR(VLOOKUP($P568,Rushing!$C:$P,7,FALSE)/VLOOKUP($P568,Rushing!$C:$P,5,FALSE),0)</f>
        <v>1.0833333333333333</v>
      </c>
      <c r="AE568" s="12">
        <f>IFERROR(VLOOKUP($P568,Rushing!$C:$P,8,FALSE)/VLOOKUP($P568,Rushing!$C:$P,5,FALSE),0)</f>
        <v>2.25</v>
      </c>
      <c r="AF568" s="12" t="str">
        <f>IFERROR(VLOOKUP($P568,Rushing!$C:$P,12,FALSE),0)</f>
        <v>2.1</v>
      </c>
      <c r="AG568" s="12">
        <f>IFERROR(VLOOKUP($P568,Rushing!$C:$P,9,FALSE)/VLOOKUP($P568,Rushing!$C:$P,5,FALSE),0)</f>
        <v>0</v>
      </c>
      <c r="AH568" s="12">
        <f>VLOOKUP($J568,'Vegas Odds'!$B:$S,18,FALSE)</f>
        <v>42.975624629062651</v>
      </c>
      <c r="AI568" s="12">
        <f>VLOOKUP($J568,'Vegas Odds'!$B:$S,17,FALSE)</f>
        <v>20.224375370937352</v>
      </c>
      <c r="AJ568">
        <v>1</v>
      </c>
      <c r="AK568" s="12">
        <f t="shared" si="155"/>
        <v>0</v>
      </c>
      <c r="AL568" s="12">
        <f t="shared" si="156"/>
        <v>0</v>
      </c>
      <c r="AM568" s="12">
        <f>V568/Team_Defense_Table[[#Totals],[Passing yds/att]]*'Fanduel Export'!Q568</f>
        <v>0</v>
      </c>
      <c r="AN568" s="12">
        <f t="shared" si="171"/>
        <v>0</v>
      </c>
      <c r="AO568" s="12">
        <f>IFERROR(IF(OR($B568="D",$B568="K"),0,VLOOKUP($P568,Receiving!$C:$T,7,FALSE)/VLOOKUP($P568,Receiving!$C:$T,5,FALSE)),0)*$AJ568</f>
        <v>0.66666666666666663</v>
      </c>
      <c r="AP568" s="21">
        <f t="shared" si="163"/>
        <v>35.359294871794873</v>
      </c>
      <c r="AQ568" s="21">
        <f t="shared" si="164"/>
        <v>0.81026549096228551</v>
      </c>
      <c r="AR568" s="22">
        <f t="shared" si="157"/>
        <v>0.58333333333333337</v>
      </c>
      <c r="AS568" s="22">
        <f t="shared" si="165"/>
        <v>0.70898230459199996</v>
      </c>
      <c r="AT568" s="22">
        <f>AA568/Team_Defense_Table[[#Totals],[Yards per completion]]*'Fanduel Export'!S568</f>
        <v>3.5578904182810756</v>
      </c>
      <c r="AU568" s="12">
        <f t="shared" si="172"/>
        <v>2.5224813482387116</v>
      </c>
      <c r="AV568" s="12">
        <f t="shared" si="158"/>
        <v>1.0833333333333333</v>
      </c>
      <c r="AW568" s="21">
        <f t="shared" si="166"/>
        <v>28.778311965811962</v>
      </c>
      <c r="AX568" s="12">
        <f t="shared" si="167"/>
        <v>0.76132818391886392</v>
      </c>
      <c r="AY568" s="12">
        <f>AF568/Team_Defense_Table[[#Totals],[Rushing Y/A]]*R568</f>
        <v>1.8877079978529254</v>
      </c>
      <c r="AZ568" s="12">
        <f t="shared" si="173"/>
        <v>1.4371653017744823</v>
      </c>
      <c r="BA568" s="22">
        <f t="shared" si="159"/>
        <v>0.68763133166798607</v>
      </c>
      <c r="BB568" s="22">
        <f t="shared" si="160"/>
        <v>0.15280696259288579</v>
      </c>
      <c r="BC568" s="21">
        <f t="shared" si="161"/>
        <v>0.14814814814814814</v>
      </c>
      <c r="BD568" t="str">
        <f t="shared" si="168"/>
        <v>Mike Davis</v>
      </c>
      <c r="BE568">
        <f t="shared" si="169"/>
        <v>4500</v>
      </c>
      <c r="BF568" t="str">
        <f t="shared" si="170"/>
        <v>RB</v>
      </c>
    </row>
    <row r="569" spans="1:58" x14ac:dyDescent="0.3">
      <c r="A569" t="s">
        <v>3484</v>
      </c>
      <c r="B569" t="s">
        <v>49</v>
      </c>
      <c r="C569" t="s">
        <v>3485</v>
      </c>
      <c r="D569" t="s">
        <v>646</v>
      </c>
      <c r="E569" t="s">
        <v>3486</v>
      </c>
      <c r="F569">
        <v>5.6285716465541196</v>
      </c>
      <c r="G569">
        <v>7</v>
      </c>
      <c r="H569">
        <v>4500</v>
      </c>
      <c r="I569" t="s">
        <v>1884</v>
      </c>
      <c r="J569" t="s">
        <v>33</v>
      </c>
      <c r="K569" t="s">
        <v>1138</v>
      </c>
      <c r="O569" t="str">
        <f t="shared" si="162"/>
        <v>Keith Kirkwood</v>
      </c>
      <c r="P569" t="str">
        <f>IFERROR(VLOOKUP(O:O,'Name Bridge'!A:B,2,FALSE),O:O)</f>
        <v>Keith Kirkwood</v>
      </c>
      <c r="Q569" s="12">
        <f>VLOOKUP($K569,'Defensive Stats'!$AC:$AH,2,FALSE)</f>
        <v>7.8079847908745244</v>
      </c>
      <c r="R569" s="12">
        <f>VLOOKUP($K569,'Defensive Stats'!$AC:$AH,4,FALSE)</f>
        <v>3.8765432098765431</v>
      </c>
      <c r="S569" s="12">
        <f>VLOOKUP($K569,'Defensive Stats'!$AC:$AH,6,FALSE)</f>
        <v>12.186943620178042</v>
      </c>
      <c r="T569" s="12">
        <f>IFERROR(VLOOKUP($P569,Passing!$C:$AF,9,FALSE)/VLOOKUP($P569,Passing!$C:$AF,5,FALSE),0)</f>
        <v>0</v>
      </c>
      <c r="U569" s="12">
        <f>IFERROR(VLOOKUP($P569,Passing!$C:$AF,11,FALSE)/VLOOKUP($P569,Passing!$C:$AF,5,FALSE),0)</f>
        <v>0</v>
      </c>
      <c r="V569" s="12">
        <f>IFERROR(VLOOKUP($P569,Passing!$C:$AF,18,FALSE),0)</f>
        <v>0</v>
      </c>
      <c r="W569" s="12">
        <f>IFERROR(VLOOKUP($P569,Passing!$C:$AF,12,FALSE)/VLOOKUP($P569,Passing!$C:$AF,5,FALSE),0)</f>
        <v>0</v>
      </c>
      <c r="X569" s="12">
        <f>IFERROR(IF(OR($B569="D",$B569="K"),0,VLOOKUP($P569,Receiving!$C:$T,7,FALSE)/VLOOKUP($P569,Receiving!$C:$T,5,FALSE)),0)*$AJ569</f>
        <v>0</v>
      </c>
      <c r="Y569" s="21">
        <f>IFERROR(VLOOKUP($P569,Receiving!$C:$T,8,FALSE)/VLOOKUP($P569,Receiving!$C:$T,5,FALSE),0)</f>
        <v>0</v>
      </c>
      <c r="Z569" s="21">
        <f>IFERROR(VLOOKUP($P569,Receiving!$C:$T,10,FALSE)/VLOOKUP($P569,Receiving!$C:$T,5,FALSE),0)</f>
        <v>0</v>
      </c>
      <c r="AA569" s="21">
        <f>IFERROR(VLOOKUP($P569,Receiving!$C:$T,11,FALSE),0)</f>
        <v>0</v>
      </c>
      <c r="AB569" s="21">
        <f>IFERROR(VLOOKUP($P569,Receiving!$C:$T,14,FALSE),0)</f>
        <v>0</v>
      </c>
      <c r="AC569" s="21">
        <f>IFERROR(VLOOKUP($P569,Receiving!$C:$T,11,FALSE)/VLOOKUP($P569,Receiving!$C:$T,5,FALSE),0)</f>
        <v>0</v>
      </c>
      <c r="AD569" s="12">
        <f>IFERROR(VLOOKUP($P569,Rushing!$C:$P,7,FALSE)/VLOOKUP($P569,Rushing!$C:$P,5,FALSE),0)</f>
        <v>0</v>
      </c>
      <c r="AE569" s="12">
        <f>IFERROR(VLOOKUP($P569,Rushing!$C:$P,8,FALSE)/VLOOKUP($P569,Rushing!$C:$P,5,FALSE),0)</f>
        <v>0</v>
      </c>
      <c r="AF569" s="12">
        <f>IFERROR(VLOOKUP($P569,Rushing!$C:$P,12,FALSE),0)</f>
        <v>0</v>
      </c>
      <c r="AG569" s="12">
        <f>IFERROR(VLOOKUP($P569,Rushing!$C:$P,9,FALSE)/VLOOKUP($P569,Rushing!$C:$P,5,FALSE),0)</f>
        <v>0</v>
      </c>
      <c r="AH569" s="12">
        <f>VLOOKUP($J569,'Vegas Odds'!$B:$S,18,FALSE)</f>
        <v>42.975624629062651</v>
      </c>
      <c r="AI569" s="12">
        <f>VLOOKUP($J569,'Vegas Odds'!$B:$S,17,FALSE)</f>
        <v>20.224375370937352</v>
      </c>
      <c r="AJ569">
        <v>1</v>
      </c>
      <c r="AK569" s="12">
        <f t="shared" si="155"/>
        <v>0</v>
      </c>
      <c r="AL569" s="12">
        <f t="shared" si="156"/>
        <v>0</v>
      </c>
      <c r="AM569" s="12">
        <f>V569/Team_Defense_Table[[#Totals],[Passing yds/att]]*'Fanduel Export'!Q569</f>
        <v>0</v>
      </c>
      <c r="AN569" s="12">
        <f t="shared" si="171"/>
        <v>0</v>
      </c>
      <c r="AO569" s="12">
        <f>IFERROR(IF(OR($B569="D",$B569="K"),0,VLOOKUP($P569,Receiving!$C:$T,7,FALSE)/VLOOKUP($P569,Receiving!$C:$T,5,FALSE)),0)*$AJ569</f>
        <v>0</v>
      </c>
      <c r="AP569" s="21">
        <f t="shared" si="163"/>
        <v>35.359294871794873</v>
      </c>
      <c r="AQ569" s="21">
        <f t="shared" si="164"/>
        <v>0</v>
      </c>
      <c r="AR569" s="22">
        <f t="shared" si="157"/>
        <v>0</v>
      </c>
      <c r="AS569" s="22">
        <f t="shared" si="165"/>
        <v>0</v>
      </c>
      <c r="AT569" s="22">
        <f>AA569/Team_Defense_Table[[#Totals],[Yards per completion]]*'Fanduel Export'!S569</f>
        <v>0</v>
      </c>
      <c r="AU569" s="12">
        <f t="shared" si="172"/>
        <v>0</v>
      </c>
      <c r="AV569" s="12">
        <f t="shared" si="158"/>
        <v>0</v>
      </c>
      <c r="AW569" s="21">
        <f t="shared" si="166"/>
        <v>28.778311965811962</v>
      </c>
      <c r="AX569" s="12">
        <f t="shared" si="167"/>
        <v>0</v>
      </c>
      <c r="AY569" s="12">
        <f>AF569/Team_Defense_Table[[#Totals],[Rushing Y/A]]*R569</f>
        <v>0</v>
      </c>
      <c r="AZ569" s="12">
        <f t="shared" si="173"/>
        <v>0</v>
      </c>
      <c r="BA569" s="22">
        <f t="shared" si="159"/>
        <v>0</v>
      </c>
      <c r="BB569" s="22">
        <f t="shared" si="160"/>
        <v>0</v>
      </c>
      <c r="BC569" s="21">
        <f t="shared" si="161"/>
        <v>0</v>
      </c>
      <c r="BD569" t="str">
        <f t="shared" si="168"/>
        <v>Keith Kirkwood</v>
      </c>
      <c r="BE569">
        <f t="shared" si="169"/>
        <v>4500</v>
      </c>
      <c r="BF569" t="str">
        <f t="shared" si="170"/>
        <v>WR</v>
      </c>
    </row>
    <row r="570" spans="1:58" x14ac:dyDescent="0.3">
      <c r="A570" t="s">
        <v>3487</v>
      </c>
      <c r="B570" t="s">
        <v>34</v>
      </c>
      <c r="C570" t="s">
        <v>2736</v>
      </c>
      <c r="D570" t="s">
        <v>3488</v>
      </c>
      <c r="E570" t="s">
        <v>3489</v>
      </c>
      <c r="F570">
        <v>0</v>
      </c>
      <c r="G570">
        <v>0</v>
      </c>
      <c r="H570">
        <v>4500</v>
      </c>
      <c r="I570" t="s">
        <v>1896</v>
      </c>
      <c r="J570" t="s">
        <v>1094</v>
      </c>
      <c r="K570" t="s">
        <v>46</v>
      </c>
      <c r="L570" t="s">
        <v>1128</v>
      </c>
      <c r="M570" t="s">
        <v>3490</v>
      </c>
      <c r="O570" t="str">
        <f t="shared" si="162"/>
        <v>Patrick Taylor Jr.</v>
      </c>
      <c r="P570" t="str">
        <f>IFERROR(VLOOKUP(O:O,'Name Bridge'!A:B,2,FALSE),O:O)</f>
        <v>Patrick Taylor Jr.</v>
      </c>
      <c r="Q570" s="12">
        <f>VLOOKUP($K570,'Defensive Stats'!$AC:$AH,2,FALSE)</f>
        <v>6.2179700499168051</v>
      </c>
      <c r="R570" s="12">
        <f>VLOOKUP($K570,'Defensive Stats'!$AC:$AH,4,FALSE)</f>
        <v>4.2772277227722775</v>
      </c>
      <c r="S570" s="12">
        <f>VLOOKUP($K570,'Defensive Stats'!$AC:$AH,6,FALSE)</f>
        <v>9.4847715736040605</v>
      </c>
      <c r="T570" s="12">
        <f>IFERROR(VLOOKUP($P570,Passing!$C:$AF,9,FALSE)/VLOOKUP($P570,Passing!$C:$AF,5,FALSE),0)</f>
        <v>0</v>
      </c>
      <c r="U570" s="12">
        <f>IFERROR(VLOOKUP($P570,Passing!$C:$AF,11,FALSE)/VLOOKUP($P570,Passing!$C:$AF,5,FALSE),0)</f>
        <v>0</v>
      </c>
      <c r="V570" s="12">
        <f>IFERROR(VLOOKUP($P570,Passing!$C:$AF,18,FALSE),0)</f>
        <v>0</v>
      </c>
      <c r="W570" s="12">
        <f>IFERROR(VLOOKUP($P570,Passing!$C:$AF,12,FALSE)/VLOOKUP($P570,Passing!$C:$AF,5,FALSE),0)</f>
        <v>0</v>
      </c>
      <c r="X570" s="12">
        <f>IFERROR(IF(OR($B570="D",$B570="K"),0,VLOOKUP($P570,Receiving!$C:$T,7,FALSE)/VLOOKUP($P570,Receiving!$C:$T,5,FALSE)),0)*$AJ570</f>
        <v>0</v>
      </c>
      <c r="Y570" s="21">
        <f>IFERROR(VLOOKUP($P570,Receiving!$C:$T,8,FALSE)/VLOOKUP($P570,Receiving!$C:$T,5,FALSE),0)</f>
        <v>0</v>
      </c>
      <c r="Z570" s="21">
        <f>IFERROR(VLOOKUP($P570,Receiving!$C:$T,10,FALSE)/VLOOKUP($P570,Receiving!$C:$T,5,FALSE),0)</f>
        <v>0</v>
      </c>
      <c r="AA570" s="21">
        <f>IFERROR(VLOOKUP($P570,Receiving!$C:$T,11,FALSE),0)</f>
        <v>0</v>
      </c>
      <c r="AB570" s="21">
        <f>IFERROR(VLOOKUP($P570,Receiving!$C:$T,14,FALSE),0)</f>
        <v>0</v>
      </c>
      <c r="AC570" s="21">
        <f>IFERROR(VLOOKUP($P570,Receiving!$C:$T,11,FALSE)/VLOOKUP($P570,Receiving!$C:$T,5,FALSE),0)</f>
        <v>0</v>
      </c>
      <c r="AD570" s="12">
        <f>IFERROR(VLOOKUP($P570,Rushing!$C:$P,7,FALSE)/VLOOKUP($P570,Rushing!$C:$P,5,FALSE),0)</f>
        <v>0</v>
      </c>
      <c r="AE570" s="12">
        <f>IFERROR(VLOOKUP($P570,Rushing!$C:$P,8,FALSE)/VLOOKUP($P570,Rushing!$C:$P,5,FALSE),0)</f>
        <v>0</v>
      </c>
      <c r="AF570" s="12">
        <f>IFERROR(VLOOKUP($P570,Rushing!$C:$P,12,FALSE),0)</f>
        <v>0</v>
      </c>
      <c r="AG570" s="12">
        <f>IFERROR(VLOOKUP($P570,Rushing!$C:$P,9,FALSE)/VLOOKUP($P570,Rushing!$C:$P,5,FALSE),0)</f>
        <v>0</v>
      </c>
      <c r="AH570" s="12">
        <f>VLOOKUP($J570,'Vegas Odds'!$B:$S,18,FALSE)</f>
        <v>37.252589426829275</v>
      </c>
      <c r="AI570" s="12">
        <f>VLOOKUP($J570,'Vegas Odds'!$B:$S,17,FALSE)</f>
        <v>23.147410573170728</v>
      </c>
      <c r="AJ570">
        <v>1</v>
      </c>
      <c r="AK570" s="12">
        <f t="shared" si="155"/>
        <v>0</v>
      </c>
      <c r="AL570" s="12">
        <f t="shared" si="156"/>
        <v>0</v>
      </c>
      <c r="AM570" s="12">
        <f>V570/Team_Defense_Table[[#Totals],[Passing yds/att]]*'Fanduel Export'!Q570</f>
        <v>0</v>
      </c>
      <c r="AN570" s="12">
        <f t="shared" si="171"/>
        <v>0</v>
      </c>
      <c r="AO570" s="12">
        <f>IFERROR(IF(OR($B570="D",$B570="K"),0,VLOOKUP($P570,Receiving!$C:$T,7,FALSE)/VLOOKUP($P570,Receiving!$C:$T,5,FALSE)),0)*$AJ570</f>
        <v>0</v>
      </c>
      <c r="AP570" s="21">
        <f t="shared" si="163"/>
        <v>34.582088744588752</v>
      </c>
      <c r="AQ570" s="21">
        <f t="shared" si="164"/>
        <v>0</v>
      </c>
      <c r="AR570" s="22">
        <f t="shared" si="157"/>
        <v>0</v>
      </c>
      <c r="AS570" s="22">
        <f t="shared" si="165"/>
        <v>0</v>
      </c>
      <c r="AT570" s="22">
        <f>AA570/Team_Defense_Table[[#Totals],[Yards per completion]]*'Fanduel Export'!S570</f>
        <v>0</v>
      </c>
      <c r="AU570" s="12">
        <f t="shared" si="172"/>
        <v>0</v>
      </c>
      <c r="AV570" s="12">
        <f t="shared" si="158"/>
        <v>0</v>
      </c>
      <c r="AW570" s="21">
        <f t="shared" si="166"/>
        <v>28.472023809523812</v>
      </c>
      <c r="AX570" s="12">
        <f t="shared" si="167"/>
        <v>0</v>
      </c>
      <c r="AY570" s="12">
        <f>AF570/Team_Defense_Table[[#Totals],[Rushing Y/A]]*R570</f>
        <v>0</v>
      </c>
      <c r="AZ570" s="12">
        <f t="shared" si="173"/>
        <v>0</v>
      </c>
      <c r="BA570" s="22">
        <f t="shared" si="159"/>
        <v>0</v>
      </c>
      <c r="BB570" s="22">
        <f t="shared" si="160"/>
        <v>0</v>
      </c>
      <c r="BC570" s="21">
        <f t="shared" si="161"/>
        <v>0</v>
      </c>
      <c r="BD570" t="str">
        <f t="shared" si="168"/>
        <v>Patrick Taylor Jr.</v>
      </c>
      <c r="BE570">
        <f t="shared" si="169"/>
        <v>4500</v>
      </c>
      <c r="BF570" t="str">
        <f t="shared" si="170"/>
        <v>RB</v>
      </c>
    </row>
    <row r="571" spans="1:58" x14ac:dyDescent="0.3">
      <c r="A571" t="s">
        <v>3491</v>
      </c>
      <c r="B571" t="s">
        <v>34</v>
      </c>
      <c r="C571" t="s">
        <v>2027</v>
      </c>
      <c r="D571" t="s">
        <v>555</v>
      </c>
      <c r="E571" t="s">
        <v>3492</v>
      </c>
      <c r="F571">
        <v>0.44285712923322401</v>
      </c>
      <c r="G571">
        <v>7</v>
      </c>
      <c r="H571">
        <v>4500</v>
      </c>
      <c r="I571" t="s">
        <v>1896</v>
      </c>
      <c r="J571" t="s">
        <v>1094</v>
      </c>
      <c r="K571" t="s">
        <v>46</v>
      </c>
      <c r="O571" t="str">
        <f t="shared" si="162"/>
        <v>Tyler Ervin</v>
      </c>
      <c r="P571" t="str">
        <f>IFERROR(VLOOKUP(O:O,'Name Bridge'!A:B,2,FALSE),O:O)</f>
        <v>Tyler Ervin</v>
      </c>
      <c r="Q571" s="12">
        <f>VLOOKUP($K571,'Defensive Stats'!$AC:$AH,2,FALSE)</f>
        <v>6.2179700499168051</v>
      </c>
      <c r="R571" s="12">
        <f>VLOOKUP($K571,'Defensive Stats'!$AC:$AH,4,FALSE)</f>
        <v>4.2772277227722775</v>
      </c>
      <c r="S571" s="12">
        <f>VLOOKUP($K571,'Defensive Stats'!$AC:$AH,6,FALSE)</f>
        <v>9.4847715736040605</v>
      </c>
      <c r="T571" s="12">
        <f>IFERROR(VLOOKUP($P571,Passing!$C:$AF,9,FALSE)/VLOOKUP($P571,Passing!$C:$AF,5,FALSE),0)</f>
        <v>0</v>
      </c>
      <c r="U571" s="12">
        <f>IFERROR(VLOOKUP($P571,Passing!$C:$AF,11,FALSE)/VLOOKUP($P571,Passing!$C:$AF,5,FALSE),0)</f>
        <v>0</v>
      </c>
      <c r="V571" s="12">
        <f>IFERROR(VLOOKUP($P571,Passing!$C:$AF,18,FALSE),0)</f>
        <v>0</v>
      </c>
      <c r="W571" s="12">
        <f>IFERROR(VLOOKUP($P571,Passing!$C:$AF,12,FALSE)/VLOOKUP($P571,Passing!$C:$AF,5,FALSE),0)</f>
        <v>0</v>
      </c>
      <c r="X571" s="12">
        <f>IFERROR(IF(OR($B571="D",$B571="K"),0,VLOOKUP($P571,Receiving!$C:$T,7,FALSE)/VLOOKUP($P571,Receiving!$C:$T,5,FALSE)),0)*$AJ571</f>
        <v>0.4</v>
      </c>
      <c r="Y571" s="21">
        <f>IFERROR(VLOOKUP($P571,Receiving!$C:$T,8,FALSE)/VLOOKUP($P571,Receiving!$C:$T,5,FALSE),0)</f>
        <v>0.2</v>
      </c>
      <c r="Z571" s="21">
        <f>IFERROR(VLOOKUP($P571,Receiving!$C:$T,10,FALSE)/VLOOKUP($P571,Receiving!$C:$T,5,FALSE),0)</f>
        <v>1.1000000000000001</v>
      </c>
      <c r="AA571" s="21">
        <f>IFERROR(VLOOKUP($P571,Receiving!$C:$T,11,FALSE),0)</f>
        <v>5.5</v>
      </c>
      <c r="AB571" s="21">
        <f>IFERROR(VLOOKUP($P571,Receiving!$C:$T,14,FALSE),0)</f>
        <v>6</v>
      </c>
      <c r="AC571" s="21">
        <f>IFERROR(VLOOKUP($P571,Receiving!$C:$T,11,FALSE)/VLOOKUP($P571,Receiving!$C:$T,5,FALSE),0)</f>
        <v>0.55000000000000004</v>
      </c>
      <c r="AD571" s="12">
        <f>IFERROR(VLOOKUP($P571,Rushing!$C:$P,7,FALSE)/VLOOKUP($P571,Rushing!$C:$P,5,FALSE),0)</f>
        <v>0.1</v>
      </c>
      <c r="AE571" s="12">
        <f>IFERROR(VLOOKUP($P571,Rushing!$C:$P,8,FALSE)/VLOOKUP($P571,Rushing!$C:$P,5,FALSE),0)</f>
        <v>1</v>
      </c>
      <c r="AF571" s="12" t="str">
        <f>IFERROR(VLOOKUP($P571,Rushing!$C:$P,12,FALSE),0)</f>
        <v>10.0</v>
      </c>
      <c r="AG571" s="12">
        <f>IFERROR(VLOOKUP($P571,Rushing!$C:$P,9,FALSE)/VLOOKUP($P571,Rushing!$C:$P,5,FALSE),0)</f>
        <v>0</v>
      </c>
      <c r="AH571" s="12">
        <f>VLOOKUP($J571,'Vegas Odds'!$B:$S,18,FALSE)</f>
        <v>37.252589426829275</v>
      </c>
      <c r="AI571" s="12">
        <f>VLOOKUP($J571,'Vegas Odds'!$B:$S,17,FALSE)</f>
        <v>23.147410573170728</v>
      </c>
      <c r="AJ571">
        <v>1</v>
      </c>
      <c r="AK571" s="12">
        <f t="shared" si="155"/>
        <v>0</v>
      </c>
      <c r="AL571" s="12">
        <f t="shared" si="156"/>
        <v>0</v>
      </c>
      <c r="AM571" s="12">
        <f>V571/Team_Defense_Table[[#Totals],[Passing yds/att]]*'Fanduel Export'!Q571</f>
        <v>0</v>
      </c>
      <c r="AN571" s="12">
        <f t="shared" si="171"/>
        <v>0</v>
      </c>
      <c r="AO571" s="12">
        <f>IFERROR(IF(OR($B571="D",$B571="K"),0,VLOOKUP($P571,Receiving!$C:$T,7,FALSE)/VLOOKUP($P571,Receiving!$C:$T,5,FALSE)),0)*$AJ571</f>
        <v>0.4</v>
      </c>
      <c r="AP571" s="21">
        <f t="shared" si="163"/>
        <v>34.582088744588752</v>
      </c>
      <c r="AQ571" s="21">
        <f t="shared" si="164"/>
        <v>0.43088883036491998</v>
      </c>
      <c r="AR571" s="22">
        <f t="shared" si="157"/>
        <v>0.2</v>
      </c>
      <c r="AS571" s="22">
        <f t="shared" si="165"/>
        <v>0.21544441518245999</v>
      </c>
      <c r="AT571" s="22">
        <f>AA571/Team_Defense_Table[[#Totals],[Yards per completion]]*'Fanduel Export'!S571</f>
        <v>4.9127610091409011</v>
      </c>
      <c r="AU571" s="12">
        <f t="shared" si="172"/>
        <v>1.0584269225455534</v>
      </c>
      <c r="AV571" s="12">
        <f t="shared" si="158"/>
        <v>0.1</v>
      </c>
      <c r="AW571" s="21">
        <f t="shared" si="166"/>
        <v>28.472023809523812</v>
      </c>
      <c r="AX571" s="12">
        <f t="shared" si="167"/>
        <v>8.129878904297623E-2</v>
      </c>
      <c r="AY571" s="12">
        <f>AF571/Team_Defense_Table[[#Totals],[Rushing Y/A]]*R571</f>
        <v>9.9182092122255714</v>
      </c>
      <c r="AZ571" s="12">
        <f t="shared" si="173"/>
        <v>0.80633839842883015</v>
      </c>
      <c r="BA571" s="22">
        <f t="shared" si="159"/>
        <v>0.2864765320974384</v>
      </c>
      <c r="BB571" s="22">
        <f t="shared" si="160"/>
        <v>6.3661451577208539E-2</v>
      </c>
      <c r="BC571" s="21">
        <f t="shared" si="161"/>
        <v>8.8888888888888892E-2</v>
      </c>
      <c r="BD571" t="str">
        <f t="shared" si="168"/>
        <v>Tyler Ervin</v>
      </c>
      <c r="BE571">
        <f t="shared" si="169"/>
        <v>4500</v>
      </c>
      <c r="BF571" t="str">
        <f t="shared" si="170"/>
        <v>RB</v>
      </c>
    </row>
    <row r="572" spans="1:58" x14ac:dyDescent="0.3">
      <c r="A572" t="s">
        <v>3493</v>
      </c>
      <c r="B572" t="s">
        <v>49</v>
      </c>
      <c r="C572" t="s">
        <v>2708</v>
      </c>
      <c r="D572" t="s">
        <v>3494</v>
      </c>
      <c r="E572" t="s">
        <v>1891</v>
      </c>
      <c r="F572">
        <v>0</v>
      </c>
      <c r="G572">
        <v>0</v>
      </c>
      <c r="H572">
        <v>4500</v>
      </c>
      <c r="I572" t="s">
        <v>1972</v>
      </c>
      <c r="J572" t="s">
        <v>1093</v>
      </c>
      <c r="K572" t="s">
        <v>86</v>
      </c>
      <c r="O572" t="str">
        <f t="shared" si="162"/>
        <v>Jeff Thomas</v>
      </c>
      <c r="P572" t="str">
        <f>IFERROR(VLOOKUP(O:O,'Name Bridge'!A:B,2,FALSE),O:O)</f>
        <v>Jeff Thomas</v>
      </c>
      <c r="Q572" s="12">
        <f>VLOOKUP($K572,'Defensive Stats'!$AC:$AH,2,FALSE)</f>
        <v>7.7027522935779817</v>
      </c>
      <c r="R572" s="12">
        <f>VLOOKUP($K572,'Defensive Stats'!$AC:$AH,4,FALSE)</f>
        <v>4.4659793814432991</v>
      </c>
      <c r="S572" s="12">
        <f>VLOOKUP($K572,'Defensive Stats'!$AC:$AH,6,FALSE)</f>
        <v>12.203488372093023</v>
      </c>
      <c r="T572" s="12">
        <f>IFERROR(VLOOKUP($P572,Passing!$C:$AF,9,FALSE)/VLOOKUP($P572,Passing!$C:$AF,5,FALSE),0)</f>
        <v>0</v>
      </c>
      <c r="U572" s="12">
        <f>IFERROR(VLOOKUP($P572,Passing!$C:$AF,11,FALSE)/VLOOKUP($P572,Passing!$C:$AF,5,FALSE),0)</f>
        <v>0</v>
      </c>
      <c r="V572" s="12">
        <f>IFERROR(VLOOKUP($P572,Passing!$C:$AF,18,FALSE),0)</f>
        <v>0</v>
      </c>
      <c r="W572" s="12">
        <f>IFERROR(VLOOKUP($P572,Passing!$C:$AF,12,FALSE)/VLOOKUP($P572,Passing!$C:$AF,5,FALSE),0)</f>
        <v>0</v>
      </c>
      <c r="X572" s="12">
        <f>IFERROR(IF(OR($B572="D",$B572="K"),0,VLOOKUP($P572,Receiving!$C:$T,7,FALSE)/VLOOKUP($P572,Receiving!$C:$T,5,FALSE)),0)*$AJ572</f>
        <v>0</v>
      </c>
      <c r="Y572" s="21">
        <f>IFERROR(VLOOKUP($P572,Receiving!$C:$T,8,FALSE)/VLOOKUP($P572,Receiving!$C:$T,5,FALSE),0)</f>
        <v>0</v>
      </c>
      <c r="Z572" s="21">
        <f>IFERROR(VLOOKUP($P572,Receiving!$C:$T,10,FALSE)/VLOOKUP($P572,Receiving!$C:$T,5,FALSE),0)</f>
        <v>0</v>
      </c>
      <c r="AA572" s="21">
        <f>IFERROR(VLOOKUP($P572,Receiving!$C:$T,11,FALSE),0)</f>
        <v>0</v>
      </c>
      <c r="AB572" s="21">
        <f>IFERROR(VLOOKUP($P572,Receiving!$C:$T,14,FALSE),0)</f>
        <v>0</v>
      </c>
      <c r="AC572" s="21">
        <f>IFERROR(VLOOKUP($P572,Receiving!$C:$T,11,FALSE)/VLOOKUP($P572,Receiving!$C:$T,5,FALSE),0)</f>
        <v>0</v>
      </c>
      <c r="AD572" s="12">
        <f>IFERROR(VLOOKUP($P572,Rushing!$C:$P,7,FALSE)/VLOOKUP($P572,Rushing!$C:$P,5,FALSE),0)</f>
        <v>0</v>
      </c>
      <c r="AE572" s="12">
        <f>IFERROR(VLOOKUP($P572,Rushing!$C:$P,8,FALSE)/VLOOKUP($P572,Rushing!$C:$P,5,FALSE),0)</f>
        <v>0</v>
      </c>
      <c r="AF572" s="12">
        <f>IFERROR(VLOOKUP($P572,Rushing!$C:$P,12,FALSE),0)</f>
        <v>0</v>
      </c>
      <c r="AG572" s="12">
        <f>IFERROR(VLOOKUP($P572,Rushing!$C:$P,9,FALSE)/VLOOKUP($P572,Rushing!$C:$P,5,FALSE),0)</f>
        <v>0</v>
      </c>
      <c r="AH572" s="12">
        <f>VLOOKUP($J572,'Vegas Odds'!$B:$S,18,FALSE)</f>
        <v>34.723204605263149</v>
      </c>
      <c r="AI572" s="12">
        <f>VLOOKUP($J572,'Vegas Odds'!$B:$S,17,FALSE)</f>
        <v>31.576795394736852</v>
      </c>
      <c r="AJ572">
        <v>1</v>
      </c>
      <c r="AK572" s="12">
        <f t="shared" si="155"/>
        <v>0</v>
      </c>
      <c r="AL572" s="12">
        <f t="shared" si="156"/>
        <v>0</v>
      </c>
      <c r="AM572" s="12">
        <f>V572/Team_Defense_Table[[#Totals],[Passing yds/att]]*'Fanduel Export'!Q572</f>
        <v>0</v>
      </c>
      <c r="AN572" s="12">
        <f t="shared" si="171"/>
        <v>0</v>
      </c>
      <c r="AO572" s="12">
        <f>IFERROR(IF(OR($B572="D",$B572="K"),0,VLOOKUP($P572,Receiving!$C:$T,7,FALSE)/VLOOKUP($P572,Receiving!$C:$T,5,FALSE)),0)*$AJ572</f>
        <v>0</v>
      </c>
      <c r="AP572" s="21">
        <f t="shared" si="163"/>
        <v>42.773239260739253</v>
      </c>
      <c r="AQ572" s="21">
        <f t="shared" si="164"/>
        <v>0</v>
      </c>
      <c r="AR572" s="22">
        <f t="shared" si="157"/>
        <v>0</v>
      </c>
      <c r="AS572" s="22">
        <f t="shared" si="165"/>
        <v>0</v>
      </c>
      <c r="AT572" s="22">
        <f>AA572/Team_Defense_Table[[#Totals],[Yards per completion]]*'Fanduel Export'!S572</f>
        <v>0</v>
      </c>
      <c r="AU572" s="12">
        <f t="shared" si="172"/>
        <v>0</v>
      </c>
      <c r="AV572" s="12">
        <f t="shared" si="158"/>
        <v>0</v>
      </c>
      <c r="AW572" s="21">
        <f t="shared" si="166"/>
        <v>34.718452380952385</v>
      </c>
      <c r="AX572" s="12">
        <f t="shared" si="167"/>
        <v>0</v>
      </c>
      <c r="AY572" s="12">
        <f>AF572/Team_Defense_Table[[#Totals],[Rushing Y/A]]*R572</f>
        <v>0</v>
      </c>
      <c r="AZ572" s="12">
        <f t="shared" si="173"/>
        <v>0</v>
      </c>
      <c r="BA572" s="22">
        <f t="shared" si="159"/>
        <v>0</v>
      </c>
      <c r="BB572" s="22">
        <f t="shared" si="160"/>
        <v>0</v>
      </c>
      <c r="BC572" s="21">
        <f t="shared" si="161"/>
        <v>0</v>
      </c>
      <c r="BD572" t="str">
        <f t="shared" si="168"/>
        <v>Jeff Thomas</v>
      </c>
      <c r="BE572">
        <f t="shared" si="169"/>
        <v>4500</v>
      </c>
      <c r="BF572" t="str">
        <f t="shared" si="170"/>
        <v>WR</v>
      </c>
    </row>
    <row r="573" spans="1:58" x14ac:dyDescent="0.3">
      <c r="A573" t="s">
        <v>3495</v>
      </c>
      <c r="B573" t="s">
        <v>34</v>
      </c>
      <c r="C573" t="s">
        <v>1882</v>
      </c>
      <c r="D573" t="s">
        <v>3496</v>
      </c>
      <c r="E573" t="s">
        <v>3497</v>
      </c>
      <c r="F573">
        <v>0</v>
      </c>
      <c r="G573">
        <v>0</v>
      </c>
      <c r="H573">
        <v>4500</v>
      </c>
      <c r="I573" t="s">
        <v>1922</v>
      </c>
      <c r="J573" t="s">
        <v>107</v>
      </c>
      <c r="K573" t="s">
        <v>130</v>
      </c>
      <c r="O573" t="str">
        <f t="shared" si="162"/>
        <v>Christian Wade</v>
      </c>
      <c r="P573" t="str">
        <f>IFERROR(VLOOKUP(O:O,'Name Bridge'!A:B,2,FALSE),O:O)</f>
        <v>Christian Wade</v>
      </c>
      <c r="Q573" s="12">
        <f>VLOOKUP($K573,'Defensive Stats'!$AC:$AH,2,FALSE)</f>
        <v>6.45982905982906</v>
      </c>
      <c r="R573" s="12">
        <f>VLOOKUP($K573,'Defensive Stats'!$AC:$AH,4,FALSE)</f>
        <v>3.3357314148681056</v>
      </c>
      <c r="S573" s="12">
        <f>VLOOKUP($K573,'Defensive Stats'!$AC:$AH,6,FALSE)</f>
        <v>10.410468319559229</v>
      </c>
      <c r="T573" s="12">
        <f>IFERROR(VLOOKUP($P573,Passing!$C:$AF,9,FALSE)/VLOOKUP($P573,Passing!$C:$AF,5,FALSE),0)</f>
        <v>0</v>
      </c>
      <c r="U573" s="12">
        <f>IFERROR(VLOOKUP($P573,Passing!$C:$AF,11,FALSE)/VLOOKUP($P573,Passing!$C:$AF,5,FALSE),0)</f>
        <v>0</v>
      </c>
      <c r="V573" s="12">
        <f>IFERROR(VLOOKUP($P573,Passing!$C:$AF,18,FALSE),0)</f>
        <v>0</v>
      </c>
      <c r="W573" s="12">
        <f>IFERROR(VLOOKUP($P573,Passing!$C:$AF,12,FALSE)/VLOOKUP($P573,Passing!$C:$AF,5,FALSE),0)</f>
        <v>0</v>
      </c>
      <c r="X573" s="12">
        <f>IFERROR(IF(OR($B573="D",$B573="K"),0,VLOOKUP($P573,Receiving!$C:$T,7,FALSE)/VLOOKUP($P573,Receiving!$C:$T,5,FALSE)),0)*$AJ573</f>
        <v>0</v>
      </c>
      <c r="Y573" s="21">
        <f>IFERROR(VLOOKUP($P573,Receiving!$C:$T,8,FALSE)/VLOOKUP($P573,Receiving!$C:$T,5,FALSE),0)</f>
        <v>0</v>
      </c>
      <c r="Z573" s="21">
        <f>IFERROR(VLOOKUP($P573,Receiving!$C:$T,10,FALSE)/VLOOKUP($P573,Receiving!$C:$T,5,FALSE),0)</f>
        <v>0</v>
      </c>
      <c r="AA573" s="21">
        <f>IFERROR(VLOOKUP($P573,Receiving!$C:$T,11,FALSE),0)</f>
        <v>0</v>
      </c>
      <c r="AB573" s="21">
        <f>IFERROR(VLOOKUP($P573,Receiving!$C:$T,14,FALSE),0)</f>
        <v>0</v>
      </c>
      <c r="AC573" s="21">
        <f>IFERROR(VLOOKUP($P573,Receiving!$C:$T,11,FALSE)/VLOOKUP($P573,Receiving!$C:$T,5,FALSE),0)</f>
        <v>0</v>
      </c>
      <c r="AD573" s="12">
        <f>IFERROR(VLOOKUP($P573,Rushing!$C:$P,7,FALSE)/VLOOKUP($P573,Rushing!$C:$P,5,FALSE),0)</f>
        <v>0</v>
      </c>
      <c r="AE573" s="12">
        <f>IFERROR(VLOOKUP($P573,Rushing!$C:$P,8,FALSE)/VLOOKUP($P573,Rushing!$C:$P,5,FALSE),0)</f>
        <v>0</v>
      </c>
      <c r="AF573" s="12">
        <f>IFERROR(VLOOKUP($P573,Rushing!$C:$P,12,FALSE),0)</f>
        <v>0</v>
      </c>
      <c r="AG573" s="12">
        <f>IFERROR(VLOOKUP($P573,Rushing!$C:$P,9,FALSE)/VLOOKUP($P573,Rushing!$C:$P,5,FALSE),0)</f>
        <v>0</v>
      </c>
      <c r="AH573" s="12">
        <f>VLOOKUP($J573,'Vegas Odds'!$B:$S,18,FALSE)</f>
        <v>31.210567449280106</v>
      </c>
      <c r="AI573" s="12">
        <f>VLOOKUP($J573,'Vegas Odds'!$B:$S,17,FALSE)</f>
        <v>27.689432550719893</v>
      </c>
      <c r="AJ573">
        <v>1</v>
      </c>
      <c r="AK573" s="12">
        <f t="shared" si="155"/>
        <v>0</v>
      </c>
      <c r="AL573" s="12">
        <f t="shared" si="156"/>
        <v>0</v>
      </c>
      <c r="AM573" s="12">
        <f>V573/Team_Defense_Table[[#Totals],[Passing yds/att]]*'Fanduel Export'!Q573</f>
        <v>0</v>
      </c>
      <c r="AN573" s="12">
        <f t="shared" si="171"/>
        <v>0</v>
      </c>
      <c r="AO573" s="12">
        <f>IFERROR(IF(OR($B573="D",$B573="K"),0,VLOOKUP($P573,Receiving!$C:$T,7,FALSE)/VLOOKUP($P573,Receiving!$C:$T,5,FALSE)),0)*$AJ573</f>
        <v>0</v>
      </c>
      <c r="AP573" s="21">
        <f t="shared" si="163"/>
        <v>43.803379953379959</v>
      </c>
      <c r="AQ573" s="21">
        <f t="shared" si="164"/>
        <v>0</v>
      </c>
      <c r="AR573" s="22">
        <f t="shared" si="157"/>
        <v>0</v>
      </c>
      <c r="AS573" s="22">
        <f t="shared" si="165"/>
        <v>0</v>
      </c>
      <c r="AT573" s="22">
        <f>AA573/Team_Defense_Table[[#Totals],[Yards per completion]]*'Fanduel Export'!S573</f>
        <v>0</v>
      </c>
      <c r="AU573" s="12">
        <f t="shared" si="172"/>
        <v>0</v>
      </c>
      <c r="AV573" s="12">
        <f t="shared" si="158"/>
        <v>0</v>
      </c>
      <c r="AW573" s="21">
        <f t="shared" si="166"/>
        <v>25.532284382284381</v>
      </c>
      <c r="AX573" s="12">
        <f t="shared" si="167"/>
        <v>0</v>
      </c>
      <c r="AY573" s="12">
        <f>AF573/Team_Defense_Table[[#Totals],[Rushing Y/A]]*R573</f>
        <v>0</v>
      </c>
      <c r="AZ573" s="12">
        <f t="shared" si="173"/>
        <v>0</v>
      </c>
      <c r="BA573" s="22">
        <f t="shared" si="159"/>
        <v>0</v>
      </c>
      <c r="BB573" s="22">
        <f t="shared" si="160"/>
        <v>0</v>
      </c>
      <c r="BC573" s="21">
        <f t="shared" si="161"/>
        <v>0</v>
      </c>
      <c r="BD573" t="str">
        <f t="shared" si="168"/>
        <v>Christian Wade</v>
      </c>
      <c r="BE573">
        <f t="shared" si="169"/>
        <v>4500</v>
      </c>
      <c r="BF573" t="str">
        <f t="shared" si="170"/>
        <v>RB</v>
      </c>
    </row>
    <row r="574" spans="1:58" x14ac:dyDescent="0.3">
      <c r="A574" t="s">
        <v>3498</v>
      </c>
      <c r="B574" t="s">
        <v>49</v>
      </c>
      <c r="C574" t="s">
        <v>3499</v>
      </c>
      <c r="D574" t="s">
        <v>358</v>
      </c>
      <c r="E574" t="s">
        <v>3500</v>
      </c>
      <c r="F574">
        <v>4.0444446139865402</v>
      </c>
      <c r="G574">
        <v>9</v>
      </c>
      <c r="H574">
        <v>4500</v>
      </c>
      <c r="I574" t="s">
        <v>1972</v>
      </c>
      <c r="J574" t="s">
        <v>86</v>
      </c>
      <c r="K574" t="s">
        <v>1093</v>
      </c>
      <c r="O574" t="str">
        <f t="shared" si="162"/>
        <v>Jakeem Grant</v>
      </c>
      <c r="P574" t="str">
        <f>IFERROR(VLOOKUP(O:O,'Name Bridge'!A:B,2,FALSE),O:O)</f>
        <v>Jakeem Grant</v>
      </c>
      <c r="Q574" s="12">
        <f>VLOOKUP($K574,'Defensive Stats'!$AC:$AH,2,FALSE)</f>
        <v>5.3843283582089549</v>
      </c>
      <c r="R574" s="12">
        <f>VLOOKUP($K574,'Defensive Stats'!$AC:$AH,4,FALSE)</f>
        <v>4.1863013698630134</v>
      </c>
      <c r="S574" s="12">
        <f>VLOOKUP($K574,'Defensive Stats'!$AC:$AH,6,FALSE)</f>
        <v>9.5247524752475243</v>
      </c>
      <c r="T574" s="12">
        <f>IFERROR(VLOOKUP($P574,Passing!$C:$AF,9,FALSE)/VLOOKUP($P574,Passing!$C:$AF,5,FALSE),0)</f>
        <v>0</v>
      </c>
      <c r="U574" s="12">
        <f>IFERROR(VLOOKUP($P574,Passing!$C:$AF,11,FALSE)/VLOOKUP($P574,Passing!$C:$AF,5,FALSE),0)</f>
        <v>0</v>
      </c>
      <c r="V574" s="12">
        <f>IFERROR(VLOOKUP($P574,Passing!$C:$AF,18,FALSE),0)</f>
        <v>0</v>
      </c>
      <c r="W574" s="12">
        <f>IFERROR(VLOOKUP($P574,Passing!$C:$AF,12,FALSE)/VLOOKUP($P574,Passing!$C:$AF,5,FALSE),0)</f>
        <v>0</v>
      </c>
      <c r="X574" s="12">
        <f>IFERROR(IF(OR($B574="D",$B574="K"),0,VLOOKUP($P574,Receiving!$C:$T,7,FALSE)/VLOOKUP($P574,Receiving!$C:$T,5,FALSE)),0)*$AJ574</f>
        <v>3.3</v>
      </c>
      <c r="Y574" s="21">
        <f>IFERROR(VLOOKUP($P574,Receiving!$C:$T,8,FALSE)/VLOOKUP($P574,Receiving!$C:$T,5,FALSE),0)</f>
        <v>1.9</v>
      </c>
      <c r="Z574" s="21">
        <f>IFERROR(VLOOKUP($P574,Receiving!$C:$T,10,FALSE)/VLOOKUP($P574,Receiving!$C:$T,5,FALSE),0)</f>
        <v>16.399999999999999</v>
      </c>
      <c r="AA574" s="21">
        <f>IFERROR(VLOOKUP($P574,Receiving!$C:$T,11,FALSE),0)</f>
        <v>8.6</v>
      </c>
      <c r="AB574" s="21">
        <f>IFERROR(VLOOKUP($P574,Receiving!$C:$T,14,FALSE),0)</f>
        <v>18</v>
      </c>
      <c r="AC574" s="21">
        <f>IFERROR(VLOOKUP($P574,Receiving!$C:$T,11,FALSE)/VLOOKUP($P574,Receiving!$C:$T,5,FALSE),0)</f>
        <v>0.86</v>
      </c>
      <c r="AD574" s="12">
        <f>IFERROR(VLOOKUP($P574,Rushing!$C:$P,7,FALSE)/VLOOKUP($P574,Rushing!$C:$P,5,FALSE),0)</f>
        <v>0.4</v>
      </c>
      <c r="AE574" s="12">
        <f>IFERROR(VLOOKUP($P574,Rushing!$C:$P,8,FALSE)/VLOOKUP($P574,Rushing!$C:$P,5,FALSE),0)</f>
        <v>0.5</v>
      </c>
      <c r="AF574" s="12" t="str">
        <f>IFERROR(VLOOKUP($P574,Rushing!$C:$P,12,FALSE),0)</f>
        <v>1.3</v>
      </c>
      <c r="AG574" s="12">
        <f>IFERROR(VLOOKUP($P574,Rushing!$C:$P,9,FALSE)/VLOOKUP($P574,Rushing!$C:$P,5,FALSE),0)</f>
        <v>0.1</v>
      </c>
      <c r="AH574" s="12">
        <f>VLOOKUP($J574,'Vegas Odds'!$B:$S,18,FALSE)</f>
        <v>42.492174647302903</v>
      </c>
      <c r="AI574" s="12">
        <f>VLOOKUP($J574,'Vegas Odds'!$B:$S,17,FALSE)</f>
        <v>20.507825352697093</v>
      </c>
      <c r="AJ574">
        <v>1</v>
      </c>
      <c r="AK574" s="12">
        <f t="shared" si="155"/>
        <v>0</v>
      </c>
      <c r="AL574" s="12">
        <f t="shared" si="156"/>
        <v>0</v>
      </c>
      <c r="AM574" s="12">
        <f>V574/Team_Defense_Table[[#Totals],[Passing yds/att]]*'Fanduel Export'!Q574</f>
        <v>0</v>
      </c>
      <c r="AN574" s="12">
        <f t="shared" si="171"/>
        <v>0</v>
      </c>
      <c r="AO574" s="12">
        <f>IFERROR(IF(OR($B574="D",$B574="K"),0,VLOOKUP($P574,Receiving!$C:$T,7,FALSE)/VLOOKUP($P574,Receiving!$C:$T,5,FALSE)),0)*$AJ574</f>
        <v>3.3</v>
      </c>
      <c r="AP574" s="21">
        <f t="shared" si="163"/>
        <v>49.607967032967032</v>
      </c>
      <c r="AQ574" s="21">
        <f t="shared" si="164"/>
        <v>2.8266462974165711</v>
      </c>
      <c r="AR574" s="22">
        <f t="shared" si="157"/>
        <v>1.9</v>
      </c>
      <c r="AS574" s="22">
        <f t="shared" si="165"/>
        <v>1.6274630197246926</v>
      </c>
      <c r="AT574" s="22">
        <f>AA574/Team_Defense_Table[[#Totals],[Yards per completion]]*'Fanduel Export'!S574</f>
        <v>7.7141525249342529</v>
      </c>
      <c r="AU574" s="12">
        <f t="shared" si="172"/>
        <v>12.554497962846362</v>
      </c>
      <c r="AV574" s="12">
        <f t="shared" si="158"/>
        <v>0.4</v>
      </c>
      <c r="AW574" s="21">
        <f t="shared" si="166"/>
        <v>42.314010989010988</v>
      </c>
      <c r="AX574" s="12">
        <f t="shared" si="167"/>
        <v>0.19386321337415172</v>
      </c>
      <c r="AY574" s="12">
        <f>AF574/Team_Defense_Table[[#Totals],[Rushing Y/A]]*R574</f>
        <v>1.2619575143934882</v>
      </c>
      <c r="AZ574" s="12">
        <f t="shared" si="173"/>
        <v>0.24464713888197895</v>
      </c>
      <c r="BA574" s="22">
        <f t="shared" si="159"/>
        <v>2.2299145101728342</v>
      </c>
      <c r="BB574" s="22">
        <f t="shared" si="160"/>
        <v>0.49553655781618539</v>
      </c>
      <c r="BC574" s="21">
        <f t="shared" si="161"/>
        <v>0.73333333333333328</v>
      </c>
      <c r="BD574" t="str">
        <f t="shared" si="168"/>
        <v>Jakeem Grant</v>
      </c>
      <c r="BE574">
        <f t="shared" si="169"/>
        <v>4500</v>
      </c>
      <c r="BF574" t="str">
        <f t="shared" si="170"/>
        <v>WR</v>
      </c>
    </row>
    <row r="575" spans="1:58" x14ac:dyDescent="0.3">
      <c r="A575" t="s">
        <v>3501</v>
      </c>
      <c r="B575" t="s">
        <v>34</v>
      </c>
      <c r="C575" t="s">
        <v>3485</v>
      </c>
      <c r="D575" t="s">
        <v>565</v>
      </c>
      <c r="E575" t="s">
        <v>2293</v>
      </c>
      <c r="F575">
        <v>0.43333331743876102</v>
      </c>
      <c r="G575">
        <v>6</v>
      </c>
      <c r="H575">
        <v>4500</v>
      </c>
      <c r="I575" t="s">
        <v>1900</v>
      </c>
      <c r="J575" t="s">
        <v>84</v>
      </c>
      <c r="K575" t="s">
        <v>61</v>
      </c>
      <c r="L575" t="s">
        <v>2506</v>
      </c>
      <c r="M575" t="s">
        <v>2714</v>
      </c>
      <c r="O575" t="str">
        <f t="shared" si="162"/>
        <v>Keith Smith</v>
      </c>
      <c r="P575" t="str">
        <f>IFERROR(VLOOKUP(O:O,'Name Bridge'!A:B,2,FALSE),O:O)</f>
        <v>Keith Smith</v>
      </c>
      <c r="Q575" s="12">
        <f>VLOOKUP($K575,'Defensive Stats'!$AC:$AH,2,FALSE)</f>
        <v>7.0618729096989963</v>
      </c>
      <c r="R575" s="12">
        <f>VLOOKUP($K575,'Defensive Stats'!$AC:$AH,4,FALSE)</f>
        <v>4.8530927835051543</v>
      </c>
      <c r="S575" s="12">
        <f>VLOOKUP($K575,'Defensive Stats'!$AC:$AH,6,FALSE)</f>
        <v>11.026109660574413</v>
      </c>
      <c r="T575" s="12">
        <f>IFERROR(VLOOKUP($P575,Passing!$C:$AF,9,FALSE)/VLOOKUP($P575,Passing!$C:$AF,5,FALSE),0)</f>
        <v>0</v>
      </c>
      <c r="U575" s="12">
        <f>IFERROR(VLOOKUP($P575,Passing!$C:$AF,11,FALSE)/VLOOKUP($P575,Passing!$C:$AF,5,FALSE),0)</f>
        <v>0</v>
      </c>
      <c r="V575" s="12">
        <f>IFERROR(VLOOKUP($P575,Passing!$C:$AF,18,FALSE),0)</f>
        <v>0</v>
      </c>
      <c r="W575" s="12">
        <f>IFERROR(VLOOKUP($P575,Passing!$C:$AF,12,FALSE)/VLOOKUP($P575,Passing!$C:$AF,5,FALSE),0)</f>
        <v>0</v>
      </c>
      <c r="X575" s="12">
        <f>IFERROR(IF(OR($B575="D",$B575="K"),0,VLOOKUP($P575,Receiving!$C:$T,7,FALSE)/VLOOKUP($P575,Receiving!$C:$T,5,FALSE)),0)*$AJ575</f>
        <v>0.1875</v>
      </c>
      <c r="Y575" s="21">
        <f>IFERROR(VLOOKUP($P575,Receiving!$C:$T,8,FALSE)/VLOOKUP($P575,Receiving!$C:$T,5,FALSE),0)</f>
        <v>6.25E-2</v>
      </c>
      <c r="Z575" s="21">
        <f>IFERROR(VLOOKUP($P575,Receiving!$C:$T,10,FALSE)/VLOOKUP($P575,Receiving!$C:$T,5,FALSE),0)</f>
        <v>0.8125</v>
      </c>
      <c r="AA575" s="21">
        <f>IFERROR(VLOOKUP($P575,Receiving!$C:$T,11,FALSE),0)</f>
        <v>13</v>
      </c>
      <c r="AB575" s="21">
        <f>IFERROR(VLOOKUP($P575,Receiving!$C:$T,14,FALSE),0)</f>
        <v>13</v>
      </c>
      <c r="AC575" s="21">
        <f>IFERROR(VLOOKUP($P575,Receiving!$C:$T,11,FALSE)/VLOOKUP($P575,Receiving!$C:$T,5,FALSE),0)</f>
        <v>0.8125</v>
      </c>
      <c r="AD575" s="12">
        <f>IFERROR(VLOOKUP($P575,Rushing!$C:$P,7,FALSE)/VLOOKUP($P575,Rushing!$C:$P,5,FALSE),0)</f>
        <v>0.3125</v>
      </c>
      <c r="AE575" s="12">
        <f>IFERROR(VLOOKUP($P575,Rushing!$C:$P,8,FALSE)/VLOOKUP($P575,Rushing!$C:$P,5,FALSE),0)</f>
        <v>0.5</v>
      </c>
      <c r="AF575" s="12" t="str">
        <f>IFERROR(VLOOKUP($P575,Rushing!$C:$P,12,FALSE),0)</f>
        <v>1.6</v>
      </c>
      <c r="AG575" s="12">
        <f>IFERROR(VLOOKUP($P575,Rushing!$C:$P,9,FALSE)/VLOOKUP($P575,Rushing!$C:$P,5,FALSE),0)</f>
        <v>0</v>
      </c>
      <c r="AH575" s="12">
        <f>VLOOKUP($J575,'Vegas Odds'!$B:$S,18,FALSE)</f>
        <v>44.774070299355685</v>
      </c>
      <c r="AI575" s="12">
        <f>VLOOKUP($J575,'Vegas Odds'!$B:$S,17,FALSE)</f>
        <v>21.325929700644309</v>
      </c>
      <c r="AJ575">
        <v>1</v>
      </c>
      <c r="AK575" s="12">
        <f t="shared" si="155"/>
        <v>0</v>
      </c>
      <c r="AL575" s="12">
        <f t="shared" si="156"/>
        <v>0</v>
      </c>
      <c r="AM575" s="12">
        <f>V575/Team_Defense_Table[[#Totals],[Passing yds/att]]*'Fanduel Export'!Q575</f>
        <v>0</v>
      </c>
      <c r="AN575" s="12">
        <f t="shared" si="171"/>
        <v>0</v>
      </c>
      <c r="AO575" s="12">
        <f>IFERROR(IF(OR($B575="D",$B575="K"),0,VLOOKUP($P575,Receiving!$C:$T,7,FALSE)/VLOOKUP($P575,Receiving!$C:$T,5,FALSE)),0)*$AJ575</f>
        <v>0.1875</v>
      </c>
      <c r="AP575" s="21">
        <f t="shared" si="163"/>
        <v>36.57628205128205</v>
      </c>
      <c r="AQ575" s="21">
        <f t="shared" si="164"/>
        <v>0.2295240989600508</v>
      </c>
      <c r="AR575" s="22">
        <f t="shared" si="157"/>
        <v>6.25E-2</v>
      </c>
      <c r="AS575" s="22">
        <f t="shared" si="165"/>
        <v>7.65080329866836E-2</v>
      </c>
      <c r="AT575" s="22">
        <f>AA575/Team_Defense_Table[[#Totals],[Yards per completion]]*'Fanduel Export'!S575</f>
        <v>13.499004178992033</v>
      </c>
      <c r="AU575" s="12">
        <f t="shared" si="172"/>
        <v>1.0327822570137022</v>
      </c>
      <c r="AV575" s="12">
        <f t="shared" si="158"/>
        <v>0.3125</v>
      </c>
      <c r="AW575" s="21">
        <f t="shared" si="166"/>
        <v>30.875869963369961</v>
      </c>
      <c r="AX575" s="12">
        <f t="shared" si="167"/>
        <v>0.21584340908799329</v>
      </c>
      <c r="AY575" s="12">
        <f>AF575/Team_Defense_Table[[#Totals],[Rushing Y/A]]*R575</f>
        <v>1.800567757358434</v>
      </c>
      <c r="AZ575" s="12">
        <f t="shared" si="173"/>
        <v>0.38864068304216709</v>
      </c>
      <c r="BA575" s="22">
        <f t="shared" si="159"/>
        <v>0.17339229400558692</v>
      </c>
      <c r="BB575" s="22">
        <f t="shared" si="160"/>
        <v>3.853162089013043E-2</v>
      </c>
      <c r="BC575" s="21">
        <f t="shared" si="161"/>
        <v>4.1666666666666664E-2</v>
      </c>
      <c r="BD575" t="str">
        <f t="shared" si="168"/>
        <v>Keith Smith</v>
      </c>
      <c r="BE575">
        <f t="shared" si="169"/>
        <v>4500</v>
      </c>
      <c r="BF575" t="str">
        <f t="shared" si="170"/>
        <v>RB</v>
      </c>
    </row>
    <row r="576" spans="1:58" x14ac:dyDescent="0.3">
      <c r="A576" t="s">
        <v>3502</v>
      </c>
      <c r="B576" t="s">
        <v>49</v>
      </c>
      <c r="C576" t="s">
        <v>1946</v>
      </c>
      <c r="D576" t="s">
        <v>644</v>
      </c>
      <c r="E576" t="s">
        <v>3503</v>
      </c>
      <c r="F576">
        <v>0</v>
      </c>
      <c r="G576">
        <v>0</v>
      </c>
      <c r="H576">
        <v>4500</v>
      </c>
      <c r="I576" t="s">
        <v>1968</v>
      </c>
      <c r="J576" t="s">
        <v>72</v>
      </c>
      <c r="K576" t="s">
        <v>99</v>
      </c>
      <c r="O576" t="str">
        <f t="shared" si="162"/>
        <v>Tom Kennedy</v>
      </c>
      <c r="P576" t="str">
        <f>IFERROR(VLOOKUP(O:O,'Name Bridge'!A:B,2,FALSE),O:O)</f>
        <v>Tom Kennedy</v>
      </c>
      <c r="Q576" s="12">
        <f>VLOOKUP($K576,'Defensive Stats'!$AC:$AH,2,FALSE)</f>
        <v>6.2241681260945709</v>
      </c>
      <c r="R576" s="12">
        <f>VLOOKUP($K576,'Defensive Stats'!$AC:$AH,4,FALSE)</f>
        <v>3.9420289855072466</v>
      </c>
      <c r="S576" s="12">
        <f>VLOOKUP($K576,'Defensive Stats'!$AC:$AH,6,FALSE)</f>
        <v>9.817679558011049</v>
      </c>
      <c r="T576" s="12">
        <f>IFERROR(VLOOKUP($P576,Passing!$C:$AF,9,FALSE)/VLOOKUP($P576,Passing!$C:$AF,5,FALSE),0)</f>
        <v>0</v>
      </c>
      <c r="U576" s="12">
        <f>IFERROR(VLOOKUP($P576,Passing!$C:$AF,11,FALSE)/VLOOKUP($P576,Passing!$C:$AF,5,FALSE),0)</f>
        <v>0</v>
      </c>
      <c r="V576" s="12">
        <f>IFERROR(VLOOKUP($P576,Passing!$C:$AF,18,FALSE),0)</f>
        <v>0</v>
      </c>
      <c r="W576" s="12">
        <f>IFERROR(VLOOKUP($P576,Passing!$C:$AF,12,FALSE)/VLOOKUP($P576,Passing!$C:$AF,5,FALSE),0)</f>
        <v>0</v>
      </c>
      <c r="X576" s="12">
        <f>IFERROR(IF(OR($B576="D",$B576="K"),0,VLOOKUP($P576,Receiving!$C:$T,7,FALSE)/VLOOKUP($P576,Receiving!$C:$T,5,FALSE)),0)*$AJ576</f>
        <v>0</v>
      </c>
      <c r="Y576" s="21">
        <f>IFERROR(VLOOKUP($P576,Receiving!$C:$T,8,FALSE)/VLOOKUP($P576,Receiving!$C:$T,5,FALSE),0)</f>
        <v>0</v>
      </c>
      <c r="Z576" s="21">
        <f>IFERROR(VLOOKUP($P576,Receiving!$C:$T,10,FALSE)/VLOOKUP($P576,Receiving!$C:$T,5,FALSE),0)</f>
        <v>0</v>
      </c>
      <c r="AA576" s="21">
        <f>IFERROR(VLOOKUP($P576,Receiving!$C:$T,11,FALSE),0)</f>
        <v>0</v>
      </c>
      <c r="AB576" s="21">
        <f>IFERROR(VLOOKUP($P576,Receiving!$C:$T,14,FALSE),0)</f>
        <v>0</v>
      </c>
      <c r="AC576" s="21">
        <f>IFERROR(VLOOKUP($P576,Receiving!$C:$T,11,FALSE)/VLOOKUP($P576,Receiving!$C:$T,5,FALSE),0)</f>
        <v>0</v>
      </c>
      <c r="AD576" s="12">
        <f>IFERROR(VLOOKUP($P576,Rushing!$C:$P,7,FALSE)/VLOOKUP($P576,Rushing!$C:$P,5,FALSE),0)</f>
        <v>0</v>
      </c>
      <c r="AE576" s="12">
        <f>IFERROR(VLOOKUP($P576,Rushing!$C:$P,8,FALSE)/VLOOKUP($P576,Rushing!$C:$P,5,FALSE),0)</f>
        <v>0</v>
      </c>
      <c r="AF576" s="12">
        <f>IFERROR(VLOOKUP($P576,Rushing!$C:$P,12,FALSE),0)</f>
        <v>0</v>
      </c>
      <c r="AG576" s="12">
        <f>IFERROR(VLOOKUP($P576,Rushing!$C:$P,9,FALSE)/VLOOKUP($P576,Rushing!$C:$P,5,FALSE),0)</f>
        <v>0</v>
      </c>
      <c r="AH576" s="12">
        <f>VLOOKUP($J576,'Vegas Odds'!$B:$S,18,FALSE)</f>
        <v>34.909659414362835</v>
      </c>
      <c r="AI576" s="12">
        <f>VLOOKUP($J576,'Vegas Odds'!$B:$S,17,FALSE)</f>
        <v>26.19034058563717</v>
      </c>
      <c r="AJ576">
        <v>1</v>
      </c>
      <c r="AK576" s="12">
        <f t="shared" si="155"/>
        <v>0</v>
      </c>
      <c r="AL576" s="12">
        <f t="shared" si="156"/>
        <v>0</v>
      </c>
      <c r="AM576" s="12">
        <f>V576/Team_Defense_Table[[#Totals],[Passing yds/att]]*'Fanduel Export'!Q576</f>
        <v>0</v>
      </c>
      <c r="AN576" s="12">
        <f t="shared" si="171"/>
        <v>0</v>
      </c>
      <c r="AO576" s="12">
        <f>IFERROR(IF(OR($B576="D",$B576="K"),0,VLOOKUP($P576,Receiving!$C:$T,7,FALSE)/VLOOKUP($P576,Receiving!$C:$T,5,FALSE)),0)*$AJ576</f>
        <v>0</v>
      </c>
      <c r="AP576" s="21">
        <f t="shared" si="163"/>
        <v>35.950198412698413</v>
      </c>
      <c r="AQ576" s="21">
        <f t="shared" si="164"/>
        <v>0</v>
      </c>
      <c r="AR576" s="22">
        <f t="shared" si="157"/>
        <v>0</v>
      </c>
      <c r="AS576" s="22">
        <f t="shared" si="165"/>
        <v>0</v>
      </c>
      <c r="AT576" s="22">
        <f>AA576/Team_Defense_Table[[#Totals],[Yards per completion]]*'Fanduel Export'!S576</f>
        <v>0</v>
      </c>
      <c r="AU576" s="12">
        <f t="shared" si="172"/>
        <v>0</v>
      </c>
      <c r="AV576" s="12">
        <f t="shared" si="158"/>
        <v>0</v>
      </c>
      <c r="AW576" s="21">
        <f t="shared" si="166"/>
        <v>55.169444444444444</v>
      </c>
      <c r="AX576" s="12">
        <f t="shared" si="167"/>
        <v>0</v>
      </c>
      <c r="AY576" s="12">
        <f>AF576/Team_Defense_Table[[#Totals],[Rushing Y/A]]*R576</f>
        <v>0</v>
      </c>
      <c r="AZ576" s="12">
        <f t="shared" si="173"/>
        <v>0</v>
      </c>
      <c r="BA576" s="22">
        <f t="shared" si="159"/>
        <v>0</v>
      </c>
      <c r="BB576" s="22">
        <f t="shared" si="160"/>
        <v>0</v>
      </c>
      <c r="BC576" s="21">
        <f t="shared" si="161"/>
        <v>0</v>
      </c>
      <c r="BD576" t="str">
        <f t="shared" si="168"/>
        <v>Tom Kennedy</v>
      </c>
      <c r="BE576">
        <f t="shared" si="169"/>
        <v>4500</v>
      </c>
      <c r="BF576" t="str">
        <f t="shared" si="170"/>
        <v>WR</v>
      </c>
    </row>
    <row r="577" spans="1:58" x14ac:dyDescent="0.3">
      <c r="A577" t="s">
        <v>3504</v>
      </c>
      <c r="B577" t="s">
        <v>49</v>
      </c>
      <c r="C577" t="s">
        <v>3505</v>
      </c>
      <c r="D577" t="s">
        <v>3506</v>
      </c>
      <c r="E577" t="s">
        <v>3507</v>
      </c>
      <c r="F577">
        <v>0</v>
      </c>
      <c r="G577">
        <v>0</v>
      </c>
      <c r="H577">
        <v>4500</v>
      </c>
      <c r="I577" t="s">
        <v>1941</v>
      </c>
      <c r="J577" t="s">
        <v>76</v>
      </c>
      <c r="K577" t="s">
        <v>135</v>
      </c>
      <c r="O577" t="str">
        <f t="shared" si="162"/>
        <v>Quez Watkins</v>
      </c>
      <c r="P577" t="str">
        <f>IFERROR(VLOOKUP(O:O,'Name Bridge'!A:B,2,FALSE),O:O)</f>
        <v>Quez Watkins</v>
      </c>
      <c r="Q577" s="12">
        <f>VLOOKUP($K577,'Defensive Stats'!$AC:$AH,2,FALSE)</f>
        <v>7.0796296296296299</v>
      </c>
      <c r="R577" s="12">
        <f>VLOOKUP($K577,'Defensive Stats'!$AC:$AH,4,FALSE)</f>
        <v>4.7444219066937121</v>
      </c>
      <c r="S577" s="12">
        <f>VLOOKUP($K577,'Defensive Stats'!$AC:$AH,6,FALSE)</f>
        <v>10.304582210242588</v>
      </c>
      <c r="T577" s="12">
        <f>IFERROR(VLOOKUP($P577,Passing!$C:$AF,9,FALSE)/VLOOKUP($P577,Passing!$C:$AF,5,FALSE),0)</f>
        <v>0</v>
      </c>
      <c r="U577" s="12">
        <f>IFERROR(VLOOKUP($P577,Passing!$C:$AF,11,FALSE)/VLOOKUP($P577,Passing!$C:$AF,5,FALSE),0)</f>
        <v>0</v>
      </c>
      <c r="V577" s="12">
        <f>IFERROR(VLOOKUP($P577,Passing!$C:$AF,18,FALSE),0)</f>
        <v>0</v>
      </c>
      <c r="W577" s="12">
        <f>IFERROR(VLOOKUP($P577,Passing!$C:$AF,12,FALSE)/VLOOKUP($P577,Passing!$C:$AF,5,FALSE),0)</f>
        <v>0</v>
      </c>
      <c r="X577" s="12">
        <f>IFERROR(IF(OR($B577="D",$B577="K"),0,VLOOKUP($P577,Receiving!$C:$T,7,FALSE)/VLOOKUP($P577,Receiving!$C:$T,5,FALSE)),0)*$AJ577</f>
        <v>0</v>
      </c>
      <c r="Y577" s="21">
        <f>IFERROR(VLOOKUP($P577,Receiving!$C:$T,8,FALSE)/VLOOKUP($P577,Receiving!$C:$T,5,FALSE),0)</f>
        <v>0</v>
      </c>
      <c r="Z577" s="21">
        <f>IFERROR(VLOOKUP($P577,Receiving!$C:$T,10,FALSE)/VLOOKUP($P577,Receiving!$C:$T,5,FALSE),0)</f>
        <v>0</v>
      </c>
      <c r="AA577" s="21">
        <f>IFERROR(VLOOKUP($P577,Receiving!$C:$T,11,FALSE),0)</f>
        <v>0</v>
      </c>
      <c r="AB577" s="21">
        <f>IFERROR(VLOOKUP($P577,Receiving!$C:$T,14,FALSE),0)</f>
        <v>0</v>
      </c>
      <c r="AC577" s="21">
        <f>IFERROR(VLOOKUP($P577,Receiving!$C:$T,11,FALSE)/VLOOKUP($P577,Receiving!$C:$T,5,FALSE),0)</f>
        <v>0</v>
      </c>
      <c r="AD577" s="12">
        <f>IFERROR(VLOOKUP($P577,Rushing!$C:$P,7,FALSE)/VLOOKUP($P577,Rushing!$C:$P,5,FALSE),0)</f>
        <v>0</v>
      </c>
      <c r="AE577" s="12">
        <f>IFERROR(VLOOKUP($P577,Rushing!$C:$P,8,FALSE)/VLOOKUP($P577,Rushing!$C:$P,5,FALSE),0)</f>
        <v>0</v>
      </c>
      <c r="AF577" s="12">
        <f>IFERROR(VLOOKUP($P577,Rushing!$C:$P,12,FALSE),0)</f>
        <v>0</v>
      </c>
      <c r="AG577" s="12">
        <f>IFERROR(VLOOKUP($P577,Rushing!$C:$P,9,FALSE)/VLOOKUP($P577,Rushing!$C:$P,5,FALSE),0)</f>
        <v>0</v>
      </c>
      <c r="AH577" s="12">
        <f>VLOOKUP($J577,'Vegas Odds'!$B:$S,18,FALSE)</f>
        <v>29.284970403171386</v>
      </c>
      <c r="AI577" s="12">
        <f>VLOOKUP($J577,'Vegas Odds'!$B:$S,17,FALSE)</f>
        <v>32.615029596828613</v>
      </c>
      <c r="AJ577">
        <v>1</v>
      </c>
      <c r="AK577" s="12">
        <f t="shared" si="155"/>
        <v>0</v>
      </c>
      <c r="AL577" s="12">
        <f t="shared" si="156"/>
        <v>0</v>
      </c>
      <c r="AM577" s="12">
        <f>V577/Team_Defense_Table[[#Totals],[Passing yds/att]]*'Fanduel Export'!Q577</f>
        <v>0</v>
      </c>
      <c r="AN577" s="12">
        <f t="shared" si="171"/>
        <v>0</v>
      </c>
      <c r="AO577" s="12">
        <f>IFERROR(IF(OR($B577="D",$B577="K"),0,VLOOKUP($P577,Receiving!$C:$T,7,FALSE)/VLOOKUP($P577,Receiving!$C:$T,5,FALSE)),0)*$AJ577</f>
        <v>0</v>
      </c>
      <c r="AP577" s="21">
        <f t="shared" si="163"/>
        <v>48.590422077922085</v>
      </c>
      <c r="AQ577" s="21">
        <f t="shared" si="164"/>
        <v>0</v>
      </c>
      <c r="AR577" s="22">
        <f t="shared" si="157"/>
        <v>0</v>
      </c>
      <c r="AS577" s="22">
        <f t="shared" si="165"/>
        <v>0</v>
      </c>
      <c r="AT577" s="22">
        <f>AA577/Team_Defense_Table[[#Totals],[Yards per completion]]*'Fanduel Export'!S577</f>
        <v>0</v>
      </c>
      <c r="AU577" s="12">
        <f t="shared" si="172"/>
        <v>0</v>
      </c>
      <c r="AV577" s="12">
        <f t="shared" si="158"/>
        <v>0</v>
      </c>
      <c r="AW577" s="21">
        <f t="shared" si="166"/>
        <v>20.961922799422798</v>
      </c>
      <c r="AX577" s="12">
        <f t="shared" si="167"/>
        <v>0</v>
      </c>
      <c r="AY577" s="12">
        <f>AF577/Team_Defense_Table[[#Totals],[Rushing Y/A]]*R577</f>
        <v>0</v>
      </c>
      <c r="AZ577" s="12">
        <f t="shared" si="173"/>
        <v>0</v>
      </c>
      <c r="BA577" s="22">
        <f t="shared" si="159"/>
        <v>0</v>
      </c>
      <c r="BB577" s="22">
        <f t="shared" si="160"/>
        <v>0</v>
      </c>
      <c r="BC577" s="21">
        <f t="shared" si="161"/>
        <v>0</v>
      </c>
      <c r="BD577" t="str">
        <f t="shared" si="168"/>
        <v>Quez Watkins</v>
      </c>
      <c r="BE577">
        <f t="shared" si="169"/>
        <v>4500</v>
      </c>
      <c r="BF577" t="str">
        <f t="shared" si="170"/>
        <v>WR</v>
      </c>
    </row>
    <row r="578" spans="1:58" x14ac:dyDescent="0.3">
      <c r="A578" t="s">
        <v>3508</v>
      </c>
      <c r="B578" t="s">
        <v>49</v>
      </c>
      <c r="C578" t="s">
        <v>2558</v>
      </c>
      <c r="D578" t="s">
        <v>3509</v>
      </c>
      <c r="E578" t="s">
        <v>3510</v>
      </c>
      <c r="F578">
        <v>0</v>
      </c>
      <c r="G578">
        <v>0</v>
      </c>
      <c r="H578">
        <v>4500</v>
      </c>
      <c r="I578" t="s">
        <v>1900</v>
      </c>
      <c r="J578" t="s">
        <v>61</v>
      </c>
      <c r="K578" t="s">
        <v>84</v>
      </c>
      <c r="O578" t="str">
        <f t="shared" si="162"/>
        <v>Penny Hart</v>
      </c>
      <c r="P578" t="str">
        <f>IFERROR(VLOOKUP(O:O,'Name Bridge'!A:B,2,FALSE),O:O)</f>
        <v>Penny Hart</v>
      </c>
      <c r="Q578" s="12">
        <f>VLOOKUP($K578,'Defensive Stats'!$AC:$AH,2,FALSE)</f>
        <v>7.3097014925373136</v>
      </c>
      <c r="R578" s="12">
        <f>VLOOKUP($K578,'Defensive Stats'!$AC:$AH,4,FALSE)</f>
        <v>4.2161520190023749</v>
      </c>
      <c r="S578" s="12">
        <f>VLOOKUP($K578,'Defensive Stats'!$AC:$AH,6,FALSE)</f>
        <v>11.162393162393162</v>
      </c>
      <c r="T578" s="12">
        <f>IFERROR(VLOOKUP($P578,Passing!$C:$AF,9,FALSE)/VLOOKUP($P578,Passing!$C:$AF,5,FALSE),0)</f>
        <v>0</v>
      </c>
      <c r="U578" s="12">
        <f>IFERROR(VLOOKUP($P578,Passing!$C:$AF,11,FALSE)/VLOOKUP($P578,Passing!$C:$AF,5,FALSE),0)</f>
        <v>0</v>
      </c>
      <c r="V578" s="12">
        <f>IFERROR(VLOOKUP($P578,Passing!$C:$AF,18,FALSE),0)</f>
        <v>0</v>
      </c>
      <c r="W578" s="12">
        <f>IFERROR(VLOOKUP($P578,Passing!$C:$AF,12,FALSE)/VLOOKUP($P578,Passing!$C:$AF,5,FALSE),0)</f>
        <v>0</v>
      </c>
      <c r="X578" s="12">
        <f>IFERROR(IF(OR($B578="D",$B578="K"),0,VLOOKUP($P578,Receiving!$C:$T,7,FALSE)/VLOOKUP($P578,Receiving!$C:$T,5,FALSE)),0)*$AJ578</f>
        <v>0</v>
      </c>
      <c r="Y578" s="21">
        <f>IFERROR(VLOOKUP($P578,Receiving!$C:$T,8,FALSE)/VLOOKUP($P578,Receiving!$C:$T,5,FALSE),0)</f>
        <v>0</v>
      </c>
      <c r="Z578" s="21">
        <f>IFERROR(VLOOKUP($P578,Receiving!$C:$T,10,FALSE)/VLOOKUP($P578,Receiving!$C:$T,5,FALSE),0)</f>
        <v>0</v>
      </c>
      <c r="AA578" s="21">
        <f>IFERROR(VLOOKUP($P578,Receiving!$C:$T,11,FALSE),0)</f>
        <v>0</v>
      </c>
      <c r="AB578" s="21">
        <f>IFERROR(VLOOKUP($P578,Receiving!$C:$T,14,FALSE),0)</f>
        <v>0</v>
      </c>
      <c r="AC578" s="21">
        <f>IFERROR(VLOOKUP($P578,Receiving!$C:$T,11,FALSE)/VLOOKUP($P578,Receiving!$C:$T,5,FALSE),0)</f>
        <v>0</v>
      </c>
      <c r="AD578" s="12">
        <f>IFERROR(VLOOKUP($P578,Rushing!$C:$P,7,FALSE)/VLOOKUP($P578,Rushing!$C:$P,5,FALSE),0)</f>
        <v>0</v>
      </c>
      <c r="AE578" s="12">
        <f>IFERROR(VLOOKUP($P578,Rushing!$C:$P,8,FALSE)/VLOOKUP($P578,Rushing!$C:$P,5,FALSE),0)</f>
        <v>0</v>
      </c>
      <c r="AF578" s="12">
        <f>IFERROR(VLOOKUP($P578,Rushing!$C:$P,12,FALSE),0)</f>
        <v>0</v>
      </c>
      <c r="AG578" s="12">
        <f>IFERROR(VLOOKUP($P578,Rushing!$C:$P,9,FALSE)/VLOOKUP($P578,Rushing!$C:$P,5,FALSE),0)</f>
        <v>0</v>
      </c>
      <c r="AH578" s="12">
        <f>VLOOKUP($J578,'Vegas Odds'!$B:$S,18,FALSE)</f>
        <v>34.284943948412703</v>
      </c>
      <c r="AI578" s="12">
        <f>VLOOKUP($J578,'Vegas Odds'!$B:$S,17,FALSE)</f>
        <v>30.315056051587295</v>
      </c>
      <c r="AJ578">
        <v>1</v>
      </c>
      <c r="AK578" s="12">
        <f t="shared" si="155"/>
        <v>0</v>
      </c>
      <c r="AL578" s="12">
        <f t="shared" si="156"/>
        <v>0</v>
      </c>
      <c r="AM578" s="12">
        <f>V578/Team_Defense_Table[[#Totals],[Passing yds/att]]*'Fanduel Export'!Q578</f>
        <v>0</v>
      </c>
      <c r="AN578" s="12">
        <f t="shared" si="171"/>
        <v>0</v>
      </c>
      <c r="AO578" s="12">
        <f>IFERROR(IF(OR($B578="D",$B578="K"),0,VLOOKUP($P578,Receiving!$C:$T,7,FALSE)/VLOOKUP($P578,Receiving!$C:$T,5,FALSE)),0)*$AJ578</f>
        <v>0</v>
      </c>
      <c r="AP578" s="21">
        <f t="shared" si="163"/>
        <v>34.263041125541122</v>
      </c>
      <c r="AQ578" s="21">
        <f t="shared" si="164"/>
        <v>0</v>
      </c>
      <c r="AR578" s="22">
        <f t="shared" si="157"/>
        <v>0</v>
      </c>
      <c r="AS578" s="22">
        <f t="shared" si="165"/>
        <v>0</v>
      </c>
      <c r="AT578" s="22">
        <f>AA578/Team_Defense_Table[[#Totals],[Yards per completion]]*'Fanduel Export'!S578</f>
        <v>0</v>
      </c>
      <c r="AU578" s="12">
        <f t="shared" si="172"/>
        <v>0</v>
      </c>
      <c r="AV578" s="12">
        <f t="shared" si="158"/>
        <v>0</v>
      </c>
      <c r="AW578" s="21">
        <f t="shared" si="166"/>
        <v>46.789285714285711</v>
      </c>
      <c r="AX578" s="12">
        <f t="shared" si="167"/>
        <v>0</v>
      </c>
      <c r="AY578" s="12">
        <f>AF578/Team_Defense_Table[[#Totals],[Rushing Y/A]]*R578</f>
        <v>0</v>
      </c>
      <c r="AZ578" s="12">
        <f t="shared" si="173"/>
        <v>0</v>
      </c>
      <c r="BA578" s="22">
        <f t="shared" si="159"/>
        <v>0</v>
      </c>
      <c r="BB578" s="22">
        <f t="shared" si="160"/>
        <v>0</v>
      </c>
      <c r="BC578" s="21">
        <f t="shared" si="161"/>
        <v>0</v>
      </c>
      <c r="BD578" t="str">
        <f t="shared" si="168"/>
        <v>Penny Hart</v>
      </c>
      <c r="BE578">
        <f t="shared" si="169"/>
        <v>4500</v>
      </c>
      <c r="BF578" t="str">
        <f t="shared" si="170"/>
        <v>WR</v>
      </c>
    </row>
    <row r="579" spans="1:58" x14ac:dyDescent="0.3">
      <c r="A579" t="s">
        <v>3511</v>
      </c>
      <c r="B579" t="s">
        <v>49</v>
      </c>
      <c r="C579" t="s">
        <v>2724</v>
      </c>
      <c r="D579" t="s">
        <v>3512</v>
      </c>
      <c r="E579" t="s">
        <v>2963</v>
      </c>
      <c r="F579">
        <v>0</v>
      </c>
      <c r="G579">
        <v>0</v>
      </c>
      <c r="H579">
        <v>4500</v>
      </c>
      <c r="I579" t="s">
        <v>1941</v>
      </c>
      <c r="J579" t="s">
        <v>135</v>
      </c>
      <c r="K579" t="s">
        <v>76</v>
      </c>
      <c r="O579" t="str">
        <f t="shared" si="162"/>
        <v>Isaiah Wright</v>
      </c>
      <c r="P579" t="str">
        <f>IFERROR(VLOOKUP(O:O,'Name Bridge'!A:B,2,FALSE),O:O)</f>
        <v>Isaiah Wright</v>
      </c>
      <c r="Q579" s="12">
        <f>VLOOKUP($K579,'Defensive Stats'!$AC:$AH,2,FALSE)</f>
        <v>6.7688266199649734</v>
      </c>
      <c r="R579" s="12">
        <f>VLOOKUP($K579,'Defensive Stats'!$AC:$AH,4,FALSE)</f>
        <v>4.0849858356940514</v>
      </c>
      <c r="S579" s="12">
        <f>VLOOKUP($K579,'Defensive Stats'!$AC:$AH,6,FALSE)</f>
        <v>11.10632183908046</v>
      </c>
      <c r="T579" s="12">
        <f>IFERROR(VLOOKUP($P579,Passing!$C:$AF,9,FALSE)/VLOOKUP($P579,Passing!$C:$AF,5,FALSE),0)</f>
        <v>0</v>
      </c>
      <c r="U579" s="12">
        <f>IFERROR(VLOOKUP($P579,Passing!$C:$AF,11,FALSE)/VLOOKUP($P579,Passing!$C:$AF,5,FALSE),0)</f>
        <v>0</v>
      </c>
      <c r="V579" s="12">
        <f>IFERROR(VLOOKUP($P579,Passing!$C:$AF,18,FALSE),0)</f>
        <v>0</v>
      </c>
      <c r="W579" s="12">
        <f>IFERROR(VLOOKUP($P579,Passing!$C:$AF,12,FALSE)/VLOOKUP($P579,Passing!$C:$AF,5,FALSE),0)</f>
        <v>0</v>
      </c>
      <c r="X579" s="12">
        <f>IFERROR(IF(OR($B579="D",$B579="K"),0,VLOOKUP($P579,Receiving!$C:$T,7,FALSE)/VLOOKUP($P579,Receiving!$C:$T,5,FALSE)),0)*$AJ579</f>
        <v>0</v>
      </c>
      <c r="Y579" s="21">
        <f>IFERROR(VLOOKUP($P579,Receiving!$C:$T,8,FALSE)/VLOOKUP($P579,Receiving!$C:$T,5,FALSE),0)</f>
        <v>0</v>
      </c>
      <c r="Z579" s="21">
        <f>IFERROR(VLOOKUP($P579,Receiving!$C:$T,10,FALSE)/VLOOKUP($P579,Receiving!$C:$T,5,FALSE),0)</f>
        <v>0</v>
      </c>
      <c r="AA579" s="21">
        <f>IFERROR(VLOOKUP($P579,Receiving!$C:$T,11,FALSE),0)</f>
        <v>0</v>
      </c>
      <c r="AB579" s="21">
        <f>IFERROR(VLOOKUP($P579,Receiving!$C:$T,14,FALSE),0)</f>
        <v>0</v>
      </c>
      <c r="AC579" s="21">
        <f>IFERROR(VLOOKUP($P579,Receiving!$C:$T,11,FALSE)/VLOOKUP($P579,Receiving!$C:$T,5,FALSE),0)</f>
        <v>0</v>
      </c>
      <c r="AD579" s="12">
        <f>IFERROR(VLOOKUP($P579,Rushing!$C:$P,7,FALSE)/VLOOKUP($P579,Rushing!$C:$P,5,FALSE),0)</f>
        <v>0</v>
      </c>
      <c r="AE579" s="12">
        <f>IFERROR(VLOOKUP($P579,Rushing!$C:$P,8,FALSE)/VLOOKUP($P579,Rushing!$C:$P,5,FALSE),0)</f>
        <v>0</v>
      </c>
      <c r="AF579" s="12">
        <f>IFERROR(VLOOKUP($P579,Rushing!$C:$P,12,FALSE),0)</f>
        <v>0</v>
      </c>
      <c r="AG579" s="12">
        <f>IFERROR(VLOOKUP($P579,Rushing!$C:$P,9,FALSE)/VLOOKUP($P579,Rushing!$C:$P,5,FALSE),0)</f>
        <v>0</v>
      </c>
      <c r="AH579" s="12">
        <f>VLOOKUP($J579,'Vegas Odds'!$B:$S,18,FALSE)</f>
        <v>36.75783627131635</v>
      </c>
      <c r="AI579" s="12">
        <f>VLOOKUP($J579,'Vegas Odds'!$B:$S,17,FALSE)</f>
        <v>17.842163728683655</v>
      </c>
      <c r="AJ579">
        <v>1</v>
      </c>
      <c r="AK579" s="12">
        <f t="shared" si="155"/>
        <v>0</v>
      </c>
      <c r="AL579" s="12">
        <f t="shared" si="156"/>
        <v>0</v>
      </c>
      <c r="AM579" s="12">
        <f>V579/Team_Defense_Table[[#Totals],[Passing yds/att]]*'Fanduel Export'!Q579</f>
        <v>0</v>
      </c>
      <c r="AN579" s="12">
        <f t="shared" si="171"/>
        <v>0</v>
      </c>
      <c r="AO579" s="12">
        <f>IFERROR(IF(OR($B579="D",$B579="K"),0,VLOOKUP($P579,Receiving!$C:$T,7,FALSE)/VLOOKUP($P579,Receiving!$C:$T,5,FALSE)),0)*$AJ579</f>
        <v>0</v>
      </c>
      <c r="AP579" s="21">
        <f t="shared" si="163"/>
        <v>32.519155844155847</v>
      </c>
      <c r="AQ579" s="21">
        <f t="shared" si="164"/>
        <v>0</v>
      </c>
      <c r="AR579" s="22">
        <f t="shared" si="157"/>
        <v>0</v>
      </c>
      <c r="AS579" s="22">
        <f t="shared" si="165"/>
        <v>0</v>
      </c>
      <c r="AT579" s="22">
        <f>AA579/Team_Defense_Table[[#Totals],[Yards per completion]]*'Fanduel Export'!S579</f>
        <v>0</v>
      </c>
      <c r="AU579" s="12">
        <f t="shared" si="172"/>
        <v>0</v>
      </c>
      <c r="AV579" s="12">
        <f t="shared" si="158"/>
        <v>0</v>
      </c>
      <c r="AW579" s="21">
        <f t="shared" si="166"/>
        <v>36.928205128205128</v>
      </c>
      <c r="AX579" s="12">
        <f t="shared" si="167"/>
        <v>0</v>
      </c>
      <c r="AY579" s="12">
        <f>AF579/Team_Defense_Table[[#Totals],[Rushing Y/A]]*R579</f>
        <v>0</v>
      </c>
      <c r="AZ579" s="12">
        <f t="shared" si="173"/>
        <v>0</v>
      </c>
      <c r="BA579" s="22">
        <f t="shared" si="159"/>
        <v>0</v>
      </c>
      <c r="BB579" s="22">
        <f t="shared" si="160"/>
        <v>0</v>
      </c>
      <c r="BC579" s="21">
        <f t="shared" si="161"/>
        <v>0</v>
      </c>
      <c r="BD579" t="str">
        <f t="shared" si="168"/>
        <v>Isaiah Wright</v>
      </c>
      <c r="BE579">
        <f t="shared" si="169"/>
        <v>4500</v>
      </c>
      <c r="BF579" t="str">
        <f t="shared" si="170"/>
        <v>WR</v>
      </c>
    </row>
    <row r="580" spans="1:58" x14ac:dyDescent="0.3">
      <c r="A580" t="s">
        <v>3513</v>
      </c>
      <c r="B580" t="s">
        <v>49</v>
      </c>
      <c r="C580" t="s">
        <v>3514</v>
      </c>
      <c r="D580" t="s">
        <v>809</v>
      </c>
      <c r="E580" t="s">
        <v>3133</v>
      </c>
      <c r="F580">
        <v>0.5</v>
      </c>
      <c r="G580">
        <v>3</v>
      </c>
      <c r="H580">
        <v>4500</v>
      </c>
      <c r="I580" t="s">
        <v>1968</v>
      </c>
      <c r="J580" t="s">
        <v>72</v>
      </c>
      <c r="K580" t="s">
        <v>99</v>
      </c>
      <c r="O580" t="str">
        <f t="shared" si="162"/>
        <v>Victor Bolden</v>
      </c>
      <c r="P580" t="str">
        <f>IFERROR(VLOOKUP(O:O,'Name Bridge'!A:B,2,FALSE),O:O)</f>
        <v>Victor Bolden</v>
      </c>
      <c r="Q580" s="12">
        <f>VLOOKUP($K580,'Defensive Stats'!$AC:$AH,2,FALSE)</f>
        <v>6.2241681260945709</v>
      </c>
      <c r="R580" s="12">
        <f>VLOOKUP($K580,'Defensive Stats'!$AC:$AH,4,FALSE)</f>
        <v>3.9420289855072466</v>
      </c>
      <c r="S580" s="12">
        <f>VLOOKUP($K580,'Defensive Stats'!$AC:$AH,6,FALSE)</f>
        <v>9.817679558011049</v>
      </c>
      <c r="T580" s="12">
        <f>IFERROR(VLOOKUP($P580,Passing!$C:$AF,9,FALSE)/VLOOKUP($P580,Passing!$C:$AF,5,FALSE),0)</f>
        <v>0</v>
      </c>
      <c r="U580" s="12">
        <f>IFERROR(VLOOKUP($P580,Passing!$C:$AF,11,FALSE)/VLOOKUP($P580,Passing!$C:$AF,5,FALSE),0)</f>
        <v>0</v>
      </c>
      <c r="V580" s="12">
        <f>IFERROR(VLOOKUP($P580,Passing!$C:$AF,18,FALSE),0)</f>
        <v>0</v>
      </c>
      <c r="W580" s="12">
        <f>IFERROR(VLOOKUP($P580,Passing!$C:$AF,12,FALSE)/VLOOKUP($P580,Passing!$C:$AF,5,FALSE),0)</f>
        <v>0</v>
      </c>
      <c r="X580" s="12">
        <f>IFERROR(IF(OR($B580="D",$B580="K"),0,VLOOKUP($P580,Receiving!$C:$T,7,FALSE)/VLOOKUP($P580,Receiving!$C:$T,5,FALSE)),0)*$AJ580</f>
        <v>0</v>
      </c>
      <c r="Y580" s="21">
        <f>IFERROR(VLOOKUP($P580,Receiving!$C:$T,8,FALSE)/VLOOKUP($P580,Receiving!$C:$T,5,FALSE),0)</f>
        <v>0</v>
      </c>
      <c r="Z580" s="21">
        <f>IFERROR(VLOOKUP($P580,Receiving!$C:$T,10,FALSE)/VLOOKUP($P580,Receiving!$C:$T,5,FALSE),0)</f>
        <v>0</v>
      </c>
      <c r="AA580" s="21">
        <f>IFERROR(VLOOKUP($P580,Receiving!$C:$T,11,FALSE),0)</f>
        <v>0</v>
      </c>
      <c r="AB580" s="21">
        <f>IFERROR(VLOOKUP($P580,Receiving!$C:$T,14,FALSE),0)</f>
        <v>0</v>
      </c>
      <c r="AC580" s="21">
        <f>IFERROR(VLOOKUP($P580,Receiving!$C:$T,11,FALSE)/VLOOKUP($P580,Receiving!$C:$T,5,FALSE),0)</f>
        <v>0</v>
      </c>
      <c r="AD580" s="12">
        <f>IFERROR(VLOOKUP($P580,Rushing!$C:$P,7,FALSE)/VLOOKUP($P580,Rushing!$C:$P,5,FALSE),0)</f>
        <v>0</v>
      </c>
      <c r="AE580" s="12">
        <f>IFERROR(VLOOKUP($P580,Rushing!$C:$P,8,FALSE)/VLOOKUP($P580,Rushing!$C:$P,5,FALSE),0)</f>
        <v>0</v>
      </c>
      <c r="AF580" s="12">
        <f>IFERROR(VLOOKUP($P580,Rushing!$C:$P,12,FALSE),0)</f>
        <v>0</v>
      </c>
      <c r="AG580" s="12">
        <f>IFERROR(VLOOKUP($P580,Rushing!$C:$P,9,FALSE)/VLOOKUP($P580,Rushing!$C:$P,5,FALSE),0)</f>
        <v>0</v>
      </c>
      <c r="AH580" s="12">
        <f>VLOOKUP($J580,'Vegas Odds'!$B:$S,18,FALSE)</f>
        <v>34.909659414362835</v>
      </c>
      <c r="AI580" s="12">
        <f>VLOOKUP($J580,'Vegas Odds'!$B:$S,17,FALSE)</f>
        <v>26.19034058563717</v>
      </c>
      <c r="AJ580">
        <v>1</v>
      </c>
      <c r="AK580" s="12">
        <f t="shared" ref="AK580:AK643" si="174">T580*AJ580</f>
        <v>0</v>
      </c>
      <c r="AL580" s="12">
        <f t="shared" ref="AL580:AL643" si="175">IF(AND(AJ580=1,B580="QB"),AH580,0)</f>
        <v>0</v>
      </c>
      <c r="AM580" s="12">
        <f>V580/Team_Defense_Table[[#Totals],[Passing yds/att]]*'Fanduel Export'!Q580</f>
        <v>0</v>
      </c>
      <c r="AN580" s="12">
        <f t="shared" si="171"/>
        <v>0</v>
      </c>
      <c r="AO580" s="12">
        <f>IFERROR(IF(OR($B580="D",$B580="K"),0,VLOOKUP($P580,Receiving!$C:$T,7,FALSE)/VLOOKUP($P580,Receiving!$C:$T,5,FALSE)),0)*$AJ580</f>
        <v>0</v>
      </c>
      <c r="AP580" s="21">
        <f t="shared" si="163"/>
        <v>35.950198412698413</v>
      </c>
      <c r="AQ580" s="21">
        <f t="shared" si="164"/>
        <v>0</v>
      </c>
      <c r="AR580" s="22">
        <f t="shared" ref="AR580:AR643" si="176">Y580*AJ580</f>
        <v>0</v>
      </c>
      <c r="AS580" s="22">
        <f t="shared" si="165"/>
        <v>0</v>
      </c>
      <c r="AT580" s="22">
        <f>AA580/Team_Defense_Table[[#Totals],[Yards per completion]]*'Fanduel Export'!S580</f>
        <v>0</v>
      </c>
      <c r="AU580" s="12">
        <f t="shared" si="172"/>
        <v>0</v>
      </c>
      <c r="AV580" s="12">
        <f t="shared" ref="AV580:AV643" si="177">AD580*AJ580</f>
        <v>0</v>
      </c>
      <c r="AW580" s="21">
        <f t="shared" si="166"/>
        <v>55.169444444444444</v>
      </c>
      <c r="AX580" s="12">
        <f t="shared" si="167"/>
        <v>0</v>
      </c>
      <c r="AY580" s="12">
        <f>AF580/Team_Defense_Table[[#Totals],[Rushing Y/A]]*R580</f>
        <v>0</v>
      </c>
      <c r="AZ580" s="12">
        <f t="shared" si="173"/>
        <v>0</v>
      </c>
      <c r="BA580" s="22">
        <f t="shared" ref="BA580:BA643" si="178">AN580/25+AU580/10+AZ580/10+AR580*0.5</f>
        <v>0</v>
      </c>
      <c r="BB580" s="22">
        <f t="shared" ref="BB580:BB643" si="179">BA580/(H580/1000)</f>
        <v>0</v>
      </c>
      <c r="BC580" s="21">
        <f t="shared" ref="BC580:BC643" si="180">AO580/(H580/1000)</f>
        <v>0</v>
      </c>
      <c r="BD580" t="str">
        <f t="shared" si="168"/>
        <v>Victor Bolden</v>
      </c>
      <c r="BE580">
        <f t="shared" si="169"/>
        <v>4500</v>
      </c>
      <c r="BF580" t="str">
        <f t="shared" si="170"/>
        <v>WR</v>
      </c>
    </row>
    <row r="581" spans="1:58" x14ac:dyDescent="0.3">
      <c r="A581" t="s">
        <v>3515</v>
      </c>
      <c r="B581" t="s">
        <v>34</v>
      </c>
      <c r="C581" t="s">
        <v>3516</v>
      </c>
      <c r="D581" t="s">
        <v>489</v>
      </c>
      <c r="E581" t="s">
        <v>3517</v>
      </c>
      <c r="F581">
        <v>0.93333329094780804</v>
      </c>
      <c r="G581">
        <v>9</v>
      </c>
      <c r="H581">
        <v>4500</v>
      </c>
      <c r="I581" t="s">
        <v>1934</v>
      </c>
      <c r="J581" t="s">
        <v>56</v>
      </c>
      <c r="K581" t="s">
        <v>78</v>
      </c>
      <c r="O581" t="str">
        <f t="shared" ref="O581:O644" si="181">D581</f>
        <v>Troymaine Pope</v>
      </c>
      <c r="P581" t="str">
        <f>IFERROR(VLOOKUP(O:O,'Name Bridge'!A:B,2,FALSE),O:O)</f>
        <v>Troymaine Pope</v>
      </c>
      <c r="Q581" s="12">
        <f>VLOOKUP($K581,'Defensive Stats'!$AC:$AH,2,FALSE)</f>
        <v>7.8496993987975952</v>
      </c>
      <c r="R581" s="12">
        <f>VLOOKUP($K581,'Defensive Stats'!$AC:$AH,4,FALSE)</f>
        <v>4.7261904761904763</v>
      </c>
      <c r="S581" s="12">
        <f>VLOOKUP($K581,'Defensive Stats'!$AC:$AH,6,FALSE)</f>
        <v>12.717532467532468</v>
      </c>
      <c r="T581" s="12">
        <f>IFERROR(VLOOKUP($P581,Passing!$C:$AF,9,FALSE)/VLOOKUP($P581,Passing!$C:$AF,5,FALSE),0)</f>
        <v>0</v>
      </c>
      <c r="U581" s="12">
        <f>IFERROR(VLOOKUP($P581,Passing!$C:$AF,11,FALSE)/VLOOKUP($P581,Passing!$C:$AF,5,FALSE),0)</f>
        <v>0</v>
      </c>
      <c r="V581" s="12">
        <f>IFERROR(VLOOKUP($P581,Passing!$C:$AF,18,FALSE),0)</f>
        <v>0</v>
      </c>
      <c r="W581" s="12">
        <f>IFERROR(VLOOKUP($P581,Passing!$C:$AF,12,FALSE)/VLOOKUP($P581,Passing!$C:$AF,5,FALSE),0)</f>
        <v>0</v>
      </c>
      <c r="X581" s="12">
        <f>IFERROR(IF(OR($B581="D",$B581="K"),0,VLOOKUP($P581,Receiving!$C:$T,7,FALSE)/VLOOKUP($P581,Receiving!$C:$T,5,FALSE)),0)*$AJ581</f>
        <v>0.21428571428571427</v>
      </c>
      <c r="Y581" s="21">
        <f>IFERROR(VLOOKUP($P581,Receiving!$C:$T,8,FALSE)/VLOOKUP($P581,Receiving!$C:$T,5,FALSE),0)</f>
        <v>0.14285714285714285</v>
      </c>
      <c r="Z581" s="21">
        <f>IFERROR(VLOOKUP($P581,Receiving!$C:$T,10,FALSE)/VLOOKUP($P581,Receiving!$C:$T,5,FALSE),0)</f>
        <v>1</v>
      </c>
      <c r="AA581" s="21">
        <f>IFERROR(VLOOKUP($P581,Receiving!$C:$T,11,FALSE),0)</f>
        <v>7</v>
      </c>
      <c r="AB581" s="21">
        <f>IFERROR(VLOOKUP($P581,Receiving!$C:$T,14,FALSE),0)</f>
        <v>13</v>
      </c>
      <c r="AC581" s="21">
        <f>IFERROR(VLOOKUP($P581,Receiving!$C:$T,11,FALSE)/VLOOKUP($P581,Receiving!$C:$T,5,FALSE),0)</f>
        <v>0.5</v>
      </c>
      <c r="AD581" s="12">
        <f>IFERROR(VLOOKUP($P581,Rushing!$C:$P,7,FALSE)/VLOOKUP($P581,Rushing!$C:$P,5,FALSE),0)</f>
        <v>0.7142857142857143</v>
      </c>
      <c r="AE581" s="12">
        <f>IFERROR(VLOOKUP($P581,Rushing!$C:$P,8,FALSE)/VLOOKUP($P581,Rushing!$C:$P,5,FALSE),0)</f>
        <v>1.4285714285714286</v>
      </c>
      <c r="AF581" s="12" t="str">
        <f>IFERROR(VLOOKUP($P581,Rushing!$C:$P,12,FALSE),0)</f>
        <v>2.0</v>
      </c>
      <c r="AG581" s="12">
        <f>IFERROR(VLOOKUP($P581,Rushing!$C:$P,9,FALSE)/VLOOKUP($P581,Rushing!$C:$P,5,FALSE),0)</f>
        <v>0</v>
      </c>
      <c r="AH581" s="12">
        <f>VLOOKUP($J581,'Vegas Odds'!$B:$S,18,FALSE)</f>
        <v>34.151746652267818</v>
      </c>
      <c r="AI581" s="12">
        <f>VLOOKUP($J581,'Vegas Odds'!$B:$S,17,FALSE)</f>
        <v>26.748253347732181</v>
      </c>
      <c r="AJ581">
        <v>1</v>
      </c>
      <c r="AK581" s="12">
        <f t="shared" si="174"/>
        <v>0</v>
      </c>
      <c r="AL581" s="12">
        <f t="shared" si="175"/>
        <v>0</v>
      </c>
      <c r="AM581" s="12">
        <f>V581/Team_Defense_Table[[#Totals],[Passing yds/att]]*'Fanduel Export'!Q581</f>
        <v>0</v>
      </c>
      <c r="AN581" s="12">
        <f t="shared" si="171"/>
        <v>0</v>
      </c>
      <c r="AO581" s="12">
        <f>IFERROR(IF(OR($B581="D",$B581="K"),0,VLOOKUP($P581,Receiving!$C:$T,7,FALSE)/VLOOKUP($P581,Receiving!$C:$T,5,FALSE)),0)*$AJ581</f>
        <v>0.21428571428571427</v>
      </c>
      <c r="AP581" s="21">
        <f t="shared" ref="AP581:AP644" si="182">SUMIF($J:$J,$J581,AO:AO)</f>
        <v>32.673214285714288</v>
      </c>
      <c r="AQ581" s="21">
        <f t="shared" ref="AQ581:AQ644" si="183">AO581/AP581*AH581</f>
        <v>0.22398259814571447</v>
      </c>
      <c r="AR581" s="22">
        <f t="shared" si="176"/>
        <v>0.14285714285714285</v>
      </c>
      <c r="AS581" s="22">
        <f t="shared" ref="AS581:AS644" si="184">IFERROR(AR581/AO581*AQ581,0)</f>
        <v>0.14932173209714297</v>
      </c>
      <c r="AT581" s="22">
        <f>AA581/Team_Defense_Table[[#Totals],[Yards per completion]]*'Fanduel Export'!S581</f>
        <v>8.3837238956040832</v>
      </c>
      <c r="AU581" s="12">
        <f t="shared" si="172"/>
        <v>1.2518721735158087</v>
      </c>
      <c r="AV581" s="12">
        <f t="shared" si="177"/>
        <v>0.7142857142857143</v>
      </c>
      <c r="AW581" s="21">
        <f t="shared" ref="AW581:AW644" si="185">SUMIF($J:$J,$J581,AV:AV)</f>
        <v>14.611309523809522</v>
      </c>
      <c r="AX581" s="12">
        <f t="shared" ref="AX581:AX644" si="186">IFERROR(AV581/AW581*AI581,0)</f>
        <v>1.3076100548856733</v>
      </c>
      <c r="AY581" s="12">
        <f>AF581/Team_Defense_Table[[#Totals],[Rushing Y/A]]*R581</f>
        <v>2.191856452726018</v>
      </c>
      <c r="AZ581" s="12">
        <f t="shared" si="173"/>
        <v>2.8660935364505855</v>
      </c>
      <c r="BA581" s="22">
        <f t="shared" si="178"/>
        <v>0.48322514242521086</v>
      </c>
      <c r="BB581" s="22">
        <f t="shared" si="179"/>
        <v>0.10738336498338019</v>
      </c>
      <c r="BC581" s="21">
        <f t="shared" si="180"/>
        <v>4.7619047619047616E-2</v>
      </c>
      <c r="BD581" t="str">
        <f t="shared" ref="BD581:BD644" si="187">D581</f>
        <v>Troymaine Pope</v>
      </c>
      <c r="BE581">
        <f t="shared" ref="BE581:BE644" si="188">H581</f>
        <v>4500</v>
      </c>
      <c r="BF581" t="str">
        <f t="shared" ref="BF581:BF644" si="189">B581</f>
        <v>RB</v>
      </c>
    </row>
    <row r="582" spans="1:58" x14ac:dyDescent="0.3">
      <c r="A582" t="s">
        <v>3518</v>
      </c>
      <c r="B582" t="s">
        <v>34</v>
      </c>
      <c r="C582" t="s">
        <v>3519</v>
      </c>
      <c r="D582" t="s">
        <v>660</v>
      </c>
      <c r="E582" t="s">
        <v>3520</v>
      </c>
      <c r="F582">
        <v>0</v>
      </c>
      <c r="G582">
        <v>0</v>
      </c>
      <c r="H582">
        <v>4500</v>
      </c>
      <c r="I582" t="s">
        <v>1900</v>
      </c>
      <c r="J582" t="s">
        <v>84</v>
      </c>
      <c r="K582" t="s">
        <v>61</v>
      </c>
      <c r="O582" t="str">
        <f t="shared" si="181"/>
        <v>Craig Reynolds</v>
      </c>
      <c r="P582" t="str">
        <f>IFERROR(VLOOKUP(O:O,'Name Bridge'!A:B,2,FALSE),O:O)</f>
        <v>Craig Reynolds</v>
      </c>
      <c r="Q582" s="12">
        <f>VLOOKUP($K582,'Defensive Stats'!$AC:$AH,2,FALSE)</f>
        <v>7.0618729096989963</v>
      </c>
      <c r="R582" s="12">
        <f>VLOOKUP($K582,'Defensive Stats'!$AC:$AH,4,FALSE)</f>
        <v>4.8530927835051543</v>
      </c>
      <c r="S582" s="12">
        <f>VLOOKUP($K582,'Defensive Stats'!$AC:$AH,6,FALSE)</f>
        <v>11.026109660574413</v>
      </c>
      <c r="T582" s="12">
        <f>IFERROR(VLOOKUP($P582,Passing!$C:$AF,9,FALSE)/VLOOKUP($P582,Passing!$C:$AF,5,FALSE),0)</f>
        <v>0</v>
      </c>
      <c r="U582" s="12">
        <f>IFERROR(VLOOKUP($P582,Passing!$C:$AF,11,FALSE)/VLOOKUP($P582,Passing!$C:$AF,5,FALSE),0)</f>
        <v>0</v>
      </c>
      <c r="V582" s="12">
        <f>IFERROR(VLOOKUP($P582,Passing!$C:$AF,18,FALSE),0)</f>
        <v>0</v>
      </c>
      <c r="W582" s="12">
        <f>IFERROR(VLOOKUP($P582,Passing!$C:$AF,12,FALSE)/VLOOKUP($P582,Passing!$C:$AF,5,FALSE),0)</f>
        <v>0</v>
      </c>
      <c r="X582" s="12">
        <f>IFERROR(IF(OR($B582="D",$B582="K"),0,VLOOKUP($P582,Receiving!$C:$T,7,FALSE)/VLOOKUP($P582,Receiving!$C:$T,5,FALSE)),0)*$AJ582</f>
        <v>0</v>
      </c>
      <c r="Y582" s="21">
        <f>IFERROR(VLOOKUP($P582,Receiving!$C:$T,8,FALSE)/VLOOKUP($P582,Receiving!$C:$T,5,FALSE),0)</f>
        <v>0</v>
      </c>
      <c r="Z582" s="21">
        <f>IFERROR(VLOOKUP($P582,Receiving!$C:$T,10,FALSE)/VLOOKUP($P582,Receiving!$C:$T,5,FALSE),0)</f>
        <v>0</v>
      </c>
      <c r="AA582" s="21">
        <f>IFERROR(VLOOKUP($P582,Receiving!$C:$T,11,FALSE),0)</f>
        <v>0</v>
      </c>
      <c r="AB582" s="21">
        <f>IFERROR(VLOOKUP($P582,Receiving!$C:$T,14,FALSE),0)</f>
        <v>0</v>
      </c>
      <c r="AC582" s="21">
        <f>IFERROR(VLOOKUP($P582,Receiving!$C:$T,11,FALSE)/VLOOKUP($P582,Receiving!$C:$T,5,FALSE),0)</f>
        <v>0</v>
      </c>
      <c r="AD582" s="12">
        <f>IFERROR(VLOOKUP($P582,Rushing!$C:$P,7,FALSE)/VLOOKUP($P582,Rushing!$C:$P,5,FALSE),0)</f>
        <v>0</v>
      </c>
      <c r="AE582" s="12">
        <f>IFERROR(VLOOKUP($P582,Rushing!$C:$P,8,FALSE)/VLOOKUP($P582,Rushing!$C:$P,5,FALSE),0)</f>
        <v>0</v>
      </c>
      <c r="AF582" s="12">
        <f>IFERROR(VLOOKUP($P582,Rushing!$C:$P,12,FALSE),0)</f>
        <v>0</v>
      </c>
      <c r="AG582" s="12">
        <f>IFERROR(VLOOKUP($P582,Rushing!$C:$P,9,FALSE)/VLOOKUP($P582,Rushing!$C:$P,5,FALSE),0)</f>
        <v>0</v>
      </c>
      <c r="AH582" s="12">
        <f>VLOOKUP($J582,'Vegas Odds'!$B:$S,18,FALSE)</f>
        <v>44.774070299355685</v>
      </c>
      <c r="AI582" s="12">
        <f>VLOOKUP($J582,'Vegas Odds'!$B:$S,17,FALSE)</f>
        <v>21.325929700644309</v>
      </c>
      <c r="AJ582">
        <v>1</v>
      </c>
      <c r="AK582" s="12">
        <f t="shared" si="174"/>
        <v>0</v>
      </c>
      <c r="AL582" s="12">
        <f t="shared" si="175"/>
        <v>0</v>
      </c>
      <c r="AM582" s="12">
        <f>V582/Team_Defense_Table[[#Totals],[Passing yds/att]]*'Fanduel Export'!Q582</f>
        <v>0</v>
      </c>
      <c r="AN582" s="12">
        <f t="shared" si="171"/>
        <v>0</v>
      </c>
      <c r="AO582" s="12">
        <f>IFERROR(IF(OR($B582="D",$B582="K"),0,VLOOKUP($P582,Receiving!$C:$T,7,FALSE)/VLOOKUP($P582,Receiving!$C:$T,5,FALSE)),0)*$AJ582</f>
        <v>0</v>
      </c>
      <c r="AP582" s="21">
        <f t="shared" si="182"/>
        <v>36.57628205128205</v>
      </c>
      <c r="AQ582" s="21">
        <f t="shared" si="183"/>
        <v>0</v>
      </c>
      <c r="AR582" s="22">
        <f t="shared" si="176"/>
        <v>0</v>
      </c>
      <c r="AS582" s="22">
        <f t="shared" si="184"/>
        <v>0</v>
      </c>
      <c r="AT582" s="22">
        <f>AA582/Team_Defense_Table[[#Totals],[Yards per completion]]*'Fanduel Export'!S582</f>
        <v>0</v>
      </c>
      <c r="AU582" s="12">
        <f t="shared" si="172"/>
        <v>0</v>
      </c>
      <c r="AV582" s="12">
        <f t="shared" si="177"/>
        <v>0</v>
      </c>
      <c r="AW582" s="21">
        <f t="shared" si="185"/>
        <v>30.875869963369961</v>
      </c>
      <c r="AX582" s="12">
        <f t="shared" si="186"/>
        <v>0</v>
      </c>
      <c r="AY582" s="12">
        <f>AF582/Team_Defense_Table[[#Totals],[Rushing Y/A]]*R582</f>
        <v>0</v>
      </c>
      <c r="AZ582" s="12">
        <f t="shared" si="173"/>
        <v>0</v>
      </c>
      <c r="BA582" s="22">
        <f t="shared" si="178"/>
        <v>0</v>
      </c>
      <c r="BB582" s="22">
        <f t="shared" si="179"/>
        <v>0</v>
      </c>
      <c r="BC582" s="21">
        <f t="shared" si="180"/>
        <v>0</v>
      </c>
      <c r="BD582" t="str">
        <f t="shared" si="187"/>
        <v>Craig Reynolds</v>
      </c>
      <c r="BE582">
        <f t="shared" si="188"/>
        <v>4500</v>
      </c>
      <c r="BF582" t="str">
        <f t="shared" si="189"/>
        <v>RB</v>
      </c>
    </row>
    <row r="583" spans="1:58" x14ac:dyDescent="0.3">
      <c r="A583" t="s">
        <v>3521</v>
      </c>
      <c r="B583" t="s">
        <v>49</v>
      </c>
      <c r="C583" t="s">
        <v>3522</v>
      </c>
      <c r="D583" t="s">
        <v>3523</v>
      </c>
      <c r="E583" t="s">
        <v>3524</v>
      </c>
      <c r="F583">
        <v>0</v>
      </c>
      <c r="G583">
        <v>0</v>
      </c>
      <c r="H583">
        <v>4500</v>
      </c>
      <c r="I583" t="s">
        <v>1892</v>
      </c>
      <c r="J583" t="s">
        <v>1095</v>
      </c>
      <c r="K583" t="s">
        <v>1096</v>
      </c>
      <c r="O583" t="str">
        <f t="shared" si="181"/>
        <v>Tino Ellis</v>
      </c>
      <c r="P583" t="str">
        <f>IFERROR(VLOOKUP(O:O,'Name Bridge'!A:B,2,FALSE),O:O)</f>
        <v>Tino Ellis</v>
      </c>
      <c r="Q583" s="12">
        <f>VLOOKUP($K583,'Defensive Stats'!$AC:$AH,2,FALSE)</f>
        <v>6.5090361445783129</v>
      </c>
      <c r="R583" s="12">
        <f>VLOOKUP($K583,'Defensive Stats'!$AC:$AH,4,FALSE)</f>
        <v>3.2624309392265194</v>
      </c>
      <c r="S583" s="12">
        <f>VLOOKUP($K583,'Defensive Stats'!$AC:$AH,6,FALSE)</f>
        <v>10.593137254901961</v>
      </c>
      <c r="T583" s="12">
        <f>IFERROR(VLOOKUP($P583,Passing!$C:$AF,9,FALSE)/VLOOKUP($P583,Passing!$C:$AF,5,FALSE),0)</f>
        <v>0</v>
      </c>
      <c r="U583" s="12">
        <f>IFERROR(VLOOKUP($P583,Passing!$C:$AF,11,FALSE)/VLOOKUP($P583,Passing!$C:$AF,5,FALSE),0)</f>
        <v>0</v>
      </c>
      <c r="V583" s="12">
        <f>IFERROR(VLOOKUP($P583,Passing!$C:$AF,18,FALSE),0)</f>
        <v>0</v>
      </c>
      <c r="W583" s="12">
        <f>IFERROR(VLOOKUP($P583,Passing!$C:$AF,12,FALSE)/VLOOKUP($P583,Passing!$C:$AF,5,FALSE),0)</f>
        <v>0</v>
      </c>
      <c r="X583" s="12">
        <f>IFERROR(IF(OR($B583="D",$B583="K"),0,VLOOKUP($P583,Receiving!$C:$T,7,FALSE)/VLOOKUP($P583,Receiving!$C:$T,5,FALSE)),0)*$AJ583</f>
        <v>0</v>
      </c>
      <c r="Y583" s="21">
        <f>IFERROR(VLOOKUP($P583,Receiving!$C:$T,8,FALSE)/VLOOKUP($P583,Receiving!$C:$T,5,FALSE),0)</f>
        <v>0</v>
      </c>
      <c r="Z583" s="21">
        <f>IFERROR(VLOOKUP($P583,Receiving!$C:$T,10,FALSE)/VLOOKUP($P583,Receiving!$C:$T,5,FALSE),0)</f>
        <v>0</v>
      </c>
      <c r="AA583" s="21">
        <f>IFERROR(VLOOKUP($P583,Receiving!$C:$T,11,FALSE),0)</f>
        <v>0</v>
      </c>
      <c r="AB583" s="21">
        <f>IFERROR(VLOOKUP($P583,Receiving!$C:$T,14,FALSE),0)</f>
        <v>0</v>
      </c>
      <c r="AC583" s="21">
        <f>IFERROR(VLOOKUP($P583,Receiving!$C:$T,11,FALSE)/VLOOKUP($P583,Receiving!$C:$T,5,FALSE),0)</f>
        <v>0</v>
      </c>
      <c r="AD583" s="12">
        <f>IFERROR(VLOOKUP($P583,Rushing!$C:$P,7,FALSE)/VLOOKUP($P583,Rushing!$C:$P,5,FALSE),0)</f>
        <v>0</v>
      </c>
      <c r="AE583" s="12">
        <f>IFERROR(VLOOKUP($P583,Rushing!$C:$P,8,FALSE)/VLOOKUP($P583,Rushing!$C:$P,5,FALSE),0)</f>
        <v>0</v>
      </c>
      <c r="AF583" s="12">
        <f>IFERROR(VLOOKUP($P583,Rushing!$C:$P,12,FALSE),0)</f>
        <v>0</v>
      </c>
      <c r="AG583" s="12">
        <f>IFERROR(VLOOKUP($P583,Rushing!$C:$P,9,FALSE)/VLOOKUP($P583,Rushing!$C:$P,5,FALSE),0)</f>
        <v>0</v>
      </c>
      <c r="AH583" s="12">
        <f>VLOOKUP($J583,'Vegas Odds'!$B:$S,18,FALSE)</f>
        <v>41.698085765579364</v>
      </c>
      <c r="AI583" s="12">
        <f>VLOOKUP($J583,'Vegas Odds'!$B:$S,17,FALSE)</f>
        <v>21.901914234420641</v>
      </c>
      <c r="AJ583">
        <v>1</v>
      </c>
      <c r="AK583" s="12">
        <f t="shared" si="174"/>
        <v>0</v>
      </c>
      <c r="AL583" s="12">
        <f t="shared" si="175"/>
        <v>0</v>
      </c>
      <c r="AM583" s="12">
        <f>V583/Team_Defense_Table[[#Totals],[Passing yds/att]]*'Fanduel Export'!Q583</f>
        <v>0</v>
      </c>
      <c r="AN583" s="12">
        <f t="shared" si="171"/>
        <v>0</v>
      </c>
      <c r="AO583" s="12">
        <f>IFERROR(IF(OR($B583="D",$B583="K"),0,VLOOKUP($P583,Receiving!$C:$T,7,FALSE)/VLOOKUP($P583,Receiving!$C:$T,5,FALSE)),0)*$AJ583</f>
        <v>0</v>
      </c>
      <c r="AP583" s="21">
        <f t="shared" si="182"/>
        <v>40.582776292335119</v>
      </c>
      <c r="AQ583" s="21">
        <f t="shared" si="183"/>
        <v>0</v>
      </c>
      <c r="AR583" s="22">
        <f t="shared" si="176"/>
        <v>0</v>
      </c>
      <c r="AS583" s="22">
        <f t="shared" si="184"/>
        <v>0</v>
      </c>
      <c r="AT583" s="22">
        <f>AA583/Team_Defense_Table[[#Totals],[Yards per completion]]*'Fanduel Export'!S583</f>
        <v>0</v>
      </c>
      <c r="AU583" s="12">
        <f t="shared" si="172"/>
        <v>0</v>
      </c>
      <c r="AV583" s="12">
        <f t="shared" si="177"/>
        <v>0</v>
      </c>
      <c r="AW583" s="21">
        <f t="shared" si="185"/>
        <v>30.380681818181817</v>
      </c>
      <c r="AX583" s="12">
        <f t="shared" si="186"/>
        <v>0</v>
      </c>
      <c r="AY583" s="12">
        <f>AF583/Team_Defense_Table[[#Totals],[Rushing Y/A]]*R583</f>
        <v>0</v>
      </c>
      <c r="AZ583" s="12">
        <f t="shared" si="173"/>
        <v>0</v>
      </c>
      <c r="BA583" s="22">
        <f t="shared" si="178"/>
        <v>0</v>
      </c>
      <c r="BB583" s="22">
        <f t="shared" si="179"/>
        <v>0</v>
      </c>
      <c r="BC583" s="21">
        <f t="shared" si="180"/>
        <v>0</v>
      </c>
      <c r="BD583" t="str">
        <f t="shared" si="187"/>
        <v>Tino Ellis</v>
      </c>
      <c r="BE583">
        <f t="shared" si="188"/>
        <v>4500</v>
      </c>
      <c r="BF583" t="str">
        <f t="shared" si="189"/>
        <v>WR</v>
      </c>
    </row>
    <row r="584" spans="1:58" x14ac:dyDescent="0.3">
      <c r="A584" t="s">
        <v>3525</v>
      </c>
      <c r="B584" t="s">
        <v>49</v>
      </c>
      <c r="C584" t="s">
        <v>2108</v>
      </c>
      <c r="D584" t="s">
        <v>604</v>
      </c>
      <c r="E584" t="s">
        <v>3526</v>
      </c>
      <c r="F584">
        <v>1.6000000238418499</v>
      </c>
      <c r="G584">
        <v>1</v>
      </c>
      <c r="H584">
        <v>4500</v>
      </c>
      <c r="I584" t="s">
        <v>1900</v>
      </c>
      <c r="J584" t="s">
        <v>61</v>
      </c>
      <c r="K584" t="s">
        <v>84</v>
      </c>
      <c r="L584" t="s">
        <v>2506</v>
      </c>
      <c r="M584" t="s">
        <v>2714</v>
      </c>
      <c r="O584" t="str">
        <f t="shared" si="181"/>
        <v>John Ursua</v>
      </c>
      <c r="P584" t="str">
        <f>IFERROR(VLOOKUP(O:O,'Name Bridge'!A:B,2,FALSE),O:O)</f>
        <v>John Ursua</v>
      </c>
      <c r="Q584" s="12">
        <f>VLOOKUP($K584,'Defensive Stats'!$AC:$AH,2,FALSE)</f>
        <v>7.3097014925373136</v>
      </c>
      <c r="R584" s="12">
        <f>VLOOKUP($K584,'Defensive Stats'!$AC:$AH,4,FALSE)</f>
        <v>4.2161520190023749</v>
      </c>
      <c r="S584" s="12">
        <f>VLOOKUP($K584,'Defensive Stats'!$AC:$AH,6,FALSE)</f>
        <v>11.162393162393162</v>
      </c>
      <c r="T584" s="12">
        <f>IFERROR(VLOOKUP($P584,Passing!$C:$AF,9,FALSE)/VLOOKUP($P584,Passing!$C:$AF,5,FALSE),0)</f>
        <v>0</v>
      </c>
      <c r="U584" s="12">
        <f>IFERROR(VLOOKUP($P584,Passing!$C:$AF,11,FALSE)/VLOOKUP($P584,Passing!$C:$AF,5,FALSE),0)</f>
        <v>0</v>
      </c>
      <c r="V584" s="12">
        <f>IFERROR(VLOOKUP($P584,Passing!$C:$AF,18,FALSE),0)</f>
        <v>0</v>
      </c>
      <c r="W584" s="12">
        <f>IFERROR(VLOOKUP($P584,Passing!$C:$AF,12,FALSE)/VLOOKUP($P584,Passing!$C:$AF,5,FALSE),0)</f>
        <v>0</v>
      </c>
      <c r="X584" s="12">
        <f>IFERROR(IF(OR($B584="D",$B584="K"),0,VLOOKUP($P584,Receiving!$C:$T,7,FALSE)/VLOOKUP($P584,Receiving!$C:$T,5,FALSE)),0)*$AJ584</f>
        <v>0.33333333333333331</v>
      </c>
      <c r="Y584" s="21">
        <f>IFERROR(VLOOKUP($P584,Receiving!$C:$T,8,FALSE)/VLOOKUP($P584,Receiving!$C:$T,5,FALSE),0)</f>
        <v>0.33333333333333331</v>
      </c>
      <c r="Z584" s="21">
        <f>IFERROR(VLOOKUP($P584,Receiving!$C:$T,10,FALSE)/VLOOKUP($P584,Receiving!$C:$T,5,FALSE),0)</f>
        <v>3.6666666666666665</v>
      </c>
      <c r="AA584" s="21">
        <f>IFERROR(VLOOKUP($P584,Receiving!$C:$T,11,FALSE),0)</f>
        <v>11</v>
      </c>
      <c r="AB584" s="21">
        <f>IFERROR(VLOOKUP($P584,Receiving!$C:$T,14,FALSE),0)</f>
        <v>11</v>
      </c>
      <c r="AC584" s="21">
        <f>IFERROR(VLOOKUP($P584,Receiving!$C:$T,11,FALSE)/VLOOKUP($P584,Receiving!$C:$T,5,FALSE),0)</f>
        <v>3.6666666666666665</v>
      </c>
      <c r="AD584" s="12">
        <f>IFERROR(VLOOKUP($P584,Rushing!$C:$P,7,FALSE)/VLOOKUP($P584,Rushing!$C:$P,5,FALSE),0)</f>
        <v>0</v>
      </c>
      <c r="AE584" s="12">
        <f>IFERROR(VLOOKUP($P584,Rushing!$C:$P,8,FALSE)/VLOOKUP($P584,Rushing!$C:$P,5,FALSE),0)</f>
        <v>0</v>
      </c>
      <c r="AF584" s="12">
        <f>IFERROR(VLOOKUP($P584,Rushing!$C:$P,12,FALSE),0)</f>
        <v>0</v>
      </c>
      <c r="AG584" s="12">
        <f>IFERROR(VLOOKUP($P584,Rushing!$C:$P,9,FALSE)/VLOOKUP($P584,Rushing!$C:$P,5,FALSE),0)</f>
        <v>0</v>
      </c>
      <c r="AH584" s="12">
        <f>VLOOKUP($J584,'Vegas Odds'!$B:$S,18,FALSE)</f>
        <v>34.284943948412703</v>
      </c>
      <c r="AI584" s="12">
        <f>VLOOKUP($J584,'Vegas Odds'!$B:$S,17,FALSE)</f>
        <v>30.315056051587295</v>
      </c>
      <c r="AJ584">
        <v>1</v>
      </c>
      <c r="AK584" s="12">
        <f t="shared" si="174"/>
        <v>0</v>
      </c>
      <c r="AL584" s="12">
        <f t="shared" si="175"/>
        <v>0</v>
      </c>
      <c r="AM584" s="12">
        <f>V584/Team_Defense_Table[[#Totals],[Passing yds/att]]*'Fanduel Export'!Q584</f>
        <v>0</v>
      </c>
      <c r="AN584" s="12">
        <f t="shared" si="171"/>
        <v>0</v>
      </c>
      <c r="AO584" s="12">
        <f>IFERROR(IF(OR($B584="D",$B584="K"),0,VLOOKUP($P584,Receiving!$C:$T,7,FALSE)/VLOOKUP($P584,Receiving!$C:$T,5,FALSE)),0)*$AJ584</f>
        <v>0.33333333333333331</v>
      </c>
      <c r="AP584" s="21">
        <f t="shared" si="182"/>
        <v>34.263041125541122</v>
      </c>
      <c r="AQ584" s="21">
        <f t="shared" si="183"/>
        <v>0.33354641835781912</v>
      </c>
      <c r="AR584" s="22">
        <f t="shared" si="176"/>
        <v>0.33333333333333331</v>
      </c>
      <c r="AS584" s="22">
        <f t="shared" si="184"/>
        <v>0.33354641835781912</v>
      </c>
      <c r="AT584" s="22">
        <f>AA584/Team_Defense_Table[[#Totals],[Yards per completion]]*'Fanduel Export'!S584</f>
        <v>11.563413935981275</v>
      </c>
      <c r="AU584" s="12">
        <f t="shared" si="172"/>
        <v>3.8569353023354465</v>
      </c>
      <c r="AV584" s="12">
        <f t="shared" si="177"/>
        <v>0</v>
      </c>
      <c r="AW584" s="21">
        <f t="shared" si="185"/>
        <v>46.789285714285711</v>
      </c>
      <c r="AX584" s="12">
        <f t="shared" si="186"/>
        <v>0</v>
      </c>
      <c r="AY584" s="12">
        <f>AF584/Team_Defense_Table[[#Totals],[Rushing Y/A]]*R584</f>
        <v>0</v>
      </c>
      <c r="AZ584" s="12">
        <f t="shared" si="173"/>
        <v>0</v>
      </c>
      <c r="BA584" s="22">
        <f t="shared" si="178"/>
        <v>0.55236019690021132</v>
      </c>
      <c r="BB584" s="22">
        <f t="shared" si="179"/>
        <v>0.12274671042226919</v>
      </c>
      <c r="BC584" s="21">
        <f t="shared" si="180"/>
        <v>7.407407407407407E-2</v>
      </c>
      <c r="BD584" t="str">
        <f t="shared" si="187"/>
        <v>John Ursua</v>
      </c>
      <c r="BE584">
        <f t="shared" si="188"/>
        <v>4500</v>
      </c>
      <c r="BF584" t="str">
        <f t="shared" si="189"/>
        <v>WR</v>
      </c>
    </row>
    <row r="585" spans="1:58" x14ac:dyDescent="0.3">
      <c r="A585" t="s">
        <v>3527</v>
      </c>
      <c r="B585" t="s">
        <v>34</v>
      </c>
      <c r="C585" t="s">
        <v>3528</v>
      </c>
      <c r="D585" t="s">
        <v>511</v>
      </c>
      <c r="E585" t="s">
        <v>1909</v>
      </c>
      <c r="F585">
        <v>5.4000000953674299</v>
      </c>
      <c r="G585">
        <v>1</v>
      </c>
      <c r="H585">
        <v>4500</v>
      </c>
      <c r="I585" t="s">
        <v>1922</v>
      </c>
      <c r="J585" t="s">
        <v>107</v>
      </c>
      <c r="K585" t="s">
        <v>130</v>
      </c>
      <c r="O585" t="str">
        <f t="shared" si="181"/>
        <v>Taiwan Jones</v>
      </c>
      <c r="P585" t="str">
        <f>IFERROR(VLOOKUP(O:O,'Name Bridge'!A:B,2,FALSE),O:O)</f>
        <v>Taiwan Jones</v>
      </c>
      <c r="Q585" s="12">
        <f>VLOOKUP($K585,'Defensive Stats'!$AC:$AH,2,FALSE)</f>
        <v>6.45982905982906</v>
      </c>
      <c r="R585" s="12">
        <f>VLOOKUP($K585,'Defensive Stats'!$AC:$AH,4,FALSE)</f>
        <v>3.3357314148681056</v>
      </c>
      <c r="S585" s="12">
        <f>VLOOKUP($K585,'Defensive Stats'!$AC:$AH,6,FALSE)</f>
        <v>10.410468319559229</v>
      </c>
      <c r="T585" s="12">
        <f>IFERROR(VLOOKUP($P585,Passing!$C:$AF,9,FALSE)/VLOOKUP($P585,Passing!$C:$AF,5,FALSE),0)</f>
        <v>0</v>
      </c>
      <c r="U585" s="12">
        <f>IFERROR(VLOOKUP($P585,Passing!$C:$AF,11,FALSE)/VLOOKUP($P585,Passing!$C:$AF,5,FALSE),0)</f>
        <v>0</v>
      </c>
      <c r="V585" s="12">
        <f>IFERROR(VLOOKUP($P585,Passing!$C:$AF,18,FALSE),0)</f>
        <v>0</v>
      </c>
      <c r="W585" s="12">
        <f>IFERROR(VLOOKUP($P585,Passing!$C:$AF,12,FALSE)/VLOOKUP($P585,Passing!$C:$AF,5,FALSE),0)</f>
        <v>0</v>
      </c>
      <c r="X585" s="12">
        <f>IFERROR(IF(OR($B585="D",$B585="K"),0,VLOOKUP($P585,Receiving!$C:$T,7,FALSE)/VLOOKUP($P585,Receiving!$C:$T,5,FALSE)),0)*$AJ585</f>
        <v>9.0909090909090912E-2</v>
      </c>
      <c r="Y585" s="21">
        <f>IFERROR(VLOOKUP($P585,Receiving!$C:$T,8,FALSE)/VLOOKUP($P585,Receiving!$C:$T,5,FALSE),0)</f>
        <v>9.0909090909090912E-2</v>
      </c>
      <c r="Z585" s="21">
        <f>IFERROR(VLOOKUP($P585,Receiving!$C:$T,10,FALSE)/VLOOKUP($P585,Receiving!$C:$T,5,FALSE),0)</f>
        <v>0.81818181818181823</v>
      </c>
      <c r="AA585" s="21">
        <f>IFERROR(VLOOKUP($P585,Receiving!$C:$T,11,FALSE),0)</f>
        <v>9</v>
      </c>
      <c r="AB585" s="21">
        <f>IFERROR(VLOOKUP($P585,Receiving!$C:$T,14,FALSE),0)</f>
        <v>9</v>
      </c>
      <c r="AC585" s="21">
        <f>IFERROR(VLOOKUP($P585,Receiving!$C:$T,11,FALSE)/VLOOKUP($P585,Receiving!$C:$T,5,FALSE),0)</f>
        <v>0.81818181818181823</v>
      </c>
      <c r="AD585" s="12">
        <f>IFERROR(VLOOKUP($P585,Rushing!$C:$P,7,FALSE)/VLOOKUP($P585,Rushing!$C:$P,5,FALSE),0)</f>
        <v>0.81818181818181823</v>
      </c>
      <c r="AE585" s="12">
        <f>IFERROR(VLOOKUP($P585,Rushing!$C:$P,8,FALSE)/VLOOKUP($P585,Rushing!$C:$P,5,FALSE),0)</f>
        <v>3.6363636363636362</v>
      </c>
      <c r="AF585" s="12" t="str">
        <f>IFERROR(VLOOKUP($P585,Rushing!$C:$P,12,FALSE),0)</f>
        <v>4.4</v>
      </c>
      <c r="AG585" s="12">
        <f>IFERROR(VLOOKUP($P585,Rushing!$C:$P,9,FALSE)/VLOOKUP($P585,Rushing!$C:$P,5,FALSE),0)</f>
        <v>0</v>
      </c>
      <c r="AH585" s="12">
        <f>VLOOKUP($J585,'Vegas Odds'!$B:$S,18,FALSE)</f>
        <v>31.210567449280106</v>
      </c>
      <c r="AI585" s="12">
        <f>VLOOKUP($J585,'Vegas Odds'!$B:$S,17,FALSE)</f>
        <v>27.689432550719893</v>
      </c>
      <c r="AJ585">
        <v>1</v>
      </c>
      <c r="AK585" s="12">
        <f t="shared" si="174"/>
        <v>0</v>
      </c>
      <c r="AL585" s="12">
        <f t="shared" si="175"/>
        <v>0</v>
      </c>
      <c r="AM585" s="12">
        <f>V585/Team_Defense_Table[[#Totals],[Passing yds/att]]*'Fanduel Export'!Q585</f>
        <v>0</v>
      </c>
      <c r="AN585" s="12">
        <f t="shared" si="171"/>
        <v>0</v>
      </c>
      <c r="AO585" s="12">
        <f>IFERROR(IF(OR($B585="D",$B585="K"),0,VLOOKUP($P585,Receiving!$C:$T,7,FALSE)/VLOOKUP($P585,Receiving!$C:$T,5,FALSE)),0)*$AJ585</f>
        <v>9.0909090909090912E-2</v>
      </c>
      <c r="AP585" s="21">
        <f t="shared" si="182"/>
        <v>43.803379953379959</v>
      </c>
      <c r="AQ585" s="21">
        <f t="shared" si="183"/>
        <v>6.4774095437171511E-2</v>
      </c>
      <c r="AR585" s="22">
        <f t="shared" si="176"/>
        <v>9.0909090909090912E-2</v>
      </c>
      <c r="AS585" s="22">
        <f t="shared" si="184"/>
        <v>6.4774095437171511E-2</v>
      </c>
      <c r="AT585" s="22">
        <f>AA585/Team_Defense_Table[[#Totals],[Yards per completion]]*'Fanduel Export'!S585</f>
        <v>8.823661689554946</v>
      </c>
      <c r="AU585" s="12">
        <f t="shared" si="172"/>
        <v>0.57154470438454608</v>
      </c>
      <c r="AV585" s="12">
        <f t="shared" si="177"/>
        <v>0.81818181818181823</v>
      </c>
      <c r="AW585" s="21">
        <f t="shared" si="185"/>
        <v>25.532284382284381</v>
      </c>
      <c r="AX585" s="12">
        <f t="shared" si="186"/>
        <v>0.88730761139767134</v>
      </c>
      <c r="AY585" s="12">
        <f>AF585/Team_Defense_Table[[#Totals],[Rushing Y/A]]*R585</f>
        <v>3.4034129218364448</v>
      </c>
      <c r="AZ585" s="12">
        <f t="shared" si="173"/>
        <v>3.0198741902746655</v>
      </c>
      <c r="BA585" s="22">
        <f t="shared" si="178"/>
        <v>0.40459643492046665</v>
      </c>
      <c r="BB585" s="22">
        <f t="shared" si="179"/>
        <v>8.9910318871214812E-2</v>
      </c>
      <c r="BC585" s="21">
        <f t="shared" si="180"/>
        <v>2.0202020202020204E-2</v>
      </c>
      <c r="BD585" t="str">
        <f t="shared" si="187"/>
        <v>Taiwan Jones</v>
      </c>
      <c r="BE585">
        <f t="shared" si="188"/>
        <v>4500</v>
      </c>
      <c r="BF585" t="str">
        <f t="shared" si="189"/>
        <v>RB</v>
      </c>
    </row>
    <row r="586" spans="1:58" x14ac:dyDescent="0.3">
      <c r="A586" t="s">
        <v>3529</v>
      </c>
      <c r="B586" t="s">
        <v>49</v>
      </c>
      <c r="C586" t="s">
        <v>3530</v>
      </c>
      <c r="D586" t="s">
        <v>382</v>
      </c>
      <c r="E586" t="s">
        <v>3531</v>
      </c>
      <c r="F586">
        <v>6.3333333333333304</v>
      </c>
      <c r="G586">
        <v>3</v>
      </c>
      <c r="H586">
        <v>4500</v>
      </c>
      <c r="I586" t="s">
        <v>1900</v>
      </c>
      <c r="J586" t="s">
        <v>84</v>
      </c>
      <c r="K586" t="s">
        <v>61</v>
      </c>
      <c r="O586" t="str">
        <f t="shared" si="181"/>
        <v>Olamide Zaccheaus</v>
      </c>
      <c r="P586" t="str">
        <f>IFERROR(VLOOKUP(O:O,'Name Bridge'!A:B,2,FALSE),O:O)</f>
        <v>Olamide Zaccheaus</v>
      </c>
      <c r="Q586" s="12">
        <f>VLOOKUP($K586,'Defensive Stats'!$AC:$AH,2,FALSE)</f>
        <v>7.0618729096989963</v>
      </c>
      <c r="R586" s="12">
        <f>VLOOKUP($K586,'Defensive Stats'!$AC:$AH,4,FALSE)</f>
        <v>4.8530927835051543</v>
      </c>
      <c r="S586" s="12">
        <f>VLOOKUP($K586,'Defensive Stats'!$AC:$AH,6,FALSE)</f>
        <v>11.026109660574413</v>
      </c>
      <c r="T586" s="12">
        <f>IFERROR(VLOOKUP($P586,Passing!$C:$AF,9,FALSE)/VLOOKUP($P586,Passing!$C:$AF,5,FALSE),0)</f>
        <v>0</v>
      </c>
      <c r="U586" s="12">
        <f>IFERROR(VLOOKUP($P586,Passing!$C:$AF,11,FALSE)/VLOOKUP($P586,Passing!$C:$AF,5,FALSE),0)</f>
        <v>0</v>
      </c>
      <c r="V586" s="12">
        <f>IFERROR(VLOOKUP($P586,Passing!$C:$AF,18,FALSE),0)</f>
        <v>0</v>
      </c>
      <c r="W586" s="12">
        <f>IFERROR(VLOOKUP($P586,Passing!$C:$AF,12,FALSE)/VLOOKUP($P586,Passing!$C:$AF,5,FALSE),0)</f>
        <v>0</v>
      </c>
      <c r="X586" s="12">
        <f>IFERROR(IF(OR($B586="D",$B586="K"),0,VLOOKUP($P586,Receiving!$C:$T,7,FALSE)/VLOOKUP($P586,Receiving!$C:$T,5,FALSE)),0)*$AJ586</f>
        <v>0.5</v>
      </c>
      <c r="Y586" s="21">
        <f>IFERROR(VLOOKUP($P586,Receiving!$C:$T,8,FALSE)/VLOOKUP($P586,Receiving!$C:$T,5,FALSE),0)</f>
        <v>0.3</v>
      </c>
      <c r="Z586" s="21">
        <f>IFERROR(VLOOKUP($P586,Receiving!$C:$T,10,FALSE)/VLOOKUP($P586,Receiving!$C:$T,5,FALSE),0)</f>
        <v>11.5</v>
      </c>
      <c r="AA586" s="21">
        <f>IFERROR(VLOOKUP($P586,Receiving!$C:$T,11,FALSE),0)</f>
        <v>38.299999999999997</v>
      </c>
      <c r="AB586" s="21">
        <f>IFERROR(VLOOKUP($P586,Receiving!$C:$T,14,FALSE),0)</f>
        <v>93</v>
      </c>
      <c r="AC586" s="21">
        <f>IFERROR(VLOOKUP($P586,Receiving!$C:$T,11,FALSE)/VLOOKUP($P586,Receiving!$C:$T,5,FALSE),0)</f>
        <v>3.8299999999999996</v>
      </c>
      <c r="AD586" s="12">
        <f>IFERROR(VLOOKUP($P586,Rushing!$C:$P,7,FALSE)/VLOOKUP($P586,Rushing!$C:$P,5,FALSE),0)</f>
        <v>0</v>
      </c>
      <c r="AE586" s="12">
        <f>IFERROR(VLOOKUP($P586,Rushing!$C:$P,8,FALSE)/VLOOKUP($P586,Rushing!$C:$P,5,FALSE),0)</f>
        <v>0</v>
      </c>
      <c r="AF586" s="12">
        <f>IFERROR(VLOOKUP($P586,Rushing!$C:$P,12,FALSE),0)</f>
        <v>0</v>
      </c>
      <c r="AG586" s="12">
        <f>IFERROR(VLOOKUP($P586,Rushing!$C:$P,9,FALSE)/VLOOKUP($P586,Rushing!$C:$P,5,FALSE),0)</f>
        <v>0</v>
      </c>
      <c r="AH586" s="12">
        <f>VLOOKUP($J586,'Vegas Odds'!$B:$S,18,FALSE)</f>
        <v>44.774070299355685</v>
      </c>
      <c r="AI586" s="12">
        <f>VLOOKUP($J586,'Vegas Odds'!$B:$S,17,FALSE)</f>
        <v>21.325929700644309</v>
      </c>
      <c r="AJ586">
        <v>1</v>
      </c>
      <c r="AK586" s="12">
        <f t="shared" si="174"/>
        <v>0</v>
      </c>
      <c r="AL586" s="12">
        <f t="shared" si="175"/>
        <v>0</v>
      </c>
      <c r="AM586" s="12">
        <f>V586/Team_Defense_Table[[#Totals],[Passing yds/att]]*'Fanduel Export'!Q586</f>
        <v>0</v>
      </c>
      <c r="AN586" s="12">
        <f t="shared" si="171"/>
        <v>0</v>
      </c>
      <c r="AO586" s="12">
        <f>IFERROR(IF(OR($B586="D",$B586="K"),0,VLOOKUP($P586,Receiving!$C:$T,7,FALSE)/VLOOKUP($P586,Receiving!$C:$T,5,FALSE)),0)*$AJ586</f>
        <v>0.5</v>
      </c>
      <c r="AP586" s="21">
        <f t="shared" si="182"/>
        <v>36.57628205128205</v>
      </c>
      <c r="AQ586" s="21">
        <f t="shared" si="183"/>
        <v>0.6120642638934688</v>
      </c>
      <c r="AR586" s="22">
        <f t="shared" si="176"/>
        <v>0.3</v>
      </c>
      <c r="AS586" s="22">
        <f t="shared" si="184"/>
        <v>0.36723855833608127</v>
      </c>
      <c r="AT586" s="22">
        <f>AA586/Team_Defense_Table[[#Totals],[Yards per completion]]*'Fanduel Export'!S586</f>
        <v>39.770143081184216</v>
      </c>
      <c r="AU586" s="12">
        <f t="shared" si="172"/>
        <v>14.605130009953768</v>
      </c>
      <c r="AV586" s="12">
        <f t="shared" si="177"/>
        <v>0</v>
      </c>
      <c r="AW586" s="21">
        <f t="shared" si="185"/>
        <v>30.875869963369961</v>
      </c>
      <c r="AX586" s="12">
        <f t="shared" si="186"/>
        <v>0</v>
      </c>
      <c r="AY586" s="12">
        <f>AF586/Team_Defense_Table[[#Totals],[Rushing Y/A]]*R586</f>
        <v>0</v>
      </c>
      <c r="AZ586" s="12">
        <f t="shared" si="173"/>
        <v>0</v>
      </c>
      <c r="BA586" s="22">
        <f t="shared" si="178"/>
        <v>1.6105130009953768</v>
      </c>
      <c r="BB586" s="22">
        <f t="shared" si="179"/>
        <v>0.35789177799897259</v>
      </c>
      <c r="BC586" s="21">
        <f t="shared" si="180"/>
        <v>0.1111111111111111</v>
      </c>
      <c r="BD586" t="str">
        <f t="shared" si="187"/>
        <v>Olamide Zaccheaus</v>
      </c>
      <c r="BE586">
        <f t="shared" si="188"/>
        <v>4500</v>
      </c>
      <c r="BF586" t="str">
        <f t="shared" si="189"/>
        <v>WR</v>
      </c>
    </row>
    <row r="587" spans="1:58" x14ac:dyDescent="0.3">
      <c r="A587" t="s">
        <v>3532</v>
      </c>
      <c r="B587" t="s">
        <v>49</v>
      </c>
      <c r="C587" t="s">
        <v>3533</v>
      </c>
      <c r="D587" t="s">
        <v>3534</v>
      </c>
      <c r="E587" t="s">
        <v>3535</v>
      </c>
      <c r="F587">
        <v>5.05</v>
      </c>
      <c r="G587">
        <v>10</v>
      </c>
      <c r="H587">
        <v>4500</v>
      </c>
      <c r="I587" t="s">
        <v>1941</v>
      </c>
      <c r="J587" t="s">
        <v>135</v>
      </c>
      <c r="K587" t="s">
        <v>76</v>
      </c>
      <c r="O587" t="str">
        <f t="shared" si="181"/>
        <v>Paul Richardson Jr.</v>
      </c>
      <c r="P587" t="str">
        <f>IFERROR(VLOOKUP(O:O,'Name Bridge'!A:B,2,FALSE),O:O)</f>
        <v>Paul Richardson Jr.</v>
      </c>
      <c r="Q587" s="12">
        <f>VLOOKUP($K587,'Defensive Stats'!$AC:$AH,2,FALSE)</f>
        <v>6.7688266199649734</v>
      </c>
      <c r="R587" s="12">
        <f>VLOOKUP($K587,'Defensive Stats'!$AC:$AH,4,FALSE)</f>
        <v>4.0849858356940514</v>
      </c>
      <c r="S587" s="12">
        <f>VLOOKUP($K587,'Defensive Stats'!$AC:$AH,6,FALSE)</f>
        <v>11.10632183908046</v>
      </c>
      <c r="T587" s="12">
        <f>IFERROR(VLOOKUP($P587,Passing!$C:$AF,9,FALSE)/VLOOKUP($P587,Passing!$C:$AF,5,FALSE),0)</f>
        <v>0</v>
      </c>
      <c r="U587" s="12">
        <f>IFERROR(VLOOKUP($P587,Passing!$C:$AF,11,FALSE)/VLOOKUP($P587,Passing!$C:$AF,5,FALSE),0)</f>
        <v>0</v>
      </c>
      <c r="V587" s="12">
        <f>IFERROR(VLOOKUP($P587,Passing!$C:$AF,18,FALSE),0)</f>
        <v>0</v>
      </c>
      <c r="W587" s="12">
        <f>IFERROR(VLOOKUP($P587,Passing!$C:$AF,12,FALSE)/VLOOKUP($P587,Passing!$C:$AF,5,FALSE),0)</f>
        <v>0</v>
      </c>
      <c r="X587" s="12">
        <f>IFERROR(IF(OR($B587="D",$B587="K"),0,VLOOKUP($P587,Receiving!$C:$T,7,FALSE)/VLOOKUP($P587,Receiving!$C:$T,5,FALSE)),0)*$AJ587</f>
        <v>0</v>
      </c>
      <c r="Y587" s="21">
        <f>IFERROR(VLOOKUP($P587,Receiving!$C:$T,8,FALSE)/VLOOKUP($P587,Receiving!$C:$T,5,FALSE),0)</f>
        <v>0</v>
      </c>
      <c r="Z587" s="21">
        <f>IFERROR(VLOOKUP($P587,Receiving!$C:$T,10,FALSE)/VLOOKUP($P587,Receiving!$C:$T,5,FALSE),0)</f>
        <v>0</v>
      </c>
      <c r="AA587" s="21">
        <f>IFERROR(VLOOKUP($P587,Receiving!$C:$T,11,FALSE),0)</f>
        <v>0</v>
      </c>
      <c r="AB587" s="21">
        <f>IFERROR(VLOOKUP($P587,Receiving!$C:$T,14,FALSE),0)</f>
        <v>0</v>
      </c>
      <c r="AC587" s="21">
        <f>IFERROR(VLOOKUP($P587,Receiving!$C:$T,11,FALSE)/VLOOKUP($P587,Receiving!$C:$T,5,FALSE),0)</f>
        <v>0</v>
      </c>
      <c r="AD587" s="12">
        <f>IFERROR(VLOOKUP($P587,Rushing!$C:$P,7,FALSE)/VLOOKUP($P587,Rushing!$C:$P,5,FALSE),0)</f>
        <v>0</v>
      </c>
      <c r="AE587" s="12">
        <f>IFERROR(VLOOKUP($P587,Rushing!$C:$P,8,FALSE)/VLOOKUP($P587,Rushing!$C:$P,5,FALSE),0)</f>
        <v>0</v>
      </c>
      <c r="AF587" s="12">
        <f>IFERROR(VLOOKUP($P587,Rushing!$C:$P,12,FALSE),0)</f>
        <v>0</v>
      </c>
      <c r="AG587" s="12">
        <f>IFERROR(VLOOKUP($P587,Rushing!$C:$P,9,FALSE)/VLOOKUP($P587,Rushing!$C:$P,5,FALSE),0)</f>
        <v>0</v>
      </c>
      <c r="AH587" s="12">
        <f>VLOOKUP($J587,'Vegas Odds'!$B:$S,18,FALSE)</f>
        <v>36.75783627131635</v>
      </c>
      <c r="AI587" s="12">
        <f>VLOOKUP($J587,'Vegas Odds'!$B:$S,17,FALSE)</f>
        <v>17.842163728683655</v>
      </c>
      <c r="AJ587">
        <v>1</v>
      </c>
      <c r="AK587" s="12">
        <f t="shared" si="174"/>
        <v>0</v>
      </c>
      <c r="AL587" s="12">
        <f t="shared" si="175"/>
        <v>0</v>
      </c>
      <c r="AM587" s="12">
        <f>V587/Team_Defense_Table[[#Totals],[Passing yds/att]]*'Fanduel Export'!Q587</f>
        <v>0</v>
      </c>
      <c r="AN587" s="12">
        <f t="shared" si="171"/>
        <v>0</v>
      </c>
      <c r="AO587" s="12">
        <f>IFERROR(IF(OR($B587="D",$B587="K"),0,VLOOKUP($P587,Receiving!$C:$T,7,FALSE)/VLOOKUP($P587,Receiving!$C:$T,5,FALSE)),0)*$AJ587</f>
        <v>0</v>
      </c>
      <c r="AP587" s="21">
        <f t="shared" si="182"/>
        <v>32.519155844155847</v>
      </c>
      <c r="AQ587" s="21">
        <f t="shared" si="183"/>
        <v>0</v>
      </c>
      <c r="AR587" s="22">
        <f t="shared" si="176"/>
        <v>0</v>
      </c>
      <c r="AS587" s="22">
        <f t="shared" si="184"/>
        <v>0</v>
      </c>
      <c r="AT587" s="22">
        <f>AA587/Team_Defense_Table[[#Totals],[Yards per completion]]*'Fanduel Export'!S587</f>
        <v>0</v>
      </c>
      <c r="AU587" s="12">
        <f t="shared" si="172"/>
        <v>0</v>
      </c>
      <c r="AV587" s="12">
        <f t="shared" si="177"/>
        <v>0</v>
      </c>
      <c r="AW587" s="21">
        <f t="shared" si="185"/>
        <v>36.928205128205128</v>
      </c>
      <c r="AX587" s="12">
        <f t="shared" si="186"/>
        <v>0</v>
      </c>
      <c r="AY587" s="12">
        <f>AF587/Team_Defense_Table[[#Totals],[Rushing Y/A]]*R587</f>
        <v>0</v>
      </c>
      <c r="AZ587" s="12">
        <f t="shared" si="173"/>
        <v>0</v>
      </c>
      <c r="BA587" s="22">
        <f t="shared" si="178"/>
        <v>0</v>
      </c>
      <c r="BB587" s="22">
        <f t="shared" si="179"/>
        <v>0</v>
      </c>
      <c r="BC587" s="21">
        <f t="shared" si="180"/>
        <v>0</v>
      </c>
      <c r="BD587" t="str">
        <f t="shared" si="187"/>
        <v>Paul Richardson Jr.</v>
      </c>
      <c r="BE587">
        <f t="shared" si="188"/>
        <v>4500</v>
      </c>
      <c r="BF587" t="str">
        <f t="shared" si="189"/>
        <v>WR</v>
      </c>
    </row>
    <row r="588" spans="1:58" x14ac:dyDescent="0.3">
      <c r="A588" t="s">
        <v>3536</v>
      </c>
      <c r="B588" t="s">
        <v>34</v>
      </c>
      <c r="C588" t="s">
        <v>2479</v>
      </c>
      <c r="D588" t="s">
        <v>3537</v>
      </c>
      <c r="E588" t="s">
        <v>3538</v>
      </c>
      <c r="F588">
        <v>0</v>
      </c>
      <c r="G588">
        <v>0</v>
      </c>
      <c r="H588">
        <v>4500</v>
      </c>
      <c r="I588" t="s">
        <v>1941</v>
      </c>
      <c r="J588" t="s">
        <v>76</v>
      </c>
      <c r="K588" t="s">
        <v>135</v>
      </c>
      <c r="O588" t="str">
        <f t="shared" si="181"/>
        <v>Adrian Killins Jr.</v>
      </c>
      <c r="P588" t="str">
        <f>IFERROR(VLOOKUP(O:O,'Name Bridge'!A:B,2,FALSE),O:O)</f>
        <v>Adrian Killins Jr.</v>
      </c>
      <c r="Q588" s="12">
        <f>VLOOKUP($K588,'Defensive Stats'!$AC:$AH,2,FALSE)</f>
        <v>7.0796296296296299</v>
      </c>
      <c r="R588" s="12">
        <f>VLOOKUP($K588,'Defensive Stats'!$AC:$AH,4,FALSE)</f>
        <v>4.7444219066937121</v>
      </c>
      <c r="S588" s="12">
        <f>VLOOKUP($K588,'Defensive Stats'!$AC:$AH,6,FALSE)</f>
        <v>10.304582210242588</v>
      </c>
      <c r="T588" s="12">
        <f>IFERROR(VLOOKUP($P588,Passing!$C:$AF,9,FALSE)/VLOOKUP($P588,Passing!$C:$AF,5,FALSE),0)</f>
        <v>0</v>
      </c>
      <c r="U588" s="12">
        <f>IFERROR(VLOOKUP($P588,Passing!$C:$AF,11,FALSE)/VLOOKUP($P588,Passing!$C:$AF,5,FALSE),0)</f>
        <v>0</v>
      </c>
      <c r="V588" s="12">
        <f>IFERROR(VLOOKUP($P588,Passing!$C:$AF,18,FALSE),0)</f>
        <v>0</v>
      </c>
      <c r="W588" s="12">
        <f>IFERROR(VLOOKUP($P588,Passing!$C:$AF,12,FALSE)/VLOOKUP($P588,Passing!$C:$AF,5,FALSE),0)</f>
        <v>0</v>
      </c>
      <c r="X588" s="12">
        <f>IFERROR(IF(OR($B588="D",$B588="K"),0,VLOOKUP($P588,Receiving!$C:$T,7,FALSE)/VLOOKUP($P588,Receiving!$C:$T,5,FALSE)),0)*$AJ588</f>
        <v>0</v>
      </c>
      <c r="Y588" s="21">
        <f>IFERROR(VLOOKUP($P588,Receiving!$C:$T,8,FALSE)/VLOOKUP($P588,Receiving!$C:$T,5,FALSE),0)</f>
        <v>0</v>
      </c>
      <c r="Z588" s="21">
        <f>IFERROR(VLOOKUP($P588,Receiving!$C:$T,10,FALSE)/VLOOKUP($P588,Receiving!$C:$T,5,FALSE),0)</f>
        <v>0</v>
      </c>
      <c r="AA588" s="21">
        <f>IFERROR(VLOOKUP($P588,Receiving!$C:$T,11,FALSE),0)</f>
        <v>0</v>
      </c>
      <c r="AB588" s="21">
        <f>IFERROR(VLOOKUP($P588,Receiving!$C:$T,14,FALSE),0)</f>
        <v>0</v>
      </c>
      <c r="AC588" s="21">
        <f>IFERROR(VLOOKUP($P588,Receiving!$C:$T,11,FALSE)/VLOOKUP($P588,Receiving!$C:$T,5,FALSE),0)</f>
        <v>0</v>
      </c>
      <c r="AD588" s="12">
        <f>IFERROR(VLOOKUP($P588,Rushing!$C:$P,7,FALSE)/VLOOKUP($P588,Rushing!$C:$P,5,FALSE),0)</f>
        <v>0</v>
      </c>
      <c r="AE588" s="12">
        <f>IFERROR(VLOOKUP($P588,Rushing!$C:$P,8,FALSE)/VLOOKUP($P588,Rushing!$C:$P,5,FALSE),0)</f>
        <v>0</v>
      </c>
      <c r="AF588" s="12">
        <f>IFERROR(VLOOKUP($P588,Rushing!$C:$P,12,FALSE),0)</f>
        <v>0</v>
      </c>
      <c r="AG588" s="12">
        <f>IFERROR(VLOOKUP($P588,Rushing!$C:$P,9,FALSE)/VLOOKUP($P588,Rushing!$C:$P,5,FALSE),0)</f>
        <v>0</v>
      </c>
      <c r="AH588" s="12">
        <f>VLOOKUP($J588,'Vegas Odds'!$B:$S,18,FALSE)</f>
        <v>29.284970403171386</v>
      </c>
      <c r="AI588" s="12">
        <f>VLOOKUP($J588,'Vegas Odds'!$B:$S,17,FALSE)</f>
        <v>32.615029596828613</v>
      </c>
      <c r="AJ588">
        <v>1</v>
      </c>
      <c r="AK588" s="12">
        <f t="shared" si="174"/>
        <v>0</v>
      </c>
      <c r="AL588" s="12">
        <f t="shared" si="175"/>
        <v>0</v>
      </c>
      <c r="AM588" s="12">
        <f>V588/Team_Defense_Table[[#Totals],[Passing yds/att]]*'Fanduel Export'!Q588</f>
        <v>0</v>
      </c>
      <c r="AN588" s="12">
        <f t="shared" ref="AN588:AN651" si="190">AM588*AL588</f>
        <v>0</v>
      </c>
      <c r="AO588" s="12">
        <f>IFERROR(IF(OR($B588="D",$B588="K"),0,VLOOKUP($P588,Receiving!$C:$T,7,FALSE)/VLOOKUP($P588,Receiving!$C:$T,5,FALSE)),0)*$AJ588</f>
        <v>0</v>
      </c>
      <c r="AP588" s="21">
        <f t="shared" si="182"/>
        <v>48.590422077922085</v>
      </c>
      <c r="AQ588" s="21">
        <f t="shared" si="183"/>
        <v>0</v>
      </c>
      <c r="AR588" s="22">
        <f t="shared" si="176"/>
        <v>0</v>
      </c>
      <c r="AS588" s="22">
        <f t="shared" si="184"/>
        <v>0</v>
      </c>
      <c r="AT588" s="22">
        <f>AA588/Team_Defense_Table[[#Totals],[Yards per completion]]*'Fanduel Export'!S588</f>
        <v>0</v>
      </c>
      <c r="AU588" s="12">
        <f t="shared" ref="AU588:AU651" si="191">AS588*AT588</f>
        <v>0</v>
      </c>
      <c r="AV588" s="12">
        <f t="shared" si="177"/>
        <v>0</v>
      </c>
      <c r="AW588" s="21">
        <f t="shared" si="185"/>
        <v>20.961922799422798</v>
      </c>
      <c r="AX588" s="12">
        <f t="shared" si="186"/>
        <v>0</v>
      </c>
      <c r="AY588" s="12">
        <f>AF588/Team_Defense_Table[[#Totals],[Rushing Y/A]]*R588</f>
        <v>0</v>
      </c>
      <c r="AZ588" s="12">
        <f t="shared" ref="AZ588:AZ651" si="192">AY588*AX588</f>
        <v>0</v>
      </c>
      <c r="BA588" s="22">
        <f t="shared" si="178"/>
        <v>0</v>
      </c>
      <c r="BB588" s="22">
        <f t="shared" si="179"/>
        <v>0</v>
      </c>
      <c r="BC588" s="21">
        <f t="shared" si="180"/>
        <v>0</v>
      </c>
      <c r="BD588" t="str">
        <f t="shared" si="187"/>
        <v>Adrian Killins Jr.</v>
      </c>
      <c r="BE588">
        <f t="shared" si="188"/>
        <v>4500</v>
      </c>
      <c r="BF588" t="str">
        <f t="shared" si="189"/>
        <v>RB</v>
      </c>
    </row>
    <row r="589" spans="1:58" x14ac:dyDescent="0.3">
      <c r="A589" t="s">
        <v>3539</v>
      </c>
      <c r="B589" t="s">
        <v>52</v>
      </c>
      <c r="C589" t="s">
        <v>3540</v>
      </c>
      <c r="D589" t="s">
        <v>436</v>
      </c>
      <c r="E589" t="s">
        <v>2302</v>
      </c>
      <c r="F589">
        <v>1.7076923663799499</v>
      </c>
      <c r="G589">
        <v>13</v>
      </c>
      <c r="H589">
        <v>4400</v>
      </c>
      <c r="I589" t="s">
        <v>1968</v>
      </c>
      <c r="J589" t="s">
        <v>72</v>
      </c>
      <c r="K589" t="s">
        <v>99</v>
      </c>
      <c r="O589" t="str">
        <f t="shared" si="181"/>
        <v>Jesse James</v>
      </c>
      <c r="P589" t="str">
        <f>IFERROR(VLOOKUP(O:O,'Name Bridge'!A:B,2,FALSE),O:O)</f>
        <v>Jesse James</v>
      </c>
      <c r="Q589" s="12">
        <f>VLOOKUP($K589,'Defensive Stats'!$AC:$AH,2,FALSE)</f>
        <v>6.2241681260945709</v>
      </c>
      <c r="R589" s="12">
        <f>VLOOKUP($K589,'Defensive Stats'!$AC:$AH,4,FALSE)</f>
        <v>3.9420289855072466</v>
      </c>
      <c r="S589" s="12">
        <f>VLOOKUP($K589,'Defensive Stats'!$AC:$AH,6,FALSE)</f>
        <v>9.817679558011049</v>
      </c>
      <c r="T589" s="12">
        <f>IFERROR(VLOOKUP($P589,Passing!$C:$AF,9,FALSE)/VLOOKUP($P589,Passing!$C:$AF,5,FALSE),0)</f>
        <v>0</v>
      </c>
      <c r="U589" s="12">
        <f>IFERROR(VLOOKUP($P589,Passing!$C:$AF,11,FALSE)/VLOOKUP($P589,Passing!$C:$AF,5,FALSE),0)</f>
        <v>0</v>
      </c>
      <c r="V589" s="12">
        <f>IFERROR(VLOOKUP($P589,Passing!$C:$AF,18,FALSE),0)</f>
        <v>0</v>
      </c>
      <c r="W589" s="12">
        <f>IFERROR(VLOOKUP($P589,Passing!$C:$AF,12,FALSE)/VLOOKUP($P589,Passing!$C:$AF,5,FALSE),0)</f>
        <v>0</v>
      </c>
      <c r="X589" s="12">
        <f>IFERROR(IF(OR($B589="D",$B589="K"),0,VLOOKUP($P589,Receiving!$C:$T,7,FALSE)/VLOOKUP($P589,Receiving!$C:$T,5,FALSE)),0)*$AJ589</f>
        <v>1.6875</v>
      </c>
      <c r="Y589" s="21">
        <f>IFERROR(VLOOKUP($P589,Receiving!$C:$T,8,FALSE)/VLOOKUP($P589,Receiving!$C:$T,5,FALSE),0)</f>
        <v>1</v>
      </c>
      <c r="Z589" s="21">
        <f>IFERROR(VLOOKUP($P589,Receiving!$C:$T,10,FALSE)/VLOOKUP($P589,Receiving!$C:$T,5,FALSE),0)</f>
        <v>8.875</v>
      </c>
      <c r="AA589" s="21">
        <f>IFERROR(VLOOKUP($P589,Receiving!$C:$T,11,FALSE),0)</f>
        <v>8.9</v>
      </c>
      <c r="AB589" s="21">
        <f>IFERROR(VLOOKUP($P589,Receiving!$C:$T,14,FALSE),0)</f>
        <v>23</v>
      </c>
      <c r="AC589" s="21">
        <f>IFERROR(VLOOKUP($P589,Receiving!$C:$T,11,FALSE)/VLOOKUP($P589,Receiving!$C:$T,5,FALSE),0)</f>
        <v>0.55625000000000002</v>
      </c>
      <c r="AD589" s="12">
        <f>IFERROR(VLOOKUP($P589,Rushing!$C:$P,7,FALSE)/VLOOKUP($P589,Rushing!$C:$P,5,FALSE),0)</f>
        <v>0</v>
      </c>
      <c r="AE589" s="12">
        <f>IFERROR(VLOOKUP($P589,Rushing!$C:$P,8,FALSE)/VLOOKUP($P589,Rushing!$C:$P,5,FALSE),0)</f>
        <v>0</v>
      </c>
      <c r="AF589" s="12">
        <f>IFERROR(VLOOKUP($P589,Rushing!$C:$P,12,FALSE),0)</f>
        <v>0</v>
      </c>
      <c r="AG589" s="12">
        <f>IFERROR(VLOOKUP($P589,Rushing!$C:$P,9,FALSE)/VLOOKUP($P589,Rushing!$C:$P,5,FALSE),0)</f>
        <v>0</v>
      </c>
      <c r="AH589" s="12">
        <f>VLOOKUP($J589,'Vegas Odds'!$B:$S,18,FALSE)</f>
        <v>34.909659414362835</v>
      </c>
      <c r="AI589" s="12">
        <f>VLOOKUP($J589,'Vegas Odds'!$B:$S,17,FALSE)</f>
        <v>26.19034058563717</v>
      </c>
      <c r="AJ589">
        <v>1</v>
      </c>
      <c r="AK589" s="12">
        <f t="shared" si="174"/>
        <v>0</v>
      </c>
      <c r="AL589" s="12">
        <f t="shared" si="175"/>
        <v>0</v>
      </c>
      <c r="AM589" s="12">
        <f>V589/Team_Defense_Table[[#Totals],[Passing yds/att]]*'Fanduel Export'!Q589</f>
        <v>0</v>
      </c>
      <c r="AN589" s="12">
        <f t="shared" si="190"/>
        <v>0</v>
      </c>
      <c r="AO589" s="12">
        <f>IFERROR(IF(OR($B589="D",$B589="K"),0,VLOOKUP($P589,Receiving!$C:$T,7,FALSE)/VLOOKUP($P589,Receiving!$C:$T,5,FALSE)),0)*$AJ589</f>
        <v>1.6875</v>
      </c>
      <c r="AP589" s="21">
        <f t="shared" si="182"/>
        <v>35.950198412698413</v>
      </c>
      <c r="AQ589" s="21">
        <f t="shared" si="183"/>
        <v>1.6386571663796141</v>
      </c>
      <c r="AR589" s="22">
        <f t="shared" si="176"/>
        <v>1</v>
      </c>
      <c r="AS589" s="22">
        <f t="shared" si="184"/>
        <v>0.97105609859532682</v>
      </c>
      <c r="AT589" s="22">
        <f>AA589/Team_Defense_Table[[#Totals],[Yards per completion]]*'Fanduel Export'!S589</f>
        <v>8.2287701507248876</v>
      </c>
      <c r="AU589" s="12">
        <f t="shared" si="191"/>
        <v>7.9905974388005889</v>
      </c>
      <c r="AV589" s="12">
        <f t="shared" si="177"/>
        <v>0</v>
      </c>
      <c r="AW589" s="21">
        <f t="shared" si="185"/>
        <v>55.169444444444444</v>
      </c>
      <c r="AX589" s="12">
        <f t="shared" si="186"/>
        <v>0</v>
      </c>
      <c r="AY589" s="12">
        <f>AF589/Team_Defense_Table[[#Totals],[Rushing Y/A]]*R589</f>
        <v>0</v>
      </c>
      <c r="AZ589" s="12">
        <f t="shared" si="192"/>
        <v>0</v>
      </c>
      <c r="BA589" s="22">
        <f t="shared" si="178"/>
        <v>1.2990597438800588</v>
      </c>
      <c r="BB589" s="22">
        <f t="shared" si="179"/>
        <v>0.29524085088183155</v>
      </c>
      <c r="BC589" s="21">
        <f t="shared" si="180"/>
        <v>0.38352272727272724</v>
      </c>
      <c r="BD589" t="str">
        <f t="shared" si="187"/>
        <v>Jesse James</v>
      </c>
      <c r="BE589">
        <f t="shared" si="188"/>
        <v>4400</v>
      </c>
      <c r="BF589" t="str">
        <f t="shared" si="189"/>
        <v>TE</v>
      </c>
    </row>
    <row r="590" spans="1:58" x14ac:dyDescent="0.3">
      <c r="A590" t="s">
        <v>3541</v>
      </c>
      <c r="B590" t="s">
        <v>52</v>
      </c>
      <c r="C590" t="s">
        <v>2200</v>
      </c>
      <c r="D590" t="s">
        <v>462</v>
      </c>
      <c r="E590" t="s">
        <v>3542</v>
      </c>
      <c r="F590">
        <v>4.2000001271565699</v>
      </c>
      <c r="G590">
        <v>3</v>
      </c>
      <c r="H590">
        <v>4400</v>
      </c>
      <c r="I590" t="s">
        <v>1888</v>
      </c>
      <c r="J590" t="s">
        <v>54</v>
      </c>
      <c r="K590" t="s">
        <v>37</v>
      </c>
      <c r="O590" t="str">
        <f t="shared" si="181"/>
        <v>David Njoku</v>
      </c>
      <c r="P590" t="str">
        <f>IFERROR(VLOOKUP(O:O,'Name Bridge'!A:B,2,FALSE),O:O)</f>
        <v>David Njoku</v>
      </c>
      <c r="Q590" s="12">
        <f>VLOOKUP($K590,'Defensive Stats'!$AC:$AH,2,FALSE)</f>
        <v>6.09375</v>
      </c>
      <c r="R590" s="12">
        <f>VLOOKUP($K590,'Defensive Stats'!$AC:$AH,4,FALSE)</f>
        <v>4.3941176470588239</v>
      </c>
      <c r="S590" s="12">
        <f>VLOOKUP($K590,'Defensive Stats'!$AC:$AH,6,FALSE)</f>
        <v>10.424528301886792</v>
      </c>
      <c r="T590" s="12">
        <f>IFERROR(VLOOKUP($P590,Passing!$C:$AF,9,FALSE)/VLOOKUP($P590,Passing!$C:$AF,5,FALSE),0)</f>
        <v>0</v>
      </c>
      <c r="U590" s="12">
        <f>IFERROR(VLOOKUP($P590,Passing!$C:$AF,11,FALSE)/VLOOKUP($P590,Passing!$C:$AF,5,FALSE),0)</f>
        <v>0</v>
      </c>
      <c r="V590" s="12">
        <f>IFERROR(VLOOKUP($P590,Passing!$C:$AF,18,FALSE),0)</f>
        <v>0</v>
      </c>
      <c r="W590" s="12">
        <f>IFERROR(VLOOKUP($P590,Passing!$C:$AF,12,FALSE)/VLOOKUP($P590,Passing!$C:$AF,5,FALSE),0)</f>
        <v>0</v>
      </c>
      <c r="X590" s="12">
        <f>IFERROR(IF(OR($B590="D",$B590="K"),0,VLOOKUP($P590,Receiving!$C:$T,7,FALSE)/VLOOKUP($P590,Receiving!$C:$T,5,FALSE)),0)*$AJ590</f>
        <v>2.5</v>
      </c>
      <c r="Y590" s="21">
        <f>IFERROR(VLOOKUP($P590,Receiving!$C:$T,8,FALSE)/VLOOKUP($P590,Receiving!$C:$T,5,FALSE),0)</f>
        <v>1.25</v>
      </c>
      <c r="Z590" s="21">
        <f>IFERROR(VLOOKUP($P590,Receiving!$C:$T,10,FALSE)/VLOOKUP($P590,Receiving!$C:$T,5,FALSE),0)</f>
        <v>10.25</v>
      </c>
      <c r="AA590" s="21">
        <f>IFERROR(VLOOKUP($P590,Receiving!$C:$T,11,FALSE),0)</f>
        <v>8.1999999999999993</v>
      </c>
      <c r="AB590" s="21">
        <f>IFERROR(VLOOKUP($P590,Receiving!$C:$T,14,FALSE),0)</f>
        <v>18</v>
      </c>
      <c r="AC590" s="21">
        <f>IFERROR(VLOOKUP($P590,Receiving!$C:$T,11,FALSE)/VLOOKUP($P590,Receiving!$C:$T,5,FALSE),0)</f>
        <v>2.0499999999999998</v>
      </c>
      <c r="AD590" s="12">
        <f>IFERROR(VLOOKUP($P590,Rushing!$C:$P,7,FALSE)/VLOOKUP($P590,Rushing!$C:$P,5,FALSE),0)</f>
        <v>0</v>
      </c>
      <c r="AE590" s="12">
        <f>IFERROR(VLOOKUP($P590,Rushing!$C:$P,8,FALSE)/VLOOKUP($P590,Rushing!$C:$P,5,FALSE),0)</f>
        <v>0</v>
      </c>
      <c r="AF590" s="12">
        <f>IFERROR(VLOOKUP($P590,Rushing!$C:$P,12,FALSE),0)</f>
        <v>0</v>
      </c>
      <c r="AG590" s="12">
        <f>IFERROR(VLOOKUP($P590,Rushing!$C:$P,9,FALSE)/VLOOKUP($P590,Rushing!$C:$P,5,FALSE),0)</f>
        <v>0</v>
      </c>
      <c r="AH590" s="12">
        <f>VLOOKUP($J590,'Vegas Odds'!$B:$S,18,FALSE)</f>
        <v>39.317423175965665</v>
      </c>
      <c r="AI590" s="12">
        <f>VLOOKUP($J590,'Vegas Odds'!$B:$S,17,FALSE)</f>
        <v>20.682576824034335</v>
      </c>
      <c r="AJ590">
        <v>1</v>
      </c>
      <c r="AK590" s="12">
        <f t="shared" si="174"/>
        <v>0</v>
      </c>
      <c r="AL590" s="12">
        <f t="shared" si="175"/>
        <v>0</v>
      </c>
      <c r="AM590" s="12">
        <f>V590/Team_Defense_Table[[#Totals],[Passing yds/att]]*'Fanduel Export'!Q590</f>
        <v>0</v>
      </c>
      <c r="AN590" s="12">
        <f t="shared" si="190"/>
        <v>0</v>
      </c>
      <c r="AO590" s="12">
        <f>IFERROR(IF(OR($B590="D",$B590="K"),0,VLOOKUP($P590,Receiving!$C:$T,7,FALSE)/VLOOKUP($P590,Receiving!$C:$T,5,FALSE)),0)*$AJ590</f>
        <v>2.5</v>
      </c>
      <c r="AP590" s="21">
        <f t="shared" si="182"/>
        <v>34.054517704517707</v>
      </c>
      <c r="AQ590" s="21">
        <f t="shared" si="183"/>
        <v>2.8863588318231983</v>
      </c>
      <c r="AR590" s="22">
        <f t="shared" si="176"/>
        <v>1.25</v>
      </c>
      <c r="AS590" s="22">
        <f t="shared" si="184"/>
        <v>1.4431794159115992</v>
      </c>
      <c r="AT590" s="22">
        <f>AA590/Team_Defense_Table[[#Totals],[Yards per completion]]*'Fanduel Export'!S590</f>
        <v>8.0501938275707179</v>
      </c>
      <c r="AU590" s="12">
        <f t="shared" si="191"/>
        <v>11.617874026048669</v>
      </c>
      <c r="AV590" s="12">
        <f t="shared" si="177"/>
        <v>0</v>
      </c>
      <c r="AW590" s="21">
        <f t="shared" si="185"/>
        <v>28.633928571428569</v>
      </c>
      <c r="AX590" s="12">
        <f t="shared" si="186"/>
        <v>0</v>
      </c>
      <c r="AY590" s="12">
        <f>AF590/Team_Defense_Table[[#Totals],[Rushing Y/A]]*R590</f>
        <v>0</v>
      </c>
      <c r="AZ590" s="12">
        <f t="shared" si="192"/>
        <v>0</v>
      </c>
      <c r="BA590" s="22">
        <f t="shared" si="178"/>
        <v>1.7867874026048669</v>
      </c>
      <c r="BB590" s="22">
        <f t="shared" si="179"/>
        <v>0.40608804604656062</v>
      </c>
      <c r="BC590" s="21">
        <f t="shared" si="180"/>
        <v>0.56818181818181812</v>
      </c>
      <c r="BD590" t="str">
        <f t="shared" si="187"/>
        <v>David Njoku</v>
      </c>
      <c r="BE590">
        <f t="shared" si="188"/>
        <v>4400</v>
      </c>
      <c r="BF590" t="str">
        <f t="shared" si="189"/>
        <v>TE</v>
      </c>
    </row>
    <row r="591" spans="1:58" x14ac:dyDescent="0.3">
      <c r="A591" t="s">
        <v>3543</v>
      </c>
      <c r="B591" t="s">
        <v>2511</v>
      </c>
      <c r="C591" t="s">
        <v>3544</v>
      </c>
      <c r="D591" t="s">
        <v>1059</v>
      </c>
      <c r="E591" t="s">
        <v>3545</v>
      </c>
      <c r="F591">
        <v>6.5625</v>
      </c>
      <c r="G591">
        <v>16</v>
      </c>
      <c r="H591">
        <v>4400</v>
      </c>
      <c r="I591" t="s">
        <v>1968</v>
      </c>
      <c r="J591" t="s">
        <v>99</v>
      </c>
      <c r="K591" t="s">
        <v>72</v>
      </c>
      <c r="O591" t="str">
        <f t="shared" si="181"/>
        <v>Chicago Bears</v>
      </c>
      <c r="P591" t="str">
        <f>IFERROR(VLOOKUP(O:O,'Name Bridge'!A:B,2,FALSE),O:O)</f>
        <v>CHI</v>
      </c>
      <c r="Q591" s="12">
        <f>VLOOKUP($K591,'Defensive Stats'!$AC:$AH,2,FALSE)</f>
        <v>7.4484451718494276</v>
      </c>
      <c r="R591" s="12">
        <f>VLOOKUP($K591,'Defensive Stats'!$AC:$AH,4,FALSE)</f>
        <v>4.0769230769230766</v>
      </c>
      <c r="S591" s="12">
        <f>VLOOKUP($K591,'Defensive Stats'!$AC:$AH,6,FALSE)</f>
        <v>11.94488188976378</v>
      </c>
      <c r="T591" s="12">
        <f>IFERROR(VLOOKUP($P591,Passing!$C:$AF,9,FALSE)/VLOOKUP($P591,Passing!$C:$AF,5,FALSE),0)</f>
        <v>0</v>
      </c>
      <c r="U591" s="12">
        <f>IFERROR(VLOOKUP($P591,Passing!$C:$AF,11,FALSE)/VLOOKUP($P591,Passing!$C:$AF,5,FALSE),0)</f>
        <v>0</v>
      </c>
      <c r="V591" s="12">
        <f>IFERROR(VLOOKUP($P591,Passing!$C:$AF,18,FALSE),0)</f>
        <v>0</v>
      </c>
      <c r="W591" s="12">
        <f>IFERROR(VLOOKUP($P591,Passing!$C:$AF,12,FALSE)/VLOOKUP($P591,Passing!$C:$AF,5,FALSE),0)</f>
        <v>0</v>
      </c>
      <c r="X591" s="12">
        <f>IFERROR(IF(OR($B591="D",$B591="K"),0,VLOOKUP($P591,Receiving!$C:$T,7,FALSE)/VLOOKUP($P591,Receiving!$C:$T,5,FALSE)),0)*$AJ591</f>
        <v>0</v>
      </c>
      <c r="Y591" s="21">
        <f>IFERROR(VLOOKUP($P591,Receiving!$C:$T,8,FALSE)/VLOOKUP($P591,Receiving!$C:$T,5,FALSE),0)</f>
        <v>0</v>
      </c>
      <c r="Z591" s="21">
        <f>IFERROR(VLOOKUP($P591,Receiving!$C:$T,10,FALSE)/VLOOKUP($P591,Receiving!$C:$T,5,FALSE),0)</f>
        <v>0</v>
      </c>
      <c r="AA591" s="21">
        <f>IFERROR(VLOOKUP($P591,Receiving!$C:$T,11,FALSE),0)</f>
        <v>0</v>
      </c>
      <c r="AB591" s="21">
        <f>IFERROR(VLOOKUP($P591,Receiving!$C:$T,14,FALSE),0)</f>
        <v>0</v>
      </c>
      <c r="AC591" s="21">
        <f>IFERROR(VLOOKUP($P591,Receiving!$C:$T,11,FALSE)/VLOOKUP($P591,Receiving!$C:$T,5,FALSE),0)</f>
        <v>0</v>
      </c>
      <c r="AD591" s="12">
        <f>IFERROR(VLOOKUP($P591,Rushing!$C:$P,7,FALSE)/VLOOKUP($P591,Rushing!$C:$P,5,FALSE),0)</f>
        <v>0</v>
      </c>
      <c r="AE591" s="12">
        <f>IFERROR(VLOOKUP($P591,Rushing!$C:$P,8,FALSE)/VLOOKUP($P591,Rushing!$C:$P,5,FALSE),0)</f>
        <v>0</v>
      </c>
      <c r="AF591" s="12">
        <f>IFERROR(VLOOKUP($P591,Rushing!$C:$P,12,FALSE),0)</f>
        <v>0</v>
      </c>
      <c r="AG591" s="12">
        <f>IFERROR(VLOOKUP($P591,Rushing!$C:$P,9,FALSE)/VLOOKUP($P591,Rushing!$C:$P,5,FALSE),0)</f>
        <v>0</v>
      </c>
      <c r="AH591" s="12">
        <f>VLOOKUP($J591,'Vegas Odds'!$B:$S,18,FALSE)</f>
        <v>39.087289482995565</v>
      </c>
      <c r="AI591" s="12">
        <f>VLOOKUP($J591,'Vegas Odds'!$B:$S,17,FALSE)</f>
        <v>21.912710517004435</v>
      </c>
      <c r="AJ591">
        <v>1</v>
      </c>
      <c r="AK591" s="12">
        <f t="shared" si="174"/>
        <v>0</v>
      </c>
      <c r="AL591" s="12">
        <f t="shared" si="175"/>
        <v>0</v>
      </c>
      <c r="AM591" s="12">
        <f>V591/Team_Defense_Table[[#Totals],[Passing yds/att]]*'Fanduel Export'!Q591</f>
        <v>0</v>
      </c>
      <c r="AN591" s="12">
        <f t="shared" si="190"/>
        <v>0</v>
      </c>
      <c r="AO591" s="12">
        <f>IFERROR(IF(OR($B591="D",$B591="K"),0,VLOOKUP($P591,Receiving!$C:$T,7,FALSE)/VLOOKUP($P591,Receiving!$C:$T,5,FALSE)),0)*$AJ591</f>
        <v>0</v>
      </c>
      <c r="AP591" s="21">
        <f t="shared" si="182"/>
        <v>29.935714285714287</v>
      </c>
      <c r="AQ591" s="21">
        <f t="shared" si="183"/>
        <v>0</v>
      </c>
      <c r="AR591" s="22">
        <f t="shared" si="176"/>
        <v>0</v>
      </c>
      <c r="AS591" s="22">
        <f t="shared" si="184"/>
        <v>0</v>
      </c>
      <c r="AT591" s="22">
        <f>AA591/Team_Defense_Table[[#Totals],[Yards per completion]]*'Fanduel Export'!S591</f>
        <v>0</v>
      </c>
      <c r="AU591" s="12">
        <f t="shared" si="191"/>
        <v>0</v>
      </c>
      <c r="AV591" s="12">
        <f t="shared" si="177"/>
        <v>0</v>
      </c>
      <c r="AW591" s="21">
        <f t="shared" si="185"/>
        <v>24.985714285714284</v>
      </c>
      <c r="AX591" s="12">
        <f t="shared" si="186"/>
        <v>0</v>
      </c>
      <c r="AY591" s="12">
        <f>AF591/Team_Defense_Table[[#Totals],[Rushing Y/A]]*R591</f>
        <v>0</v>
      </c>
      <c r="AZ591" s="12">
        <f t="shared" si="192"/>
        <v>0</v>
      </c>
      <c r="BA591" s="22">
        <f t="shared" si="178"/>
        <v>0</v>
      </c>
      <c r="BB591" s="22">
        <f t="shared" si="179"/>
        <v>0</v>
      </c>
      <c r="BC591" s="21">
        <f t="shared" si="180"/>
        <v>0</v>
      </c>
      <c r="BD591" t="str">
        <f t="shared" si="187"/>
        <v>Chicago Bears</v>
      </c>
      <c r="BE591">
        <f t="shared" si="188"/>
        <v>4400</v>
      </c>
      <c r="BF591" t="str">
        <f t="shared" si="189"/>
        <v>D</v>
      </c>
    </row>
    <row r="592" spans="1:58" x14ac:dyDescent="0.3">
      <c r="A592" t="s">
        <v>3546</v>
      </c>
      <c r="B592" t="s">
        <v>52</v>
      </c>
      <c r="C592" t="s">
        <v>3547</v>
      </c>
      <c r="D592" t="s">
        <v>269</v>
      </c>
      <c r="E592" t="s">
        <v>3548</v>
      </c>
      <c r="F592">
        <v>5.2214284624372196</v>
      </c>
      <c r="G592">
        <v>14</v>
      </c>
      <c r="H592">
        <v>4400</v>
      </c>
      <c r="I592" t="s">
        <v>1892</v>
      </c>
      <c r="J592" t="s">
        <v>1096</v>
      </c>
      <c r="K592" t="s">
        <v>1095</v>
      </c>
      <c r="O592" t="str">
        <f t="shared" si="181"/>
        <v>Cameron Brate</v>
      </c>
      <c r="P592" t="str">
        <f>IFERROR(VLOOKUP(O:O,'Name Bridge'!A:B,2,FALSE),O:O)</f>
        <v>Cameron Brate</v>
      </c>
      <c r="Q592" s="12">
        <f>VLOOKUP($K592,'Defensive Stats'!$AC:$AH,2,FALSE)</f>
        <v>6.4145936981757874</v>
      </c>
      <c r="R592" s="12">
        <f>VLOOKUP($K592,'Defensive Stats'!$AC:$AH,4,FALSE)</f>
        <v>4.2347826086956522</v>
      </c>
      <c r="S592" s="12">
        <f>VLOOKUP($K592,'Defensive Stats'!$AC:$AH,6,FALSE)</f>
        <v>10.425876010781671</v>
      </c>
      <c r="T592" s="12">
        <f>IFERROR(VLOOKUP($P592,Passing!$C:$AF,9,FALSE)/VLOOKUP($P592,Passing!$C:$AF,5,FALSE),0)</f>
        <v>0</v>
      </c>
      <c r="U592" s="12">
        <f>IFERROR(VLOOKUP($P592,Passing!$C:$AF,11,FALSE)/VLOOKUP($P592,Passing!$C:$AF,5,FALSE),0)</f>
        <v>0</v>
      </c>
      <c r="V592" s="12">
        <f>IFERROR(VLOOKUP($P592,Passing!$C:$AF,18,FALSE),0)</f>
        <v>0</v>
      </c>
      <c r="W592" s="12">
        <f>IFERROR(VLOOKUP($P592,Passing!$C:$AF,12,FALSE)/VLOOKUP($P592,Passing!$C:$AF,5,FALSE),0)</f>
        <v>0</v>
      </c>
      <c r="X592" s="12">
        <f>IFERROR(IF(OR($B592="D",$B592="K"),0,VLOOKUP($P592,Receiving!$C:$T,7,FALSE)/VLOOKUP($P592,Receiving!$C:$T,5,FALSE)),0)*$AJ592</f>
        <v>3.4375</v>
      </c>
      <c r="Y592" s="21">
        <f>IFERROR(VLOOKUP($P592,Receiving!$C:$T,8,FALSE)/VLOOKUP($P592,Receiving!$C:$T,5,FALSE),0)</f>
        <v>2.25</v>
      </c>
      <c r="Z592" s="21">
        <f>IFERROR(VLOOKUP($P592,Receiving!$C:$T,10,FALSE)/VLOOKUP($P592,Receiving!$C:$T,5,FALSE),0)</f>
        <v>19.4375</v>
      </c>
      <c r="AA592" s="21">
        <f>IFERROR(VLOOKUP($P592,Receiving!$C:$T,11,FALSE),0)</f>
        <v>8.6</v>
      </c>
      <c r="AB592" s="21">
        <f>IFERROR(VLOOKUP($P592,Receiving!$C:$T,14,FALSE),0)</f>
        <v>37</v>
      </c>
      <c r="AC592" s="21">
        <f>IFERROR(VLOOKUP($P592,Receiving!$C:$T,11,FALSE)/VLOOKUP($P592,Receiving!$C:$T,5,FALSE),0)</f>
        <v>0.53749999999999998</v>
      </c>
      <c r="AD592" s="12">
        <f>IFERROR(VLOOKUP($P592,Rushing!$C:$P,7,FALSE)/VLOOKUP($P592,Rushing!$C:$P,5,FALSE),0)</f>
        <v>0</v>
      </c>
      <c r="AE592" s="12">
        <f>IFERROR(VLOOKUP($P592,Rushing!$C:$P,8,FALSE)/VLOOKUP($P592,Rushing!$C:$P,5,FALSE),0)</f>
        <v>0</v>
      </c>
      <c r="AF592" s="12">
        <f>IFERROR(VLOOKUP($P592,Rushing!$C:$P,12,FALSE),0)</f>
        <v>0</v>
      </c>
      <c r="AG592" s="12">
        <f>IFERROR(VLOOKUP($P592,Rushing!$C:$P,9,FALSE)/VLOOKUP($P592,Rushing!$C:$P,5,FALSE),0)</f>
        <v>0</v>
      </c>
      <c r="AH592" s="12">
        <f>VLOOKUP($J592,'Vegas Odds'!$B:$S,18,FALSE)</f>
        <v>44.70009236218047</v>
      </c>
      <c r="AI592" s="12">
        <f>VLOOKUP($J592,'Vegas Odds'!$B:$S,17,FALSE)</f>
        <v>20.599907637819527</v>
      </c>
      <c r="AJ592">
        <v>1</v>
      </c>
      <c r="AK592" s="12">
        <f t="shared" si="174"/>
        <v>0</v>
      </c>
      <c r="AL592" s="12">
        <f t="shared" si="175"/>
        <v>0</v>
      </c>
      <c r="AM592" s="12">
        <f>V592/Team_Defense_Table[[#Totals],[Passing yds/att]]*'Fanduel Export'!Q592</f>
        <v>0</v>
      </c>
      <c r="AN592" s="12">
        <f t="shared" si="190"/>
        <v>0</v>
      </c>
      <c r="AO592" s="12">
        <f>IFERROR(IF(OR($B592="D",$B592="K"),0,VLOOKUP($P592,Receiving!$C:$T,7,FALSE)/VLOOKUP($P592,Receiving!$C:$T,5,FALSE)),0)*$AJ592</f>
        <v>3.4375</v>
      </c>
      <c r="AP592" s="21">
        <f t="shared" si="182"/>
        <v>39.892780830280827</v>
      </c>
      <c r="AQ592" s="21">
        <f t="shared" si="183"/>
        <v>3.8517386929908262</v>
      </c>
      <c r="AR592" s="22">
        <f t="shared" si="176"/>
        <v>2.25</v>
      </c>
      <c r="AS592" s="22">
        <f t="shared" si="184"/>
        <v>2.5211380535939951</v>
      </c>
      <c r="AT592" s="22">
        <f>AA592/Team_Defense_Table[[#Totals],[Yards per completion]]*'Fanduel Export'!S592</f>
        <v>8.4439777266897202</v>
      </c>
      <c r="AU592" s="12">
        <f t="shared" si="191"/>
        <v>21.28843357045757</v>
      </c>
      <c r="AV592" s="12">
        <f t="shared" si="177"/>
        <v>0</v>
      </c>
      <c r="AW592" s="21">
        <f t="shared" si="185"/>
        <v>23.153159340659339</v>
      </c>
      <c r="AX592" s="12">
        <f t="shared" si="186"/>
        <v>0</v>
      </c>
      <c r="AY592" s="12">
        <f>AF592/Team_Defense_Table[[#Totals],[Rushing Y/A]]*R592</f>
        <v>0</v>
      </c>
      <c r="AZ592" s="12">
        <f t="shared" si="192"/>
        <v>0</v>
      </c>
      <c r="BA592" s="22">
        <f t="shared" si="178"/>
        <v>3.2538433570457572</v>
      </c>
      <c r="BB592" s="22">
        <f t="shared" si="179"/>
        <v>0.73950985387403567</v>
      </c>
      <c r="BC592" s="21">
        <f t="shared" si="180"/>
        <v>0.78124999999999989</v>
      </c>
      <c r="BD592" t="str">
        <f t="shared" si="187"/>
        <v>Cameron Brate</v>
      </c>
      <c r="BE592">
        <f t="shared" si="188"/>
        <v>4400</v>
      </c>
      <c r="BF592" t="str">
        <f t="shared" si="189"/>
        <v>TE</v>
      </c>
    </row>
    <row r="593" spans="1:58" x14ac:dyDescent="0.3">
      <c r="A593" t="s">
        <v>3549</v>
      </c>
      <c r="B593" t="s">
        <v>52</v>
      </c>
      <c r="C593" t="s">
        <v>3460</v>
      </c>
      <c r="D593" t="s">
        <v>372</v>
      </c>
      <c r="E593" t="s">
        <v>3550</v>
      </c>
      <c r="F593">
        <v>5.7400001525878901</v>
      </c>
      <c r="G593">
        <v>5</v>
      </c>
      <c r="H593">
        <v>4400</v>
      </c>
      <c r="I593" t="s">
        <v>1919</v>
      </c>
      <c r="J593" t="s">
        <v>116</v>
      </c>
      <c r="K593" t="s">
        <v>1090</v>
      </c>
      <c r="O593" t="str">
        <f t="shared" si="181"/>
        <v>Dan Arnold</v>
      </c>
      <c r="P593" t="str">
        <f>IFERROR(VLOOKUP(O:O,'Name Bridge'!A:B,2,FALSE),O:O)</f>
        <v>Dan Arnold</v>
      </c>
      <c r="Q593" s="12">
        <f>VLOOKUP($K593,'Defensive Stats'!$AC:$AH,2,FALSE)</f>
        <v>5.2157996146435455</v>
      </c>
      <c r="R593" s="12">
        <f>VLOOKUP($K593,'Defensive Stats'!$AC:$AH,4,FALSE)</f>
        <v>4.4937655860349128</v>
      </c>
      <c r="S593" s="12">
        <f>VLOOKUP($K593,'Defensive Stats'!$AC:$AH,6,FALSE)</f>
        <v>8.5125786163522008</v>
      </c>
      <c r="T593" s="12">
        <f>IFERROR(VLOOKUP($P593,Passing!$C:$AF,9,FALSE)/VLOOKUP($P593,Passing!$C:$AF,5,FALSE),0)</f>
        <v>0</v>
      </c>
      <c r="U593" s="12">
        <f>IFERROR(VLOOKUP($P593,Passing!$C:$AF,11,FALSE)/VLOOKUP($P593,Passing!$C:$AF,5,FALSE),0)</f>
        <v>0</v>
      </c>
      <c r="V593" s="12">
        <f>IFERROR(VLOOKUP($P593,Passing!$C:$AF,18,FALSE),0)</f>
        <v>0</v>
      </c>
      <c r="W593" s="12">
        <f>IFERROR(VLOOKUP($P593,Passing!$C:$AF,12,FALSE)/VLOOKUP($P593,Passing!$C:$AF,5,FALSE),0)</f>
        <v>0</v>
      </c>
      <c r="X593" s="12">
        <f>IFERROR(IF(OR($B593="D",$B593="K"),0,VLOOKUP($P593,Receiving!$C:$T,7,FALSE)/VLOOKUP($P593,Receiving!$C:$T,5,FALSE)),0)*$AJ593</f>
        <v>2.8</v>
      </c>
      <c r="Y593" s="21">
        <f>IFERROR(VLOOKUP($P593,Receiving!$C:$T,8,FALSE)/VLOOKUP($P593,Receiving!$C:$T,5,FALSE),0)</f>
        <v>1.6</v>
      </c>
      <c r="Z593" s="21">
        <f>IFERROR(VLOOKUP($P593,Receiving!$C:$T,10,FALSE)/VLOOKUP($P593,Receiving!$C:$T,5,FALSE),0)</f>
        <v>25.4</v>
      </c>
      <c r="AA593" s="21">
        <f>IFERROR(VLOOKUP($P593,Receiving!$C:$T,11,FALSE),0)</f>
        <v>15.9</v>
      </c>
      <c r="AB593" s="21">
        <f>IFERROR(VLOOKUP($P593,Receiving!$C:$T,14,FALSE),0)</f>
        <v>37</v>
      </c>
      <c r="AC593" s="21">
        <f>IFERROR(VLOOKUP($P593,Receiving!$C:$T,11,FALSE)/VLOOKUP($P593,Receiving!$C:$T,5,FALSE),0)</f>
        <v>3.18</v>
      </c>
      <c r="AD593" s="12">
        <f>IFERROR(VLOOKUP($P593,Rushing!$C:$P,7,FALSE)/VLOOKUP($P593,Rushing!$C:$P,5,FALSE),0)</f>
        <v>0</v>
      </c>
      <c r="AE593" s="12">
        <f>IFERROR(VLOOKUP($P593,Rushing!$C:$P,8,FALSE)/VLOOKUP($P593,Rushing!$C:$P,5,FALSE),0)</f>
        <v>0</v>
      </c>
      <c r="AF593" s="12">
        <f>IFERROR(VLOOKUP($P593,Rushing!$C:$P,12,FALSE),0)</f>
        <v>0</v>
      </c>
      <c r="AG593" s="12">
        <f>IFERROR(VLOOKUP($P593,Rushing!$C:$P,9,FALSE)/VLOOKUP($P593,Rushing!$C:$P,5,FALSE),0)</f>
        <v>0</v>
      </c>
      <c r="AH593" s="12">
        <f>VLOOKUP($J593,'Vegas Odds'!$B:$S,18,FALSE)</f>
        <v>35.724841066015493</v>
      </c>
      <c r="AI593" s="12">
        <f>VLOOKUP($J593,'Vegas Odds'!$B:$S,17,FALSE)</f>
        <v>23.675158933984505</v>
      </c>
      <c r="AJ593">
        <v>1</v>
      </c>
      <c r="AK593" s="12">
        <f t="shared" si="174"/>
        <v>0</v>
      </c>
      <c r="AL593" s="12">
        <f t="shared" si="175"/>
        <v>0</v>
      </c>
      <c r="AM593" s="12">
        <f>V593/Team_Defense_Table[[#Totals],[Passing yds/att]]*'Fanduel Export'!Q593</f>
        <v>0</v>
      </c>
      <c r="AN593" s="12">
        <f t="shared" si="190"/>
        <v>0</v>
      </c>
      <c r="AO593" s="12">
        <f>IFERROR(IF(OR($B593="D",$B593="K"),0,VLOOKUP($P593,Receiving!$C:$T,7,FALSE)/VLOOKUP($P593,Receiving!$C:$T,5,FALSE)),0)*$AJ593</f>
        <v>2.8</v>
      </c>
      <c r="AP593" s="21">
        <f t="shared" si="182"/>
        <v>43.039806027306028</v>
      </c>
      <c r="AQ593" s="21">
        <f t="shared" si="183"/>
        <v>2.3241172351330062</v>
      </c>
      <c r="AR593" s="22">
        <f t="shared" si="176"/>
        <v>1.6</v>
      </c>
      <c r="AS593" s="22">
        <f t="shared" si="184"/>
        <v>1.3280669915045751</v>
      </c>
      <c r="AT593" s="22">
        <f>AA593/Team_Defense_Table[[#Totals],[Yards per completion]]*'Fanduel Export'!S593</f>
        <v>12.746599256543414</v>
      </c>
      <c r="AU593" s="12">
        <f t="shared" si="191"/>
        <v>16.928337726552066</v>
      </c>
      <c r="AV593" s="12">
        <f t="shared" si="177"/>
        <v>0</v>
      </c>
      <c r="AW593" s="21">
        <f t="shared" si="185"/>
        <v>26.173305860805861</v>
      </c>
      <c r="AX593" s="12">
        <f t="shared" si="186"/>
        <v>0</v>
      </c>
      <c r="AY593" s="12">
        <f>AF593/Team_Defense_Table[[#Totals],[Rushing Y/A]]*R593</f>
        <v>0</v>
      </c>
      <c r="AZ593" s="12">
        <f t="shared" si="192"/>
        <v>0</v>
      </c>
      <c r="BA593" s="22">
        <f t="shared" si="178"/>
        <v>2.4928337726552066</v>
      </c>
      <c r="BB593" s="22">
        <f t="shared" si="179"/>
        <v>0.56655313014891051</v>
      </c>
      <c r="BC593" s="21">
        <f t="shared" si="180"/>
        <v>0.63636363636363624</v>
      </c>
      <c r="BD593" t="str">
        <f t="shared" si="187"/>
        <v>Dan Arnold</v>
      </c>
      <c r="BE593">
        <f t="shared" si="188"/>
        <v>4400</v>
      </c>
      <c r="BF593" t="str">
        <f t="shared" si="189"/>
        <v>TE</v>
      </c>
    </row>
    <row r="594" spans="1:58" x14ac:dyDescent="0.3">
      <c r="A594" t="s">
        <v>3551</v>
      </c>
      <c r="B594" t="s">
        <v>2511</v>
      </c>
      <c r="C594" t="s">
        <v>3552</v>
      </c>
      <c r="D594" t="s">
        <v>1060</v>
      </c>
      <c r="E594" t="s">
        <v>3553</v>
      </c>
      <c r="F594">
        <v>9.0625</v>
      </c>
      <c r="G594">
        <v>16</v>
      </c>
      <c r="H594">
        <v>4300</v>
      </c>
      <c r="I594" t="s">
        <v>1896</v>
      </c>
      <c r="J594" t="s">
        <v>46</v>
      </c>
      <c r="K594" t="s">
        <v>1094</v>
      </c>
      <c r="O594" t="str">
        <f t="shared" si="181"/>
        <v>Minnesota Vikings</v>
      </c>
      <c r="P594" t="str">
        <f>IFERROR(VLOOKUP(O:O,'Name Bridge'!A:B,2,FALSE),O:O)</f>
        <v>MIN</v>
      </c>
      <c r="Q594" s="12">
        <f>VLOOKUP($K594,'Defensive Stats'!$AC:$AH,2,FALSE)</f>
        <v>6.8150183150183148</v>
      </c>
      <c r="R594" s="12">
        <f>VLOOKUP($K594,'Defensive Stats'!$AC:$AH,4,FALSE)</f>
        <v>4.6739659367396591</v>
      </c>
      <c r="S594" s="12">
        <f>VLOOKUP($K594,'Defensive Stats'!$AC:$AH,6,FALSE)</f>
        <v>11.414110429447852</v>
      </c>
      <c r="T594" s="12">
        <f>IFERROR(VLOOKUP($P594,Passing!$C:$AF,9,FALSE)/VLOOKUP($P594,Passing!$C:$AF,5,FALSE),0)</f>
        <v>0</v>
      </c>
      <c r="U594" s="12">
        <f>IFERROR(VLOOKUP($P594,Passing!$C:$AF,11,FALSE)/VLOOKUP($P594,Passing!$C:$AF,5,FALSE),0)</f>
        <v>0</v>
      </c>
      <c r="V594" s="12">
        <f>IFERROR(VLOOKUP($P594,Passing!$C:$AF,18,FALSE),0)</f>
        <v>0</v>
      </c>
      <c r="W594" s="12">
        <f>IFERROR(VLOOKUP($P594,Passing!$C:$AF,12,FALSE)/VLOOKUP($P594,Passing!$C:$AF,5,FALSE),0)</f>
        <v>0</v>
      </c>
      <c r="X594" s="12">
        <f>IFERROR(IF(OR($B594="D",$B594="K"),0,VLOOKUP($P594,Receiving!$C:$T,7,FALSE)/VLOOKUP($P594,Receiving!$C:$T,5,FALSE)),0)*$AJ594</f>
        <v>0</v>
      </c>
      <c r="Y594" s="21">
        <f>IFERROR(VLOOKUP($P594,Receiving!$C:$T,8,FALSE)/VLOOKUP($P594,Receiving!$C:$T,5,FALSE),0)</f>
        <v>0</v>
      </c>
      <c r="Z594" s="21">
        <f>IFERROR(VLOOKUP($P594,Receiving!$C:$T,10,FALSE)/VLOOKUP($P594,Receiving!$C:$T,5,FALSE),0)</f>
        <v>0</v>
      </c>
      <c r="AA594" s="21">
        <f>IFERROR(VLOOKUP($P594,Receiving!$C:$T,11,FALSE),0)</f>
        <v>0</v>
      </c>
      <c r="AB594" s="21">
        <f>IFERROR(VLOOKUP($P594,Receiving!$C:$T,14,FALSE),0)</f>
        <v>0</v>
      </c>
      <c r="AC594" s="21">
        <f>IFERROR(VLOOKUP($P594,Receiving!$C:$T,11,FALSE)/VLOOKUP($P594,Receiving!$C:$T,5,FALSE),0)</f>
        <v>0</v>
      </c>
      <c r="AD594" s="12">
        <f>IFERROR(VLOOKUP($P594,Rushing!$C:$P,7,FALSE)/VLOOKUP($P594,Rushing!$C:$P,5,FALSE),0)</f>
        <v>0</v>
      </c>
      <c r="AE594" s="12">
        <f>IFERROR(VLOOKUP($P594,Rushing!$C:$P,8,FALSE)/VLOOKUP($P594,Rushing!$C:$P,5,FALSE),0)</f>
        <v>0</v>
      </c>
      <c r="AF594" s="12">
        <f>IFERROR(VLOOKUP($P594,Rushing!$C:$P,12,FALSE),0)</f>
        <v>0</v>
      </c>
      <c r="AG594" s="12">
        <f>IFERROR(VLOOKUP($P594,Rushing!$C:$P,9,FALSE)/VLOOKUP($P594,Rushing!$C:$P,5,FALSE),0)</f>
        <v>0</v>
      </c>
      <c r="AH594" s="12">
        <f>VLOOKUP($J594,'Vegas Odds'!$B:$S,18,FALSE)</f>
        <v>24.965896593176794</v>
      </c>
      <c r="AI594" s="12">
        <f>VLOOKUP($J594,'Vegas Odds'!$B:$S,17,FALSE)</f>
        <v>34.134103406823208</v>
      </c>
      <c r="AJ594">
        <v>1</v>
      </c>
      <c r="AK594" s="12">
        <f t="shared" si="174"/>
        <v>0</v>
      </c>
      <c r="AL594" s="12">
        <f t="shared" si="175"/>
        <v>0</v>
      </c>
      <c r="AM594" s="12">
        <f>V594/Team_Defense_Table[[#Totals],[Passing yds/att]]*'Fanduel Export'!Q594</f>
        <v>0</v>
      </c>
      <c r="AN594" s="12">
        <f t="shared" si="190"/>
        <v>0</v>
      </c>
      <c r="AO594" s="12">
        <f>IFERROR(IF(OR($B594="D",$B594="K"),0,VLOOKUP($P594,Receiving!$C:$T,7,FALSE)/VLOOKUP($P594,Receiving!$C:$T,5,FALSE)),0)*$AJ594</f>
        <v>0</v>
      </c>
      <c r="AP594" s="21">
        <f t="shared" si="182"/>
        <v>26.827243589743592</v>
      </c>
      <c r="AQ594" s="21">
        <f t="shared" si="183"/>
        <v>0</v>
      </c>
      <c r="AR594" s="22">
        <f t="shared" si="176"/>
        <v>0</v>
      </c>
      <c r="AS594" s="22">
        <f t="shared" si="184"/>
        <v>0</v>
      </c>
      <c r="AT594" s="22">
        <f>AA594/Team_Defense_Table[[#Totals],[Yards per completion]]*'Fanduel Export'!S594</f>
        <v>0</v>
      </c>
      <c r="AU594" s="12">
        <f t="shared" si="191"/>
        <v>0</v>
      </c>
      <c r="AV594" s="12">
        <f t="shared" si="177"/>
        <v>0</v>
      </c>
      <c r="AW594" s="21">
        <f t="shared" si="185"/>
        <v>37.68278388278388</v>
      </c>
      <c r="AX594" s="12">
        <f t="shared" si="186"/>
        <v>0</v>
      </c>
      <c r="AY594" s="12">
        <f>AF594/Team_Defense_Table[[#Totals],[Rushing Y/A]]*R594</f>
        <v>0</v>
      </c>
      <c r="AZ594" s="12">
        <f t="shared" si="192"/>
        <v>0</v>
      </c>
      <c r="BA594" s="22">
        <f t="shared" si="178"/>
        <v>0</v>
      </c>
      <c r="BB594" s="22">
        <f t="shared" si="179"/>
        <v>0</v>
      </c>
      <c r="BC594" s="21">
        <f t="shared" si="180"/>
        <v>0</v>
      </c>
      <c r="BD594" t="str">
        <f t="shared" si="187"/>
        <v>Minnesota Vikings</v>
      </c>
      <c r="BE594">
        <f t="shared" si="188"/>
        <v>4300</v>
      </c>
      <c r="BF594" t="str">
        <f t="shared" si="189"/>
        <v>D</v>
      </c>
    </row>
    <row r="595" spans="1:58" x14ac:dyDescent="0.3">
      <c r="A595" t="s">
        <v>3554</v>
      </c>
      <c r="B595" t="s">
        <v>52</v>
      </c>
      <c r="C595" t="s">
        <v>1928</v>
      </c>
      <c r="D595" t="s">
        <v>252</v>
      </c>
      <c r="E595" t="s">
        <v>2333</v>
      </c>
      <c r="F595">
        <v>6.2307692307692299</v>
      </c>
      <c r="G595">
        <v>13</v>
      </c>
      <c r="H595">
        <v>4300</v>
      </c>
      <c r="I595" t="s">
        <v>1922</v>
      </c>
      <c r="J595" t="s">
        <v>130</v>
      </c>
      <c r="K595" t="s">
        <v>107</v>
      </c>
      <c r="L595" t="s">
        <v>2205</v>
      </c>
      <c r="M595" t="s">
        <v>3555</v>
      </c>
      <c r="O595" t="str">
        <f t="shared" si="181"/>
        <v>Ryan Griffin</v>
      </c>
      <c r="P595" t="str">
        <f>IFERROR(VLOOKUP(O:O,'Name Bridge'!A:B,2,FALSE),O:O)</f>
        <v>Ryan Griffin</v>
      </c>
      <c r="Q595" s="12">
        <f>VLOOKUP($K595,'Defensive Stats'!$AC:$AH,2,FALSE)</f>
        <v>5.6473779385171792</v>
      </c>
      <c r="R595" s="12">
        <f>VLOOKUP($K595,'Defensive Stats'!$AC:$AH,4,FALSE)</f>
        <v>4.25</v>
      </c>
      <c r="S595" s="12">
        <f>VLOOKUP($K595,'Defensive Stats'!$AC:$AH,6,FALSE)</f>
        <v>8.9741379310344822</v>
      </c>
      <c r="T595" s="12">
        <f>IFERROR(VLOOKUP($P595,Passing!$C:$AF,9,FALSE)/VLOOKUP($P595,Passing!$C:$AF,5,FALSE),0)</f>
        <v>2</v>
      </c>
      <c r="U595" s="12">
        <f>IFERROR(VLOOKUP($P595,Passing!$C:$AF,11,FALSE)/VLOOKUP($P595,Passing!$C:$AF,5,FALSE),0)</f>
        <v>9</v>
      </c>
      <c r="V595" s="12" t="str">
        <f>IFERROR(VLOOKUP($P595,Passing!$C:$AF,18,FALSE),0)</f>
        <v>4.5</v>
      </c>
      <c r="W595" s="12">
        <f>IFERROR(VLOOKUP($P595,Passing!$C:$AF,12,FALSE)/VLOOKUP($P595,Passing!$C:$AF,5,FALSE),0)</f>
        <v>0</v>
      </c>
      <c r="X595" s="12">
        <f>IFERROR(IF(OR($B595="D",$B595="K"),0,VLOOKUP($P595,Receiving!$C:$T,7,FALSE)/VLOOKUP($P595,Receiving!$C:$T,5,FALSE)),0)*$AJ595</f>
        <v>3.1538461538461537</v>
      </c>
      <c r="Y595" s="21">
        <f>IFERROR(VLOOKUP($P595,Receiving!$C:$T,8,FALSE)/VLOOKUP($P595,Receiving!$C:$T,5,FALSE),0)</f>
        <v>2.6153846153846154</v>
      </c>
      <c r="Z595" s="21">
        <f>IFERROR(VLOOKUP($P595,Receiving!$C:$T,10,FALSE)/VLOOKUP($P595,Receiving!$C:$T,5,FALSE),0)</f>
        <v>24.615384615384617</v>
      </c>
      <c r="AA595" s="21">
        <f>IFERROR(VLOOKUP($P595,Receiving!$C:$T,11,FALSE),0)</f>
        <v>9.4</v>
      </c>
      <c r="AB595" s="21">
        <f>IFERROR(VLOOKUP($P595,Receiving!$C:$T,14,FALSE),0)</f>
        <v>45</v>
      </c>
      <c r="AC595" s="21">
        <f>IFERROR(VLOOKUP($P595,Receiving!$C:$T,11,FALSE)/VLOOKUP($P595,Receiving!$C:$T,5,FALSE),0)</f>
        <v>0.72307692307692306</v>
      </c>
      <c r="AD595" s="12">
        <f>IFERROR(VLOOKUP($P595,Rushing!$C:$P,7,FALSE)/VLOOKUP($P595,Rushing!$C:$P,5,FALSE),0)</f>
        <v>2</v>
      </c>
      <c r="AE595" s="12">
        <f>IFERROR(VLOOKUP($P595,Rushing!$C:$P,8,FALSE)/VLOOKUP($P595,Rushing!$C:$P,5,FALSE),0)</f>
        <v>-0.5</v>
      </c>
      <c r="AF595" s="12" t="str">
        <f>IFERROR(VLOOKUP($P595,Rushing!$C:$P,12,FALSE),0)</f>
        <v>-0.3</v>
      </c>
      <c r="AG595" s="12">
        <f>IFERROR(VLOOKUP($P595,Rushing!$C:$P,9,FALSE)/VLOOKUP($P595,Rushing!$C:$P,5,FALSE),0)</f>
        <v>0</v>
      </c>
      <c r="AH595" s="12">
        <f>VLOOKUP($J595,'Vegas Odds'!$B:$S,18,FALSE)</f>
        <v>34.445274999999995</v>
      </c>
      <c r="AI595" s="12">
        <f>VLOOKUP($J595,'Vegas Odds'!$B:$S,17,FALSE)</f>
        <v>22.054725000000001</v>
      </c>
      <c r="AJ595">
        <v>1</v>
      </c>
      <c r="AK595" s="12">
        <f t="shared" si="174"/>
        <v>2</v>
      </c>
      <c r="AL595" s="12">
        <f t="shared" si="175"/>
        <v>0</v>
      </c>
      <c r="AM595" s="12">
        <f>V595/Team_Defense_Table[[#Totals],[Passing yds/att]]*'Fanduel Export'!Q595</f>
        <v>3.7703381753504819</v>
      </c>
      <c r="AN595" s="12">
        <f t="shared" si="190"/>
        <v>0</v>
      </c>
      <c r="AO595" s="12">
        <f>IFERROR(IF(OR($B595="D",$B595="K"),0,VLOOKUP($P595,Receiving!$C:$T,7,FALSE)/VLOOKUP($P595,Receiving!$C:$T,5,FALSE)),0)*$AJ595</f>
        <v>3.1538461538461537</v>
      </c>
      <c r="AP595" s="21">
        <f t="shared" si="182"/>
        <v>29.979532967032963</v>
      </c>
      <c r="AQ595" s="21">
        <f t="shared" si="183"/>
        <v>3.6236421093145044</v>
      </c>
      <c r="AR595" s="22">
        <f t="shared" si="176"/>
        <v>2.6153846153846154</v>
      </c>
      <c r="AS595" s="22">
        <f t="shared" si="184"/>
        <v>3.0049715052851989</v>
      </c>
      <c r="AT595" s="22">
        <f>AA595/Team_Defense_Table[[#Totals],[Yards per completion]]*'Fanduel Export'!S595</f>
        <v>7.9443188390876731</v>
      </c>
      <c r="AU595" s="12">
        <f t="shared" si="191"/>
        <v>23.872451740358848</v>
      </c>
      <c r="AV595" s="12">
        <f t="shared" si="177"/>
        <v>2</v>
      </c>
      <c r="AW595" s="21">
        <f t="shared" si="185"/>
        <v>35.912087912087905</v>
      </c>
      <c r="AX595" s="12">
        <f t="shared" si="186"/>
        <v>1.2282619186046515</v>
      </c>
      <c r="AY595" s="12">
        <f>AF595/Team_Defense_Table[[#Totals],[Rushing Y/A]]*R595</f>
        <v>-0.29565217391304349</v>
      </c>
      <c r="AZ595" s="12">
        <f t="shared" si="192"/>
        <v>-0.36313830637007088</v>
      </c>
      <c r="BA595" s="22">
        <f t="shared" si="178"/>
        <v>3.6586236510911858</v>
      </c>
      <c r="BB595" s="22">
        <f t="shared" si="179"/>
        <v>0.85084270955608976</v>
      </c>
      <c r="BC595" s="21">
        <f t="shared" si="180"/>
        <v>0.73345259391771023</v>
      </c>
      <c r="BD595" t="str">
        <f t="shared" si="187"/>
        <v>Ryan Griffin</v>
      </c>
      <c r="BE595">
        <f t="shared" si="188"/>
        <v>4300</v>
      </c>
      <c r="BF595" t="str">
        <f t="shared" si="189"/>
        <v>TE</v>
      </c>
    </row>
    <row r="596" spans="1:58" x14ac:dyDescent="0.3">
      <c r="A596" t="s">
        <v>3556</v>
      </c>
      <c r="B596" t="s">
        <v>52</v>
      </c>
      <c r="C596" t="s">
        <v>2027</v>
      </c>
      <c r="D596" t="s">
        <v>442</v>
      </c>
      <c r="E596" t="s">
        <v>3557</v>
      </c>
      <c r="F596">
        <v>2.01250004768371</v>
      </c>
      <c r="G596">
        <v>8</v>
      </c>
      <c r="H596">
        <v>4300</v>
      </c>
      <c r="I596" t="s">
        <v>1922</v>
      </c>
      <c r="J596" t="s">
        <v>107</v>
      </c>
      <c r="K596" t="s">
        <v>130</v>
      </c>
      <c r="O596" t="str">
        <f t="shared" si="181"/>
        <v>Tyler Kroft</v>
      </c>
      <c r="P596" t="str">
        <f>IFERROR(VLOOKUP(O:O,'Name Bridge'!A:B,2,FALSE),O:O)</f>
        <v>Tyler Kroft</v>
      </c>
      <c r="Q596" s="12">
        <f>VLOOKUP($K596,'Defensive Stats'!$AC:$AH,2,FALSE)</f>
        <v>6.45982905982906</v>
      </c>
      <c r="R596" s="12">
        <f>VLOOKUP($K596,'Defensive Stats'!$AC:$AH,4,FALSE)</f>
        <v>3.3357314148681056</v>
      </c>
      <c r="S596" s="12">
        <f>VLOOKUP($K596,'Defensive Stats'!$AC:$AH,6,FALSE)</f>
        <v>10.410468319559229</v>
      </c>
      <c r="T596" s="12">
        <f>IFERROR(VLOOKUP($P596,Passing!$C:$AF,9,FALSE)/VLOOKUP($P596,Passing!$C:$AF,5,FALSE),0)</f>
        <v>0</v>
      </c>
      <c r="U596" s="12">
        <f>IFERROR(VLOOKUP($P596,Passing!$C:$AF,11,FALSE)/VLOOKUP($P596,Passing!$C:$AF,5,FALSE),0)</f>
        <v>0</v>
      </c>
      <c r="V596" s="12">
        <f>IFERROR(VLOOKUP($P596,Passing!$C:$AF,18,FALSE),0)</f>
        <v>0</v>
      </c>
      <c r="W596" s="12">
        <f>IFERROR(VLOOKUP($P596,Passing!$C:$AF,12,FALSE)/VLOOKUP($P596,Passing!$C:$AF,5,FALSE),0)</f>
        <v>0</v>
      </c>
      <c r="X596" s="12">
        <f>IFERROR(IF(OR($B596="D",$B596="K"),0,VLOOKUP($P596,Receiving!$C:$T,7,FALSE)/VLOOKUP($P596,Receiving!$C:$T,5,FALSE)),0)*$AJ596</f>
        <v>1.2727272727272727</v>
      </c>
      <c r="Y596" s="21">
        <f>IFERROR(VLOOKUP($P596,Receiving!$C:$T,8,FALSE)/VLOOKUP($P596,Receiving!$C:$T,5,FALSE),0)</f>
        <v>0.54545454545454541</v>
      </c>
      <c r="Z596" s="21">
        <f>IFERROR(VLOOKUP($P596,Receiving!$C:$T,10,FALSE)/VLOOKUP($P596,Receiving!$C:$T,5,FALSE),0)</f>
        <v>6.4545454545454541</v>
      </c>
      <c r="AA596" s="21">
        <f>IFERROR(VLOOKUP($P596,Receiving!$C:$T,11,FALSE),0)</f>
        <v>11.8</v>
      </c>
      <c r="AB596" s="21">
        <f>IFERROR(VLOOKUP($P596,Receiving!$C:$T,14,FALSE),0)</f>
        <v>20</v>
      </c>
      <c r="AC596" s="21">
        <f>IFERROR(VLOOKUP($P596,Receiving!$C:$T,11,FALSE)/VLOOKUP($P596,Receiving!$C:$T,5,FALSE),0)</f>
        <v>1.0727272727272728</v>
      </c>
      <c r="AD596" s="12">
        <f>IFERROR(VLOOKUP($P596,Rushing!$C:$P,7,FALSE)/VLOOKUP($P596,Rushing!$C:$P,5,FALSE),0)</f>
        <v>0</v>
      </c>
      <c r="AE596" s="12">
        <f>IFERROR(VLOOKUP($P596,Rushing!$C:$P,8,FALSE)/VLOOKUP($P596,Rushing!$C:$P,5,FALSE),0)</f>
        <v>0</v>
      </c>
      <c r="AF596" s="12">
        <f>IFERROR(VLOOKUP($P596,Rushing!$C:$P,12,FALSE),0)</f>
        <v>0</v>
      </c>
      <c r="AG596" s="12">
        <f>IFERROR(VLOOKUP($P596,Rushing!$C:$P,9,FALSE)/VLOOKUP($P596,Rushing!$C:$P,5,FALSE),0)</f>
        <v>0</v>
      </c>
      <c r="AH596" s="12">
        <f>VLOOKUP($J596,'Vegas Odds'!$B:$S,18,FALSE)</f>
        <v>31.210567449280106</v>
      </c>
      <c r="AI596" s="12">
        <f>VLOOKUP($J596,'Vegas Odds'!$B:$S,17,FALSE)</f>
        <v>27.689432550719893</v>
      </c>
      <c r="AJ596">
        <v>1</v>
      </c>
      <c r="AK596" s="12">
        <f t="shared" si="174"/>
        <v>0</v>
      </c>
      <c r="AL596" s="12">
        <f t="shared" si="175"/>
        <v>0</v>
      </c>
      <c r="AM596" s="12">
        <f>V596/Team_Defense_Table[[#Totals],[Passing yds/att]]*'Fanduel Export'!Q596</f>
        <v>0</v>
      </c>
      <c r="AN596" s="12">
        <f t="shared" si="190"/>
        <v>0</v>
      </c>
      <c r="AO596" s="12">
        <f>IFERROR(IF(OR($B596="D",$B596="K"),0,VLOOKUP($P596,Receiving!$C:$T,7,FALSE)/VLOOKUP($P596,Receiving!$C:$T,5,FALSE)),0)*$AJ596</f>
        <v>1.2727272727272727</v>
      </c>
      <c r="AP596" s="21">
        <f t="shared" si="182"/>
        <v>43.803379953379959</v>
      </c>
      <c r="AQ596" s="21">
        <f t="shared" si="183"/>
        <v>0.90683733612040107</v>
      </c>
      <c r="AR596" s="22">
        <f t="shared" si="176"/>
        <v>0.54545454545454541</v>
      </c>
      <c r="AS596" s="22">
        <f t="shared" si="184"/>
        <v>0.38864457262302898</v>
      </c>
      <c r="AT596" s="22">
        <f>AA596/Team_Defense_Table[[#Totals],[Yards per completion]]*'Fanduel Export'!S596</f>
        <v>11.56880088186093</v>
      </c>
      <c r="AU596" s="12">
        <f t="shared" si="191"/>
        <v>4.4961516744917622</v>
      </c>
      <c r="AV596" s="12">
        <f t="shared" si="177"/>
        <v>0</v>
      </c>
      <c r="AW596" s="21">
        <f t="shared" si="185"/>
        <v>25.532284382284381</v>
      </c>
      <c r="AX596" s="12">
        <f t="shared" si="186"/>
        <v>0</v>
      </c>
      <c r="AY596" s="12">
        <f>AF596/Team_Defense_Table[[#Totals],[Rushing Y/A]]*R596</f>
        <v>0</v>
      </c>
      <c r="AZ596" s="12">
        <f t="shared" si="192"/>
        <v>0</v>
      </c>
      <c r="BA596" s="22">
        <f t="shared" si="178"/>
        <v>0.72234244017644889</v>
      </c>
      <c r="BB596" s="22">
        <f t="shared" si="179"/>
        <v>0.167986613994523</v>
      </c>
      <c r="BC596" s="21">
        <f t="shared" si="180"/>
        <v>0.29598308668076112</v>
      </c>
      <c r="BD596" t="str">
        <f t="shared" si="187"/>
        <v>Tyler Kroft</v>
      </c>
      <c r="BE596">
        <f t="shared" si="188"/>
        <v>4300</v>
      </c>
      <c r="BF596" t="str">
        <f t="shared" si="189"/>
        <v>TE</v>
      </c>
    </row>
    <row r="597" spans="1:58" x14ac:dyDescent="0.3">
      <c r="A597" t="s">
        <v>3558</v>
      </c>
      <c r="B597" t="s">
        <v>52</v>
      </c>
      <c r="C597" t="s">
        <v>3102</v>
      </c>
      <c r="D597" t="s">
        <v>352</v>
      </c>
      <c r="E597" t="s">
        <v>3559</v>
      </c>
      <c r="F597">
        <v>2.8733332316080702</v>
      </c>
      <c r="G597">
        <v>15</v>
      </c>
      <c r="H597">
        <v>4300</v>
      </c>
      <c r="I597" t="s">
        <v>1941</v>
      </c>
      <c r="J597" t="s">
        <v>135</v>
      </c>
      <c r="K597" t="s">
        <v>76</v>
      </c>
      <c r="O597" t="str">
        <f t="shared" si="181"/>
        <v>Jeremy Sprinkle</v>
      </c>
      <c r="P597" t="str">
        <f>IFERROR(VLOOKUP(O:O,'Name Bridge'!A:B,2,FALSE),O:O)</f>
        <v>Jeremy Sprinkle</v>
      </c>
      <c r="Q597" s="12">
        <f>VLOOKUP($K597,'Defensive Stats'!$AC:$AH,2,FALSE)</f>
        <v>6.7688266199649734</v>
      </c>
      <c r="R597" s="12">
        <f>VLOOKUP($K597,'Defensive Stats'!$AC:$AH,4,FALSE)</f>
        <v>4.0849858356940514</v>
      </c>
      <c r="S597" s="12">
        <f>VLOOKUP($K597,'Defensive Stats'!$AC:$AH,6,FALSE)</f>
        <v>11.10632183908046</v>
      </c>
      <c r="T597" s="12">
        <f>IFERROR(VLOOKUP($P597,Passing!$C:$AF,9,FALSE)/VLOOKUP($P597,Passing!$C:$AF,5,FALSE),0)</f>
        <v>0</v>
      </c>
      <c r="U597" s="12">
        <f>IFERROR(VLOOKUP($P597,Passing!$C:$AF,11,FALSE)/VLOOKUP($P597,Passing!$C:$AF,5,FALSE),0)</f>
        <v>0</v>
      </c>
      <c r="V597" s="12">
        <f>IFERROR(VLOOKUP($P597,Passing!$C:$AF,18,FALSE),0)</f>
        <v>0</v>
      </c>
      <c r="W597" s="12">
        <f>IFERROR(VLOOKUP($P597,Passing!$C:$AF,12,FALSE)/VLOOKUP($P597,Passing!$C:$AF,5,FALSE),0)</f>
        <v>0</v>
      </c>
      <c r="X597" s="12">
        <f>IFERROR(IF(OR($B597="D",$B597="K"),0,VLOOKUP($P597,Receiving!$C:$T,7,FALSE)/VLOOKUP($P597,Receiving!$C:$T,5,FALSE)),0)*$AJ597</f>
        <v>2.5</v>
      </c>
      <c r="Y597" s="21">
        <f>IFERROR(VLOOKUP($P597,Receiving!$C:$T,8,FALSE)/VLOOKUP($P597,Receiving!$C:$T,5,FALSE),0)</f>
        <v>1.625</v>
      </c>
      <c r="Z597" s="21">
        <f>IFERROR(VLOOKUP($P597,Receiving!$C:$T,10,FALSE)/VLOOKUP($P597,Receiving!$C:$T,5,FALSE),0)</f>
        <v>15.0625</v>
      </c>
      <c r="AA597" s="21">
        <f>IFERROR(VLOOKUP($P597,Receiving!$C:$T,11,FALSE),0)</f>
        <v>9.3000000000000007</v>
      </c>
      <c r="AB597" s="21">
        <f>IFERROR(VLOOKUP($P597,Receiving!$C:$T,14,FALSE),0)</f>
        <v>23</v>
      </c>
      <c r="AC597" s="21">
        <f>IFERROR(VLOOKUP($P597,Receiving!$C:$T,11,FALSE)/VLOOKUP($P597,Receiving!$C:$T,5,FALSE),0)</f>
        <v>0.58125000000000004</v>
      </c>
      <c r="AD597" s="12">
        <f>IFERROR(VLOOKUP($P597,Rushing!$C:$P,7,FALSE)/VLOOKUP($P597,Rushing!$C:$P,5,FALSE),0)</f>
        <v>0</v>
      </c>
      <c r="AE597" s="12">
        <f>IFERROR(VLOOKUP($P597,Rushing!$C:$P,8,FALSE)/VLOOKUP($P597,Rushing!$C:$P,5,FALSE),0)</f>
        <v>0</v>
      </c>
      <c r="AF597" s="12">
        <f>IFERROR(VLOOKUP($P597,Rushing!$C:$P,12,FALSE),0)</f>
        <v>0</v>
      </c>
      <c r="AG597" s="12">
        <f>IFERROR(VLOOKUP($P597,Rushing!$C:$P,9,FALSE)/VLOOKUP($P597,Rushing!$C:$P,5,FALSE),0)</f>
        <v>0</v>
      </c>
      <c r="AH597" s="12">
        <f>VLOOKUP($J597,'Vegas Odds'!$B:$S,18,FALSE)</f>
        <v>36.75783627131635</v>
      </c>
      <c r="AI597" s="12">
        <f>VLOOKUP($J597,'Vegas Odds'!$B:$S,17,FALSE)</f>
        <v>17.842163728683655</v>
      </c>
      <c r="AJ597">
        <v>1</v>
      </c>
      <c r="AK597" s="12">
        <f t="shared" si="174"/>
        <v>0</v>
      </c>
      <c r="AL597" s="12">
        <f t="shared" si="175"/>
        <v>0</v>
      </c>
      <c r="AM597" s="12">
        <f>V597/Team_Defense_Table[[#Totals],[Passing yds/att]]*'Fanduel Export'!Q597</f>
        <v>0</v>
      </c>
      <c r="AN597" s="12">
        <f t="shared" si="190"/>
        <v>0</v>
      </c>
      <c r="AO597" s="12">
        <f>IFERROR(IF(OR($B597="D",$B597="K"),0,VLOOKUP($P597,Receiving!$C:$T,7,FALSE)/VLOOKUP($P597,Receiving!$C:$T,5,FALSE)),0)*$AJ597</f>
        <v>2.5</v>
      </c>
      <c r="AP597" s="21">
        <f t="shared" si="182"/>
        <v>32.519155844155847</v>
      </c>
      <c r="AQ597" s="21">
        <f t="shared" si="183"/>
        <v>2.8258602750540227</v>
      </c>
      <c r="AR597" s="22">
        <f t="shared" si="176"/>
        <v>1.625</v>
      </c>
      <c r="AS597" s="22">
        <f t="shared" si="184"/>
        <v>1.8368091787851148</v>
      </c>
      <c r="AT597" s="22">
        <f>AA597/Team_Defense_Table[[#Totals],[Yards per completion]]*'Fanduel Export'!S597</f>
        <v>9.7272320161188048</v>
      </c>
      <c r="AU597" s="12">
        <f t="shared" si="191"/>
        <v>17.86706905137946</v>
      </c>
      <c r="AV597" s="12">
        <f t="shared" si="177"/>
        <v>0</v>
      </c>
      <c r="AW597" s="21">
        <f t="shared" si="185"/>
        <v>36.928205128205128</v>
      </c>
      <c r="AX597" s="12">
        <f t="shared" si="186"/>
        <v>0</v>
      </c>
      <c r="AY597" s="12">
        <f>AF597/Team_Defense_Table[[#Totals],[Rushing Y/A]]*R597</f>
        <v>0</v>
      </c>
      <c r="AZ597" s="12">
        <f t="shared" si="192"/>
        <v>0</v>
      </c>
      <c r="BA597" s="22">
        <f t="shared" si="178"/>
        <v>2.5992069051379461</v>
      </c>
      <c r="BB597" s="22">
        <f t="shared" si="179"/>
        <v>0.60446672212510377</v>
      </c>
      <c r="BC597" s="21">
        <f t="shared" si="180"/>
        <v>0.58139534883720934</v>
      </c>
      <c r="BD597" t="str">
        <f t="shared" si="187"/>
        <v>Jeremy Sprinkle</v>
      </c>
      <c r="BE597">
        <f t="shared" si="188"/>
        <v>4300</v>
      </c>
      <c r="BF597" t="str">
        <f t="shared" si="189"/>
        <v>TE</v>
      </c>
    </row>
    <row r="598" spans="1:58" x14ac:dyDescent="0.3">
      <c r="A598" t="s">
        <v>3560</v>
      </c>
      <c r="B598" t="s">
        <v>52</v>
      </c>
      <c r="C598" t="s">
        <v>3561</v>
      </c>
      <c r="D598" t="s">
        <v>393</v>
      </c>
      <c r="E598" t="s">
        <v>3407</v>
      </c>
      <c r="F598">
        <v>2.42500003178914</v>
      </c>
      <c r="G598">
        <v>12</v>
      </c>
      <c r="H598">
        <v>4300</v>
      </c>
      <c r="I598" t="s">
        <v>1896</v>
      </c>
      <c r="J598" t="s">
        <v>1094</v>
      </c>
      <c r="K598" t="s">
        <v>46</v>
      </c>
      <c r="O598" t="str">
        <f t="shared" si="181"/>
        <v>Marcedes Lewis</v>
      </c>
      <c r="P598" t="str">
        <f>IFERROR(VLOOKUP(O:O,'Name Bridge'!A:B,2,FALSE),O:O)</f>
        <v>Marcedes Lewis</v>
      </c>
      <c r="Q598" s="12">
        <f>VLOOKUP($K598,'Defensive Stats'!$AC:$AH,2,FALSE)</f>
        <v>6.2179700499168051</v>
      </c>
      <c r="R598" s="12">
        <f>VLOOKUP($K598,'Defensive Stats'!$AC:$AH,4,FALSE)</f>
        <v>4.2772277227722775</v>
      </c>
      <c r="S598" s="12">
        <f>VLOOKUP($K598,'Defensive Stats'!$AC:$AH,6,FALSE)</f>
        <v>9.4847715736040605</v>
      </c>
      <c r="T598" s="12">
        <f>IFERROR(VLOOKUP($P598,Passing!$C:$AF,9,FALSE)/VLOOKUP($P598,Passing!$C:$AF,5,FALSE),0)</f>
        <v>0</v>
      </c>
      <c r="U598" s="12">
        <f>IFERROR(VLOOKUP($P598,Passing!$C:$AF,11,FALSE)/VLOOKUP($P598,Passing!$C:$AF,5,FALSE),0)</f>
        <v>0</v>
      </c>
      <c r="V598" s="12">
        <f>IFERROR(VLOOKUP($P598,Passing!$C:$AF,18,FALSE),0)</f>
        <v>0</v>
      </c>
      <c r="W598" s="12">
        <f>IFERROR(VLOOKUP($P598,Passing!$C:$AF,12,FALSE)/VLOOKUP($P598,Passing!$C:$AF,5,FALSE),0)</f>
        <v>0</v>
      </c>
      <c r="X598" s="12">
        <f>IFERROR(IF(OR($B598="D",$B598="K"),0,VLOOKUP($P598,Receiving!$C:$T,7,FALSE)/VLOOKUP($P598,Receiving!$C:$T,5,FALSE)),0)*$AJ598</f>
        <v>1.1875</v>
      </c>
      <c r="Y598" s="21">
        <f>IFERROR(VLOOKUP($P598,Receiving!$C:$T,8,FALSE)/VLOOKUP($P598,Receiving!$C:$T,5,FALSE),0)</f>
        <v>0.9375</v>
      </c>
      <c r="Z598" s="21">
        <f>IFERROR(VLOOKUP($P598,Receiving!$C:$T,10,FALSE)/VLOOKUP($P598,Receiving!$C:$T,5,FALSE),0)</f>
        <v>9.75</v>
      </c>
      <c r="AA598" s="21">
        <f>IFERROR(VLOOKUP($P598,Receiving!$C:$T,11,FALSE),0)</f>
        <v>10.4</v>
      </c>
      <c r="AB598" s="21">
        <f>IFERROR(VLOOKUP($P598,Receiving!$C:$T,14,FALSE),0)</f>
        <v>25</v>
      </c>
      <c r="AC598" s="21">
        <f>IFERROR(VLOOKUP($P598,Receiving!$C:$T,11,FALSE)/VLOOKUP($P598,Receiving!$C:$T,5,FALSE),0)</f>
        <v>0.65</v>
      </c>
      <c r="AD598" s="12">
        <f>IFERROR(VLOOKUP($P598,Rushing!$C:$P,7,FALSE)/VLOOKUP($P598,Rushing!$C:$P,5,FALSE),0)</f>
        <v>0</v>
      </c>
      <c r="AE598" s="12">
        <f>IFERROR(VLOOKUP($P598,Rushing!$C:$P,8,FALSE)/VLOOKUP($P598,Rushing!$C:$P,5,FALSE),0)</f>
        <v>0</v>
      </c>
      <c r="AF598" s="12">
        <f>IFERROR(VLOOKUP($P598,Rushing!$C:$P,12,FALSE),0)</f>
        <v>0</v>
      </c>
      <c r="AG598" s="12">
        <f>IFERROR(VLOOKUP($P598,Rushing!$C:$P,9,FALSE)/VLOOKUP($P598,Rushing!$C:$P,5,FALSE),0)</f>
        <v>0</v>
      </c>
      <c r="AH598" s="12">
        <f>VLOOKUP($J598,'Vegas Odds'!$B:$S,18,FALSE)</f>
        <v>37.252589426829275</v>
      </c>
      <c r="AI598" s="12">
        <f>VLOOKUP($J598,'Vegas Odds'!$B:$S,17,FALSE)</f>
        <v>23.147410573170728</v>
      </c>
      <c r="AJ598">
        <v>1</v>
      </c>
      <c r="AK598" s="12">
        <f t="shared" si="174"/>
        <v>0</v>
      </c>
      <c r="AL598" s="12">
        <f t="shared" si="175"/>
        <v>0</v>
      </c>
      <c r="AM598" s="12">
        <f>V598/Team_Defense_Table[[#Totals],[Passing yds/att]]*'Fanduel Export'!Q598</f>
        <v>0</v>
      </c>
      <c r="AN598" s="12">
        <f t="shared" si="190"/>
        <v>0</v>
      </c>
      <c r="AO598" s="12">
        <f>IFERROR(IF(OR($B598="D",$B598="K"),0,VLOOKUP($P598,Receiving!$C:$T,7,FALSE)/VLOOKUP($P598,Receiving!$C:$T,5,FALSE)),0)*$AJ598</f>
        <v>1.1875</v>
      </c>
      <c r="AP598" s="21">
        <f t="shared" si="182"/>
        <v>34.582088744588752</v>
      </c>
      <c r="AQ598" s="21">
        <f t="shared" si="183"/>
        <v>1.2792012151458563</v>
      </c>
      <c r="AR598" s="22">
        <f t="shared" si="176"/>
        <v>0.9375</v>
      </c>
      <c r="AS598" s="22">
        <f t="shared" si="184"/>
        <v>1.0098956961677812</v>
      </c>
      <c r="AT598" s="22">
        <f>AA598/Team_Defense_Table[[#Totals],[Yards per completion]]*'Fanduel Export'!S598</f>
        <v>9.2895844536482493</v>
      </c>
      <c r="AU598" s="12">
        <f t="shared" si="191"/>
        <v>9.3815113589264953</v>
      </c>
      <c r="AV598" s="12">
        <f t="shared" si="177"/>
        <v>0</v>
      </c>
      <c r="AW598" s="21">
        <f t="shared" si="185"/>
        <v>28.472023809523812</v>
      </c>
      <c r="AX598" s="12">
        <f t="shared" si="186"/>
        <v>0</v>
      </c>
      <c r="AY598" s="12">
        <f>AF598/Team_Defense_Table[[#Totals],[Rushing Y/A]]*R598</f>
        <v>0</v>
      </c>
      <c r="AZ598" s="12">
        <f t="shared" si="192"/>
        <v>0</v>
      </c>
      <c r="BA598" s="22">
        <f t="shared" si="178"/>
        <v>1.4069011358926495</v>
      </c>
      <c r="BB598" s="22">
        <f t="shared" si="179"/>
        <v>0.3271863106727092</v>
      </c>
      <c r="BC598" s="21">
        <f t="shared" si="180"/>
        <v>0.27616279069767441</v>
      </c>
      <c r="BD598" t="str">
        <f t="shared" si="187"/>
        <v>Marcedes Lewis</v>
      </c>
      <c r="BE598">
        <f t="shared" si="188"/>
        <v>4300</v>
      </c>
      <c r="BF598" t="str">
        <f t="shared" si="189"/>
        <v>TE</v>
      </c>
    </row>
    <row r="599" spans="1:58" x14ac:dyDescent="0.3">
      <c r="A599" t="s">
        <v>3562</v>
      </c>
      <c r="B599" t="s">
        <v>52</v>
      </c>
      <c r="C599" t="s">
        <v>3563</v>
      </c>
      <c r="D599" t="s">
        <v>371</v>
      </c>
      <c r="E599" t="s">
        <v>2350</v>
      </c>
      <c r="F599">
        <v>2.5923077509953401</v>
      </c>
      <c r="G599">
        <v>13</v>
      </c>
      <c r="H599">
        <v>4300</v>
      </c>
      <c r="I599" t="s">
        <v>1919</v>
      </c>
      <c r="J599" t="s">
        <v>116</v>
      </c>
      <c r="K599" t="s">
        <v>1090</v>
      </c>
      <c r="O599" t="str">
        <f t="shared" si="181"/>
        <v>Maxx Williams</v>
      </c>
      <c r="P599" t="str">
        <f>IFERROR(VLOOKUP(O:O,'Name Bridge'!A:B,2,FALSE),O:O)</f>
        <v>Maxx Williams</v>
      </c>
      <c r="Q599" s="12">
        <f>VLOOKUP($K599,'Defensive Stats'!$AC:$AH,2,FALSE)</f>
        <v>5.2157996146435455</v>
      </c>
      <c r="R599" s="12">
        <f>VLOOKUP($K599,'Defensive Stats'!$AC:$AH,4,FALSE)</f>
        <v>4.4937655860349128</v>
      </c>
      <c r="S599" s="12">
        <f>VLOOKUP($K599,'Defensive Stats'!$AC:$AH,6,FALSE)</f>
        <v>8.5125786163522008</v>
      </c>
      <c r="T599" s="12">
        <f>IFERROR(VLOOKUP($P599,Passing!$C:$AF,9,FALSE)/VLOOKUP($P599,Passing!$C:$AF,5,FALSE),0)</f>
        <v>0</v>
      </c>
      <c r="U599" s="12">
        <f>IFERROR(VLOOKUP($P599,Passing!$C:$AF,11,FALSE)/VLOOKUP($P599,Passing!$C:$AF,5,FALSE),0)</f>
        <v>0</v>
      </c>
      <c r="V599" s="12">
        <f>IFERROR(VLOOKUP($P599,Passing!$C:$AF,18,FALSE),0)</f>
        <v>0</v>
      </c>
      <c r="W599" s="12">
        <f>IFERROR(VLOOKUP($P599,Passing!$C:$AF,12,FALSE)/VLOOKUP($P599,Passing!$C:$AF,5,FALSE),0)</f>
        <v>0</v>
      </c>
      <c r="X599" s="12">
        <f>IFERROR(IF(OR($B599="D",$B599="K"),0,VLOOKUP($P599,Receiving!$C:$T,7,FALSE)/VLOOKUP($P599,Receiving!$C:$T,5,FALSE)),0)*$AJ599</f>
        <v>1.1875</v>
      </c>
      <c r="Y599" s="21">
        <f>IFERROR(VLOOKUP($P599,Receiving!$C:$T,8,FALSE)/VLOOKUP($P599,Receiving!$C:$T,5,FALSE),0)</f>
        <v>0.9375</v>
      </c>
      <c r="Z599" s="21">
        <f>IFERROR(VLOOKUP($P599,Receiving!$C:$T,10,FALSE)/VLOOKUP($P599,Receiving!$C:$T,5,FALSE),0)</f>
        <v>12.625</v>
      </c>
      <c r="AA599" s="21">
        <f>IFERROR(VLOOKUP($P599,Receiving!$C:$T,11,FALSE),0)</f>
        <v>13.5</v>
      </c>
      <c r="AB599" s="21">
        <f>IFERROR(VLOOKUP($P599,Receiving!$C:$T,14,FALSE),0)</f>
        <v>28</v>
      </c>
      <c r="AC599" s="21">
        <f>IFERROR(VLOOKUP($P599,Receiving!$C:$T,11,FALSE)/VLOOKUP($P599,Receiving!$C:$T,5,FALSE),0)</f>
        <v>0.84375</v>
      </c>
      <c r="AD599" s="12">
        <f>IFERROR(VLOOKUP($P599,Rushing!$C:$P,7,FALSE)/VLOOKUP($P599,Rushing!$C:$P,5,FALSE),0)</f>
        <v>0</v>
      </c>
      <c r="AE599" s="12">
        <f>IFERROR(VLOOKUP($P599,Rushing!$C:$P,8,FALSE)/VLOOKUP($P599,Rushing!$C:$P,5,FALSE),0)</f>
        <v>0</v>
      </c>
      <c r="AF599" s="12">
        <f>IFERROR(VLOOKUP($P599,Rushing!$C:$P,12,FALSE),0)</f>
        <v>0</v>
      </c>
      <c r="AG599" s="12">
        <f>IFERROR(VLOOKUP($P599,Rushing!$C:$P,9,FALSE)/VLOOKUP($P599,Rushing!$C:$P,5,FALSE),0)</f>
        <v>0</v>
      </c>
      <c r="AH599" s="12">
        <f>VLOOKUP($J599,'Vegas Odds'!$B:$S,18,FALSE)</f>
        <v>35.724841066015493</v>
      </c>
      <c r="AI599" s="12">
        <f>VLOOKUP($J599,'Vegas Odds'!$B:$S,17,FALSE)</f>
        <v>23.675158933984505</v>
      </c>
      <c r="AJ599">
        <v>1</v>
      </c>
      <c r="AK599" s="12">
        <f t="shared" si="174"/>
        <v>0</v>
      </c>
      <c r="AL599" s="12">
        <f t="shared" si="175"/>
        <v>0</v>
      </c>
      <c r="AM599" s="12">
        <f>V599/Team_Defense_Table[[#Totals],[Passing yds/att]]*'Fanduel Export'!Q599</f>
        <v>0</v>
      </c>
      <c r="AN599" s="12">
        <f t="shared" si="190"/>
        <v>0</v>
      </c>
      <c r="AO599" s="12">
        <f>IFERROR(IF(OR($B599="D",$B599="K"),0,VLOOKUP($P599,Receiving!$C:$T,7,FALSE)/VLOOKUP($P599,Receiving!$C:$T,5,FALSE)),0)*$AJ599</f>
        <v>1.1875</v>
      </c>
      <c r="AP599" s="21">
        <f t="shared" si="182"/>
        <v>43.039806027306028</v>
      </c>
      <c r="AQ599" s="21">
        <f t="shared" si="183"/>
        <v>0.98567472025730163</v>
      </c>
      <c r="AR599" s="22">
        <f t="shared" si="176"/>
        <v>0.9375</v>
      </c>
      <c r="AS599" s="22">
        <f t="shared" si="184"/>
        <v>0.7781642528347118</v>
      </c>
      <c r="AT599" s="22">
        <f>AA599/Team_Defense_Table[[#Totals],[Yards per completion]]*'Fanduel Export'!S599</f>
        <v>10.822584274423653</v>
      </c>
      <c r="AU599" s="12">
        <f t="shared" si="191"/>
        <v>8.4217482056475834</v>
      </c>
      <c r="AV599" s="12">
        <f t="shared" si="177"/>
        <v>0</v>
      </c>
      <c r="AW599" s="21">
        <f t="shared" si="185"/>
        <v>26.173305860805861</v>
      </c>
      <c r="AX599" s="12">
        <f t="shared" si="186"/>
        <v>0</v>
      </c>
      <c r="AY599" s="12">
        <f>AF599/Team_Defense_Table[[#Totals],[Rushing Y/A]]*R599</f>
        <v>0</v>
      </c>
      <c r="AZ599" s="12">
        <f t="shared" si="192"/>
        <v>0</v>
      </c>
      <c r="BA599" s="22">
        <f t="shared" si="178"/>
        <v>1.3109248205647583</v>
      </c>
      <c r="BB599" s="22">
        <f t="shared" si="179"/>
        <v>0.3048662373406415</v>
      </c>
      <c r="BC599" s="21">
        <f t="shared" si="180"/>
        <v>0.27616279069767441</v>
      </c>
      <c r="BD599" t="str">
        <f t="shared" si="187"/>
        <v>Maxx Williams</v>
      </c>
      <c r="BE599">
        <f t="shared" si="188"/>
        <v>4300</v>
      </c>
      <c r="BF599" t="str">
        <f t="shared" si="189"/>
        <v>TE</v>
      </c>
    </row>
    <row r="600" spans="1:58" x14ac:dyDescent="0.3">
      <c r="A600" t="s">
        <v>3564</v>
      </c>
      <c r="B600" t="s">
        <v>52</v>
      </c>
      <c r="C600" t="s">
        <v>3467</v>
      </c>
      <c r="D600" t="s">
        <v>474</v>
      </c>
      <c r="E600" t="s">
        <v>2293</v>
      </c>
      <c r="F600">
        <v>2.2200000762939398</v>
      </c>
      <c r="G600">
        <v>5</v>
      </c>
      <c r="H600">
        <v>4200</v>
      </c>
      <c r="I600" t="s">
        <v>1922</v>
      </c>
      <c r="J600" t="s">
        <v>107</v>
      </c>
      <c r="K600" t="s">
        <v>130</v>
      </c>
      <c r="O600" t="str">
        <f t="shared" si="181"/>
        <v>Lee Smith</v>
      </c>
      <c r="P600" t="str">
        <f>IFERROR(VLOOKUP(O:O,'Name Bridge'!A:B,2,FALSE),O:O)</f>
        <v>Lee Smith</v>
      </c>
      <c r="Q600" s="12">
        <f>VLOOKUP($K600,'Defensive Stats'!$AC:$AH,2,FALSE)</f>
        <v>6.45982905982906</v>
      </c>
      <c r="R600" s="12">
        <f>VLOOKUP($K600,'Defensive Stats'!$AC:$AH,4,FALSE)</f>
        <v>3.3357314148681056</v>
      </c>
      <c r="S600" s="12">
        <f>VLOOKUP($K600,'Defensive Stats'!$AC:$AH,6,FALSE)</f>
        <v>10.410468319559229</v>
      </c>
      <c r="T600" s="12">
        <f>IFERROR(VLOOKUP($P600,Passing!$C:$AF,9,FALSE)/VLOOKUP($P600,Passing!$C:$AF,5,FALSE),0)</f>
        <v>0</v>
      </c>
      <c r="U600" s="12">
        <f>IFERROR(VLOOKUP($P600,Passing!$C:$AF,11,FALSE)/VLOOKUP($P600,Passing!$C:$AF,5,FALSE),0)</f>
        <v>0</v>
      </c>
      <c r="V600" s="12">
        <f>IFERROR(VLOOKUP($P600,Passing!$C:$AF,18,FALSE),0)</f>
        <v>0</v>
      </c>
      <c r="W600" s="12">
        <f>IFERROR(VLOOKUP($P600,Passing!$C:$AF,12,FALSE)/VLOOKUP($P600,Passing!$C:$AF,5,FALSE),0)</f>
        <v>0</v>
      </c>
      <c r="X600" s="12">
        <f>IFERROR(IF(OR($B600="D",$B600="K"),0,VLOOKUP($P600,Receiving!$C:$T,7,FALSE)/VLOOKUP($P600,Receiving!$C:$T,5,FALSE)),0)*$AJ600</f>
        <v>0.3125</v>
      </c>
      <c r="Y600" s="21">
        <f>IFERROR(VLOOKUP($P600,Receiving!$C:$T,8,FALSE)/VLOOKUP($P600,Receiving!$C:$T,5,FALSE),0)</f>
        <v>0.25</v>
      </c>
      <c r="Z600" s="21">
        <f>IFERROR(VLOOKUP($P600,Receiving!$C:$T,10,FALSE)/VLOOKUP($P600,Receiving!$C:$T,5,FALSE),0)</f>
        <v>1.9375</v>
      </c>
      <c r="AA600" s="21">
        <f>IFERROR(VLOOKUP($P600,Receiving!$C:$T,11,FALSE),0)</f>
        <v>7.8</v>
      </c>
      <c r="AB600" s="21">
        <f>IFERROR(VLOOKUP($P600,Receiving!$C:$T,14,FALSE),0)</f>
        <v>9</v>
      </c>
      <c r="AC600" s="21">
        <f>IFERROR(VLOOKUP($P600,Receiving!$C:$T,11,FALSE)/VLOOKUP($P600,Receiving!$C:$T,5,FALSE),0)</f>
        <v>0.48749999999999999</v>
      </c>
      <c r="AD600" s="12">
        <f>IFERROR(VLOOKUP($P600,Rushing!$C:$P,7,FALSE)/VLOOKUP($P600,Rushing!$C:$P,5,FALSE),0)</f>
        <v>0</v>
      </c>
      <c r="AE600" s="12">
        <f>IFERROR(VLOOKUP($P600,Rushing!$C:$P,8,FALSE)/VLOOKUP($P600,Rushing!$C:$P,5,FALSE),0)</f>
        <v>0</v>
      </c>
      <c r="AF600" s="12">
        <f>IFERROR(VLOOKUP($P600,Rushing!$C:$P,12,FALSE),0)</f>
        <v>0</v>
      </c>
      <c r="AG600" s="12">
        <f>IFERROR(VLOOKUP($P600,Rushing!$C:$P,9,FALSE)/VLOOKUP($P600,Rushing!$C:$P,5,FALSE),0)</f>
        <v>0</v>
      </c>
      <c r="AH600" s="12">
        <f>VLOOKUP($J600,'Vegas Odds'!$B:$S,18,FALSE)</f>
        <v>31.210567449280106</v>
      </c>
      <c r="AI600" s="12">
        <f>VLOOKUP($J600,'Vegas Odds'!$B:$S,17,FALSE)</f>
        <v>27.689432550719893</v>
      </c>
      <c r="AJ600">
        <v>1</v>
      </c>
      <c r="AK600" s="12">
        <f t="shared" si="174"/>
        <v>0</v>
      </c>
      <c r="AL600" s="12">
        <f t="shared" si="175"/>
        <v>0</v>
      </c>
      <c r="AM600" s="12">
        <f>V600/Team_Defense_Table[[#Totals],[Passing yds/att]]*'Fanduel Export'!Q600</f>
        <v>0</v>
      </c>
      <c r="AN600" s="12">
        <f t="shared" si="190"/>
        <v>0</v>
      </c>
      <c r="AO600" s="12">
        <f>IFERROR(IF(OR($B600="D",$B600="K"),0,VLOOKUP($P600,Receiving!$C:$T,7,FALSE)/VLOOKUP($P600,Receiving!$C:$T,5,FALSE)),0)*$AJ600</f>
        <v>0.3125</v>
      </c>
      <c r="AP600" s="21">
        <f t="shared" si="182"/>
        <v>43.803379953379959</v>
      </c>
      <c r="AQ600" s="21">
        <f t="shared" si="183"/>
        <v>0.22266095306527706</v>
      </c>
      <c r="AR600" s="22">
        <f t="shared" si="176"/>
        <v>0.25</v>
      </c>
      <c r="AS600" s="22">
        <f t="shared" si="184"/>
        <v>0.17812876245222165</v>
      </c>
      <c r="AT600" s="22">
        <f>AA600/Team_Defense_Table[[#Totals],[Yards per completion]]*'Fanduel Export'!S600</f>
        <v>7.6471734642809519</v>
      </c>
      <c r="AU600" s="12">
        <f t="shared" si="191"/>
        <v>1.3621815454498345</v>
      </c>
      <c r="AV600" s="12">
        <f t="shared" si="177"/>
        <v>0</v>
      </c>
      <c r="AW600" s="21">
        <f t="shared" si="185"/>
        <v>25.532284382284381</v>
      </c>
      <c r="AX600" s="12">
        <f t="shared" si="186"/>
        <v>0</v>
      </c>
      <c r="AY600" s="12">
        <f>AF600/Team_Defense_Table[[#Totals],[Rushing Y/A]]*R600</f>
        <v>0</v>
      </c>
      <c r="AZ600" s="12">
        <f t="shared" si="192"/>
        <v>0</v>
      </c>
      <c r="BA600" s="22">
        <f t="shared" si="178"/>
        <v>0.26121815454498343</v>
      </c>
      <c r="BB600" s="22">
        <f t="shared" si="179"/>
        <v>6.2194798701186528E-2</v>
      </c>
      <c r="BC600" s="21">
        <f t="shared" si="180"/>
        <v>7.4404761904761904E-2</v>
      </c>
      <c r="BD600" t="str">
        <f t="shared" si="187"/>
        <v>Lee Smith</v>
      </c>
      <c r="BE600">
        <f t="shared" si="188"/>
        <v>4200</v>
      </c>
      <c r="BF600" t="str">
        <f t="shared" si="189"/>
        <v>TE</v>
      </c>
    </row>
    <row r="601" spans="1:58" x14ac:dyDescent="0.3">
      <c r="A601" t="s">
        <v>3565</v>
      </c>
      <c r="B601" t="s">
        <v>52</v>
      </c>
      <c r="C601" t="s">
        <v>2977</v>
      </c>
      <c r="D601" t="s">
        <v>395</v>
      </c>
      <c r="E601" t="s">
        <v>3566</v>
      </c>
      <c r="F601">
        <v>4.7666667302449497</v>
      </c>
      <c r="G601">
        <v>6</v>
      </c>
      <c r="H601">
        <v>4200</v>
      </c>
      <c r="I601" t="s">
        <v>1919</v>
      </c>
      <c r="J601" t="s">
        <v>1090</v>
      </c>
      <c r="K601" t="s">
        <v>116</v>
      </c>
      <c r="O601" t="str">
        <f t="shared" si="181"/>
        <v>Ross Dwelley</v>
      </c>
      <c r="P601" t="str">
        <f>IFERROR(VLOOKUP(O:O,'Name Bridge'!A:B,2,FALSE),O:O)</f>
        <v>Ross Dwelley</v>
      </c>
      <c r="Q601" s="12">
        <f>VLOOKUP($K601,'Defensive Stats'!$AC:$AH,2,FALSE)</f>
        <v>7.5041597337770387</v>
      </c>
      <c r="R601" s="12">
        <f>VLOOKUP($K601,'Defensive Stats'!$AC:$AH,4,FALSE)</f>
        <v>4.3781321184510249</v>
      </c>
      <c r="S601" s="12">
        <f>VLOOKUP($K601,'Defensive Stats'!$AC:$AH,6,FALSE)</f>
        <v>10.712589073634204</v>
      </c>
      <c r="T601" s="12">
        <f>IFERROR(VLOOKUP($P601,Passing!$C:$AF,9,FALSE)/VLOOKUP($P601,Passing!$C:$AF,5,FALSE),0)</f>
        <v>0</v>
      </c>
      <c r="U601" s="12">
        <f>IFERROR(VLOOKUP($P601,Passing!$C:$AF,11,FALSE)/VLOOKUP($P601,Passing!$C:$AF,5,FALSE),0)</f>
        <v>0</v>
      </c>
      <c r="V601" s="12">
        <f>IFERROR(VLOOKUP($P601,Passing!$C:$AF,18,FALSE),0)</f>
        <v>0</v>
      </c>
      <c r="W601" s="12">
        <f>IFERROR(VLOOKUP($P601,Passing!$C:$AF,12,FALSE)/VLOOKUP($P601,Passing!$C:$AF,5,FALSE),0)</f>
        <v>0</v>
      </c>
      <c r="X601" s="12">
        <f>IFERROR(IF(OR($B601="D",$B601="K"),0,VLOOKUP($P601,Receiving!$C:$T,7,FALSE)/VLOOKUP($P601,Receiving!$C:$T,5,FALSE)),0)*$AJ601</f>
        <v>1.375</v>
      </c>
      <c r="Y601" s="21">
        <f>IFERROR(VLOOKUP($P601,Receiving!$C:$T,8,FALSE)/VLOOKUP($P601,Receiving!$C:$T,5,FALSE),0)</f>
        <v>0.9375</v>
      </c>
      <c r="Z601" s="21">
        <f>IFERROR(VLOOKUP($P601,Receiving!$C:$T,10,FALSE)/VLOOKUP($P601,Receiving!$C:$T,5,FALSE),0)</f>
        <v>5.6875</v>
      </c>
      <c r="AA601" s="21">
        <f>IFERROR(VLOOKUP($P601,Receiving!$C:$T,11,FALSE),0)</f>
        <v>6.1</v>
      </c>
      <c r="AB601" s="21">
        <f>IFERROR(VLOOKUP($P601,Receiving!$C:$T,14,FALSE),0)</f>
        <v>25</v>
      </c>
      <c r="AC601" s="21">
        <f>IFERROR(VLOOKUP($P601,Receiving!$C:$T,11,FALSE)/VLOOKUP($P601,Receiving!$C:$T,5,FALSE),0)</f>
        <v>0.38124999999999998</v>
      </c>
      <c r="AD601" s="12">
        <f>IFERROR(VLOOKUP($P601,Rushing!$C:$P,7,FALSE)/VLOOKUP($P601,Rushing!$C:$P,5,FALSE),0)</f>
        <v>0</v>
      </c>
      <c r="AE601" s="12">
        <f>IFERROR(VLOOKUP($P601,Rushing!$C:$P,8,FALSE)/VLOOKUP($P601,Rushing!$C:$P,5,FALSE),0)</f>
        <v>0</v>
      </c>
      <c r="AF601" s="12">
        <f>IFERROR(VLOOKUP($P601,Rushing!$C:$P,12,FALSE),0)</f>
        <v>0</v>
      </c>
      <c r="AG601" s="12">
        <f>IFERROR(VLOOKUP($P601,Rushing!$C:$P,9,FALSE)/VLOOKUP($P601,Rushing!$C:$P,5,FALSE),0)</f>
        <v>0</v>
      </c>
      <c r="AH601" s="12">
        <f>VLOOKUP($J601,'Vegas Odds'!$B:$S,18,FALSE)</f>
        <v>26.807585091071147</v>
      </c>
      <c r="AI601" s="12">
        <f>VLOOKUP($J601,'Vegas Odds'!$B:$S,17,FALSE)</f>
        <v>33.392414908928856</v>
      </c>
      <c r="AJ601">
        <v>1</v>
      </c>
      <c r="AK601" s="12">
        <f t="shared" si="174"/>
        <v>0</v>
      </c>
      <c r="AL601" s="12">
        <f t="shared" si="175"/>
        <v>0</v>
      </c>
      <c r="AM601" s="12">
        <f>V601/Team_Defense_Table[[#Totals],[Passing yds/att]]*'Fanduel Export'!Q601</f>
        <v>0</v>
      </c>
      <c r="AN601" s="12">
        <f t="shared" si="190"/>
        <v>0</v>
      </c>
      <c r="AO601" s="12">
        <f>IFERROR(IF(OR($B601="D",$B601="K"),0,VLOOKUP($P601,Receiving!$C:$T,7,FALSE)/VLOOKUP($P601,Receiving!$C:$T,5,FALSE)),0)*$AJ601</f>
        <v>1.375</v>
      </c>
      <c r="AP601" s="21">
        <f t="shared" si="182"/>
        <v>33.340259740259739</v>
      </c>
      <c r="AQ601" s="21">
        <f t="shared" si="183"/>
        <v>1.1055831534423333</v>
      </c>
      <c r="AR601" s="22">
        <f t="shared" si="176"/>
        <v>0.9375</v>
      </c>
      <c r="AS601" s="22">
        <f t="shared" si="184"/>
        <v>0.75380669552886348</v>
      </c>
      <c r="AT601" s="22">
        <f>AA601/Team_Defense_Table[[#Totals],[Yards per completion]]*'Fanduel Export'!S601</f>
        <v>6.1540405431991809</v>
      </c>
      <c r="AU601" s="12">
        <f t="shared" si="191"/>
        <v>4.6389569660196264</v>
      </c>
      <c r="AV601" s="12">
        <f t="shared" si="177"/>
        <v>0</v>
      </c>
      <c r="AW601" s="21">
        <f t="shared" si="185"/>
        <v>29.127326839826839</v>
      </c>
      <c r="AX601" s="12">
        <f t="shared" si="186"/>
        <v>0</v>
      </c>
      <c r="AY601" s="12">
        <f>AF601/Team_Defense_Table[[#Totals],[Rushing Y/A]]*R601</f>
        <v>0</v>
      </c>
      <c r="AZ601" s="12">
        <f t="shared" si="192"/>
        <v>0</v>
      </c>
      <c r="BA601" s="22">
        <f t="shared" si="178"/>
        <v>0.93264569660196261</v>
      </c>
      <c r="BB601" s="22">
        <f t="shared" si="179"/>
        <v>0.22205849919094348</v>
      </c>
      <c r="BC601" s="21">
        <f t="shared" si="180"/>
        <v>0.32738095238095238</v>
      </c>
      <c r="BD601" t="str">
        <f t="shared" si="187"/>
        <v>Ross Dwelley</v>
      </c>
      <c r="BE601">
        <f t="shared" si="188"/>
        <v>4200</v>
      </c>
      <c r="BF601" t="str">
        <f t="shared" si="189"/>
        <v>TE</v>
      </c>
    </row>
    <row r="602" spans="1:58" x14ac:dyDescent="0.3">
      <c r="A602" t="s">
        <v>3567</v>
      </c>
      <c r="B602" t="s">
        <v>2511</v>
      </c>
      <c r="C602" t="s">
        <v>3568</v>
      </c>
      <c r="D602" t="s">
        <v>1069</v>
      </c>
      <c r="E602" t="s">
        <v>3569</v>
      </c>
      <c r="F602">
        <v>5.1875</v>
      </c>
      <c r="G602">
        <v>16</v>
      </c>
      <c r="H602">
        <v>4200</v>
      </c>
      <c r="I602" t="s">
        <v>1934</v>
      </c>
      <c r="J602" t="s">
        <v>56</v>
      </c>
      <c r="K602" t="s">
        <v>78</v>
      </c>
      <c r="O602" t="str">
        <f t="shared" si="181"/>
        <v>Los Angeles Chargers</v>
      </c>
      <c r="P602" t="str">
        <f>IFERROR(VLOOKUP(O:O,'Name Bridge'!A:B,2,FALSE),O:O)</f>
        <v>LAC</v>
      </c>
      <c r="Q602" s="12">
        <f>VLOOKUP($K602,'Defensive Stats'!$AC:$AH,2,FALSE)</f>
        <v>7.8496993987975952</v>
      </c>
      <c r="R602" s="12">
        <f>VLOOKUP($K602,'Defensive Stats'!$AC:$AH,4,FALSE)</f>
        <v>4.7261904761904763</v>
      </c>
      <c r="S602" s="12">
        <f>VLOOKUP($K602,'Defensive Stats'!$AC:$AH,6,FALSE)</f>
        <v>12.717532467532468</v>
      </c>
      <c r="T602" s="12">
        <f>IFERROR(VLOOKUP($P602,Passing!$C:$AF,9,FALSE)/VLOOKUP($P602,Passing!$C:$AF,5,FALSE),0)</f>
        <v>0</v>
      </c>
      <c r="U602" s="12">
        <f>IFERROR(VLOOKUP($P602,Passing!$C:$AF,11,FALSE)/VLOOKUP($P602,Passing!$C:$AF,5,FALSE),0)</f>
        <v>0</v>
      </c>
      <c r="V602" s="12">
        <f>IFERROR(VLOOKUP($P602,Passing!$C:$AF,18,FALSE),0)</f>
        <v>0</v>
      </c>
      <c r="W602" s="12">
        <f>IFERROR(VLOOKUP($P602,Passing!$C:$AF,12,FALSE)/VLOOKUP($P602,Passing!$C:$AF,5,FALSE),0)</f>
        <v>0</v>
      </c>
      <c r="X602" s="12">
        <f>IFERROR(IF(OR($B602="D",$B602="K"),0,VLOOKUP($P602,Receiving!$C:$T,7,FALSE)/VLOOKUP($P602,Receiving!$C:$T,5,FALSE)),0)*$AJ602</f>
        <v>0</v>
      </c>
      <c r="Y602" s="21">
        <f>IFERROR(VLOOKUP($P602,Receiving!$C:$T,8,FALSE)/VLOOKUP($P602,Receiving!$C:$T,5,FALSE),0)</f>
        <v>0</v>
      </c>
      <c r="Z602" s="21">
        <f>IFERROR(VLOOKUP($P602,Receiving!$C:$T,10,FALSE)/VLOOKUP($P602,Receiving!$C:$T,5,FALSE),0)</f>
        <v>0</v>
      </c>
      <c r="AA602" s="21">
        <f>IFERROR(VLOOKUP($P602,Receiving!$C:$T,11,FALSE),0)</f>
        <v>0</v>
      </c>
      <c r="AB602" s="21">
        <f>IFERROR(VLOOKUP($P602,Receiving!$C:$T,14,FALSE),0)</f>
        <v>0</v>
      </c>
      <c r="AC602" s="21">
        <f>IFERROR(VLOOKUP($P602,Receiving!$C:$T,11,FALSE)/VLOOKUP($P602,Receiving!$C:$T,5,FALSE),0)</f>
        <v>0</v>
      </c>
      <c r="AD602" s="12">
        <f>IFERROR(VLOOKUP($P602,Rushing!$C:$P,7,FALSE)/VLOOKUP($P602,Rushing!$C:$P,5,FALSE),0)</f>
        <v>0</v>
      </c>
      <c r="AE602" s="12">
        <f>IFERROR(VLOOKUP($P602,Rushing!$C:$P,8,FALSE)/VLOOKUP($P602,Rushing!$C:$P,5,FALSE),0)</f>
        <v>0</v>
      </c>
      <c r="AF602" s="12">
        <f>IFERROR(VLOOKUP($P602,Rushing!$C:$P,12,FALSE),0)</f>
        <v>0</v>
      </c>
      <c r="AG602" s="12">
        <f>IFERROR(VLOOKUP($P602,Rushing!$C:$P,9,FALSE)/VLOOKUP($P602,Rushing!$C:$P,5,FALSE),0)</f>
        <v>0</v>
      </c>
      <c r="AH602" s="12">
        <f>VLOOKUP($J602,'Vegas Odds'!$B:$S,18,FALSE)</f>
        <v>34.151746652267818</v>
      </c>
      <c r="AI602" s="12">
        <f>VLOOKUP($J602,'Vegas Odds'!$B:$S,17,FALSE)</f>
        <v>26.748253347732181</v>
      </c>
      <c r="AJ602">
        <v>1</v>
      </c>
      <c r="AK602" s="12">
        <f t="shared" si="174"/>
        <v>0</v>
      </c>
      <c r="AL602" s="12">
        <f t="shared" si="175"/>
        <v>0</v>
      </c>
      <c r="AM602" s="12">
        <f>V602/Team_Defense_Table[[#Totals],[Passing yds/att]]*'Fanduel Export'!Q602</f>
        <v>0</v>
      </c>
      <c r="AN602" s="12">
        <f t="shared" si="190"/>
        <v>0</v>
      </c>
      <c r="AO602" s="12">
        <f>IFERROR(IF(OR($B602="D",$B602="K"),0,VLOOKUP($P602,Receiving!$C:$T,7,FALSE)/VLOOKUP($P602,Receiving!$C:$T,5,FALSE)),0)*$AJ602</f>
        <v>0</v>
      </c>
      <c r="AP602" s="21">
        <f t="shared" si="182"/>
        <v>32.673214285714288</v>
      </c>
      <c r="AQ602" s="21">
        <f t="shared" si="183"/>
        <v>0</v>
      </c>
      <c r="AR602" s="22">
        <f t="shared" si="176"/>
        <v>0</v>
      </c>
      <c r="AS602" s="22">
        <f t="shared" si="184"/>
        <v>0</v>
      </c>
      <c r="AT602" s="22">
        <f>AA602/Team_Defense_Table[[#Totals],[Yards per completion]]*'Fanduel Export'!S602</f>
        <v>0</v>
      </c>
      <c r="AU602" s="12">
        <f t="shared" si="191"/>
        <v>0</v>
      </c>
      <c r="AV602" s="12">
        <f t="shared" si="177"/>
        <v>0</v>
      </c>
      <c r="AW602" s="21">
        <f t="shared" si="185"/>
        <v>14.611309523809522</v>
      </c>
      <c r="AX602" s="12">
        <f t="shared" si="186"/>
        <v>0</v>
      </c>
      <c r="AY602" s="12">
        <f>AF602/Team_Defense_Table[[#Totals],[Rushing Y/A]]*R602</f>
        <v>0</v>
      </c>
      <c r="AZ602" s="12">
        <f t="shared" si="192"/>
        <v>0</v>
      </c>
      <c r="BA602" s="22">
        <f t="shared" si="178"/>
        <v>0</v>
      </c>
      <c r="BB602" s="22">
        <f t="shared" si="179"/>
        <v>0</v>
      </c>
      <c r="BC602" s="21">
        <f t="shared" si="180"/>
        <v>0</v>
      </c>
      <c r="BD602" t="str">
        <f t="shared" si="187"/>
        <v>Los Angeles Chargers</v>
      </c>
      <c r="BE602">
        <f t="shared" si="188"/>
        <v>4200</v>
      </c>
      <c r="BF602" t="str">
        <f t="shared" si="189"/>
        <v>D</v>
      </c>
    </row>
    <row r="603" spans="1:58" x14ac:dyDescent="0.3">
      <c r="A603" t="s">
        <v>3570</v>
      </c>
      <c r="B603" t="s">
        <v>52</v>
      </c>
      <c r="C603" t="s">
        <v>1911</v>
      </c>
      <c r="D603" t="s">
        <v>541</v>
      </c>
      <c r="E603" t="s">
        <v>3571</v>
      </c>
      <c r="F603">
        <v>1.375</v>
      </c>
      <c r="G603">
        <v>4</v>
      </c>
      <c r="H603">
        <v>4200</v>
      </c>
      <c r="I603" t="s">
        <v>1934</v>
      </c>
      <c r="J603" t="s">
        <v>78</v>
      </c>
      <c r="K603" t="s">
        <v>56</v>
      </c>
      <c r="O603" t="str">
        <f t="shared" si="181"/>
        <v>Drew Sample</v>
      </c>
      <c r="P603" t="str">
        <f>IFERROR(VLOOKUP(O:O,'Name Bridge'!A:B,2,FALSE),O:O)</f>
        <v>Drew Sample</v>
      </c>
      <c r="Q603" s="12">
        <f>VLOOKUP($K603,'Defensive Stats'!$AC:$AH,2,FALSE)</f>
        <v>6.9051724137931032</v>
      </c>
      <c r="R603" s="12">
        <f>VLOOKUP($K603,'Defensive Stats'!$AC:$AH,4,FALSE)</f>
        <v>4.2074592074592072</v>
      </c>
      <c r="S603" s="12">
        <f>VLOOKUP($K603,'Defensive Stats'!$AC:$AH,6,FALSE)</f>
        <v>9.7682926829268286</v>
      </c>
      <c r="T603" s="12">
        <f>IFERROR(VLOOKUP($P603,Passing!$C:$AF,9,FALSE)/VLOOKUP($P603,Passing!$C:$AF,5,FALSE),0)</f>
        <v>0</v>
      </c>
      <c r="U603" s="12">
        <f>IFERROR(VLOOKUP($P603,Passing!$C:$AF,11,FALSE)/VLOOKUP($P603,Passing!$C:$AF,5,FALSE),0)</f>
        <v>0</v>
      </c>
      <c r="V603" s="12">
        <f>IFERROR(VLOOKUP($P603,Passing!$C:$AF,18,FALSE),0)</f>
        <v>0</v>
      </c>
      <c r="W603" s="12">
        <f>IFERROR(VLOOKUP($P603,Passing!$C:$AF,12,FALSE)/VLOOKUP($P603,Passing!$C:$AF,5,FALSE),0)</f>
        <v>0</v>
      </c>
      <c r="X603" s="12">
        <f>IFERROR(IF(OR($B603="D",$B603="K"),0,VLOOKUP($P603,Receiving!$C:$T,7,FALSE)/VLOOKUP($P603,Receiving!$C:$T,5,FALSE)),0)*$AJ603</f>
        <v>0.66666666666666663</v>
      </c>
      <c r="Y603" s="21">
        <f>IFERROR(VLOOKUP($P603,Receiving!$C:$T,8,FALSE)/VLOOKUP($P603,Receiving!$C:$T,5,FALSE),0)</f>
        <v>0.55555555555555558</v>
      </c>
      <c r="Z603" s="21">
        <f>IFERROR(VLOOKUP($P603,Receiving!$C:$T,10,FALSE)/VLOOKUP($P603,Receiving!$C:$T,5,FALSE),0)</f>
        <v>3.3333333333333335</v>
      </c>
      <c r="AA603" s="21">
        <f>IFERROR(VLOOKUP($P603,Receiving!$C:$T,11,FALSE),0)</f>
        <v>6</v>
      </c>
      <c r="AB603" s="21">
        <f>IFERROR(VLOOKUP($P603,Receiving!$C:$T,14,FALSE),0)</f>
        <v>21</v>
      </c>
      <c r="AC603" s="21">
        <f>IFERROR(VLOOKUP($P603,Receiving!$C:$T,11,FALSE)/VLOOKUP($P603,Receiving!$C:$T,5,FALSE),0)</f>
        <v>0.66666666666666663</v>
      </c>
      <c r="AD603" s="12">
        <f>IFERROR(VLOOKUP($P603,Rushing!$C:$P,7,FALSE)/VLOOKUP($P603,Rushing!$C:$P,5,FALSE),0)</f>
        <v>0</v>
      </c>
      <c r="AE603" s="12">
        <f>IFERROR(VLOOKUP($P603,Rushing!$C:$P,8,FALSE)/VLOOKUP($P603,Rushing!$C:$P,5,FALSE),0)</f>
        <v>0</v>
      </c>
      <c r="AF603" s="12">
        <f>IFERROR(VLOOKUP($P603,Rushing!$C:$P,12,FALSE),0)</f>
        <v>0</v>
      </c>
      <c r="AG603" s="12">
        <f>IFERROR(VLOOKUP($P603,Rushing!$C:$P,9,FALSE)/VLOOKUP($P603,Rushing!$C:$P,5,FALSE),0)</f>
        <v>0</v>
      </c>
      <c r="AH603" s="12">
        <f>VLOOKUP($J603,'Vegas Odds'!$B:$S,18,FALSE)</f>
        <v>37.475043336397064</v>
      </c>
      <c r="AI603" s="12">
        <f>VLOOKUP($J603,'Vegas Odds'!$B:$S,17,FALSE)</f>
        <v>24.624956663602941</v>
      </c>
      <c r="AJ603">
        <v>1</v>
      </c>
      <c r="AK603" s="12">
        <f t="shared" si="174"/>
        <v>0</v>
      </c>
      <c r="AL603" s="12">
        <f t="shared" si="175"/>
        <v>0</v>
      </c>
      <c r="AM603" s="12">
        <f>V603/Team_Defense_Table[[#Totals],[Passing yds/att]]*'Fanduel Export'!Q603</f>
        <v>0</v>
      </c>
      <c r="AN603" s="12">
        <f t="shared" si="190"/>
        <v>0</v>
      </c>
      <c r="AO603" s="12">
        <f>IFERROR(IF(OR($B603="D",$B603="K"),0,VLOOKUP($P603,Receiving!$C:$T,7,FALSE)/VLOOKUP($P603,Receiving!$C:$T,5,FALSE)),0)*$AJ603</f>
        <v>0.66666666666666663</v>
      </c>
      <c r="AP603" s="21">
        <f t="shared" si="182"/>
        <v>31.570833333333336</v>
      </c>
      <c r="AQ603" s="21">
        <f t="shared" si="183"/>
        <v>0.79134313499056741</v>
      </c>
      <c r="AR603" s="22">
        <f t="shared" si="176"/>
        <v>0.55555555555555558</v>
      </c>
      <c r="AS603" s="22">
        <f t="shared" si="184"/>
        <v>0.65945261249213949</v>
      </c>
      <c r="AT603" s="22">
        <f>AA603/Team_Defense_Table[[#Totals],[Yards per completion]]*'Fanduel Export'!S603</f>
        <v>5.519579412629195</v>
      </c>
      <c r="AU603" s="12">
        <f t="shared" si="191"/>
        <v>3.6399010635161515</v>
      </c>
      <c r="AV603" s="12">
        <f t="shared" si="177"/>
        <v>0</v>
      </c>
      <c r="AW603" s="21">
        <f t="shared" si="185"/>
        <v>28.63095238095238</v>
      </c>
      <c r="AX603" s="12">
        <f t="shared" si="186"/>
        <v>0</v>
      </c>
      <c r="AY603" s="12">
        <f>AF603/Team_Defense_Table[[#Totals],[Rushing Y/A]]*R603</f>
        <v>0</v>
      </c>
      <c r="AZ603" s="12">
        <f t="shared" si="192"/>
        <v>0</v>
      </c>
      <c r="BA603" s="22">
        <f t="shared" si="178"/>
        <v>0.64176788412939301</v>
      </c>
      <c r="BB603" s="22">
        <f t="shared" si="179"/>
        <v>0.152801877173665</v>
      </c>
      <c r="BC603" s="21">
        <f t="shared" si="180"/>
        <v>0.15873015873015872</v>
      </c>
      <c r="BD603" t="str">
        <f t="shared" si="187"/>
        <v>Drew Sample</v>
      </c>
      <c r="BE603">
        <f t="shared" si="188"/>
        <v>4200</v>
      </c>
      <c r="BF603" t="str">
        <f t="shared" si="189"/>
        <v>TE</v>
      </c>
    </row>
    <row r="604" spans="1:58" x14ac:dyDescent="0.3">
      <c r="A604" t="s">
        <v>3572</v>
      </c>
      <c r="B604" t="s">
        <v>52</v>
      </c>
      <c r="C604" t="s">
        <v>3573</v>
      </c>
      <c r="D604" t="s">
        <v>396</v>
      </c>
      <c r="E604" t="s">
        <v>2509</v>
      </c>
      <c r="F604">
        <v>5.0799999237060502</v>
      </c>
      <c r="G604">
        <v>5</v>
      </c>
      <c r="H604">
        <v>4200</v>
      </c>
      <c r="I604" t="s">
        <v>1900</v>
      </c>
      <c r="J604" t="s">
        <v>84</v>
      </c>
      <c r="K604" t="s">
        <v>61</v>
      </c>
      <c r="O604" t="str">
        <f t="shared" si="181"/>
        <v>Jaeden Graham</v>
      </c>
      <c r="P604" t="str">
        <f>IFERROR(VLOOKUP(O:O,'Name Bridge'!A:B,2,FALSE),O:O)</f>
        <v>Jaeden Graham</v>
      </c>
      <c r="Q604" s="12">
        <f>VLOOKUP($K604,'Defensive Stats'!$AC:$AH,2,FALSE)</f>
        <v>7.0618729096989963</v>
      </c>
      <c r="R604" s="12">
        <f>VLOOKUP($K604,'Defensive Stats'!$AC:$AH,4,FALSE)</f>
        <v>4.8530927835051543</v>
      </c>
      <c r="S604" s="12">
        <f>VLOOKUP($K604,'Defensive Stats'!$AC:$AH,6,FALSE)</f>
        <v>11.026109660574413</v>
      </c>
      <c r="T604" s="12">
        <f>IFERROR(VLOOKUP($P604,Passing!$C:$AF,9,FALSE)/VLOOKUP($P604,Passing!$C:$AF,5,FALSE),0)</f>
        <v>0</v>
      </c>
      <c r="U604" s="12">
        <f>IFERROR(VLOOKUP($P604,Passing!$C:$AF,11,FALSE)/VLOOKUP($P604,Passing!$C:$AF,5,FALSE),0)</f>
        <v>0</v>
      </c>
      <c r="V604" s="12">
        <f>IFERROR(VLOOKUP($P604,Passing!$C:$AF,18,FALSE),0)</f>
        <v>0</v>
      </c>
      <c r="W604" s="12">
        <f>IFERROR(VLOOKUP($P604,Passing!$C:$AF,12,FALSE)/VLOOKUP($P604,Passing!$C:$AF,5,FALSE),0)</f>
        <v>0</v>
      </c>
      <c r="X604" s="12">
        <f>IFERROR(IF(OR($B604="D",$B604="K"),0,VLOOKUP($P604,Receiving!$C:$T,7,FALSE)/VLOOKUP($P604,Receiving!$C:$T,5,FALSE)),0)*$AJ604</f>
        <v>0.625</v>
      </c>
      <c r="Y604" s="21">
        <f>IFERROR(VLOOKUP($P604,Receiving!$C:$T,8,FALSE)/VLOOKUP($P604,Receiving!$C:$T,5,FALSE),0)</f>
        <v>0.5625</v>
      </c>
      <c r="Z604" s="21">
        <f>IFERROR(VLOOKUP($P604,Receiving!$C:$T,10,FALSE)/VLOOKUP($P604,Receiving!$C:$T,5,FALSE),0)</f>
        <v>9.3125</v>
      </c>
      <c r="AA604" s="21">
        <f>IFERROR(VLOOKUP($P604,Receiving!$C:$T,11,FALSE),0)</f>
        <v>16.600000000000001</v>
      </c>
      <c r="AB604" s="21">
        <f>IFERROR(VLOOKUP($P604,Receiving!$C:$T,14,FALSE),0)</f>
        <v>53</v>
      </c>
      <c r="AC604" s="21">
        <f>IFERROR(VLOOKUP($P604,Receiving!$C:$T,11,FALSE)/VLOOKUP($P604,Receiving!$C:$T,5,FALSE),0)</f>
        <v>1.0375000000000001</v>
      </c>
      <c r="AD604" s="12">
        <f>IFERROR(VLOOKUP($P604,Rushing!$C:$P,7,FALSE)/VLOOKUP($P604,Rushing!$C:$P,5,FALSE),0)</f>
        <v>0</v>
      </c>
      <c r="AE604" s="12">
        <f>IFERROR(VLOOKUP($P604,Rushing!$C:$P,8,FALSE)/VLOOKUP($P604,Rushing!$C:$P,5,FALSE),0)</f>
        <v>0</v>
      </c>
      <c r="AF604" s="12">
        <f>IFERROR(VLOOKUP($P604,Rushing!$C:$P,12,FALSE),0)</f>
        <v>0</v>
      </c>
      <c r="AG604" s="12">
        <f>IFERROR(VLOOKUP($P604,Rushing!$C:$P,9,FALSE)/VLOOKUP($P604,Rushing!$C:$P,5,FALSE),0)</f>
        <v>0</v>
      </c>
      <c r="AH604" s="12">
        <f>VLOOKUP($J604,'Vegas Odds'!$B:$S,18,FALSE)</f>
        <v>44.774070299355685</v>
      </c>
      <c r="AI604" s="12">
        <f>VLOOKUP($J604,'Vegas Odds'!$B:$S,17,FALSE)</f>
        <v>21.325929700644309</v>
      </c>
      <c r="AJ604">
        <v>1</v>
      </c>
      <c r="AK604" s="12">
        <f t="shared" si="174"/>
        <v>0</v>
      </c>
      <c r="AL604" s="12">
        <f t="shared" si="175"/>
        <v>0</v>
      </c>
      <c r="AM604" s="12">
        <f>V604/Team_Defense_Table[[#Totals],[Passing yds/att]]*'Fanduel Export'!Q604</f>
        <v>0</v>
      </c>
      <c r="AN604" s="12">
        <f t="shared" si="190"/>
        <v>0</v>
      </c>
      <c r="AO604" s="12">
        <f>IFERROR(IF(OR($B604="D",$B604="K"),0,VLOOKUP($P604,Receiving!$C:$T,7,FALSE)/VLOOKUP($P604,Receiving!$C:$T,5,FALSE)),0)*$AJ604</f>
        <v>0.625</v>
      </c>
      <c r="AP604" s="21">
        <f t="shared" si="182"/>
        <v>36.57628205128205</v>
      </c>
      <c r="AQ604" s="21">
        <f t="shared" si="183"/>
        <v>0.76508032986683605</v>
      </c>
      <c r="AR604" s="22">
        <f t="shared" si="176"/>
        <v>0.5625</v>
      </c>
      <c r="AS604" s="22">
        <f t="shared" si="184"/>
        <v>0.68857229688015242</v>
      </c>
      <c r="AT604" s="22">
        <f>AA604/Team_Defense_Table[[#Totals],[Yards per completion]]*'Fanduel Export'!S604</f>
        <v>17.237189951635983</v>
      </c>
      <c r="AU604" s="12">
        <f t="shared" si="191"/>
        <v>11.869051476757473</v>
      </c>
      <c r="AV604" s="12">
        <f t="shared" si="177"/>
        <v>0</v>
      </c>
      <c r="AW604" s="21">
        <f t="shared" si="185"/>
        <v>30.875869963369961</v>
      </c>
      <c r="AX604" s="12">
        <f t="shared" si="186"/>
        <v>0</v>
      </c>
      <c r="AY604" s="12">
        <f>AF604/Team_Defense_Table[[#Totals],[Rushing Y/A]]*R604</f>
        <v>0</v>
      </c>
      <c r="AZ604" s="12">
        <f t="shared" si="192"/>
        <v>0</v>
      </c>
      <c r="BA604" s="22">
        <f t="shared" si="178"/>
        <v>1.4681551476757473</v>
      </c>
      <c r="BB604" s="22">
        <f t="shared" si="179"/>
        <v>0.34956074944660648</v>
      </c>
      <c r="BC604" s="21">
        <f t="shared" si="180"/>
        <v>0.14880952380952381</v>
      </c>
      <c r="BD604" t="str">
        <f t="shared" si="187"/>
        <v>Jaeden Graham</v>
      </c>
      <c r="BE604">
        <f t="shared" si="188"/>
        <v>4200</v>
      </c>
      <c r="BF604" t="str">
        <f t="shared" si="189"/>
        <v>TE</v>
      </c>
    </row>
    <row r="605" spans="1:58" x14ac:dyDescent="0.3">
      <c r="A605" t="s">
        <v>3574</v>
      </c>
      <c r="B605" t="s">
        <v>52</v>
      </c>
      <c r="C605" t="s">
        <v>2225</v>
      </c>
      <c r="D605" t="s">
        <v>427</v>
      </c>
      <c r="E605" t="s">
        <v>3575</v>
      </c>
      <c r="F605">
        <v>2.3333333333333299</v>
      </c>
      <c r="G605">
        <v>9</v>
      </c>
      <c r="H605">
        <v>4200</v>
      </c>
      <c r="I605" t="s">
        <v>1896</v>
      </c>
      <c r="J605" t="s">
        <v>1094</v>
      </c>
      <c r="K605" t="s">
        <v>46</v>
      </c>
      <c r="O605" t="str">
        <f t="shared" si="181"/>
        <v>Robert Tonyan</v>
      </c>
      <c r="P605" t="str">
        <f>IFERROR(VLOOKUP(O:O,'Name Bridge'!A:B,2,FALSE),O:O)</f>
        <v>Robert Tonyan</v>
      </c>
      <c r="Q605" s="12">
        <f>VLOOKUP($K605,'Defensive Stats'!$AC:$AH,2,FALSE)</f>
        <v>6.2179700499168051</v>
      </c>
      <c r="R605" s="12">
        <f>VLOOKUP($K605,'Defensive Stats'!$AC:$AH,4,FALSE)</f>
        <v>4.2772277227722775</v>
      </c>
      <c r="S605" s="12">
        <f>VLOOKUP($K605,'Defensive Stats'!$AC:$AH,6,FALSE)</f>
        <v>9.4847715736040605</v>
      </c>
      <c r="T605" s="12">
        <f>IFERROR(VLOOKUP($P605,Passing!$C:$AF,9,FALSE)/VLOOKUP($P605,Passing!$C:$AF,5,FALSE),0)</f>
        <v>0</v>
      </c>
      <c r="U605" s="12">
        <f>IFERROR(VLOOKUP($P605,Passing!$C:$AF,11,FALSE)/VLOOKUP($P605,Passing!$C:$AF,5,FALSE),0)</f>
        <v>0</v>
      </c>
      <c r="V605" s="12">
        <f>IFERROR(VLOOKUP($P605,Passing!$C:$AF,18,FALSE),0)</f>
        <v>0</v>
      </c>
      <c r="W605" s="12">
        <f>IFERROR(VLOOKUP($P605,Passing!$C:$AF,12,FALSE)/VLOOKUP($P605,Passing!$C:$AF,5,FALSE),0)</f>
        <v>0</v>
      </c>
      <c r="X605" s="12">
        <f>IFERROR(IF(OR($B605="D",$B605="K"),0,VLOOKUP($P605,Receiving!$C:$T,7,FALSE)/VLOOKUP($P605,Receiving!$C:$T,5,FALSE)),0)*$AJ605</f>
        <v>1.3636363636363635</v>
      </c>
      <c r="Y605" s="21">
        <f>IFERROR(VLOOKUP($P605,Receiving!$C:$T,8,FALSE)/VLOOKUP($P605,Receiving!$C:$T,5,FALSE),0)</f>
        <v>0.90909090909090906</v>
      </c>
      <c r="Z605" s="21">
        <f>IFERROR(VLOOKUP($P605,Receiving!$C:$T,10,FALSE)/VLOOKUP($P605,Receiving!$C:$T,5,FALSE),0)</f>
        <v>9.0909090909090917</v>
      </c>
      <c r="AA605" s="21">
        <f>IFERROR(VLOOKUP($P605,Receiving!$C:$T,11,FALSE),0)</f>
        <v>10</v>
      </c>
      <c r="AB605" s="21">
        <f>IFERROR(VLOOKUP($P605,Receiving!$C:$T,14,FALSE),0)</f>
        <v>28</v>
      </c>
      <c r="AC605" s="21">
        <f>IFERROR(VLOOKUP($P605,Receiving!$C:$T,11,FALSE)/VLOOKUP($P605,Receiving!$C:$T,5,FALSE),0)</f>
        <v>0.90909090909090906</v>
      </c>
      <c r="AD605" s="12">
        <f>IFERROR(VLOOKUP($P605,Rushing!$C:$P,7,FALSE)/VLOOKUP($P605,Rushing!$C:$P,5,FALSE),0)</f>
        <v>0</v>
      </c>
      <c r="AE605" s="12">
        <f>IFERROR(VLOOKUP($P605,Rushing!$C:$P,8,FALSE)/VLOOKUP($P605,Rushing!$C:$P,5,FALSE),0)</f>
        <v>0</v>
      </c>
      <c r="AF605" s="12">
        <f>IFERROR(VLOOKUP($P605,Rushing!$C:$P,12,FALSE),0)</f>
        <v>0</v>
      </c>
      <c r="AG605" s="12">
        <f>IFERROR(VLOOKUP($P605,Rushing!$C:$P,9,FALSE)/VLOOKUP($P605,Rushing!$C:$P,5,FALSE),0)</f>
        <v>0</v>
      </c>
      <c r="AH605" s="12">
        <f>VLOOKUP($J605,'Vegas Odds'!$B:$S,18,FALSE)</f>
        <v>37.252589426829275</v>
      </c>
      <c r="AI605" s="12">
        <f>VLOOKUP($J605,'Vegas Odds'!$B:$S,17,FALSE)</f>
        <v>23.147410573170728</v>
      </c>
      <c r="AJ605">
        <v>1</v>
      </c>
      <c r="AK605" s="12">
        <f t="shared" si="174"/>
        <v>0</v>
      </c>
      <c r="AL605" s="12">
        <f t="shared" si="175"/>
        <v>0</v>
      </c>
      <c r="AM605" s="12">
        <f>V605/Team_Defense_Table[[#Totals],[Passing yds/att]]*'Fanduel Export'!Q605</f>
        <v>0</v>
      </c>
      <c r="AN605" s="12">
        <f t="shared" si="190"/>
        <v>0</v>
      </c>
      <c r="AO605" s="12">
        <f>IFERROR(IF(OR($B605="D",$B605="K"),0,VLOOKUP($P605,Receiving!$C:$T,7,FALSE)/VLOOKUP($P605,Receiving!$C:$T,5,FALSE)),0)*$AJ605</f>
        <v>1.3636363636363635</v>
      </c>
      <c r="AP605" s="21">
        <f t="shared" si="182"/>
        <v>34.582088744588752</v>
      </c>
      <c r="AQ605" s="21">
        <f t="shared" si="183"/>
        <v>1.4689391944258634</v>
      </c>
      <c r="AR605" s="22">
        <f t="shared" si="176"/>
        <v>0.90909090909090906</v>
      </c>
      <c r="AS605" s="22">
        <f t="shared" si="184"/>
        <v>0.97929279628390908</v>
      </c>
      <c r="AT605" s="22">
        <f>AA605/Team_Defense_Table[[#Totals],[Yards per completion]]*'Fanduel Export'!S605</f>
        <v>8.9322927438925479</v>
      </c>
      <c r="AU605" s="12">
        <f t="shared" si="191"/>
        <v>8.7473299383930048</v>
      </c>
      <c r="AV605" s="12">
        <f t="shared" si="177"/>
        <v>0</v>
      </c>
      <c r="AW605" s="21">
        <f t="shared" si="185"/>
        <v>28.472023809523812</v>
      </c>
      <c r="AX605" s="12">
        <f t="shared" si="186"/>
        <v>0</v>
      </c>
      <c r="AY605" s="12">
        <f>AF605/Team_Defense_Table[[#Totals],[Rushing Y/A]]*R605</f>
        <v>0</v>
      </c>
      <c r="AZ605" s="12">
        <f t="shared" si="192"/>
        <v>0</v>
      </c>
      <c r="BA605" s="22">
        <f t="shared" si="178"/>
        <v>1.3292784483847551</v>
      </c>
      <c r="BB605" s="22">
        <f t="shared" si="179"/>
        <v>0.31649486866303689</v>
      </c>
      <c r="BC605" s="21">
        <f t="shared" si="180"/>
        <v>0.32467532467532462</v>
      </c>
      <c r="BD605" t="str">
        <f t="shared" si="187"/>
        <v>Robert Tonyan</v>
      </c>
      <c r="BE605">
        <f t="shared" si="188"/>
        <v>4200</v>
      </c>
      <c r="BF605" t="str">
        <f t="shared" si="189"/>
        <v>TE</v>
      </c>
    </row>
    <row r="606" spans="1:58" x14ac:dyDescent="0.3">
      <c r="A606" t="s">
        <v>3576</v>
      </c>
      <c r="B606" t="s">
        <v>52</v>
      </c>
      <c r="C606" t="s">
        <v>1905</v>
      </c>
      <c r="D606" t="s">
        <v>315</v>
      </c>
      <c r="E606" t="s">
        <v>2525</v>
      </c>
      <c r="F606">
        <v>4.0846152672400802</v>
      </c>
      <c r="G606">
        <v>13</v>
      </c>
      <c r="H606">
        <v>4200</v>
      </c>
      <c r="I606" t="s">
        <v>1892</v>
      </c>
      <c r="J606" t="s">
        <v>1095</v>
      </c>
      <c r="K606" t="s">
        <v>1096</v>
      </c>
      <c r="O606" t="str">
        <f t="shared" si="181"/>
        <v>Josh Hill</v>
      </c>
      <c r="P606" t="str">
        <f>IFERROR(VLOOKUP(O:O,'Name Bridge'!A:B,2,FALSE),O:O)</f>
        <v>Josh Hill</v>
      </c>
      <c r="Q606" s="12">
        <f>VLOOKUP($K606,'Defensive Stats'!$AC:$AH,2,FALSE)</f>
        <v>6.5090361445783129</v>
      </c>
      <c r="R606" s="12">
        <f>VLOOKUP($K606,'Defensive Stats'!$AC:$AH,4,FALSE)</f>
        <v>3.2624309392265194</v>
      </c>
      <c r="S606" s="12">
        <f>VLOOKUP($K606,'Defensive Stats'!$AC:$AH,6,FALSE)</f>
        <v>10.593137254901961</v>
      </c>
      <c r="T606" s="12">
        <f>IFERROR(VLOOKUP($P606,Passing!$C:$AF,9,FALSE)/VLOOKUP($P606,Passing!$C:$AF,5,FALSE),0)</f>
        <v>0</v>
      </c>
      <c r="U606" s="12">
        <f>IFERROR(VLOOKUP($P606,Passing!$C:$AF,11,FALSE)/VLOOKUP($P606,Passing!$C:$AF,5,FALSE),0)</f>
        <v>0</v>
      </c>
      <c r="V606" s="12">
        <f>IFERROR(VLOOKUP($P606,Passing!$C:$AF,18,FALSE),0)</f>
        <v>0</v>
      </c>
      <c r="W606" s="12">
        <f>IFERROR(VLOOKUP($P606,Passing!$C:$AF,12,FALSE)/VLOOKUP($P606,Passing!$C:$AF,5,FALSE),0)</f>
        <v>0</v>
      </c>
      <c r="X606" s="12">
        <f>IFERROR(IF(OR($B606="D",$B606="K"),0,VLOOKUP($P606,Receiving!$C:$T,7,FALSE)/VLOOKUP($P606,Receiving!$C:$T,5,FALSE)),0)*$AJ606</f>
        <v>2.1875</v>
      </c>
      <c r="Y606" s="21">
        <f>IFERROR(VLOOKUP($P606,Receiving!$C:$T,8,FALSE)/VLOOKUP($P606,Receiving!$C:$T,5,FALSE),0)</f>
        <v>1.5625</v>
      </c>
      <c r="Z606" s="21">
        <f>IFERROR(VLOOKUP($P606,Receiving!$C:$T,10,FALSE)/VLOOKUP($P606,Receiving!$C:$T,5,FALSE),0)</f>
        <v>14.125</v>
      </c>
      <c r="AA606" s="21">
        <f>IFERROR(VLOOKUP($P606,Receiving!$C:$T,11,FALSE),0)</f>
        <v>9</v>
      </c>
      <c r="AB606" s="21">
        <f>IFERROR(VLOOKUP($P606,Receiving!$C:$T,14,FALSE),0)</f>
        <v>29</v>
      </c>
      <c r="AC606" s="21">
        <f>IFERROR(VLOOKUP($P606,Receiving!$C:$T,11,FALSE)/VLOOKUP($P606,Receiving!$C:$T,5,FALSE),0)</f>
        <v>0.5625</v>
      </c>
      <c r="AD606" s="12">
        <f>IFERROR(VLOOKUP($P606,Rushing!$C:$P,7,FALSE)/VLOOKUP($P606,Rushing!$C:$P,5,FALSE),0)</f>
        <v>0</v>
      </c>
      <c r="AE606" s="12">
        <f>IFERROR(VLOOKUP($P606,Rushing!$C:$P,8,FALSE)/VLOOKUP($P606,Rushing!$C:$P,5,FALSE),0)</f>
        <v>0</v>
      </c>
      <c r="AF606" s="12">
        <f>IFERROR(VLOOKUP($P606,Rushing!$C:$P,12,FALSE),0)</f>
        <v>0</v>
      </c>
      <c r="AG606" s="12">
        <f>IFERROR(VLOOKUP($P606,Rushing!$C:$P,9,FALSE)/VLOOKUP($P606,Rushing!$C:$P,5,FALSE),0)</f>
        <v>0</v>
      </c>
      <c r="AH606" s="12">
        <f>VLOOKUP($J606,'Vegas Odds'!$B:$S,18,FALSE)</f>
        <v>41.698085765579364</v>
      </c>
      <c r="AI606" s="12">
        <f>VLOOKUP($J606,'Vegas Odds'!$B:$S,17,FALSE)</f>
        <v>21.901914234420641</v>
      </c>
      <c r="AJ606">
        <v>1</v>
      </c>
      <c r="AK606" s="12">
        <f t="shared" si="174"/>
        <v>0</v>
      </c>
      <c r="AL606" s="12">
        <f t="shared" si="175"/>
        <v>0</v>
      </c>
      <c r="AM606" s="12">
        <f>V606/Team_Defense_Table[[#Totals],[Passing yds/att]]*'Fanduel Export'!Q606</f>
        <v>0</v>
      </c>
      <c r="AN606" s="12">
        <f t="shared" si="190"/>
        <v>0</v>
      </c>
      <c r="AO606" s="12">
        <f>IFERROR(IF(OR($B606="D",$B606="K"),0,VLOOKUP($P606,Receiving!$C:$T,7,FALSE)/VLOOKUP($P606,Receiving!$C:$T,5,FALSE)),0)*$AJ606</f>
        <v>2.1875</v>
      </c>
      <c r="AP606" s="21">
        <f t="shared" si="182"/>
        <v>40.582776292335119</v>
      </c>
      <c r="AQ606" s="21">
        <f t="shared" si="183"/>
        <v>2.2476176088877531</v>
      </c>
      <c r="AR606" s="22">
        <f t="shared" si="176"/>
        <v>1.5625</v>
      </c>
      <c r="AS606" s="22">
        <f t="shared" si="184"/>
        <v>1.605441149205538</v>
      </c>
      <c r="AT606" s="22">
        <f>AA606/Team_Defense_Table[[#Totals],[Yards per completion]]*'Fanduel Export'!S606</f>
        <v>8.9784874704112383</v>
      </c>
      <c r="AU606" s="12">
        <f t="shared" si="191"/>
        <v>14.414433242624543</v>
      </c>
      <c r="AV606" s="12">
        <f t="shared" si="177"/>
        <v>0</v>
      </c>
      <c r="AW606" s="21">
        <f t="shared" si="185"/>
        <v>30.380681818181817</v>
      </c>
      <c r="AX606" s="12">
        <f t="shared" si="186"/>
        <v>0</v>
      </c>
      <c r="AY606" s="12">
        <f>AF606/Team_Defense_Table[[#Totals],[Rushing Y/A]]*R606</f>
        <v>0</v>
      </c>
      <c r="AZ606" s="12">
        <f t="shared" si="192"/>
        <v>0</v>
      </c>
      <c r="BA606" s="22">
        <f t="shared" si="178"/>
        <v>2.2226933242624543</v>
      </c>
      <c r="BB606" s="22">
        <f t="shared" si="179"/>
        <v>0.5292126962529653</v>
      </c>
      <c r="BC606" s="21">
        <f t="shared" si="180"/>
        <v>0.52083333333333326</v>
      </c>
      <c r="BD606" t="str">
        <f t="shared" si="187"/>
        <v>Josh Hill</v>
      </c>
      <c r="BE606">
        <f t="shared" si="188"/>
        <v>4200</v>
      </c>
      <c r="BF606" t="str">
        <f t="shared" si="189"/>
        <v>TE</v>
      </c>
    </row>
    <row r="607" spans="1:58" x14ac:dyDescent="0.3">
      <c r="A607" t="s">
        <v>3577</v>
      </c>
      <c r="B607" t="s">
        <v>52</v>
      </c>
      <c r="C607" t="s">
        <v>2281</v>
      </c>
      <c r="D607" t="s">
        <v>278</v>
      </c>
      <c r="E607" t="s">
        <v>3578</v>
      </c>
      <c r="F607">
        <v>7.3400001525878897</v>
      </c>
      <c r="G607">
        <v>10</v>
      </c>
      <c r="H607">
        <v>4200</v>
      </c>
      <c r="I607" t="s">
        <v>1900</v>
      </c>
      <c r="J607" t="s">
        <v>61</v>
      </c>
      <c r="K607" t="s">
        <v>84</v>
      </c>
      <c r="O607" t="str">
        <f t="shared" si="181"/>
        <v>Jacob Hollister</v>
      </c>
      <c r="P607" t="str">
        <f>IFERROR(VLOOKUP(O:O,'Name Bridge'!A:B,2,FALSE),O:O)</f>
        <v>Jacob Hollister</v>
      </c>
      <c r="Q607" s="12">
        <f>VLOOKUP($K607,'Defensive Stats'!$AC:$AH,2,FALSE)</f>
        <v>7.3097014925373136</v>
      </c>
      <c r="R607" s="12">
        <f>VLOOKUP($K607,'Defensive Stats'!$AC:$AH,4,FALSE)</f>
        <v>4.2161520190023749</v>
      </c>
      <c r="S607" s="12">
        <f>VLOOKUP($K607,'Defensive Stats'!$AC:$AH,6,FALSE)</f>
        <v>11.162393162393162</v>
      </c>
      <c r="T607" s="12">
        <f>IFERROR(VLOOKUP($P607,Passing!$C:$AF,9,FALSE)/VLOOKUP($P607,Passing!$C:$AF,5,FALSE),0)</f>
        <v>0</v>
      </c>
      <c r="U607" s="12">
        <f>IFERROR(VLOOKUP($P607,Passing!$C:$AF,11,FALSE)/VLOOKUP($P607,Passing!$C:$AF,5,FALSE),0)</f>
        <v>0</v>
      </c>
      <c r="V607" s="12">
        <f>IFERROR(VLOOKUP($P607,Passing!$C:$AF,18,FALSE),0)</f>
        <v>0</v>
      </c>
      <c r="W607" s="12">
        <f>IFERROR(VLOOKUP($P607,Passing!$C:$AF,12,FALSE)/VLOOKUP($P607,Passing!$C:$AF,5,FALSE),0)</f>
        <v>0</v>
      </c>
      <c r="X607" s="12">
        <f>IFERROR(IF(OR($B607="D",$B607="K"),0,VLOOKUP($P607,Receiving!$C:$T,7,FALSE)/VLOOKUP($P607,Receiving!$C:$T,5,FALSE)),0)*$AJ607</f>
        <v>5.3636363636363633</v>
      </c>
      <c r="Y607" s="21">
        <f>IFERROR(VLOOKUP($P607,Receiving!$C:$T,8,FALSE)/VLOOKUP($P607,Receiving!$C:$T,5,FALSE),0)</f>
        <v>3.7272727272727271</v>
      </c>
      <c r="Z607" s="21">
        <f>IFERROR(VLOOKUP($P607,Receiving!$C:$T,10,FALSE)/VLOOKUP($P607,Receiving!$C:$T,5,FALSE),0)</f>
        <v>31.727272727272727</v>
      </c>
      <c r="AA607" s="21">
        <f>IFERROR(VLOOKUP($P607,Receiving!$C:$T,11,FALSE),0)</f>
        <v>8.5</v>
      </c>
      <c r="AB607" s="21">
        <f>IFERROR(VLOOKUP($P607,Receiving!$C:$T,14,FALSE),0)</f>
        <v>22</v>
      </c>
      <c r="AC607" s="21">
        <f>IFERROR(VLOOKUP($P607,Receiving!$C:$T,11,FALSE)/VLOOKUP($P607,Receiving!$C:$T,5,FALSE),0)</f>
        <v>0.77272727272727271</v>
      </c>
      <c r="AD607" s="12">
        <f>IFERROR(VLOOKUP($P607,Rushing!$C:$P,7,FALSE)/VLOOKUP($P607,Rushing!$C:$P,5,FALSE),0)</f>
        <v>0</v>
      </c>
      <c r="AE607" s="12">
        <f>IFERROR(VLOOKUP($P607,Rushing!$C:$P,8,FALSE)/VLOOKUP($P607,Rushing!$C:$P,5,FALSE),0)</f>
        <v>0</v>
      </c>
      <c r="AF607" s="12">
        <f>IFERROR(VLOOKUP($P607,Rushing!$C:$P,12,FALSE),0)</f>
        <v>0</v>
      </c>
      <c r="AG607" s="12">
        <f>IFERROR(VLOOKUP($P607,Rushing!$C:$P,9,FALSE)/VLOOKUP($P607,Rushing!$C:$P,5,FALSE),0)</f>
        <v>0</v>
      </c>
      <c r="AH607" s="12">
        <f>VLOOKUP($J607,'Vegas Odds'!$B:$S,18,FALSE)</f>
        <v>34.284943948412703</v>
      </c>
      <c r="AI607" s="12">
        <f>VLOOKUP($J607,'Vegas Odds'!$B:$S,17,FALSE)</f>
        <v>30.315056051587295</v>
      </c>
      <c r="AJ607">
        <v>1</v>
      </c>
      <c r="AK607" s="12">
        <f t="shared" si="174"/>
        <v>0</v>
      </c>
      <c r="AL607" s="12">
        <f t="shared" si="175"/>
        <v>0</v>
      </c>
      <c r="AM607" s="12">
        <f>V607/Team_Defense_Table[[#Totals],[Passing yds/att]]*'Fanduel Export'!Q607</f>
        <v>0</v>
      </c>
      <c r="AN607" s="12">
        <f t="shared" si="190"/>
        <v>0</v>
      </c>
      <c r="AO607" s="12">
        <f>IFERROR(IF(OR($B607="D",$B607="K"),0,VLOOKUP($P607,Receiving!$C:$T,7,FALSE)/VLOOKUP($P607,Receiving!$C:$T,5,FALSE)),0)*$AJ607</f>
        <v>5.3636363636363633</v>
      </c>
      <c r="AP607" s="21">
        <f t="shared" si="182"/>
        <v>34.263041125541122</v>
      </c>
      <c r="AQ607" s="21">
        <f t="shared" si="183"/>
        <v>5.3670650953939987</v>
      </c>
      <c r="AR607" s="22">
        <f t="shared" si="176"/>
        <v>3.7272727272727271</v>
      </c>
      <c r="AS607" s="22">
        <f t="shared" si="184"/>
        <v>3.729655405273796</v>
      </c>
      <c r="AT607" s="22">
        <f>AA607/Team_Defense_Table[[#Totals],[Yards per completion]]*'Fanduel Export'!S607</f>
        <v>8.935365314167349</v>
      </c>
      <c r="AU607" s="12">
        <f t="shared" si="191"/>
        <v>33.325833542080247</v>
      </c>
      <c r="AV607" s="12">
        <f t="shared" si="177"/>
        <v>0</v>
      </c>
      <c r="AW607" s="21">
        <f t="shared" si="185"/>
        <v>46.789285714285711</v>
      </c>
      <c r="AX607" s="12">
        <f t="shared" si="186"/>
        <v>0</v>
      </c>
      <c r="AY607" s="12">
        <f>AF607/Team_Defense_Table[[#Totals],[Rushing Y/A]]*R607</f>
        <v>0</v>
      </c>
      <c r="AZ607" s="12">
        <f t="shared" si="192"/>
        <v>0</v>
      </c>
      <c r="BA607" s="22">
        <f t="shared" si="178"/>
        <v>5.1962197178443885</v>
      </c>
      <c r="BB607" s="22">
        <f t="shared" si="179"/>
        <v>1.2371951709153306</v>
      </c>
      <c r="BC607" s="21">
        <f t="shared" si="180"/>
        <v>1.277056277056277</v>
      </c>
      <c r="BD607" t="str">
        <f t="shared" si="187"/>
        <v>Jacob Hollister</v>
      </c>
      <c r="BE607">
        <f t="shared" si="188"/>
        <v>4200</v>
      </c>
      <c r="BF607" t="str">
        <f t="shared" si="189"/>
        <v>TE</v>
      </c>
    </row>
    <row r="608" spans="1:58" x14ac:dyDescent="0.3">
      <c r="A608" t="s">
        <v>3579</v>
      </c>
      <c r="B608" t="s">
        <v>52</v>
      </c>
      <c r="C608" t="s">
        <v>3580</v>
      </c>
      <c r="D608" t="s">
        <v>335</v>
      </c>
      <c r="E608" t="s">
        <v>2815</v>
      </c>
      <c r="F608">
        <v>3.2615385789137599</v>
      </c>
      <c r="G608">
        <v>13</v>
      </c>
      <c r="H608">
        <v>4200</v>
      </c>
      <c r="I608" t="s">
        <v>1968</v>
      </c>
      <c r="J608" t="s">
        <v>99</v>
      </c>
      <c r="K608" t="s">
        <v>72</v>
      </c>
      <c r="O608" t="str">
        <f t="shared" si="181"/>
        <v>Demetrius Harris</v>
      </c>
      <c r="P608" t="str">
        <f>IFERROR(VLOOKUP(O:O,'Name Bridge'!A:B,2,FALSE),O:O)</f>
        <v>Demetrius Harris</v>
      </c>
      <c r="Q608" s="12">
        <f>VLOOKUP($K608,'Defensive Stats'!$AC:$AH,2,FALSE)</f>
        <v>7.4484451718494276</v>
      </c>
      <c r="R608" s="12">
        <f>VLOOKUP($K608,'Defensive Stats'!$AC:$AH,4,FALSE)</f>
        <v>4.0769230769230766</v>
      </c>
      <c r="S608" s="12">
        <f>VLOOKUP($K608,'Defensive Stats'!$AC:$AH,6,FALSE)</f>
        <v>11.94488188976378</v>
      </c>
      <c r="T608" s="12">
        <f>IFERROR(VLOOKUP($P608,Passing!$C:$AF,9,FALSE)/VLOOKUP($P608,Passing!$C:$AF,5,FALSE),0)</f>
        <v>0</v>
      </c>
      <c r="U608" s="12">
        <f>IFERROR(VLOOKUP($P608,Passing!$C:$AF,11,FALSE)/VLOOKUP($P608,Passing!$C:$AF,5,FALSE),0)</f>
        <v>0</v>
      </c>
      <c r="V608" s="12">
        <f>IFERROR(VLOOKUP($P608,Passing!$C:$AF,18,FALSE),0)</f>
        <v>0</v>
      </c>
      <c r="W608" s="12">
        <f>IFERROR(VLOOKUP($P608,Passing!$C:$AF,12,FALSE)/VLOOKUP($P608,Passing!$C:$AF,5,FALSE),0)</f>
        <v>0</v>
      </c>
      <c r="X608" s="12">
        <f>IFERROR(IF(OR($B608="D",$B608="K"),0,VLOOKUP($P608,Receiving!$C:$T,7,FALSE)/VLOOKUP($P608,Receiving!$C:$T,5,FALSE)),0)*$AJ608</f>
        <v>1.8</v>
      </c>
      <c r="Y608" s="21">
        <f>IFERROR(VLOOKUP($P608,Receiving!$C:$T,8,FALSE)/VLOOKUP($P608,Receiving!$C:$T,5,FALSE),0)</f>
        <v>1</v>
      </c>
      <c r="Z608" s="21">
        <f>IFERROR(VLOOKUP($P608,Receiving!$C:$T,10,FALSE)/VLOOKUP($P608,Receiving!$C:$T,5,FALSE),0)</f>
        <v>9.9333333333333336</v>
      </c>
      <c r="AA608" s="21">
        <f>IFERROR(VLOOKUP($P608,Receiving!$C:$T,11,FALSE),0)</f>
        <v>9.9</v>
      </c>
      <c r="AB608" s="21">
        <f>IFERROR(VLOOKUP($P608,Receiving!$C:$T,14,FALSE),0)</f>
        <v>23</v>
      </c>
      <c r="AC608" s="21">
        <f>IFERROR(VLOOKUP($P608,Receiving!$C:$T,11,FALSE)/VLOOKUP($P608,Receiving!$C:$T,5,FALSE),0)</f>
        <v>0.66</v>
      </c>
      <c r="AD608" s="12">
        <f>IFERROR(VLOOKUP($P608,Rushing!$C:$P,7,FALSE)/VLOOKUP($P608,Rushing!$C:$P,5,FALSE),0)</f>
        <v>0</v>
      </c>
      <c r="AE608" s="12">
        <f>IFERROR(VLOOKUP($P608,Rushing!$C:$P,8,FALSE)/VLOOKUP($P608,Rushing!$C:$P,5,FALSE),0)</f>
        <v>0</v>
      </c>
      <c r="AF608" s="12">
        <f>IFERROR(VLOOKUP($P608,Rushing!$C:$P,12,FALSE),0)</f>
        <v>0</v>
      </c>
      <c r="AG608" s="12">
        <f>IFERROR(VLOOKUP($P608,Rushing!$C:$P,9,FALSE)/VLOOKUP($P608,Rushing!$C:$P,5,FALSE),0)</f>
        <v>0</v>
      </c>
      <c r="AH608" s="12">
        <f>VLOOKUP($J608,'Vegas Odds'!$B:$S,18,FALSE)</f>
        <v>39.087289482995565</v>
      </c>
      <c r="AI608" s="12">
        <f>VLOOKUP($J608,'Vegas Odds'!$B:$S,17,FALSE)</f>
        <v>21.912710517004435</v>
      </c>
      <c r="AJ608">
        <v>1</v>
      </c>
      <c r="AK608" s="12">
        <f t="shared" si="174"/>
        <v>0</v>
      </c>
      <c r="AL608" s="12">
        <f t="shared" si="175"/>
        <v>0</v>
      </c>
      <c r="AM608" s="12">
        <f>V608/Team_Defense_Table[[#Totals],[Passing yds/att]]*'Fanduel Export'!Q608</f>
        <v>0</v>
      </c>
      <c r="AN608" s="12">
        <f t="shared" si="190"/>
        <v>0</v>
      </c>
      <c r="AO608" s="12">
        <f>IFERROR(IF(OR($B608="D",$B608="K"),0,VLOOKUP($P608,Receiving!$C:$T,7,FALSE)/VLOOKUP($P608,Receiving!$C:$T,5,FALSE)),0)*$AJ608</f>
        <v>1.8</v>
      </c>
      <c r="AP608" s="21">
        <f t="shared" si="182"/>
        <v>29.935714285714287</v>
      </c>
      <c r="AQ608" s="21">
        <f t="shared" si="183"/>
        <v>2.3502736697005204</v>
      </c>
      <c r="AR608" s="22">
        <f t="shared" si="176"/>
        <v>1</v>
      </c>
      <c r="AS608" s="22">
        <f t="shared" si="184"/>
        <v>1.3057075942780669</v>
      </c>
      <c r="AT608" s="22">
        <f>AA608/Team_Defense_Table[[#Totals],[Yards per completion]]*'Fanduel Export'!S608</f>
        <v>11.136612958212506</v>
      </c>
      <c r="AU608" s="12">
        <f t="shared" si="191"/>
        <v>14.541160114073598</v>
      </c>
      <c r="AV608" s="12">
        <f t="shared" si="177"/>
        <v>0</v>
      </c>
      <c r="AW608" s="21">
        <f t="shared" si="185"/>
        <v>24.985714285714284</v>
      </c>
      <c r="AX608" s="12">
        <f t="shared" si="186"/>
        <v>0</v>
      </c>
      <c r="AY608" s="12">
        <f>AF608/Team_Defense_Table[[#Totals],[Rushing Y/A]]*R608</f>
        <v>0</v>
      </c>
      <c r="AZ608" s="12">
        <f t="shared" si="192"/>
        <v>0</v>
      </c>
      <c r="BA608" s="22">
        <f t="shared" si="178"/>
        <v>1.9541160114073599</v>
      </c>
      <c r="BB608" s="22">
        <f t="shared" si="179"/>
        <v>0.46526571700175234</v>
      </c>
      <c r="BC608" s="21">
        <f t="shared" si="180"/>
        <v>0.42857142857142855</v>
      </c>
      <c r="BD608" t="str">
        <f t="shared" si="187"/>
        <v>Demetrius Harris</v>
      </c>
      <c r="BE608">
        <f t="shared" si="188"/>
        <v>4200</v>
      </c>
      <c r="BF608" t="str">
        <f t="shared" si="189"/>
        <v>TE</v>
      </c>
    </row>
    <row r="609" spans="1:58" x14ac:dyDescent="0.3">
      <c r="A609" t="s">
        <v>3581</v>
      </c>
      <c r="B609" t="s">
        <v>52</v>
      </c>
      <c r="C609" t="s">
        <v>3582</v>
      </c>
      <c r="D609" t="s">
        <v>426</v>
      </c>
      <c r="E609" t="s">
        <v>3583</v>
      </c>
      <c r="F609">
        <v>4.0599998474121097</v>
      </c>
      <c r="G609">
        <v>5</v>
      </c>
      <c r="H609">
        <v>4100</v>
      </c>
      <c r="I609" t="s">
        <v>1941</v>
      </c>
      <c r="J609" t="s">
        <v>135</v>
      </c>
      <c r="K609" t="s">
        <v>76</v>
      </c>
      <c r="O609" t="str">
        <f t="shared" si="181"/>
        <v>Hale Hentges</v>
      </c>
      <c r="P609" t="str">
        <f>IFERROR(VLOOKUP(O:O,'Name Bridge'!A:B,2,FALSE),O:O)</f>
        <v>Hale Hentges</v>
      </c>
      <c r="Q609" s="12">
        <f>VLOOKUP($K609,'Defensive Stats'!$AC:$AH,2,FALSE)</f>
        <v>6.7688266199649734</v>
      </c>
      <c r="R609" s="12">
        <f>VLOOKUP($K609,'Defensive Stats'!$AC:$AH,4,FALSE)</f>
        <v>4.0849858356940514</v>
      </c>
      <c r="S609" s="12">
        <f>VLOOKUP($K609,'Defensive Stats'!$AC:$AH,6,FALSE)</f>
        <v>11.10632183908046</v>
      </c>
      <c r="T609" s="12">
        <f>IFERROR(VLOOKUP($P609,Passing!$C:$AF,9,FALSE)/VLOOKUP($P609,Passing!$C:$AF,5,FALSE),0)</f>
        <v>0</v>
      </c>
      <c r="U609" s="12">
        <f>IFERROR(VLOOKUP($P609,Passing!$C:$AF,11,FALSE)/VLOOKUP($P609,Passing!$C:$AF,5,FALSE),0)</f>
        <v>0</v>
      </c>
      <c r="V609" s="12">
        <f>IFERROR(VLOOKUP($P609,Passing!$C:$AF,18,FALSE),0)</f>
        <v>0</v>
      </c>
      <c r="W609" s="12">
        <f>IFERROR(VLOOKUP($P609,Passing!$C:$AF,12,FALSE)/VLOOKUP($P609,Passing!$C:$AF,5,FALSE),0)</f>
        <v>0</v>
      </c>
      <c r="X609" s="12">
        <f>IFERROR(IF(OR($B609="D",$B609="K"),0,VLOOKUP($P609,Receiving!$C:$T,7,FALSE)/VLOOKUP($P609,Receiving!$C:$T,5,FALSE)),0)*$AJ609</f>
        <v>1.2727272727272727</v>
      </c>
      <c r="Y609" s="21">
        <f>IFERROR(VLOOKUP($P609,Receiving!$C:$T,8,FALSE)/VLOOKUP($P609,Receiving!$C:$T,5,FALSE),0)</f>
        <v>0.72727272727272729</v>
      </c>
      <c r="Z609" s="21">
        <f>IFERROR(VLOOKUP($P609,Receiving!$C:$T,10,FALSE)/VLOOKUP($P609,Receiving!$C:$T,5,FALSE),0)</f>
        <v>9.3636363636363633</v>
      </c>
      <c r="AA609" s="21">
        <f>IFERROR(VLOOKUP($P609,Receiving!$C:$T,11,FALSE),0)</f>
        <v>12.9</v>
      </c>
      <c r="AB609" s="21">
        <f>IFERROR(VLOOKUP($P609,Receiving!$C:$T,14,FALSE),0)</f>
        <v>24</v>
      </c>
      <c r="AC609" s="21">
        <f>IFERROR(VLOOKUP($P609,Receiving!$C:$T,11,FALSE)/VLOOKUP($P609,Receiving!$C:$T,5,FALSE),0)</f>
        <v>1.1727272727272728</v>
      </c>
      <c r="AD609" s="12">
        <f>IFERROR(VLOOKUP($P609,Rushing!$C:$P,7,FALSE)/VLOOKUP($P609,Rushing!$C:$P,5,FALSE),0)</f>
        <v>0</v>
      </c>
      <c r="AE609" s="12">
        <f>IFERROR(VLOOKUP($P609,Rushing!$C:$P,8,FALSE)/VLOOKUP($P609,Rushing!$C:$P,5,FALSE),0)</f>
        <v>0</v>
      </c>
      <c r="AF609" s="12">
        <f>IFERROR(VLOOKUP($P609,Rushing!$C:$P,12,FALSE),0)</f>
        <v>0</v>
      </c>
      <c r="AG609" s="12">
        <f>IFERROR(VLOOKUP($P609,Rushing!$C:$P,9,FALSE)/VLOOKUP($P609,Rushing!$C:$P,5,FALSE),0)</f>
        <v>0</v>
      </c>
      <c r="AH609" s="12">
        <f>VLOOKUP($J609,'Vegas Odds'!$B:$S,18,FALSE)</f>
        <v>36.75783627131635</v>
      </c>
      <c r="AI609" s="12">
        <f>VLOOKUP($J609,'Vegas Odds'!$B:$S,17,FALSE)</f>
        <v>17.842163728683655</v>
      </c>
      <c r="AJ609">
        <v>1</v>
      </c>
      <c r="AK609" s="12">
        <f t="shared" si="174"/>
        <v>0</v>
      </c>
      <c r="AL609" s="12">
        <f t="shared" si="175"/>
        <v>0</v>
      </c>
      <c r="AM609" s="12">
        <f>V609/Team_Defense_Table[[#Totals],[Passing yds/att]]*'Fanduel Export'!Q609</f>
        <v>0</v>
      </c>
      <c r="AN609" s="12">
        <f t="shared" si="190"/>
        <v>0</v>
      </c>
      <c r="AO609" s="12">
        <f>IFERROR(IF(OR($B609="D",$B609="K"),0,VLOOKUP($P609,Receiving!$C:$T,7,FALSE)/VLOOKUP($P609,Receiving!$C:$T,5,FALSE)),0)*$AJ609</f>
        <v>1.2727272727272727</v>
      </c>
      <c r="AP609" s="21">
        <f t="shared" si="182"/>
        <v>32.519155844155847</v>
      </c>
      <c r="AQ609" s="21">
        <f t="shared" si="183"/>
        <v>1.438619776391139</v>
      </c>
      <c r="AR609" s="22">
        <f t="shared" si="176"/>
        <v>0.72727272727272729</v>
      </c>
      <c r="AS609" s="22">
        <f t="shared" si="184"/>
        <v>0.82206844365207954</v>
      </c>
      <c r="AT609" s="22">
        <f>AA609/Team_Defense_Table[[#Totals],[Yards per completion]]*'Fanduel Export'!S609</f>
        <v>13.492612151390601</v>
      </c>
      <c r="AU609" s="12">
        <f t="shared" si="191"/>
        <v>11.091850672094807</v>
      </c>
      <c r="AV609" s="12">
        <f t="shared" si="177"/>
        <v>0</v>
      </c>
      <c r="AW609" s="21">
        <f t="shared" si="185"/>
        <v>36.928205128205128</v>
      </c>
      <c r="AX609" s="12">
        <f t="shared" si="186"/>
        <v>0</v>
      </c>
      <c r="AY609" s="12">
        <f>AF609/Team_Defense_Table[[#Totals],[Rushing Y/A]]*R609</f>
        <v>0</v>
      </c>
      <c r="AZ609" s="12">
        <f t="shared" si="192"/>
        <v>0</v>
      </c>
      <c r="BA609" s="22">
        <f t="shared" si="178"/>
        <v>1.4728214308458445</v>
      </c>
      <c r="BB609" s="22">
        <f t="shared" si="179"/>
        <v>0.35922473923069381</v>
      </c>
      <c r="BC609" s="21">
        <f t="shared" si="180"/>
        <v>0.31042128603104213</v>
      </c>
      <c r="BD609" t="str">
        <f t="shared" si="187"/>
        <v>Hale Hentges</v>
      </c>
      <c r="BE609">
        <f t="shared" si="188"/>
        <v>4100</v>
      </c>
      <c r="BF609" t="str">
        <f t="shared" si="189"/>
        <v>TE</v>
      </c>
    </row>
    <row r="610" spans="1:58" x14ac:dyDescent="0.3">
      <c r="A610" t="s">
        <v>3584</v>
      </c>
      <c r="B610" t="s">
        <v>52</v>
      </c>
      <c r="C610" t="s">
        <v>3585</v>
      </c>
      <c r="D610" t="s">
        <v>434</v>
      </c>
      <c r="E610" t="s">
        <v>2106</v>
      </c>
      <c r="F610">
        <v>1.6636362942782299</v>
      </c>
      <c r="G610">
        <v>11</v>
      </c>
      <c r="H610">
        <v>4100</v>
      </c>
      <c r="I610" t="s">
        <v>1934</v>
      </c>
      <c r="J610" t="s">
        <v>56</v>
      </c>
      <c r="K610" t="s">
        <v>78</v>
      </c>
      <c r="O610" t="str">
        <f t="shared" si="181"/>
        <v>Virgil Green</v>
      </c>
      <c r="P610" t="str">
        <f>IFERROR(VLOOKUP(O:O,'Name Bridge'!A:B,2,FALSE),O:O)</f>
        <v>Virgil Green</v>
      </c>
      <c r="Q610" s="12">
        <f>VLOOKUP($K610,'Defensive Stats'!$AC:$AH,2,FALSE)</f>
        <v>7.8496993987975952</v>
      </c>
      <c r="R610" s="12">
        <f>VLOOKUP($K610,'Defensive Stats'!$AC:$AH,4,FALSE)</f>
        <v>4.7261904761904763</v>
      </c>
      <c r="S610" s="12">
        <f>VLOOKUP($K610,'Defensive Stats'!$AC:$AH,6,FALSE)</f>
        <v>12.717532467532468</v>
      </c>
      <c r="T610" s="12">
        <f>IFERROR(VLOOKUP($P610,Passing!$C:$AF,9,FALSE)/VLOOKUP($P610,Passing!$C:$AF,5,FALSE),0)</f>
        <v>0</v>
      </c>
      <c r="U610" s="12">
        <f>IFERROR(VLOOKUP($P610,Passing!$C:$AF,11,FALSE)/VLOOKUP($P610,Passing!$C:$AF,5,FALSE),0)</f>
        <v>0</v>
      </c>
      <c r="V610" s="12">
        <f>IFERROR(VLOOKUP($P610,Passing!$C:$AF,18,FALSE),0)</f>
        <v>0</v>
      </c>
      <c r="W610" s="12">
        <f>IFERROR(VLOOKUP($P610,Passing!$C:$AF,12,FALSE)/VLOOKUP($P610,Passing!$C:$AF,5,FALSE),0)</f>
        <v>0</v>
      </c>
      <c r="X610" s="12">
        <f>IFERROR(IF(OR($B610="D",$B610="K"),0,VLOOKUP($P610,Receiving!$C:$T,7,FALSE)/VLOOKUP($P610,Receiving!$C:$T,5,FALSE)),0)*$AJ610</f>
        <v>0.8666666666666667</v>
      </c>
      <c r="Y610" s="21">
        <f>IFERROR(VLOOKUP($P610,Receiving!$C:$T,8,FALSE)/VLOOKUP($P610,Receiving!$C:$T,5,FALSE),0)</f>
        <v>0.6</v>
      </c>
      <c r="Z610" s="21">
        <f>IFERROR(VLOOKUP($P610,Receiving!$C:$T,10,FALSE)/VLOOKUP($P610,Receiving!$C:$T,5,FALSE),0)</f>
        <v>5.2</v>
      </c>
      <c r="AA610" s="21">
        <f>IFERROR(VLOOKUP($P610,Receiving!$C:$T,11,FALSE),0)</f>
        <v>8.6999999999999993</v>
      </c>
      <c r="AB610" s="21">
        <f>IFERROR(VLOOKUP($P610,Receiving!$C:$T,14,FALSE),0)</f>
        <v>15</v>
      </c>
      <c r="AC610" s="21">
        <f>IFERROR(VLOOKUP($P610,Receiving!$C:$T,11,FALSE)/VLOOKUP($P610,Receiving!$C:$T,5,FALSE),0)</f>
        <v>0.57999999999999996</v>
      </c>
      <c r="AD610" s="12">
        <f>IFERROR(VLOOKUP($P610,Rushing!$C:$P,7,FALSE)/VLOOKUP($P610,Rushing!$C:$P,5,FALSE),0)</f>
        <v>0</v>
      </c>
      <c r="AE610" s="12">
        <f>IFERROR(VLOOKUP($P610,Rushing!$C:$P,8,FALSE)/VLOOKUP($P610,Rushing!$C:$P,5,FALSE),0)</f>
        <v>0</v>
      </c>
      <c r="AF610" s="12">
        <f>IFERROR(VLOOKUP($P610,Rushing!$C:$P,12,FALSE),0)</f>
        <v>0</v>
      </c>
      <c r="AG610" s="12">
        <f>IFERROR(VLOOKUP($P610,Rushing!$C:$P,9,FALSE)/VLOOKUP($P610,Rushing!$C:$P,5,FALSE),0)</f>
        <v>0</v>
      </c>
      <c r="AH610" s="12">
        <f>VLOOKUP($J610,'Vegas Odds'!$B:$S,18,FALSE)</f>
        <v>34.151746652267818</v>
      </c>
      <c r="AI610" s="12">
        <f>VLOOKUP($J610,'Vegas Odds'!$B:$S,17,FALSE)</f>
        <v>26.748253347732181</v>
      </c>
      <c r="AJ610">
        <v>1</v>
      </c>
      <c r="AK610" s="12">
        <f t="shared" si="174"/>
        <v>0</v>
      </c>
      <c r="AL610" s="12">
        <f t="shared" si="175"/>
        <v>0</v>
      </c>
      <c r="AM610" s="12">
        <f>V610/Team_Defense_Table[[#Totals],[Passing yds/att]]*'Fanduel Export'!Q610</f>
        <v>0</v>
      </c>
      <c r="AN610" s="12">
        <f t="shared" si="190"/>
        <v>0</v>
      </c>
      <c r="AO610" s="12">
        <f>IFERROR(IF(OR($B610="D",$B610="K"),0,VLOOKUP($P610,Receiving!$C:$T,7,FALSE)/VLOOKUP($P610,Receiving!$C:$T,5,FALSE)),0)*$AJ610</f>
        <v>0.8666666666666667</v>
      </c>
      <c r="AP610" s="21">
        <f t="shared" si="182"/>
        <v>32.673214285714288</v>
      </c>
      <c r="AQ610" s="21">
        <f t="shared" si="183"/>
        <v>0.9058851747226675</v>
      </c>
      <c r="AR610" s="22">
        <f t="shared" si="176"/>
        <v>0.6</v>
      </c>
      <c r="AS610" s="22">
        <f t="shared" si="184"/>
        <v>0.62715127480800059</v>
      </c>
      <c r="AT610" s="22">
        <f>AA610/Team_Defense_Table[[#Totals],[Yards per completion]]*'Fanduel Export'!S610</f>
        <v>10.419771127393645</v>
      </c>
      <c r="AU610" s="12">
        <f t="shared" si="191"/>
        <v>6.5347727457525222</v>
      </c>
      <c r="AV610" s="12">
        <f t="shared" si="177"/>
        <v>0</v>
      </c>
      <c r="AW610" s="21">
        <f t="shared" si="185"/>
        <v>14.611309523809522</v>
      </c>
      <c r="AX610" s="12">
        <f t="shared" si="186"/>
        <v>0</v>
      </c>
      <c r="AY610" s="12">
        <f>AF610/Team_Defense_Table[[#Totals],[Rushing Y/A]]*R610</f>
        <v>0</v>
      </c>
      <c r="AZ610" s="12">
        <f t="shared" si="192"/>
        <v>0</v>
      </c>
      <c r="BA610" s="22">
        <f t="shared" si="178"/>
        <v>0.95347727457525222</v>
      </c>
      <c r="BB610" s="22">
        <f t="shared" si="179"/>
        <v>0.23255543282323227</v>
      </c>
      <c r="BC610" s="21">
        <f t="shared" si="180"/>
        <v>0.21138211382113822</v>
      </c>
      <c r="BD610" t="str">
        <f t="shared" si="187"/>
        <v>Virgil Green</v>
      </c>
      <c r="BE610">
        <f t="shared" si="188"/>
        <v>4100</v>
      </c>
      <c r="BF610" t="str">
        <f t="shared" si="189"/>
        <v>TE</v>
      </c>
    </row>
    <row r="611" spans="1:58" x14ac:dyDescent="0.3">
      <c r="A611" t="s">
        <v>3586</v>
      </c>
      <c r="B611" t="s">
        <v>52</v>
      </c>
      <c r="C611" t="s">
        <v>3587</v>
      </c>
      <c r="D611" t="s">
        <v>492</v>
      </c>
      <c r="E611" t="s">
        <v>3588</v>
      </c>
      <c r="F611">
        <v>1.1111111111111101</v>
      </c>
      <c r="G611">
        <v>9</v>
      </c>
      <c r="H611">
        <v>4100</v>
      </c>
      <c r="I611" t="s">
        <v>1972</v>
      </c>
      <c r="J611" t="s">
        <v>86</v>
      </c>
      <c r="K611" t="s">
        <v>1093</v>
      </c>
      <c r="O611" t="str">
        <f t="shared" si="181"/>
        <v>Durham Smythe</v>
      </c>
      <c r="P611" t="str">
        <f>IFERROR(VLOOKUP(O:O,'Name Bridge'!A:B,2,FALSE),O:O)</f>
        <v>Durham Smythe</v>
      </c>
      <c r="Q611" s="12">
        <f>VLOOKUP($K611,'Defensive Stats'!$AC:$AH,2,FALSE)</f>
        <v>5.3843283582089549</v>
      </c>
      <c r="R611" s="12">
        <f>VLOOKUP($K611,'Defensive Stats'!$AC:$AH,4,FALSE)</f>
        <v>4.1863013698630134</v>
      </c>
      <c r="S611" s="12">
        <f>VLOOKUP($K611,'Defensive Stats'!$AC:$AH,6,FALSE)</f>
        <v>9.5247524752475243</v>
      </c>
      <c r="T611" s="12">
        <f>IFERROR(VLOOKUP($P611,Passing!$C:$AF,9,FALSE)/VLOOKUP($P611,Passing!$C:$AF,5,FALSE),0)</f>
        <v>0</v>
      </c>
      <c r="U611" s="12">
        <f>IFERROR(VLOOKUP($P611,Passing!$C:$AF,11,FALSE)/VLOOKUP($P611,Passing!$C:$AF,5,FALSE),0)</f>
        <v>0</v>
      </c>
      <c r="V611" s="12">
        <f>IFERROR(VLOOKUP($P611,Passing!$C:$AF,18,FALSE),0)</f>
        <v>0</v>
      </c>
      <c r="W611" s="12">
        <f>IFERROR(VLOOKUP($P611,Passing!$C:$AF,12,FALSE)/VLOOKUP($P611,Passing!$C:$AF,5,FALSE),0)</f>
        <v>0</v>
      </c>
      <c r="X611" s="12">
        <f>IFERROR(IF(OR($B611="D",$B611="K"),0,VLOOKUP($P611,Receiving!$C:$T,7,FALSE)/VLOOKUP($P611,Receiving!$C:$T,5,FALSE)),0)*$AJ611</f>
        <v>0.875</v>
      </c>
      <c r="Y611" s="21">
        <f>IFERROR(VLOOKUP($P611,Receiving!$C:$T,8,FALSE)/VLOOKUP($P611,Receiving!$C:$T,5,FALSE),0)</f>
        <v>0.4375</v>
      </c>
      <c r="Z611" s="21">
        <f>IFERROR(VLOOKUP($P611,Receiving!$C:$T,10,FALSE)/VLOOKUP($P611,Receiving!$C:$T,5,FALSE),0)</f>
        <v>4.0625</v>
      </c>
      <c r="AA611" s="21">
        <f>IFERROR(VLOOKUP($P611,Receiving!$C:$T,11,FALSE),0)</f>
        <v>9.3000000000000007</v>
      </c>
      <c r="AB611" s="21">
        <f>IFERROR(VLOOKUP($P611,Receiving!$C:$T,14,FALSE),0)</f>
        <v>24</v>
      </c>
      <c r="AC611" s="21">
        <f>IFERROR(VLOOKUP($P611,Receiving!$C:$T,11,FALSE)/VLOOKUP($P611,Receiving!$C:$T,5,FALSE),0)</f>
        <v>0.58125000000000004</v>
      </c>
      <c r="AD611" s="12">
        <f>IFERROR(VLOOKUP($P611,Rushing!$C:$P,7,FALSE)/VLOOKUP($P611,Rushing!$C:$P,5,FALSE),0)</f>
        <v>0</v>
      </c>
      <c r="AE611" s="12">
        <f>IFERROR(VLOOKUP($P611,Rushing!$C:$P,8,FALSE)/VLOOKUP($P611,Rushing!$C:$P,5,FALSE),0)</f>
        <v>0</v>
      </c>
      <c r="AF611" s="12">
        <f>IFERROR(VLOOKUP($P611,Rushing!$C:$P,12,FALSE),0)</f>
        <v>0</v>
      </c>
      <c r="AG611" s="12">
        <f>IFERROR(VLOOKUP($P611,Rushing!$C:$P,9,FALSE)/VLOOKUP($P611,Rushing!$C:$P,5,FALSE),0)</f>
        <v>0</v>
      </c>
      <c r="AH611" s="12">
        <f>VLOOKUP($J611,'Vegas Odds'!$B:$S,18,FALSE)</f>
        <v>42.492174647302903</v>
      </c>
      <c r="AI611" s="12">
        <f>VLOOKUP($J611,'Vegas Odds'!$B:$S,17,FALSE)</f>
        <v>20.507825352697093</v>
      </c>
      <c r="AJ611">
        <v>1</v>
      </c>
      <c r="AK611" s="12">
        <f t="shared" si="174"/>
        <v>0</v>
      </c>
      <c r="AL611" s="12">
        <f t="shared" si="175"/>
        <v>0</v>
      </c>
      <c r="AM611" s="12">
        <f>V611/Team_Defense_Table[[#Totals],[Passing yds/att]]*'Fanduel Export'!Q611</f>
        <v>0</v>
      </c>
      <c r="AN611" s="12">
        <f t="shared" si="190"/>
        <v>0</v>
      </c>
      <c r="AO611" s="12">
        <f>IFERROR(IF(OR($B611="D",$B611="K"),0,VLOOKUP($P611,Receiving!$C:$T,7,FALSE)/VLOOKUP($P611,Receiving!$C:$T,5,FALSE)),0)*$AJ611</f>
        <v>0.875</v>
      </c>
      <c r="AP611" s="21">
        <f t="shared" si="182"/>
        <v>49.607967032967032</v>
      </c>
      <c r="AQ611" s="21">
        <f t="shared" si="183"/>
        <v>0.74948954855742411</v>
      </c>
      <c r="AR611" s="22">
        <f t="shared" si="176"/>
        <v>0.4375</v>
      </c>
      <c r="AS611" s="22">
        <f t="shared" si="184"/>
        <v>0.37474477427871206</v>
      </c>
      <c r="AT611" s="22">
        <f>AA611/Team_Defense_Table[[#Totals],[Yards per completion]]*'Fanduel Export'!S611</f>
        <v>8.342048660684716</v>
      </c>
      <c r="AU611" s="12">
        <f t="shared" si="191"/>
        <v>3.126139142370326</v>
      </c>
      <c r="AV611" s="12">
        <f t="shared" si="177"/>
        <v>0</v>
      </c>
      <c r="AW611" s="21">
        <f t="shared" si="185"/>
        <v>42.314010989010988</v>
      </c>
      <c r="AX611" s="12">
        <f t="shared" si="186"/>
        <v>0</v>
      </c>
      <c r="AY611" s="12">
        <f>AF611/Team_Defense_Table[[#Totals],[Rushing Y/A]]*R611</f>
        <v>0</v>
      </c>
      <c r="AZ611" s="12">
        <f t="shared" si="192"/>
        <v>0</v>
      </c>
      <c r="BA611" s="22">
        <f t="shared" si="178"/>
        <v>0.53136391423703255</v>
      </c>
      <c r="BB611" s="22">
        <f t="shared" si="179"/>
        <v>0.12960095469195917</v>
      </c>
      <c r="BC611" s="21">
        <f t="shared" si="180"/>
        <v>0.21341463414634149</v>
      </c>
      <c r="BD611" t="str">
        <f t="shared" si="187"/>
        <v>Durham Smythe</v>
      </c>
      <c r="BE611">
        <f t="shared" si="188"/>
        <v>4100</v>
      </c>
      <c r="BF611" t="str">
        <f t="shared" si="189"/>
        <v>TE</v>
      </c>
    </row>
    <row r="612" spans="1:58" x14ac:dyDescent="0.3">
      <c r="A612" t="s">
        <v>3589</v>
      </c>
      <c r="B612" t="s">
        <v>2511</v>
      </c>
      <c r="C612" t="s">
        <v>3590</v>
      </c>
      <c r="D612" t="s">
        <v>1068</v>
      </c>
      <c r="E612" t="s">
        <v>3591</v>
      </c>
      <c r="F612">
        <v>9</v>
      </c>
      <c r="G612">
        <v>16</v>
      </c>
      <c r="H612">
        <v>4100</v>
      </c>
      <c r="I612" t="s">
        <v>1892</v>
      </c>
      <c r="J612" t="s">
        <v>1095</v>
      </c>
      <c r="K612" t="s">
        <v>1096</v>
      </c>
      <c r="O612" t="str">
        <f t="shared" si="181"/>
        <v>New Orleans Saints</v>
      </c>
      <c r="P612" t="str">
        <f>IFERROR(VLOOKUP(O:O,'Name Bridge'!A:B,2,FALSE),O:O)</f>
        <v>NO</v>
      </c>
      <c r="Q612" s="12">
        <f>VLOOKUP($K612,'Defensive Stats'!$AC:$AH,2,FALSE)</f>
        <v>6.5090361445783129</v>
      </c>
      <c r="R612" s="12">
        <f>VLOOKUP($K612,'Defensive Stats'!$AC:$AH,4,FALSE)</f>
        <v>3.2624309392265194</v>
      </c>
      <c r="S612" s="12">
        <f>VLOOKUP($K612,'Defensive Stats'!$AC:$AH,6,FALSE)</f>
        <v>10.593137254901961</v>
      </c>
      <c r="T612" s="12">
        <f>IFERROR(VLOOKUP($P612,Passing!$C:$AF,9,FALSE)/VLOOKUP($P612,Passing!$C:$AF,5,FALSE),0)</f>
        <v>0</v>
      </c>
      <c r="U612" s="12">
        <f>IFERROR(VLOOKUP($P612,Passing!$C:$AF,11,FALSE)/VLOOKUP($P612,Passing!$C:$AF,5,FALSE),0)</f>
        <v>0</v>
      </c>
      <c r="V612" s="12">
        <f>IFERROR(VLOOKUP($P612,Passing!$C:$AF,18,FALSE),0)</f>
        <v>0</v>
      </c>
      <c r="W612" s="12">
        <f>IFERROR(VLOOKUP($P612,Passing!$C:$AF,12,FALSE)/VLOOKUP($P612,Passing!$C:$AF,5,FALSE),0)</f>
        <v>0</v>
      </c>
      <c r="X612" s="12">
        <f>IFERROR(IF(OR($B612="D",$B612="K"),0,VLOOKUP($P612,Receiving!$C:$T,7,FALSE)/VLOOKUP($P612,Receiving!$C:$T,5,FALSE)),0)*$AJ612</f>
        <v>0</v>
      </c>
      <c r="Y612" s="21">
        <f>IFERROR(VLOOKUP($P612,Receiving!$C:$T,8,FALSE)/VLOOKUP($P612,Receiving!$C:$T,5,FALSE),0)</f>
        <v>0</v>
      </c>
      <c r="Z612" s="21">
        <f>IFERROR(VLOOKUP($P612,Receiving!$C:$T,10,FALSE)/VLOOKUP($P612,Receiving!$C:$T,5,FALSE),0)</f>
        <v>0</v>
      </c>
      <c r="AA612" s="21">
        <f>IFERROR(VLOOKUP($P612,Receiving!$C:$T,11,FALSE),0)</f>
        <v>0</v>
      </c>
      <c r="AB612" s="21">
        <f>IFERROR(VLOOKUP($P612,Receiving!$C:$T,14,FALSE),0)</f>
        <v>0</v>
      </c>
      <c r="AC612" s="21">
        <f>IFERROR(VLOOKUP($P612,Receiving!$C:$T,11,FALSE)/VLOOKUP($P612,Receiving!$C:$T,5,FALSE),0)</f>
        <v>0</v>
      </c>
      <c r="AD612" s="12">
        <f>IFERROR(VLOOKUP($P612,Rushing!$C:$P,7,FALSE)/VLOOKUP($P612,Rushing!$C:$P,5,FALSE),0)</f>
        <v>0</v>
      </c>
      <c r="AE612" s="12">
        <f>IFERROR(VLOOKUP($P612,Rushing!$C:$P,8,FALSE)/VLOOKUP($P612,Rushing!$C:$P,5,FALSE),0)</f>
        <v>0</v>
      </c>
      <c r="AF612" s="12">
        <f>IFERROR(VLOOKUP($P612,Rushing!$C:$P,12,FALSE),0)</f>
        <v>0</v>
      </c>
      <c r="AG612" s="12">
        <f>IFERROR(VLOOKUP($P612,Rushing!$C:$P,9,FALSE)/VLOOKUP($P612,Rushing!$C:$P,5,FALSE),0)</f>
        <v>0</v>
      </c>
      <c r="AH612" s="12">
        <f>VLOOKUP($J612,'Vegas Odds'!$B:$S,18,FALSE)</f>
        <v>41.698085765579364</v>
      </c>
      <c r="AI612" s="12">
        <f>VLOOKUP($J612,'Vegas Odds'!$B:$S,17,FALSE)</f>
        <v>21.901914234420641</v>
      </c>
      <c r="AJ612">
        <v>1</v>
      </c>
      <c r="AK612" s="12">
        <f t="shared" si="174"/>
        <v>0</v>
      </c>
      <c r="AL612" s="12">
        <f t="shared" si="175"/>
        <v>0</v>
      </c>
      <c r="AM612" s="12">
        <f>V612/Team_Defense_Table[[#Totals],[Passing yds/att]]*'Fanduel Export'!Q612</f>
        <v>0</v>
      </c>
      <c r="AN612" s="12">
        <f t="shared" si="190"/>
        <v>0</v>
      </c>
      <c r="AO612" s="12">
        <f>IFERROR(IF(OR($B612="D",$B612="K"),0,VLOOKUP($P612,Receiving!$C:$T,7,FALSE)/VLOOKUP($P612,Receiving!$C:$T,5,FALSE)),0)*$AJ612</f>
        <v>0</v>
      </c>
      <c r="AP612" s="21">
        <f t="shared" si="182"/>
        <v>40.582776292335119</v>
      </c>
      <c r="AQ612" s="21">
        <f t="shared" si="183"/>
        <v>0</v>
      </c>
      <c r="AR612" s="22">
        <f t="shared" si="176"/>
        <v>0</v>
      </c>
      <c r="AS612" s="22">
        <f t="shared" si="184"/>
        <v>0</v>
      </c>
      <c r="AT612" s="22">
        <f>AA612/Team_Defense_Table[[#Totals],[Yards per completion]]*'Fanduel Export'!S612</f>
        <v>0</v>
      </c>
      <c r="AU612" s="12">
        <f t="shared" si="191"/>
        <v>0</v>
      </c>
      <c r="AV612" s="12">
        <f t="shared" si="177"/>
        <v>0</v>
      </c>
      <c r="AW612" s="21">
        <f t="shared" si="185"/>
        <v>30.380681818181817</v>
      </c>
      <c r="AX612" s="12">
        <f t="shared" si="186"/>
        <v>0</v>
      </c>
      <c r="AY612" s="12">
        <f>AF612/Team_Defense_Table[[#Totals],[Rushing Y/A]]*R612</f>
        <v>0</v>
      </c>
      <c r="AZ612" s="12">
        <f t="shared" si="192"/>
        <v>0</v>
      </c>
      <c r="BA612" s="22">
        <f t="shared" si="178"/>
        <v>0</v>
      </c>
      <c r="BB612" s="22">
        <f t="shared" si="179"/>
        <v>0</v>
      </c>
      <c r="BC612" s="21">
        <f t="shared" si="180"/>
        <v>0</v>
      </c>
      <c r="BD612" t="str">
        <f t="shared" si="187"/>
        <v>New Orleans Saints</v>
      </c>
      <c r="BE612">
        <f t="shared" si="188"/>
        <v>4100</v>
      </c>
      <c r="BF612" t="str">
        <f t="shared" si="189"/>
        <v>D</v>
      </c>
    </row>
    <row r="613" spans="1:58" x14ac:dyDescent="0.3">
      <c r="A613" t="s">
        <v>3592</v>
      </c>
      <c r="B613" t="s">
        <v>52</v>
      </c>
      <c r="C613" t="s">
        <v>3035</v>
      </c>
      <c r="D613" t="s">
        <v>482</v>
      </c>
      <c r="E613" t="s">
        <v>3593</v>
      </c>
      <c r="F613">
        <v>1.9833332697550401</v>
      </c>
      <c r="G613">
        <v>6</v>
      </c>
      <c r="H613">
        <v>4100</v>
      </c>
      <c r="I613" t="s">
        <v>1900</v>
      </c>
      <c r="J613" t="s">
        <v>61</v>
      </c>
      <c r="K613" t="s">
        <v>84</v>
      </c>
      <c r="O613" t="str">
        <f t="shared" si="181"/>
        <v>Luke Willson</v>
      </c>
      <c r="P613" t="str">
        <f>IFERROR(VLOOKUP(O:O,'Name Bridge'!A:B,2,FALSE),O:O)</f>
        <v>Luke Willson</v>
      </c>
      <c r="Q613" s="12">
        <f>VLOOKUP($K613,'Defensive Stats'!$AC:$AH,2,FALSE)</f>
        <v>7.3097014925373136</v>
      </c>
      <c r="R613" s="12">
        <f>VLOOKUP($K613,'Defensive Stats'!$AC:$AH,4,FALSE)</f>
        <v>4.2161520190023749</v>
      </c>
      <c r="S613" s="12">
        <f>VLOOKUP($K613,'Defensive Stats'!$AC:$AH,6,FALSE)</f>
        <v>11.162393162393162</v>
      </c>
      <c r="T613" s="12">
        <f>IFERROR(VLOOKUP($P613,Passing!$C:$AF,9,FALSE)/VLOOKUP($P613,Passing!$C:$AF,5,FALSE),0)</f>
        <v>0</v>
      </c>
      <c r="U613" s="12">
        <f>IFERROR(VLOOKUP($P613,Passing!$C:$AF,11,FALSE)/VLOOKUP($P613,Passing!$C:$AF,5,FALSE),0)</f>
        <v>0</v>
      </c>
      <c r="V613" s="12">
        <f>IFERROR(VLOOKUP($P613,Passing!$C:$AF,18,FALSE),0)</f>
        <v>0</v>
      </c>
      <c r="W613" s="12">
        <f>IFERROR(VLOOKUP($P613,Passing!$C:$AF,12,FALSE)/VLOOKUP($P613,Passing!$C:$AF,5,FALSE),0)</f>
        <v>0</v>
      </c>
      <c r="X613" s="12">
        <f>IFERROR(IF(OR($B613="D",$B613="K"),0,VLOOKUP($P613,Receiving!$C:$T,7,FALSE)/VLOOKUP($P613,Receiving!$C:$T,5,FALSE)),0)*$AJ613</f>
        <v>1.25</v>
      </c>
      <c r="Y613" s="21">
        <f>IFERROR(VLOOKUP($P613,Receiving!$C:$T,8,FALSE)/VLOOKUP($P613,Receiving!$C:$T,5,FALSE),0)</f>
        <v>1</v>
      </c>
      <c r="Z613" s="21">
        <f>IFERROR(VLOOKUP($P613,Receiving!$C:$T,10,FALSE)/VLOOKUP($P613,Receiving!$C:$T,5,FALSE),0)</f>
        <v>9.875</v>
      </c>
      <c r="AA613" s="21">
        <f>IFERROR(VLOOKUP($P613,Receiving!$C:$T,11,FALSE),0)</f>
        <v>9.9</v>
      </c>
      <c r="AB613" s="21">
        <f>IFERROR(VLOOKUP($P613,Receiving!$C:$T,14,FALSE),0)</f>
        <v>17</v>
      </c>
      <c r="AC613" s="21">
        <f>IFERROR(VLOOKUP($P613,Receiving!$C:$T,11,FALSE)/VLOOKUP($P613,Receiving!$C:$T,5,FALSE),0)</f>
        <v>1.2375</v>
      </c>
      <c r="AD613" s="12">
        <f>IFERROR(VLOOKUP($P613,Rushing!$C:$P,7,FALSE)/VLOOKUP($P613,Rushing!$C:$P,5,FALSE),0)</f>
        <v>0</v>
      </c>
      <c r="AE613" s="12">
        <f>IFERROR(VLOOKUP($P613,Rushing!$C:$P,8,FALSE)/VLOOKUP($P613,Rushing!$C:$P,5,FALSE),0)</f>
        <v>0</v>
      </c>
      <c r="AF613" s="12">
        <f>IFERROR(VLOOKUP($P613,Rushing!$C:$P,12,FALSE),0)</f>
        <v>0</v>
      </c>
      <c r="AG613" s="12">
        <f>IFERROR(VLOOKUP($P613,Rushing!$C:$P,9,FALSE)/VLOOKUP($P613,Rushing!$C:$P,5,FALSE),0)</f>
        <v>0</v>
      </c>
      <c r="AH613" s="12">
        <f>VLOOKUP($J613,'Vegas Odds'!$B:$S,18,FALSE)</f>
        <v>34.284943948412703</v>
      </c>
      <c r="AI613" s="12">
        <f>VLOOKUP($J613,'Vegas Odds'!$B:$S,17,FALSE)</f>
        <v>30.315056051587295</v>
      </c>
      <c r="AJ613">
        <v>1</v>
      </c>
      <c r="AK613" s="12">
        <f t="shared" si="174"/>
        <v>0</v>
      </c>
      <c r="AL613" s="12">
        <f t="shared" si="175"/>
        <v>0</v>
      </c>
      <c r="AM613" s="12">
        <f>V613/Team_Defense_Table[[#Totals],[Passing yds/att]]*'Fanduel Export'!Q613</f>
        <v>0</v>
      </c>
      <c r="AN613" s="12">
        <f t="shared" si="190"/>
        <v>0</v>
      </c>
      <c r="AO613" s="12">
        <f>IFERROR(IF(OR($B613="D",$B613="K"),0,VLOOKUP($P613,Receiving!$C:$T,7,FALSE)/VLOOKUP($P613,Receiving!$C:$T,5,FALSE)),0)*$AJ613</f>
        <v>1.25</v>
      </c>
      <c r="AP613" s="21">
        <f t="shared" si="182"/>
        <v>34.263041125541122</v>
      </c>
      <c r="AQ613" s="21">
        <f t="shared" si="183"/>
        <v>1.2507990688418218</v>
      </c>
      <c r="AR613" s="22">
        <f t="shared" si="176"/>
        <v>1</v>
      </c>
      <c r="AS613" s="22">
        <f t="shared" si="184"/>
        <v>1.0006392550734575</v>
      </c>
      <c r="AT613" s="22">
        <f>AA613/Team_Defense_Table[[#Totals],[Yards per completion]]*'Fanduel Export'!S613</f>
        <v>10.407072542383149</v>
      </c>
      <c r="AU613" s="12">
        <f t="shared" si="191"/>
        <v>10.413725316305708</v>
      </c>
      <c r="AV613" s="12">
        <f t="shared" si="177"/>
        <v>0</v>
      </c>
      <c r="AW613" s="21">
        <f t="shared" si="185"/>
        <v>46.789285714285711</v>
      </c>
      <c r="AX613" s="12">
        <f t="shared" si="186"/>
        <v>0</v>
      </c>
      <c r="AY613" s="12">
        <f>AF613/Team_Defense_Table[[#Totals],[Rushing Y/A]]*R613</f>
        <v>0</v>
      </c>
      <c r="AZ613" s="12">
        <f t="shared" si="192"/>
        <v>0</v>
      </c>
      <c r="BA613" s="22">
        <f t="shared" si="178"/>
        <v>1.5413725316305709</v>
      </c>
      <c r="BB613" s="22">
        <f t="shared" si="179"/>
        <v>0.37594451990989536</v>
      </c>
      <c r="BC613" s="21">
        <f t="shared" si="180"/>
        <v>0.30487804878048785</v>
      </c>
      <c r="BD613" t="str">
        <f t="shared" si="187"/>
        <v>Luke Willson</v>
      </c>
      <c r="BE613">
        <f t="shared" si="188"/>
        <v>4100</v>
      </c>
      <c r="BF613" t="str">
        <f t="shared" si="189"/>
        <v>TE</v>
      </c>
    </row>
    <row r="614" spans="1:58" x14ac:dyDescent="0.3">
      <c r="A614" t="s">
        <v>3594</v>
      </c>
      <c r="B614" t="s">
        <v>52</v>
      </c>
      <c r="C614" t="s">
        <v>2863</v>
      </c>
      <c r="D614" t="s">
        <v>297</v>
      </c>
      <c r="E614" t="s">
        <v>3595</v>
      </c>
      <c r="F614">
        <v>5.2636365023526199</v>
      </c>
      <c r="G614">
        <v>11</v>
      </c>
      <c r="H614">
        <v>4100</v>
      </c>
      <c r="I614" t="s">
        <v>1884</v>
      </c>
      <c r="J614" t="s">
        <v>1138</v>
      </c>
      <c r="K614" t="s">
        <v>33</v>
      </c>
      <c r="O614" t="str">
        <f t="shared" si="181"/>
        <v>Foster Moreau</v>
      </c>
      <c r="P614" t="str">
        <f>IFERROR(VLOOKUP(O:O,'Name Bridge'!A:B,2,FALSE),O:O)</f>
        <v>Foster Moreau</v>
      </c>
      <c r="Q614" s="12">
        <f>VLOOKUP($K614,'Defensive Stats'!$AC:$AH,2,FALSE)</f>
        <v>6.7941176470588234</v>
      </c>
      <c r="R614" s="12">
        <f>VLOOKUP($K614,'Defensive Stats'!$AC:$AH,4,FALSE)</f>
        <v>5.1595505617977526</v>
      </c>
      <c r="S614" s="12">
        <f>VLOOKUP($K614,'Defensive Stats'!$AC:$AH,6,FALSE)</f>
        <v>10.651296829971182</v>
      </c>
      <c r="T614" s="12">
        <f>IFERROR(VLOOKUP($P614,Passing!$C:$AF,9,FALSE)/VLOOKUP($P614,Passing!$C:$AF,5,FALSE),0)</f>
        <v>0</v>
      </c>
      <c r="U614" s="12">
        <f>IFERROR(VLOOKUP($P614,Passing!$C:$AF,11,FALSE)/VLOOKUP($P614,Passing!$C:$AF,5,FALSE),0)</f>
        <v>0</v>
      </c>
      <c r="V614" s="12">
        <f>IFERROR(VLOOKUP($P614,Passing!$C:$AF,18,FALSE),0)</f>
        <v>0</v>
      </c>
      <c r="W614" s="12">
        <f>IFERROR(VLOOKUP($P614,Passing!$C:$AF,12,FALSE)/VLOOKUP($P614,Passing!$C:$AF,5,FALSE),0)</f>
        <v>0</v>
      </c>
      <c r="X614" s="12">
        <f>IFERROR(IF(OR($B614="D",$B614="K"),0,VLOOKUP($P614,Receiving!$C:$T,7,FALSE)/VLOOKUP($P614,Receiving!$C:$T,5,FALSE)),0)*$AJ614</f>
        <v>1.9230769230769231</v>
      </c>
      <c r="Y614" s="21">
        <f>IFERROR(VLOOKUP($P614,Receiving!$C:$T,8,FALSE)/VLOOKUP($P614,Receiving!$C:$T,5,FALSE),0)</f>
        <v>1.6153846153846154</v>
      </c>
      <c r="Z614" s="21">
        <f>IFERROR(VLOOKUP($P614,Receiving!$C:$T,10,FALSE)/VLOOKUP($P614,Receiving!$C:$T,5,FALSE),0)</f>
        <v>13.384615384615385</v>
      </c>
      <c r="AA614" s="21">
        <f>IFERROR(VLOOKUP($P614,Receiving!$C:$T,11,FALSE),0)</f>
        <v>8.3000000000000007</v>
      </c>
      <c r="AB614" s="21">
        <f>IFERROR(VLOOKUP($P614,Receiving!$C:$T,14,FALSE),0)</f>
        <v>23</v>
      </c>
      <c r="AC614" s="21">
        <f>IFERROR(VLOOKUP($P614,Receiving!$C:$T,11,FALSE)/VLOOKUP($P614,Receiving!$C:$T,5,FALSE),0)</f>
        <v>0.63846153846153852</v>
      </c>
      <c r="AD614" s="12">
        <f>IFERROR(VLOOKUP($P614,Rushing!$C:$P,7,FALSE)/VLOOKUP($P614,Rushing!$C:$P,5,FALSE),0)</f>
        <v>0</v>
      </c>
      <c r="AE614" s="12">
        <f>IFERROR(VLOOKUP($P614,Rushing!$C:$P,8,FALSE)/VLOOKUP($P614,Rushing!$C:$P,5,FALSE),0)</f>
        <v>0</v>
      </c>
      <c r="AF614" s="12">
        <f>IFERROR(VLOOKUP($P614,Rushing!$C:$P,12,FALSE),0)</f>
        <v>0</v>
      </c>
      <c r="AG614" s="12">
        <f>IFERROR(VLOOKUP($P614,Rushing!$C:$P,9,FALSE)/VLOOKUP($P614,Rushing!$C:$P,5,FALSE),0)</f>
        <v>0</v>
      </c>
      <c r="AH614" s="12">
        <f>VLOOKUP($J614,'Vegas Odds'!$B:$S,18,FALSE)</f>
        <v>29.094443537499998</v>
      </c>
      <c r="AI614" s="12">
        <f>VLOOKUP($J614,'Vegas Odds'!$B:$S,17,FALSE)</f>
        <v>32.205556462499999</v>
      </c>
      <c r="AJ614">
        <v>1</v>
      </c>
      <c r="AK614" s="12">
        <f t="shared" si="174"/>
        <v>0</v>
      </c>
      <c r="AL614" s="12">
        <f t="shared" si="175"/>
        <v>0</v>
      </c>
      <c r="AM614" s="12">
        <f>V614/Team_Defense_Table[[#Totals],[Passing yds/att]]*'Fanduel Export'!Q614</f>
        <v>0</v>
      </c>
      <c r="AN614" s="12">
        <f t="shared" si="190"/>
        <v>0</v>
      </c>
      <c r="AO614" s="12">
        <f>IFERROR(IF(OR($B614="D",$B614="K"),0,VLOOKUP($P614,Receiving!$C:$T,7,FALSE)/VLOOKUP($P614,Receiving!$C:$T,5,FALSE)),0)*$AJ614</f>
        <v>1.9230769230769231</v>
      </c>
      <c r="AP614" s="21">
        <f t="shared" si="182"/>
        <v>44.777285214785209</v>
      </c>
      <c r="AQ614" s="21">
        <f t="shared" si="183"/>
        <v>1.2495365158550547</v>
      </c>
      <c r="AR614" s="22">
        <f t="shared" si="176"/>
        <v>1.6153846153846154</v>
      </c>
      <c r="AS614" s="22">
        <f t="shared" si="184"/>
        <v>1.049610673318246</v>
      </c>
      <c r="AT614" s="22">
        <f>AA614/Team_Defense_Table[[#Totals],[Yards per completion]]*'Fanduel Export'!S614</f>
        <v>8.3256212907965388</v>
      </c>
      <c r="AU614" s="12">
        <f t="shared" si="191"/>
        <v>8.7386609688256787</v>
      </c>
      <c r="AV614" s="12">
        <f t="shared" si="177"/>
        <v>0</v>
      </c>
      <c r="AW614" s="21">
        <f t="shared" si="185"/>
        <v>27.354940892440894</v>
      </c>
      <c r="AX614" s="12">
        <f t="shared" si="186"/>
        <v>0</v>
      </c>
      <c r="AY614" s="12">
        <f>AF614/Team_Defense_Table[[#Totals],[Rushing Y/A]]*R614</f>
        <v>0</v>
      </c>
      <c r="AZ614" s="12">
        <f t="shared" si="192"/>
        <v>0</v>
      </c>
      <c r="BA614" s="22">
        <f t="shared" si="178"/>
        <v>1.6815584045748757</v>
      </c>
      <c r="BB614" s="22">
        <f t="shared" si="179"/>
        <v>0.41013619623777459</v>
      </c>
      <c r="BC614" s="21">
        <f t="shared" si="180"/>
        <v>0.46904315196998131</v>
      </c>
      <c r="BD614" t="str">
        <f t="shared" si="187"/>
        <v>Foster Moreau</v>
      </c>
      <c r="BE614">
        <f t="shared" si="188"/>
        <v>4100</v>
      </c>
      <c r="BF614" t="str">
        <f t="shared" si="189"/>
        <v>TE</v>
      </c>
    </row>
    <row r="615" spans="1:58" x14ac:dyDescent="0.3">
      <c r="A615" t="s">
        <v>3596</v>
      </c>
      <c r="B615" t="s">
        <v>52</v>
      </c>
      <c r="C615" t="s">
        <v>2091</v>
      </c>
      <c r="D615" t="s">
        <v>3597</v>
      </c>
      <c r="E615" t="s">
        <v>3598</v>
      </c>
      <c r="F615">
        <v>0</v>
      </c>
      <c r="G615">
        <v>0</v>
      </c>
      <c r="H615">
        <v>4100</v>
      </c>
      <c r="I615" t="s">
        <v>1972</v>
      </c>
      <c r="J615" t="s">
        <v>1093</v>
      </c>
      <c r="K615" t="s">
        <v>86</v>
      </c>
      <c r="O615" t="str">
        <f t="shared" si="181"/>
        <v>Devin Asiasi</v>
      </c>
      <c r="P615" t="str">
        <f>IFERROR(VLOOKUP(O:O,'Name Bridge'!A:B,2,FALSE),O:O)</f>
        <v>Devin Asiasi</v>
      </c>
      <c r="Q615" s="12">
        <f>VLOOKUP($K615,'Defensive Stats'!$AC:$AH,2,FALSE)</f>
        <v>7.7027522935779817</v>
      </c>
      <c r="R615" s="12">
        <f>VLOOKUP($K615,'Defensive Stats'!$AC:$AH,4,FALSE)</f>
        <v>4.4659793814432991</v>
      </c>
      <c r="S615" s="12">
        <f>VLOOKUP($K615,'Defensive Stats'!$AC:$AH,6,FALSE)</f>
        <v>12.203488372093023</v>
      </c>
      <c r="T615" s="12">
        <f>IFERROR(VLOOKUP($P615,Passing!$C:$AF,9,FALSE)/VLOOKUP($P615,Passing!$C:$AF,5,FALSE),0)</f>
        <v>0</v>
      </c>
      <c r="U615" s="12">
        <f>IFERROR(VLOOKUP($P615,Passing!$C:$AF,11,FALSE)/VLOOKUP($P615,Passing!$C:$AF,5,FALSE),0)</f>
        <v>0</v>
      </c>
      <c r="V615" s="12">
        <f>IFERROR(VLOOKUP($P615,Passing!$C:$AF,18,FALSE),0)</f>
        <v>0</v>
      </c>
      <c r="W615" s="12">
        <f>IFERROR(VLOOKUP($P615,Passing!$C:$AF,12,FALSE)/VLOOKUP($P615,Passing!$C:$AF,5,FALSE),0)</f>
        <v>0</v>
      </c>
      <c r="X615" s="12">
        <f>IFERROR(IF(OR($B615="D",$B615="K"),0,VLOOKUP($P615,Receiving!$C:$T,7,FALSE)/VLOOKUP($P615,Receiving!$C:$T,5,FALSE)),0)*$AJ615</f>
        <v>0</v>
      </c>
      <c r="Y615" s="21">
        <f>IFERROR(VLOOKUP($P615,Receiving!$C:$T,8,FALSE)/VLOOKUP($P615,Receiving!$C:$T,5,FALSE),0)</f>
        <v>0</v>
      </c>
      <c r="Z615" s="21">
        <f>IFERROR(VLOOKUP($P615,Receiving!$C:$T,10,FALSE)/VLOOKUP($P615,Receiving!$C:$T,5,FALSE),0)</f>
        <v>0</v>
      </c>
      <c r="AA615" s="21">
        <f>IFERROR(VLOOKUP($P615,Receiving!$C:$T,11,FALSE),0)</f>
        <v>0</v>
      </c>
      <c r="AB615" s="21">
        <f>IFERROR(VLOOKUP($P615,Receiving!$C:$T,14,FALSE),0)</f>
        <v>0</v>
      </c>
      <c r="AC615" s="21">
        <f>IFERROR(VLOOKUP($P615,Receiving!$C:$T,11,FALSE)/VLOOKUP($P615,Receiving!$C:$T,5,FALSE),0)</f>
        <v>0</v>
      </c>
      <c r="AD615" s="12">
        <f>IFERROR(VLOOKUP($P615,Rushing!$C:$P,7,FALSE)/VLOOKUP($P615,Rushing!$C:$P,5,FALSE),0)</f>
        <v>0</v>
      </c>
      <c r="AE615" s="12">
        <f>IFERROR(VLOOKUP($P615,Rushing!$C:$P,8,FALSE)/VLOOKUP($P615,Rushing!$C:$P,5,FALSE),0)</f>
        <v>0</v>
      </c>
      <c r="AF615" s="12">
        <f>IFERROR(VLOOKUP($P615,Rushing!$C:$P,12,FALSE),0)</f>
        <v>0</v>
      </c>
      <c r="AG615" s="12">
        <f>IFERROR(VLOOKUP($P615,Rushing!$C:$P,9,FALSE)/VLOOKUP($P615,Rushing!$C:$P,5,FALSE),0)</f>
        <v>0</v>
      </c>
      <c r="AH615" s="12">
        <f>VLOOKUP($J615,'Vegas Odds'!$B:$S,18,FALSE)</f>
        <v>34.723204605263149</v>
      </c>
      <c r="AI615" s="12">
        <f>VLOOKUP($J615,'Vegas Odds'!$B:$S,17,FALSE)</f>
        <v>31.576795394736852</v>
      </c>
      <c r="AJ615">
        <v>1</v>
      </c>
      <c r="AK615" s="12">
        <f t="shared" si="174"/>
        <v>0</v>
      </c>
      <c r="AL615" s="12">
        <f t="shared" si="175"/>
        <v>0</v>
      </c>
      <c r="AM615" s="12">
        <f>V615/Team_Defense_Table[[#Totals],[Passing yds/att]]*'Fanduel Export'!Q615</f>
        <v>0</v>
      </c>
      <c r="AN615" s="12">
        <f t="shared" si="190"/>
        <v>0</v>
      </c>
      <c r="AO615" s="12">
        <f>IFERROR(IF(OR($B615="D",$B615="K"),0,VLOOKUP($P615,Receiving!$C:$T,7,FALSE)/VLOOKUP($P615,Receiving!$C:$T,5,FALSE)),0)*$AJ615</f>
        <v>0</v>
      </c>
      <c r="AP615" s="21">
        <f t="shared" si="182"/>
        <v>42.773239260739253</v>
      </c>
      <c r="AQ615" s="21">
        <f t="shared" si="183"/>
        <v>0</v>
      </c>
      <c r="AR615" s="22">
        <f t="shared" si="176"/>
        <v>0</v>
      </c>
      <c r="AS615" s="22">
        <f t="shared" si="184"/>
        <v>0</v>
      </c>
      <c r="AT615" s="22">
        <f>AA615/Team_Defense_Table[[#Totals],[Yards per completion]]*'Fanduel Export'!S615</f>
        <v>0</v>
      </c>
      <c r="AU615" s="12">
        <f t="shared" si="191"/>
        <v>0</v>
      </c>
      <c r="AV615" s="12">
        <f t="shared" si="177"/>
        <v>0</v>
      </c>
      <c r="AW615" s="21">
        <f t="shared" si="185"/>
        <v>34.718452380952385</v>
      </c>
      <c r="AX615" s="12">
        <f t="shared" si="186"/>
        <v>0</v>
      </c>
      <c r="AY615" s="12">
        <f>AF615/Team_Defense_Table[[#Totals],[Rushing Y/A]]*R615</f>
        <v>0</v>
      </c>
      <c r="AZ615" s="12">
        <f t="shared" si="192"/>
        <v>0</v>
      </c>
      <c r="BA615" s="22">
        <f t="shared" si="178"/>
        <v>0</v>
      </c>
      <c r="BB615" s="22">
        <f t="shared" si="179"/>
        <v>0</v>
      </c>
      <c r="BC615" s="21">
        <f t="shared" si="180"/>
        <v>0</v>
      </c>
      <c r="BD615" t="str">
        <f t="shared" si="187"/>
        <v>Devin Asiasi</v>
      </c>
      <c r="BE615">
        <f t="shared" si="188"/>
        <v>4100</v>
      </c>
      <c r="BF615" t="str">
        <f t="shared" si="189"/>
        <v>TE</v>
      </c>
    </row>
    <row r="616" spans="1:58" x14ac:dyDescent="0.3">
      <c r="A616" t="s">
        <v>3599</v>
      </c>
      <c r="B616" t="s">
        <v>52</v>
      </c>
      <c r="C616" t="s">
        <v>3600</v>
      </c>
      <c r="D616" t="s">
        <v>669</v>
      </c>
      <c r="E616" t="s">
        <v>3601</v>
      </c>
      <c r="F616">
        <v>0</v>
      </c>
      <c r="G616">
        <v>1</v>
      </c>
      <c r="H616">
        <v>4100</v>
      </c>
      <c r="I616" t="s">
        <v>1896</v>
      </c>
      <c r="J616" t="s">
        <v>1094</v>
      </c>
      <c r="K616" t="s">
        <v>46</v>
      </c>
      <c r="L616" t="s">
        <v>2506</v>
      </c>
      <c r="M616" t="s">
        <v>2714</v>
      </c>
      <c r="O616" t="str">
        <f t="shared" si="181"/>
        <v>Jace Sternberger</v>
      </c>
      <c r="P616" t="str">
        <f>IFERROR(VLOOKUP(O:O,'Name Bridge'!A:B,2,FALSE),O:O)</f>
        <v>Jace Sternberger</v>
      </c>
      <c r="Q616" s="12">
        <f>VLOOKUP($K616,'Defensive Stats'!$AC:$AH,2,FALSE)</f>
        <v>6.2179700499168051</v>
      </c>
      <c r="R616" s="12">
        <f>VLOOKUP($K616,'Defensive Stats'!$AC:$AH,4,FALSE)</f>
        <v>4.2772277227722775</v>
      </c>
      <c r="S616" s="12">
        <f>VLOOKUP($K616,'Defensive Stats'!$AC:$AH,6,FALSE)</f>
        <v>9.4847715736040605</v>
      </c>
      <c r="T616" s="12">
        <f>IFERROR(VLOOKUP($P616,Passing!$C:$AF,9,FALSE)/VLOOKUP($P616,Passing!$C:$AF,5,FALSE),0)</f>
        <v>0</v>
      </c>
      <c r="U616" s="12">
        <f>IFERROR(VLOOKUP($P616,Passing!$C:$AF,11,FALSE)/VLOOKUP($P616,Passing!$C:$AF,5,FALSE),0)</f>
        <v>0</v>
      </c>
      <c r="V616" s="12">
        <f>IFERROR(VLOOKUP($P616,Passing!$C:$AF,18,FALSE),0)</f>
        <v>0</v>
      </c>
      <c r="W616" s="12">
        <f>IFERROR(VLOOKUP($P616,Passing!$C:$AF,12,FALSE)/VLOOKUP($P616,Passing!$C:$AF,5,FALSE),0)</f>
        <v>0</v>
      </c>
      <c r="X616" s="12">
        <f>IFERROR(IF(OR($B616="D",$B616="K"),0,VLOOKUP($P616,Receiving!$C:$T,7,FALSE)/VLOOKUP($P616,Receiving!$C:$T,5,FALSE)),0)*$AJ616</f>
        <v>0</v>
      </c>
      <c r="Y616" s="21">
        <f>IFERROR(VLOOKUP($P616,Receiving!$C:$T,8,FALSE)/VLOOKUP($P616,Receiving!$C:$T,5,FALSE),0)</f>
        <v>0</v>
      </c>
      <c r="Z616" s="21">
        <f>IFERROR(VLOOKUP($P616,Receiving!$C:$T,10,FALSE)/VLOOKUP($P616,Receiving!$C:$T,5,FALSE),0)</f>
        <v>0</v>
      </c>
      <c r="AA616" s="21">
        <f>IFERROR(VLOOKUP($P616,Receiving!$C:$T,11,FALSE),0)</f>
        <v>0</v>
      </c>
      <c r="AB616" s="21">
        <f>IFERROR(VLOOKUP($P616,Receiving!$C:$T,14,FALSE),0)</f>
        <v>0</v>
      </c>
      <c r="AC616" s="21">
        <f>IFERROR(VLOOKUP($P616,Receiving!$C:$T,11,FALSE)/VLOOKUP($P616,Receiving!$C:$T,5,FALSE),0)</f>
        <v>0</v>
      </c>
      <c r="AD616" s="12">
        <f>IFERROR(VLOOKUP($P616,Rushing!$C:$P,7,FALSE)/VLOOKUP($P616,Rushing!$C:$P,5,FALSE),0)</f>
        <v>0</v>
      </c>
      <c r="AE616" s="12">
        <f>IFERROR(VLOOKUP($P616,Rushing!$C:$P,8,FALSE)/VLOOKUP($P616,Rushing!$C:$P,5,FALSE),0)</f>
        <v>0</v>
      </c>
      <c r="AF616" s="12">
        <f>IFERROR(VLOOKUP($P616,Rushing!$C:$P,12,FALSE),0)</f>
        <v>0</v>
      </c>
      <c r="AG616" s="12">
        <f>IFERROR(VLOOKUP($P616,Rushing!$C:$P,9,FALSE)/VLOOKUP($P616,Rushing!$C:$P,5,FALSE),0)</f>
        <v>0</v>
      </c>
      <c r="AH616" s="12">
        <f>VLOOKUP($J616,'Vegas Odds'!$B:$S,18,FALSE)</f>
        <v>37.252589426829275</v>
      </c>
      <c r="AI616" s="12">
        <f>VLOOKUP($J616,'Vegas Odds'!$B:$S,17,FALSE)</f>
        <v>23.147410573170728</v>
      </c>
      <c r="AJ616">
        <v>1</v>
      </c>
      <c r="AK616" s="12">
        <f t="shared" si="174"/>
        <v>0</v>
      </c>
      <c r="AL616" s="12">
        <f t="shared" si="175"/>
        <v>0</v>
      </c>
      <c r="AM616" s="12">
        <f>V616/Team_Defense_Table[[#Totals],[Passing yds/att]]*'Fanduel Export'!Q616</f>
        <v>0</v>
      </c>
      <c r="AN616" s="12">
        <f t="shared" si="190"/>
        <v>0</v>
      </c>
      <c r="AO616" s="12">
        <f>IFERROR(IF(OR($B616="D",$B616="K"),0,VLOOKUP($P616,Receiving!$C:$T,7,FALSE)/VLOOKUP($P616,Receiving!$C:$T,5,FALSE)),0)*$AJ616</f>
        <v>0</v>
      </c>
      <c r="AP616" s="21">
        <f t="shared" si="182"/>
        <v>34.582088744588752</v>
      </c>
      <c r="AQ616" s="21">
        <f t="shared" si="183"/>
        <v>0</v>
      </c>
      <c r="AR616" s="22">
        <f t="shared" si="176"/>
        <v>0</v>
      </c>
      <c r="AS616" s="22">
        <f t="shared" si="184"/>
        <v>0</v>
      </c>
      <c r="AT616" s="22">
        <f>AA616/Team_Defense_Table[[#Totals],[Yards per completion]]*'Fanduel Export'!S616</f>
        <v>0</v>
      </c>
      <c r="AU616" s="12">
        <f t="shared" si="191"/>
        <v>0</v>
      </c>
      <c r="AV616" s="12">
        <f t="shared" si="177"/>
        <v>0</v>
      </c>
      <c r="AW616" s="21">
        <f t="shared" si="185"/>
        <v>28.472023809523812</v>
      </c>
      <c r="AX616" s="12">
        <f t="shared" si="186"/>
        <v>0</v>
      </c>
      <c r="AY616" s="12">
        <f>AF616/Team_Defense_Table[[#Totals],[Rushing Y/A]]*R616</f>
        <v>0</v>
      </c>
      <c r="AZ616" s="12">
        <f t="shared" si="192"/>
        <v>0</v>
      </c>
      <c r="BA616" s="22">
        <f t="shared" si="178"/>
        <v>0</v>
      </c>
      <c r="BB616" s="22">
        <f t="shared" si="179"/>
        <v>0</v>
      </c>
      <c r="BC616" s="21">
        <f t="shared" si="180"/>
        <v>0</v>
      </c>
      <c r="BD616" t="str">
        <f t="shared" si="187"/>
        <v>Jace Sternberger</v>
      </c>
      <c r="BE616">
        <f t="shared" si="188"/>
        <v>4100</v>
      </c>
      <c r="BF616" t="str">
        <f t="shared" si="189"/>
        <v>TE</v>
      </c>
    </row>
    <row r="617" spans="1:58" x14ac:dyDescent="0.3">
      <c r="A617" t="s">
        <v>3602</v>
      </c>
      <c r="B617" t="s">
        <v>52</v>
      </c>
      <c r="C617" t="s">
        <v>1936</v>
      </c>
      <c r="D617" t="s">
        <v>587</v>
      </c>
      <c r="E617" t="s">
        <v>3603</v>
      </c>
      <c r="F617">
        <v>1.6000000238418499</v>
      </c>
      <c r="G617">
        <v>1</v>
      </c>
      <c r="H617">
        <v>4100</v>
      </c>
      <c r="I617" t="s">
        <v>1884</v>
      </c>
      <c r="J617" t="s">
        <v>33</v>
      </c>
      <c r="K617" t="s">
        <v>1138</v>
      </c>
      <c r="O617" t="str">
        <f t="shared" si="181"/>
        <v>Chris Manhertz</v>
      </c>
      <c r="P617" t="str">
        <f>IFERROR(VLOOKUP(O:O,'Name Bridge'!A:B,2,FALSE),O:O)</f>
        <v>Chris Manhertz</v>
      </c>
      <c r="Q617" s="12">
        <f>VLOOKUP($K617,'Defensive Stats'!$AC:$AH,2,FALSE)</f>
        <v>7.8079847908745244</v>
      </c>
      <c r="R617" s="12">
        <f>VLOOKUP($K617,'Defensive Stats'!$AC:$AH,4,FALSE)</f>
        <v>3.8765432098765431</v>
      </c>
      <c r="S617" s="12">
        <f>VLOOKUP($K617,'Defensive Stats'!$AC:$AH,6,FALSE)</f>
        <v>12.186943620178042</v>
      </c>
      <c r="T617" s="12">
        <f>IFERROR(VLOOKUP($P617,Passing!$C:$AF,9,FALSE)/VLOOKUP($P617,Passing!$C:$AF,5,FALSE),0)</f>
        <v>0</v>
      </c>
      <c r="U617" s="12">
        <f>IFERROR(VLOOKUP($P617,Passing!$C:$AF,11,FALSE)/VLOOKUP($P617,Passing!$C:$AF,5,FALSE),0)</f>
        <v>0</v>
      </c>
      <c r="V617" s="12">
        <f>IFERROR(VLOOKUP($P617,Passing!$C:$AF,18,FALSE),0)</f>
        <v>0</v>
      </c>
      <c r="W617" s="12">
        <f>IFERROR(VLOOKUP($P617,Passing!$C:$AF,12,FALSE)/VLOOKUP($P617,Passing!$C:$AF,5,FALSE),0)</f>
        <v>0</v>
      </c>
      <c r="X617" s="12">
        <f>IFERROR(IF(OR($B617="D",$B617="K"),0,VLOOKUP($P617,Receiving!$C:$T,7,FALSE)/VLOOKUP($P617,Receiving!$C:$T,5,FALSE)),0)*$AJ617</f>
        <v>6.6666666666666666E-2</v>
      </c>
      <c r="Y617" s="21">
        <f>IFERROR(VLOOKUP($P617,Receiving!$C:$T,8,FALSE)/VLOOKUP($P617,Receiving!$C:$T,5,FALSE),0)</f>
        <v>6.6666666666666666E-2</v>
      </c>
      <c r="Z617" s="21">
        <f>IFERROR(VLOOKUP($P617,Receiving!$C:$T,10,FALSE)/VLOOKUP($P617,Receiving!$C:$T,5,FALSE),0)</f>
        <v>0.73333333333333328</v>
      </c>
      <c r="AA617" s="21">
        <f>IFERROR(VLOOKUP($P617,Receiving!$C:$T,11,FALSE),0)</f>
        <v>11</v>
      </c>
      <c r="AB617" s="21">
        <f>IFERROR(VLOOKUP($P617,Receiving!$C:$T,14,FALSE),0)</f>
        <v>11</v>
      </c>
      <c r="AC617" s="21">
        <f>IFERROR(VLOOKUP($P617,Receiving!$C:$T,11,FALSE)/VLOOKUP($P617,Receiving!$C:$T,5,FALSE),0)</f>
        <v>0.73333333333333328</v>
      </c>
      <c r="AD617" s="12">
        <f>IFERROR(VLOOKUP($P617,Rushing!$C:$P,7,FALSE)/VLOOKUP($P617,Rushing!$C:$P,5,FALSE),0)</f>
        <v>0</v>
      </c>
      <c r="AE617" s="12">
        <f>IFERROR(VLOOKUP($P617,Rushing!$C:$P,8,FALSE)/VLOOKUP($P617,Rushing!$C:$P,5,FALSE),0)</f>
        <v>0</v>
      </c>
      <c r="AF617" s="12">
        <f>IFERROR(VLOOKUP($P617,Rushing!$C:$P,12,FALSE),0)</f>
        <v>0</v>
      </c>
      <c r="AG617" s="12">
        <f>IFERROR(VLOOKUP($P617,Rushing!$C:$P,9,FALSE)/VLOOKUP($P617,Rushing!$C:$P,5,FALSE),0)</f>
        <v>0</v>
      </c>
      <c r="AH617" s="12">
        <f>VLOOKUP($J617,'Vegas Odds'!$B:$S,18,FALSE)</f>
        <v>42.975624629062651</v>
      </c>
      <c r="AI617" s="12">
        <f>VLOOKUP($J617,'Vegas Odds'!$B:$S,17,FALSE)</f>
        <v>20.224375370937352</v>
      </c>
      <c r="AJ617">
        <v>1</v>
      </c>
      <c r="AK617" s="12">
        <f t="shared" si="174"/>
        <v>0</v>
      </c>
      <c r="AL617" s="12">
        <f t="shared" si="175"/>
        <v>0</v>
      </c>
      <c r="AM617" s="12">
        <f>V617/Team_Defense_Table[[#Totals],[Passing yds/att]]*'Fanduel Export'!Q617</f>
        <v>0</v>
      </c>
      <c r="AN617" s="12">
        <f t="shared" si="190"/>
        <v>0</v>
      </c>
      <c r="AO617" s="12">
        <f>IFERROR(IF(OR($B617="D",$B617="K"),0,VLOOKUP($P617,Receiving!$C:$T,7,FALSE)/VLOOKUP($P617,Receiving!$C:$T,5,FALSE)),0)*$AJ617</f>
        <v>6.6666666666666666E-2</v>
      </c>
      <c r="AP617" s="21">
        <f t="shared" si="182"/>
        <v>35.359294871794873</v>
      </c>
      <c r="AQ617" s="21">
        <f t="shared" si="183"/>
        <v>8.102654909622857E-2</v>
      </c>
      <c r="AR617" s="22">
        <f t="shared" si="176"/>
        <v>6.6666666666666666E-2</v>
      </c>
      <c r="AS617" s="22">
        <f t="shared" si="184"/>
        <v>8.102654909622857E-2</v>
      </c>
      <c r="AT617" s="22">
        <f>AA617/Team_Defense_Table[[#Totals],[Yards per completion]]*'Fanduel Export'!S617</f>
        <v>12.624772451965107</v>
      </c>
      <c r="AU617" s="12">
        <f t="shared" si="191"/>
        <v>1.0229417449078646</v>
      </c>
      <c r="AV617" s="12">
        <f t="shared" si="177"/>
        <v>0</v>
      </c>
      <c r="AW617" s="21">
        <f t="shared" si="185"/>
        <v>28.778311965811962</v>
      </c>
      <c r="AX617" s="12">
        <f t="shared" si="186"/>
        <v>0</v>
      </c>
      <c r="AY617" s="12">
        <f>AF617/Team_Defense_Table[[#Totals],[Rushing Y/A]]*R617</f>
        <v>0</v>
      </c>
      <c r="AZ617" s="12">
        <f t="shared" si="192"/>
        <v>0</v>
      </c>
      <c r="BA617" s="22">
        <f t="shared" si="178"/>
        <v>0.13562750782411978</v>
      </c>
      <c r="BB617" s="22">
        <f t="shared" si="179"/>
        <v>3.307987995710239E-2</v>
      </c>
      <c r="BC617" s="21">
        <f t="shared" si="180"/>
        <v>1.6260162601626018E-2</v>
      </c>
      <c r="BD617" t="str">
        <f t="shared" si="187"/>
        <v>Chris Manhertz</v>
      </c>
      <c r="BE617">
        <f t="shared" si="188"/>
        <v>4100</v>
      </c>
      <c r="BF617" t="str">
        <f t="shared" si="189"/>
        <v>TE</v>
      </c>
    </row>
    <row r="618" spans="1:58" x14ac:dyDescent="0.3">
      <c r="A618" t="s">
        <v>3604</v>
      </c>
      <c r="B618" t="s">
        <v>52</v>
      </c>
      <c r="C618" t="s">
        <v>3605</v>
      </c>
      <c r="D618" t="s">
        <v>530</v>
      </c>
      <c r="E618" t="s">
        <v>2109</v>
      </c>
      <c r="F618">
        <v>1.2333333492278999</v>
      </c>
      <c r="G618">
        <v>3</v>
      </c>
      <c r="H618">
        <v>4100</v>
      </c>
      <c r="I618" t="s">
        <v>1888</v>
      </c>
      <c r="J618" t="s">
        <v>54</v>
      </c>
      <c r="K618" t="s">
        <v>37</v>
      </c>
      <c r="O618" t="str">
        <f t="shared" si="181"/>
        <v>Pharaoh Brown</v>
      </c>
      <c r="P618" t="str">
        <f>IFERROR(VLOOKUP(O:O,'Name Bridge'!A:B,2,FALSE),O:O)</f>
        <v>Pharaoh Brown</v>
      </c>
      <c r="Q618" s="12">
        <f>VLOOKUP($K618,'Defensive Stats'!$AC:$AH,2,FALSE)</f>
        <v>6.09375</v>
      </c>
      <c r="R618" s="12">
        <f>VLOOKUP($K618,'Defensive Stats'!$AC:$AH,4,FALSE)</f>
        <v>4.3941176470588239</v>
      </c>
      <c r="S618" s="12">
        <f>VLOOKUP($K618,'Defensive Stats'!$AC:$AH,6,FALSE)</f>
        <v>10.424528301886792</v>
      </c>
      <c r="T618" s="12">
        <f>IFERROR(VLOOKUP($P618,Passing!$C:$AF,9,FALSE)/VLOOKUP($P618,Passing!$C:$AF,5,FALSE),0)</f>
        <v>0</v>
      </c>
      <c r="U618" s="12">
        <f>IFERROR(VLOOKUP($P618,Passing!$C:$AF,11,FALSE)/VLOOKUP($P618,Passing!$C:$AF,5,FALSE),0)</f>
        <v>0</v>
      </c>
      <c r="V618" s="12">
        <f>IFERROR(VLOOKUP($P618,Passing!$C:$AF,18,FALSE),0)</f>
        <v>0</v>
      </c>
      <c r="W618" s="12">
        <f>IFERROR(VLOOKUP($P618,Passing!$C:$AF,12,FALSE)/VLOOKUP($P618,Passing!$C:$AF,5,FALSE),0)</f>
        <v>0</v>
      </c>
      <c r="X618" s="12">
        <f>IFERROR(IF(OR($B618="D",$B618="K"),0,VLOOKUP($P618,Receiving!$C:$T,7,FALSE)/VLOOKUP($P618,Receiving!$C:$T,5,FALSE)),0)*$AJ618</f>
        <v>0.33333333333333331</v>
      </c>
      <c r="Y618" s="21">
        <f>IFERROR(VLOOKUP($P618,Receiving!$C:$T,8,FALSE)/VLOOKUP($P618,Receiving!$C:$T,5,FALSE),0)</f>
        <v>0.22222222222222221</v>
      </c>
      <c r="Z618" s="21">
        <f>IFERROR(VLOOKUP($P618,Receiving!$C:$T,10,FALSE)/VLOOKUP($P618,Receiving!$C:$T,5,FALSE),0)</f>
        <v>3</v>
      </c>
      <c r="AA618" s="21">
        <f>IFERROR(VLOOKUP($P618,Receiving!$C:$T,11,FALSE),0)</f>
        <v>13.5</v>
      </c>
      <c r="AB618" s="21">
        <f>IFERROR(VLOOKUP($P618,Receiving!$C:$T,14,FALSE),0)</f>
        <v>18</v>
      </c>
      <c r="AC618" s="21">
        <f>IFERROR(VLOOKUP($P618,Receiving!$C:$T,11,FALSE)/VLOOKUP($P618,Receiving!$C:$T,5,FALSE),0)</f>
        <v>1.5</v>
      </c>
      <c r="AD618" s="12">
        <f>IFERROR(VLOOKUP($P618,Rushing!$C:$P,7,FALSE)/VLOOKUP($P618,Rushing!$C:$P,5,FALSE),0)</f>
        <v>0</v>
      </c>
      <c r="AE618" s="12">
        <f>IFERROR(VLOOKUP($P618,Rushing!$C:$P,8,FALSE)/VLOOKUP($P618,Rushing!$C:$P,5,FALSE),0)</f>
        <v>0</v>
      </c>
      <c r="AF618" s="12">
        <f>IFERROR(VLOOKUP($P618,Rushing!$C:$P,12,FALSE),0)</f>
        <v>0</v>
      </c>
      <c r="AG618" s="12">
        <f>IFERROR(VLOOKUP($P618,Rushing!$C:$P,9,FALSE)/VLOOKUP($P618,Rushing!$C:$P,5,FALSE),0)</f>
        <v>0</v>
      </c>
      <c r="AH618" s="12">
        <f>VLOOKUP($J618,'Vegas Odds'!$B:$S,18,FALSE)</f>
        <v>39.317423175965665</v>
      </c>
      <c r="AI618" s="12">
        <f>VLOOKUP($J618,'Vegas Odds'!$B:$S,17,FALSE)</f>
        <v>20.682576824034335</v>
      </c>
      <c r="AJ618">
        <v>1</v>
      </c>
      <c r="AK618" s="12">
        <f t="shared" si="174"/>
        <v>0</v>
      </c>
      <c r="AL618" s="12">
        <f t="shared" si="175"/>
        <v>0</v>
      </c>
      <c r="AM618" s="12">
        <f>V618/Team_Defense_Table[[#Totals],[Passing yds/att]]*'Fanduel Export'!Q618</f>
        <v>0</v>
      </c>
      <c r="AN618" s="12">
        <f t="shared" si="190"/>
        <v>0</v>
      </c>
      <c r="AO618" s="12">
        <f>IFERROR(IF(OR($B618="D",$B618="K"),0,VLOOKUP($P618,Receiving!$C:$T,7,FALSE)/VLOOKUP($P618,Receiving!$C:$T,5,FALSE)),0)*$AJ618</f>
        <v>0.33333333333333331</v>
      </c>
      <c r="AP618" s="21">
        <f t="shared" si="182"/>
        <v>34.054517704517707</v>
      </c>
      <c r="AQ618" s="21">
        <f t="shared" si="183"/>
        <v>0.38484784424309315</v>
      </c>
      <c r="AR618" s="22">
        <f t="shared" si="176"/>
        <v>0.22222222222222221</v>
      </c>
      <c r="AS618" s="22">
        <f t="shared" si="184"/>
        <v>0.2565652294953954</v>
      </c>
      <c r="AT618" s="22">
        <f>AA618/Team_Defense_Table[[#Totals],[Yards per completion]]*'Fanduel Export'!S618</f>
        <v>13.253367886854232</v>
      </c>
      <c r="AU618" s="12">
        <f t="shared" si="191"/>
        <v>3.4003533734776594</v>
      </c>
      <c r="AV618" s="12">
        <f t="shared" si="177"/>
        <v>0</v>
      </c>
      <c r="AW618" s="21">
        <f t="shared" si="185"/>
        <v>28.633928571428569</v>
      </c>
      <c r="AX618" s="12">
        <f t="shared" si="186"/>
        <v>0</v>
      </c>
      <c r="AY618" s="12">
        <f>AF618/Team_Defense_Table[[#Totals],[Rushing Y/A]]*R618</f>
        <v>0</v>
      </c>
      <c r="AZ618" s="12">
        <f t="shared" si="192"/>
        <v>0</v>
      </c>
      <c r="BA618" s="22">
        <f t="shared" si="178"/>
        <v>0.45114644845887703</v>
      </c>
      <c r="BB618" s="22">
        <f t="shared" si="179"/>
        <v>0.11003571913631148</v>
      </c>
      <c r="BC618" s="21">
        <f t="shared" si="180"/>
        <v>8.1300813008130079E-2</v>
      </c>
      <c r="BD618" t="str">
        <f t="shared" si="187"/>
        <v>Pharaoh Brown</v>
      </c>
      <c r="BE618">
        <f t="shared" si="188"/>
        <v>4100</v>
      </c>
      <c r="BF618" t="str">
        <f t="shared" si="189"/>
        <v>TE</v>
      </c>
    </row>
    <row r="619" spans="1:58" x14ac:dyDescent="0.3">
      <c r="A619" t="s">
        <v>3606</v>
      </c>
      <c r="B619" t="s">
        <v>52</v>
      </c>
      <c r="C619" t="s">
        <v>2251</v>
      </c>
      <c r="D619" t="s">
        <v>453</v>
      </c>
      <c r="E619" t="s">
        <v>3607</v>
      </c>
      <c r="F619">
        <v>3.0799999237060498</v>
      </c>
      <c r="G619">
        <v>5</v>
      </c>
      <c r="H619">
        <v>4100</v>
      </c>
      <c r="I619" t="s">
        <v>1922</v>
      </c>
      <c r="J619" t="s">
        <v>107</v>
      </c>
      <c r="K619" t="s">
        <v>130</v>
      </c>
      <c r="L619" t="s">
        <v>2205</v>
      </c>
      <c r="M619" t="s">
        <v>2206</v>
      </c>
      <c r="O619" t="str">
        <f t="shared" si="181"/>
        <v>Tommy Sweeney</v>
      </c>
      <c r="P619" t="str">
        <f>IFERROR(VLOOKUP(O:O,'Name Bridge'!A:B,2,FALSE),O:O)</f>
        <v>Tommy Sweeney</v>
      </c>
      <c r="Q619" s="12">
        <f>VLOOKUP($K619,'Defensive Stats'!$AC:$AH,2,FALSE)</f>
        <v>6.45982905982906</v>
      </c>
      <c r="R619" s="12">
        <f>VLOOKUP($K619,'Defensive Stats'!$AC:$AH,4,FALSE)</f>
        <v>3.3357314148681056</v>
      </c>
      <c r="S619" s="12">
        <f>VLOOKUP($K619,'Defensive Stats'!$AC:$AH,6,FALSE)</f>
        <v>10.410468319559229</v>
      </c>
      <c r="T619" s="12">
        <f>IFERROR(VLOOKUP($P619,Passing!$C:$AF,9,FALSE)/VLOOKUP($P619,Passing!$C:$AF,5,FALSE),0)</f>
        <v>0</v>
      </c>
      <c r="U619" s="12">
        <f>IFERROR(VLOOKUP($P619,Passing!$C:$AF,11,FALSE)/VLOOKUP($P619,Passing!$C:$AF,5,FALSE),0)</f>
        <v>0</v>
      </c>
      <c r="V619" s="12">
        <f>IFERROR(VLOOKUP($P619,Passing!$C:$AF,18,FALSE),0)</f>
        <v>0</v>
      </c>
      <c r="W619" s="12">
        <f>IFERROR(VLOOKUP($P619,Passing!$C:$AF,12,FALSE)/VLOOKUP($P619,Passing!$C:$AF,5,FALSE),0)</f>
        <v>0</v>
      </c>
      <c r="X619" s="12">
        <f>IFERROR(IF(OR($B619="D",$B619="K"),0,VLOOKUP($P619,Receiving!$C:$T,7,FALSE)/VLOOKUP($P619,Receiving!$C:$T,5,FALSE)),0)*$AJ619</f>
        <v>2.1666666666666665</v>
      </c>
      <c r="Y619" s="21">
        <f>IFERROR(VLOOKUP($P619,Receiving!$C:$T,8,FALSE)/VLOOKUP($P619,Receiving!$C:$T,5,FALSE),0)</f>
        <v>1.3333333333333333</v>
      </c>
      <c r="Z619" s="21">
        <f>IFERROR(VLOOKUP($P619,Receiving!$C:$T,10,FALSE)/VLOOKUP($P619,Receiving!$C:$T,5,FALSE),0)</f>
        <v>19</v>
      </c>
      <c r="AA619" s="21">
        <f>IFERROR(VLOOKUP($P619,Receiving!$C:$T,11,FALSE),0)</f>
        <v>14.3</v>
      </c>
      <c r="AB619" s="21">
        <f>IFERROR(VLOOKUP($P619,Receiving!$C:$T,14,FALSE),0)</f>
        <v>29</v>
      </c>
      <c r="AC619" s="21">
        <f>IFERROR(VLOOKUP($P619,Receiving!$C:$T,11,FALSE)/VLOOKUP($P619,Receiving!$C:$T,5,FALSE),0)</f>
        <v>2.3833333333333333</v>
      </c>
      <c r="AD619" s="12">
        <f>IFERROR(VLOOKUP($P619,Rushing!$C:$P,7,FALSE)/VLOOKUP($P619,Rushing!$C:$P,5,FALSE),0)</f>
        <v>0</v>
      </c>
      <c r="AE619" s="12">
        <f>IFERROR(VLOOKUP($P619,Rushing!$C:$P,8,FALSE)/VLOOKUP($P619,Rushing!$C:$P,5,FALSE),0)</f>
        <v>0</v>
      </c>
      <c r="AF619" s="12">
        <f>IFERROR(VLOOKUP($P619,Rushing!$C:$P,12,FALSE),0)</f>
        <v>0</v>
      </c>
      <c r="AG619" s="12">
        <f>IFERROR(VLOOKUP($P619,Rushing!$C:$P,9,FALSE)/VLOOKUP($P619,Rushing!$C:$P,5,FALSE),0)</f>
        <v>0</v>
      </c>
      <c r="AH619" s="12">
        <f>VLOOKUP($J619,'Vegas Odds'!$B:$S,18,FALSE)</f>
        <v>31.210567449280106</v>
      </c>
      <c r="AI619" s="12">
        <f>VLOOKUP($J619,'Vegas Odds'!$B:$S,17,FALSE)</f>
        <v>27.689432550719893</v>
      </c>
      <c r="AJ619">
        <v>1</v>
      </c>
      <c r="AK619" s="12">
        <f t="shared" si="174"/>
        <v>0</v>
      </c>
      <c r="AL619" s="12">
        <f t="shared" si="175"/>
        <v>0</v>
      </c>
      <c r="AM619" s="12">
        <f>V619/Team_Defense_Table[[#Totals],[Passing yds/att]]*'Fanduel Export'!Q619</f>
        <v>0</v>
      </c>
      <c r="AN619" s="12">
        <f t="shared" si="190"/>
        <v>0</v>
      </c>
      <c r="AO619" s="12">
        <f>IFERROR(IF(OR($B619="D",$B619="K"),0,VLOOKUP($P619,Receiving!$C:$T,7,FALSE)/VLOOKUP($P619,Receiving!$C:$T,5,FALSE)),0)*$AJ619</f>
        <v>2.1666666666666665</v>
      </c>
      <c r="AP619" s="21">
        <f t="shared" si="182"/>
        <v>43.803379953379959</v>
      </c>
      <c r="AQ619" s="21">
        <f t="shared" si="183"/>
        <v>1.5437826079192543</v>
      </c>
      <c r="AR619" s="22">
        <f t="shared" si="176"/>
        <v>1.3333333333333333</v>
      </c>
      <c r="AS619" s="22">
        <f t="shared" si="184"/>
        <v>0.95002006641184877</v>
      </c>
      <c r="AT619" s="22">
        <f>AA619/Team_Defense_Table[[#Totals],[Yards per completion]]*'Fanduel Export'!S619</f>
        <v>14.019818017848415</v>
      </c>
      <c r="AU619" s="12">
        <f t="shared" si="191"/>
        <v>13.319108444398385</v>
      </c>
      <c r="AV619" s="12">
        <f t="shared" si="177"/>
        <v>0</v>
      </c>
      <c r="AW619" s="21">
        <f t="shared" si="185"/>
        <v>25.532284382284381</v>
      </c>
      <c r="AX619" s="12">
        <f t="shared" si="186"/>
        <v>0</v>
      </c>
      <c r="AY619" s="12">
        <f>AF619/Team_Defense_Table[[#Totals],[Rushing Y/A]]*R619</f>
        <v>0</v>
      </c>
      <c r="AZ619" s="12">
        <f t="shared" si="192"/>
        <v>0</v>
      </c>
      <c r="BA619" s="22">
        <f t="shared" si="178"/>
        <v>1.9985775111065052</v>
      </c>
      <c r="BB619" s="22">
        <f t="shared" si="179"/>
        <v>0.48745792953817202</v>
      </c>
      <c r="BC619" s="21">
        <f t="shared" si="180"/>
        <v>0.52845528455284552</v>
      </c>
      <c r="BD619" t="str">
        <f t="shared" si="187"/>
        <v>Tommy Sweeney</v>
      </c>
      <c r="BE619">
        <f t="shared" si="188"/>
        <v>4100</v>
      </c>
      <c r="BF619" t="str">
        <f t="shared" si="189"/>
        <v>TE</v>
      </c>
    </row>
    <row r="620" spans="1:58" x14ac:dyDescent="0.3">
      <c r="A620" t="s">
        <v>3608</v>
      </c>
      <c r="B620" t="s">
        <v>52</v>
      </c>
      <c r="C620" t="s">
        <v>1927</v>
      </c>
      <c r="D620" t="s">
        <v>407</v>
      </c>
      <c r="E620" t="s">
        <v>3609</v>
      </c>
      <c r="F620">
        <v>3.20000004768371</v>
      </c>
      <c r="G620">
        <v>8</v>
      </c>
      <c r="H620">
        <v>4000</v>
      </c>
      <c r="I620" t="s">
        <v>1972</v>
      </c>
      <c r="J620" t="s">
        <v>1093</v>
      </c>
      <c r="K620" t="s">
        <v>86</v>
      </c>
      <c r="L620" t="s">
        <v>2506</v>
      </c>
      <c r="M620" t="s">
        <v>2548</v>
      </c>
      <c r="O620" t="str">
        <f t="shared" si="181"/>
        <v>Matt LaCosse</v>
      </c>
      <c r="P620" t="str">
        <f>IFERROR(VLOOKUP(O:O,'Name Bridge'!A:B,2,FALSE),O:O)</f>
        <v>Matt LaCosse</v>
      </c>
      <c r="Q620" s="12">
        <f>VLOOKUP($K620,'Defensive Stats'!$AC:$AH,2,FALSE)</f>
        <v>7.7027522935779817</v>
      </c>
      <c r="R620" s="12">
        <f>VLOOKUP($K620,'Defensive Stats'!$AC:$AH,4,FALSE)</f>
        <v>4.4659793814432991</v>
      </c>
      <c r="S620" s="12">
        <f>VLOOKUP($K620,'Defensive Stats'!$AC:$AH,6,FALSE)</f>
        <v>12.203488372093023</v>
      </c>
      <c r="T620" s="12">
        <f>IFERROR(VLOOKUP($P620,Passing!$C:$AF,9,FALSE)/VLOOKUP($P620,Passing!$C:$AF,5,FALSE),0)</f>
        <v>0</v>
      </c>
      <c r="U620" s="12">
        <f>IFERROR(VLOOKUP($P620,Passing!$C:$AF,11,FALSE)/VLOOKUP($P620,Passing!$C:$AF,5,FALSE),0)</f>
        <v>0</v>
      </c>
      <c r="V620" s="12">
        <f>IFERROR(VLOOKUP($P620,Passing!$C:$AF,18,FALSE),0)</f>
        <v>0</v>
      </c>
      <c r="W620" s="12">
        <f>IFERROR(VLOOKUP($P620,Passing!$C:$AF,12,FALSE)/VLOOKUP($P620,Passing!$C:$AF,5,FALSE),0)</f>
        <v>0</v>
      </c>
      <c r="X620" s="12">
        <f>IFERROR(IF(OR($B620="D",$B620="K"),0,VLOOKUP($P620,Receiving!$C:$T,7,FALSE)/VLOOKUP($P620,Receiving!$C:$T,5,FALSE)),0)*$AJ620</f>
        <v>1.7272727272727273</v>
      </c>
      <c r="Y620" s="21">
        <f>IFERROR(VLOOKUP($P620,Receiving!$C:$T,8,FALSE)/VLOOKUP($P620,Receiving!$C:$T,5,FALSE),0)</f>
        <v>1.1818181818181819</v>
      </c>
      <c r="Z620" s="21">
        <f>IFERROR(VLOOKUP($P620,Receiving!$C:$T,10,FALSE)/VLOOKUP($P620,Receiving!$C:$T,5,FALSE),0)</f>
        <v>11.909090909090908</v>
      </c>
      <c r="AA620" s="21">
        <f>IFERROR(VLOOKUP($P620,Receiving!$C:$T,11,FALSE),0)</f>
        <v>10.1</v>
      </c>
      <c r="AB620" s="21">
        <f>IFERROR(VLOOKUP($P620,Receiving!$C:$T,14,FALSE),0)</f>
        <v>24</v>
      </c>
      <c r="AC620" s="21">
        <f>IFERROR(VLOOKUP($P620,Receiving!$C:$T,11,FALSE)/VLOOKUP($P620,Receiving!$C:$T,5,FALSE),0)</f>
        <v>0.9181818181818181</v>
      </c>
      <c r="AD620" s="12">
        <f>IFERROR(VLOOKUP($P620,Rushing!$C:$P,7,FALSE)/VLOOKUP($P620,Rushing!$C:$P,5,FALSE),0)</f>
        <v>0</v>
      </c>
      <c r="AE620" s="12">
        <f>IFERROR(VLOOKUP($P620,Rushing!$C:$P,8,FALSE)/VLOOKUP($P620,Rushing!$C:$P,5,FALSE),0)</f>
        <v>0</v>
      </c>
      <c r="AF620" s="12">
        <f>IFERROR(VLOOKUP($P620,Rushing!$C:$P,12,FALSE),0)</f>
        <v>0</v>
      </c>
      <c r="AG620" s="12">
        <f>IFERROR(VLOOKUP($P620,Rushing!$C:$P,9,FALSE)/VLOOKUP($P620,Rushing!$C:$P,5,FALSE),0)</f>
        <v>0</v>
      </c>
      <c r="AH620" s="12">
        <f>VLOOKUP($J620,'Vegas Odds'!$B:$S,18,FALSE)</f>
        <v>34.723204605263149</v>
      </c>
      <c r="AI620" s="12">
        <f>VLOOKUP($J620,'Vegas Odds'!$B:$S,17,FALSE)</f>
        <v>31.576795394736852</v>
      </c>
      <c r="AJ620">
        <v>1</v>
      </c>
      <c r="AK620" s="12">
        <f t="shared" si="174"/>
        <v>0</v>
      </c>
      <c r="AL620" s="12">
        <f t="shared" si="175"/>
        <v>0</v>
      </c>
      <c r="AM620" s="12">
        <f>V620/Team_Defense_Table[[#Totals],[Passing yds/att]]*'Fanduel Export'!Q620</f>
        <v>0</v>
      </c>
      <c r="AN620" s="12">
        <f t="shared" si="190"/>
        <v>0</v>
      </c>
      <c r="AO620" s="12">
        <f>IFERROR(IF(OR($B620="D",$B620="K"),0,VLOOKUP($P620,Receiving!$C:$T,7,FALSE)/VLOOKUP($P620,Receiving!$C:$T,5,FALSE)),0)*$AJ620</f>
        <v>1.7272727272727273</v>
      </c>
      <c r="AP620" s="21">
        <f t="shared" si="182"/>
        <v>42.773239260739253</v>
      </c>
      <c r="AQ620" s="21">
        <f t="shared" si="183"/>
        <v>1.4021955165138276</v>
      </c>
      <c r="AR620" s="22">
        <f t="shared" si="176"/>
        <v>1.1818181818181819</v>
      </c>
      <c r="AS620" s="22">
        <f t="shared" si="184"/>
        <v>0.9593969323515662</v>
      </c>
      <c r="AT620" s="22">
        <f>AA620/Team_Defense_Table[[#Totals],[Yards per completion]]*'Fanduel Export'!S620</f>
        <v>11.607573370451917</v>
      </c>
      <c r="AU620" s="12">
        <f t="shared" si="191"/>
        <v>11.136270283657298</v>
      </c>
      <c r="AV620" s="12">
        <f t="shared" si="177"/>
        <v>0</v>
      </c>
      <c r="AW620" s="21">
        <f t="shared" si="185"/>
        <v>34.718452380952385</v>
      </c>
      <c r="AX620" s="12">
        <f t="shared" si="186"/>
        <v>0</v>
      </c>
      <c r="AY620" s="12">
        <f>AF620/Team_Defense_Table[[#Totals],[Rushing Y/A]]*R620</f>
        <v>0</v>
      </c>
      <c r="AZ620" s="12">
        <f t="shared" si="192"/>
        <v>0</v>
      </c>
      <c r="BA620" s="22">
        <f t="shared" si="178"/>
        <v>1.7045361192748207</v>
      </c>
      <c r="BB620" s="22">
        <f t="shared" si="179"/>
        <v>0.42613402981870518</v>
      </c>
      <c r="BC620" s="21">
        <f t="shared" si="180"/>
        <v>0.43181818181818182</v>
      </c>
      <c r="BD620" t="str">
        <f t="shared" si="187"/>
        <v>Matt LaCosse</v>
      </c>
      <c r="BE620">
        <f t="shared" si="188"/>
        <v>4000</v>
      </c>
      <c r="BF620" t="str">
        <f t="shared" si="189"/>
        <v>TE</v>
      </c>
    </row>
    <row r="621" spans="1:58" x14ac:dyDescent="0.3">
      <c r="A621" t="s">
        <v>3610</v>
      </c>
      <c r="B621" t="s">
        <v>52</v>
      </c>
      <c r="C621" t="s">
        <v>2027</v>
      </c>
      <c r="D621" t="s">
        <v>497</v>
      </c>
      <c r="E621" t="s">
        <v>3611</v>
      </c>
      <c r="F621">
        <v>1.96000003814697</v>
      </c>
      <c r="G621">
        <v>5</v>
      </c>
      <c r="H621">
        <v>4000</v>
      </c>
      <c r="I621" t="s">
        <v>1896</v>
      </c>
      <c r="J621" t="s">
        <v>46</v>
      </c>
      <c r="K621" t="s">
        <v>1094</v>
      </c>
      <c r="O621" t="str">
        <f t="shared" si="181"/>
        <v>Tyler Conklin</v>
      </c>
      <c r="P621" t="str">
        <f>IFERROR(VLOOKUP(O:O,'Name Bridge'!A:B,2,FALSE),O:O)</f>
        <v>Tyler Conklin</v>
      </c>
      <c r="Q621" s="12">
        <f>VLOOKUP($K621,'Defensive Stats'!$AC:$AH,2,FALSE)</f>
        <v>6.8150183150183148</v>
      </c>
      <c r="R621" s="12">
        <f>VLOOKUP($K621,'Defensive Stats'!$AC:$AH,4,FALSE)</f>
        <v>4.6739659367396591</v>
      </c>
      <c r="S621" s="12">
        <f>VLOOKUP($K621,'Defensive Stats'!$AC:$AH,6,FALSE)</f>
        <v>11.414110429447852</v>
      </c>
      <c r="T621" s="12">
        <f>IFERROR(VLOOKUP($P621,Passing!$C:$AF,9,FALSE)/VLOOKUP($P621,Passing!$C:$AF,5,FALSE),0)</f>
        <v>0</v>
      </c>
      <c r="U621" s="12">
        <f>IFERROR(VLOOKUP($P621,Passing!$C:$AF,11,FALSE)/VLOOKUP($P621,Passing!$C:$AF,5,FALSE),0)</f>
        <v>0</v>
      </c>
      <c r="V621" s="12">
        <f>IFERROR(VLOOKUP($P621,Passing!$C:$AF,18,FALSE),0)</f>
        <v>0</v>
      </c>
      <c r="W621" s="12">
        <f>IFERROR(VLOOKUP($P621,Passing!$C:$AF,12,FALSE)/VLOOKUP($P621,Passing!$C:$AF,5,FALSE),0)</f>
        <v>0</v>
      </c>
      <c r="X621" s="12">
        <f>IFERROR(IF(OR($B621="D",$B621="K"),0,VLOOKUP($P621,Receiving!$C:$T,7,FALSE)/VLOOKUP($P621,Receiving!$C:$T,5,FALSE)),0)*$AJ621</f>
        <v>0.66666666666666663</v>
      </c>
      <c r="Y621" s="21">
        <f>IFERROR(VLOOKUP($P621,Receiving!$C:$T,8,FALSE)/VLOOKUP($P621,Receiving!$C:$T,5,FALSE),0)</f>
        <v>0.53333333333333333</v>
      </c>
      <c r="Z621" s="21">
        <f>IFERROR(VLOOKUP($P621,Receiving!$C:$T,10,FALSE)/VLOOKUP($P621,Receiving!$C:$T,5,FALSE),0)</f>
        <v>3.8666666666666667</v>
      </c>
      <c r="AA621" s="21">
        <f>IFERROR(VLOOKUP($P621,Receiving!$C:$T,11,FALSE),0)</f>
        <v>7.3</v>
      </c>
      <c r="AB621" s="21">
        <f>IFERROR(VLOOKUP($P621,Receiving!$C:$T,14,FALSE),0)</f>
        <v>20</v>
      </c>
      <c r="AC621" s="21">
        <f>IFERROR(VLOOKUP($P621,Receiving!$C:$T,11,FALSE)/VLOOKUP($P621,Receiving!$C:$T,5,FALSE),0)</f>
        <v>0.48666666666666664</v>
      </c>
      <c r="AD621" s="12">
        <f>IFERROR(VLOOKUP($P621,Rushing!$C:$P,7,FALSE)/VLOOKUP($P621,Rushing!$C:$P,5,FALSE),0)</f>
        <v>0</v>
      </c>
      <c r="AE621" s="12">
        <f>IFERROR(VLOOKUP($P621,Rushing!$C:$P,8,FALSE)/VLOOKUP($P621,Rushing!$C:$P,5,FALSE),0)</f>
        <v>0</v>
      </c>
      <c r="AF621" s="12">
        <f>IFERROR(VLOOKUP($P621,Rushing!$C:$P,12,FALSE),0)</f>
        <v>0</v>
      </c>
      <c r="AG621" s="12">
        <f>IFERROR(VLOOKUP($P621,Rushing!$C:$P,9,FALSE)/VLOOKUP($P621,Rushing!$C:$P,5,FALSE),0)</f>
        <v>0</v>
      </c>
      <c r="AH621" s="12">
        <f>VLOOKUP($J621,'Vegas Odds'!$B:$S,18,FALSE)</f>
        <v>24.965896593176794</v>
      </c>
      <c r="AI621" s="12">
        <f>VLOOKUP($J621,'Vegas Odds'!$B:$S,17,FALSE)</f>
        <v>34.134103406823208</v>
      </c>
      <c r="AJ621">
        <v>1</v>
      </c>
      <c r="AK621" s="12">
        <f t="shared" si="174"/>
        <v>0</v>
      </c>
      <c r="AL621" s="12">
        <f t="shared" si="175"/>
        <v>0</v>
      </c>
      <c r="AM621" s="12">
        <f>V621/Team_Defense_Table[[#Totals],[Passing yds/att]]*'Fanduel Export'!Q621</f>
        <v>0</v>
      </c>
      <c r="AN621" s="12">
        <f t="shared" si="190"/>
        <v>0</v>
      </c>
      <c r="AO621" s="12">
        <f>IFERROR(IF(OR($B621="D",$B621="K"),0,VLOOKUP($P621,Receiving!$C:$T,7,FALSE)/VLOOKUP($P621,Receiving!$C:$T,5,FALSE)),0)*$AJ621</f>
        <v>0.66666666666666663</v>
      </c>
      <c r="AP621" s="21">
        <f t="shared" si="182"/>
        <v>26.827243589743592</v>
      </c>
      <c r="AQ621" s="21">
        <f t="shared" si="183"/>
        <v>0.62041152332478366</v>
      </c>
      <c r="AR621" s="22">
        <f t="shared" si="176"/>
        <v>0.53333333333333333</v>
      </c>
      <c r="AS621" s="22">
        <f t="shared" si="184"/>
        <v>0.49632921865982693</v>
      </c>
      <c r="AT621" s="22">
        <f>AA621/Team_Defense_Table[[#Totals],[Yards per completion]]*'Fanduel Export'!S621</f>
        <v>7.8469521097374386</v>
      </c>
      <c r="AU621" s="12">
        <f t="shared" si="191"/>
        <v>3.8946716094870633</v>
      </c>
      <c r="AV621" s="12">
        <f t="shared" si="177"/>
        <v>0</v>
      </c>
      <c r="AW621" s="21">
        <f t="shared" si="185"/>
        <v>37.68278388278388</v>
      </c>
      <c r="AX621" s="12">
        <f t="shared" si="186"/>
        <v>0</v>
      </c>
      <c r="AY621" s="12">
        <f>AF621/Team_Defense_Table[[#Totals],[Rushing Y/A]]*R621</f>
        <v>0</v>
      </c>
      <c r="AZ621" s="12">
        <f t="shared" si="192"/>
        <v>0</v>
      </c>
      <c r="BA621" s="22">
        <f t="shared" si="178"/>
        <v>0.65613382761537298</v>
      </c>
      <c r="BB621" s="22">
        <f t="shared" si="179"/>
        <v>0.16403345690384324</v>
      </c>
      <c r="BC621" s="21">
        <f t="shared" si="180"/>
        <v>0.16666666666666666</v>
      </c>
      <c r="BD621" t="str">
        <f t="shared" si="187"/>
        <v>Tyler Conklin</v>
      </c>
      <c r="BE621">
        <f t="shared" si="188"/>
        <v>4000</v>
      </c>
      <c r="BF621" t="str">
        <f t="shared" si="189"/>
        <v>TE</v>
      </c>
    </row>
    <row r="622" spans="1:58" x14ac:dyDescent="0.3">
      <c r="A622" t="s">
        <v>3612</v>
      </c>
      <c r="B622" t="s">
        <v>52</v>
      </c>
      <c r="C622" t="s">
        <v>2302</v>
      </c>
      <c r="D622" t="s">
        <v>360</v>
      </c>
      <c r="E622" t="s">
        <v>3613</v>
      </c>
      <c r="F622">
        <v>6.8599998474120998</v>
      </c>
      <c r="G622">
        <v>5</v>
      </c>
      <c r="H622">
        <v>4000</v>
      </c>
      <c r="I622" t="s">
        <v>1996</v>
      </c>
      <c r="J622" t="s">
        <v>1092</v>
      </c>
      <c r="K622" t="s">
        <v>104</v>
      </c>
      <c r="L622" t="s">
        <v>2205</v>
      </c>
      <c r="M622" t="s">
        <v>2420</v>
      </c>
      <c r="O622" t="str">
        <f t="shared" si="181"/>
        <v>James O'Shaughnessy</v>
      </c>
      <c r="P622" t="str">
        <f>IFERROR(VLOOKUP(O:O,'Name Bridge'!A:B,2,FALSE),O:O)</f>
        <v>James O'Shaughnessy</v>
      </c>
      <c r="Q622" s="12">
        <f>VLOOKUP($K622,'Defensive Stats'!$AC:$AH,2,FALSE)</f>
        <v>7.0854092526690389</v>
      </c>
      <c r="R622" s="12">
        <f>VLOOKUP($K622,'Defensive Stats'!$AC:$AH,4,FALSE)</f>
        <v>4.0913838120104442</v>
      </c>
      <c r="S622" s="12">
        <f>VLOOKUP($K622,'Defensive Stats'!$AC:$AH,6,FALSE)</f>
        <v>10.106598984771574</v>
      </c>
      <c r="T622" s="12">
        <f>IFERROR(VLOOKUP($P622,Passing!$C:$AF,9,FALSE)/VLOOKUP($P622,Passing!$C:$AF,5,FALSE),0)</f>
        <v>0</v>
      </c>
      <c r="U622" s="12">
        <f>IFERROR(VLOOKUP($P622,Passing!$C:$AF,11,FALSE)/VLOOKUP($P622,Passing!$C:$AF,5,FALSE),0)</f>
        <v>0</v>
      </c>
      <c r="V622" s="12">
        <f>IFERROR(VLOOKUP($P622,Passing!$C:$AF,18,FALSE),0)</f>
        <v>0</v>
      </c>
      <c r="W622" s="12">
        <f>IFERROR(VLOOKUP($P622,Passing!$C:$AF,12,FALSE)/VLOOKUP($P622,Passing!$C:$AF,5,FALSE),0)</f>
        <v>0</v>
      </c>
      <c r="X622" s="12">
        <f>IFERROR(IF(OR($B622="D",$B622="K"),0,VLOOKUP($P622,Receiving!$C:$T,7,FALSE)/VLOOKUP($P622,Receiving!$C:$T,5,FALSE)),0)*$AJ622</f>
        <v>4</v>
      </c>
      <c r="Y622" s="21">
        <f>IFERROR(VLOOKUP($P622,Receiving!$C:$T,8,FALSE)/VLOOKUP($P622,Receiving!$C:$T,5,FALSE),0)</f>
        <v>2.8</v>
      </c>
      <c r="Z622" s="21">
        <f>IFERROR(VLOOKUP($P622,Receiving!$C:$T,10,FALSE)/VLOOKUP($P622,Receiving!$C:$T,5,FALSE),0)</f>
        <v>30.6</v>
      </c>
      <c r="AA622" s="21">
        <f>IFERROR(VLOOKUP($P622,Receiving!$C:$T,11,FALSE),0)</f>
        <v>10.9</v>
      </c>
      <c r="AB622" s="21">
        <f>IFERROR(VLOOKUP($P622,Receiving!$C:$T,14,FALSE),0)</f>
        <v>35</v>
      </c>
      <c r="AC622" s="21">
        <f>IFERROR(VLOOKUP($P622,Receiving!$C:$T,11,FALSE)/VLOOKUP($P622,Receiving!$C:$T,5,FALSE),0)</f>
        <v>2.1800000000000002</v>
      </c>
      <c r="AD622" s="12">
        <f>IFERROR(VLOOKUP($P622,Rushing!$C:$P,7,FALSE)/VLOOKUP($P622,Rushing!$C:$P,5,FALSE),0)</f>
        <v>0</v>
      </c>
      <c r="AE622" s="12">
        <f>IFERROR(VLOOKUP($P622,Rushing!$C:$P,8,FALSE)/VLOOKUP($P622,Rushing!$C:$P,5,FALSE),0)</f>
        <v>0</v>
      </c>
      <c r="AF622" s="12">
        <f>IFERROR(VLOOKUP($P622,Rushing!$C:$P,12,FALSE),0)</f>
        <v>0</v>
      </c>
      <c r="AG622" s="12">
        <f>IFERROR(VLOOKUP($P622,Rushing!$C:$P,9,FALSE)/VLOOKUP($P622,Rushing!$C:$P,5,FALSE),0)</f>
        <v>0</v>
      </c>
      <c r="AH622" s="12">
        <f>VLOOKUP($J622,'Vegas Odds'!$B:$S,18,FALSE)</f>
        <v>43.022920729712041</v>
      </c>
      <c r="AI622" s="12">
        <f>VLOOKUP($J622,'Vegas Odds'!$B:$S,17,FALSE)</f>
        <v>18.377079270287954</v>
      </c>
      <c r="AJ622">
        <v>1</v>
      </c>
      <c r="AK622" s="12">
        <f t="shared" si="174"/>
        <v>0</v>
      </c>
      <c r="AL622" s="12">
        <f t="shared" si="175"/>
        <v>0</v>
      </c>
      <c r="AM622" s="12">
        <f>V622/Team_Defense_Table[[#Totals],[Passing yds/att]]*'Fanduel Export'!Q622</f>
        <v>0</v>
      </c>
      <c r="AN622" s="12">
        <f t="shared" si="190"/>
        <v>0</v>
      </c>
      <c r="AO622" s="12">
        <f>IFERROR(IF(OR($B622="D",$B622="K"),0,VLOOKUP($P622,Receiving!$C:$T,7,FALSE)/VLOOKUP($P622,Receiving!$C:$T,5,FALSE)),0)*$AJ622</f>
        <v>4</v>
      </c>
      <c r="AP622" s="21">
        <f t="shared" si="182"/>
        <v>39.601298701298703</v>
      </c>
      <c r="AQ622" s="21">
        <f t="shared" si="183"/>
        <v>4.3456070523567076</v>
      </c>
      <c r="AR622" s="22">
        <f t="shared" si="176"/>
        <v>2.8</v>
      </c>
      <c r="AS622" s="22">
        <f t="shared" si="184"/>
        <v>3.041924936649695</v>
      </c>
      <c r="AT622" s="22">
        <f>AA622/Team_Defense_Table[[#Totals],[Yards per completion]]*'Fanduel Export'!S622</f>
        <v>10.374510243440284</v>
      </c>
      <c r="AU622" s="12">
        <f t="shared" si="191"/>
        <v>31.558481415048696</v>
      </c>
      <c r="AV622" s="12">
        <f t="shared" si="177"/>
        <v>0</v>
      </c>
      <c r="AW622" s="21">
        <f t="shared" si="185"/>
        <v>30.299350649350647</v>
      </c>
      <c r="AX622" s="12">
        <f t="shared" si="186"/>
        <v>0</v>
      </c>
      <c r="AY622" s="12">
        <f>AF622/Team_Defense_Table[[#Totals],[Rushing Y/A]]*R622</f>
        <v>0</v>
      </c>
      <c r="AZ622" s="12">
        <f t="shared" si="192"/>
        <v>0</v>
      </c>
      <c r="BA622" s="22">
        <f t="shared" si="178"/>
        <v>4.5558481415048693</v>
      </c>
      <c r="BB622" s="22">
        <f t="shared" si="179"/>
        <v>1.1389620353762173</v>
      </c>
      <c r="BC622" s="21">
        <f t="shared" si="180"/>
        <v>1</v>
      </c>
      <c r="BD622" t="str">
        <f t="shared" si="187"/>
        <v>James O'Shaughnessy</v>
      </c>
      <c r="BE622">
        <f t="shared" si="188"/>
        <v>4000</v>
      </c>
      <c r="BF622" t="str">
        <f t="shared" si="189"/>
        <v>TE</v>
      </c>
    </row>
    <row r="623" spans="1:58" x14ac:dyDescent="0.3">
      <c r="A623" t="s">
        <v>3614</v>
      </c>
      <c r="B623" t="s">
        <v>52</v>
      </c>
      <c r="C623" t="s">
        <v>3615</v>
      </c>
      <c r="D623" t="s">
        <v>516</v>
      </c>
      <c r="E623" t="s">
        <v>3616</v>
      </c>
      <c r="F623">
        <v>1.4750000238418499</v>
      </c>
      <c r="G623">
        <v>4</v>
      </c>
      <c r="H623">
        <v>4000</v>
      </c>
      <c r="I623" t="s">
        <v>1922</v>
      </c>
      <c r="J623" t="s">
        <v>130</v>
      </c>
      <c r="K623" t="s">
        <v>107</v>
      </c>
      <c r="O623" t="str">
        <f t="shared" si="181"/>
        <v>Trevon Wesco</v>
      </c>
      <c r="P623" t="str">
        <f>IFERROR(VLOOKUP(O:O,'Name Bridge'!A:B,2,FALSE),O:O)</f>
        <v>Trevon Wesco</v>
      </c>
      <c r="Q623" s="12">
        <f>VLOOKUP($K623,'Defensive Stats'!$AC:$AH,2,FALSE)</f>
        <v>5.6473779385171792</v>
      </c>
      <c r="R623" s="12">
        <f>VLOOKUP($K623,'Defensive Stats'!$AC:$AH,4,FALSE)</f>
        <v>4.25</v>
      </c>
      <c r="S623" s="12">
        <f>VLOOKUP($K623,'Defensive Stats'!$AC:$AH,6,FALSE)</f>
        <v>8.9741379310344822</v>
      </c>
      <c r="T623" s="12">
        <f>IFERROR(VLOOKUP($P623,Passing!$C:$AF,9,FALSE)/VLOOKUP($P623,Passing!$C:$AF,5,FALSE),0)</f>
        <v>0</v>
      </c>
      <c r="U623" s="12">
        <f>IFERROR(VLOOKUP($P623,Passing!$C:$AF,11,FALSE)/VLOOKUP($P623,Passing!$C:$AF,5,FALSE),0)</f>
        <v>0</v>
      </c>
      <c r="V623" s="12">
        <f>IFERROR(VLOOKUP($P623,Passing!$C:$AF,18,FALSE),0)</f>
        <v>0</v>
      </c>
      <c r="W623" s="12">
        <f>IFERROR(VLOOKUP($P623,Passing!$C:$AF,12,FALSE)/VLOOKUP($P623,Passing!$C:$AF,5,FALSE),0)</f>
        <v>0</v>
      </c>
      <c r="X623" s="12">
        <f>IFERROR(IF(OR($B623="D",$B623="K"),0,VLOOKUP($P623,Receiving!$C:$T,7,FALSE)/VLOOKUP($P623,Receiving!$C:$T,5,FALSE)),0)*$AJ623</f>
        <v>0.1875</v>
      </c>
      <c r="Y623" s="21">
        <f>IFERROR(VLOOKUP($P623,Receiving!$C:$T,8,FALSE)/VLOOKUP($P623,Receiving!$C:$T,5,FALSE),0)</f>
        <v>0.125</v>
      </c>
      <c r="Z623" s="21">
        <f>IFERROR(VLOOKUP($P623,Receiving!$C:$T,10,FALSE)/VLOOKUP($P623,Receiving!$C:$T,5,FALSE),0)</f>
        <v>2.9375</v>
      </c>
      <c r="AA623" s="21">
        <f>IFERROR(VLOOKUP($P623,Receiving!$C:$T,11,FALSE),0)</f>
        <v>23.5</v>
      </c>
      <c r="AB623" s="21">
        <f>IFERROR(VLOOKUP($P623,Receiving!$C:$T,14,FALSE),0)</f>
        <v>32</v>
      </c>
      <c r="AC623" s="21">
        <f>IFERROR(VLOOKUP($P623,Receiving!$C:$T,11,FALSE)/VLOOKUP($P623,Receiving!$C:$T,5,FALSE),0)</f>
        <v>1.46875</v>
      </c>
      <c r="AD623" s="12">
        <f>IFERROR(VLOOKUP($P623,Rushing!$C:$P,7,FALSE)/VLOOKUP($P623,Rushing!$C:$P,5,FALSE),0)</f>
        <v>6.25E-2</v>
      </c>
      <c r="AE623" s="12">
        <f>IFERROR(VLOOKUP($P623,Rushing!$C:$P,8,FALSE)/VLOOKUP($P623,Rushing!$C:$P,5,FALSE),0)</f>
        <v>0.125</v>
      </c>
      <c r="AF623" s="12" t="str">
        <f>IFERROR(VLOOKUP($P623,Rushing!$C:$P,12,FALSE),0)</f>
        <v>2.0</v>
      </c>
      <c r="AG623" s="12">
        <f>IFERROR(VLOOKUP($P623,Rushing!$C:$P,9,FALSE)/VLOOKUP($P623,Rushing!$C:$P,5,FALSE),0)</f>
        <v>0</v>
      </c>
      <c r="AH623" s="12">
        <f>VLOOKUP($J623,'Vegas Odds'!$B:$S,18,FALSE)</f>
        <v>34.445274999999995</v>
      </c>
      <c r="AI623" s="12">
        <f>VLOOKUP($J623,'Vegas Odds'!$B:$S,17,FALSE)</f>
        <v>22.054725000000001</v>
      </c>
      <c r="AJ623">
        <v>1</v>
      </c>
      <c r="AK623" s="12">
        <f t="shared" si="174"/>
        <v>0</v>
      </c>
      <c r="AL623" s="12">
        <f t="shared" si="175"/>
        <v>0</v>
      </c>
      <c r="AM623" s="12">
        <f>V623/Team_Defense_Table[[#Totals],[Passing yds/att]]*'Fanduel Export'!Q623</f>
        <v>0</v>
      </c>
      <c r="AN623" s="12">
        <f t="shared" si="190"/>
        <v>0</v>
      </c>
      <c r="AO623" s="12">
        <f>IFERROR(IF(OR($B623="D",$B623="K"),0,VLOOKUP($P623,Receiving!$C:$T,7,FALSE)/VLOOKUP($P623,Receiving!$C:$T,5,FALSE)),0)*$AJ623</f>
        <v>0.1875</v>
      </c>
      <c r="AP623" s="21">
        <f t="shared" si="182"/>
        <v>29.979532967032963</v>
      </c>
      <c r="AQ623" s="21">
        <f t="shared" si="183"/>
        <v>0.21542994247449038</v>
      </c>
      <c r="AR623" s="22">
        <f t="shared" si="176"/>
        <v>0.125</v>
      </c>
      <c r="AS623" s="22">
        <f t="shared" si="184"/>
        <v>0.14361996164966023</v>
      </c>
      <c r="AT623" s="22">
        <f>AA623/Team_Defense_Table[[#Totals],[Yards per completion]]*'Fanduel Export'!S623</f>
        <v>19.860797097719182</v>
      </c>
      <c r="AU623" s="12">
        <f t="shared" si="191"/>
        <v>2.8524069175061122</v>
      </c>
      <c r="AV623" s="12">
        <f t="shared" si="177"/>
        <v>6.25E-2</v>
      </c>
      <c r="AW623" s="21">
        <f t="shared" si="185"/>
        <v>35.912087912087905</v>
      </c>
      <c r="AX623" s="12">
        <f t="shared" si="186"/>
        <v>3.8383184956395359E-2</v>
      </c>
      <c r="AY623" s="12">
        <f>AF623/Team_Defense_Table[[#Totals],[Rushing Y/A]]*R623</f>
        <v>1.9710144927536233</v>
      </c>
      <c r="AZ623" s="12">
        <f t="shared" si="192"/>
        <v>7.5653813827098099E-2</v>
      </c>
      <c r="BA623" s="22">
        <f t="shared" si="178"/>
        <v>0.35530607313332102</v>
      </c>
      <c r="BB623" s="22">
        <f t="shared" si="179"/>
        <v>8.8826518283330255E-2</v>
      </c>
      <c r="BC623" s="21">
        <f t="shared" si="180"/>
        <v>4.6875E-2</v>
      </c>
      <c r="BD623" t="str">
        <f t="shared" si="187"/>
        <v>Trevon Wesco</v>
      </c>
      <c r="BE623">
        <f t="shared" si="188"/>
        <v>4000</v>
      </c>
      <c r="BF623" t="str">
        <f t="shared" si="189"/>
        <v>TE</v>
      </c>
    </row>
    <row r="624" spans="1:58" x14ac:dyDescent="0.3">
      <c r="A624" t="s">
        <v>3617</v>
      </c>
      <c r="B624" t="s">
        <v>52</v>
      </c>
      <c r="C624" t="s">
        <v>2194</v>
      </c>
      <c r="D624" t="s">
        <v>3618</v>
      </c>
      <c r="E624" t="s">
        <v>3619</v>
      </c>
      <c r="F624">
        <v>0</v>
      </c>
      <c r="G624">
        <v>0</v>
      </c>
      <c r="H624">
        <v>4000</v>
      </c>
      <c r="I624" t="s">
        <v>1888</v>
      </c>
      <c r="J624" t="s">
        <v>37</v>
      </c>
      <c r="K624" t="s">
        <v>54</v>
      </c>
      <c r="L624" t="s">
        <v>2506</v>
      </c>
      <c r="M624" t="s">
        <v>2420</v>
      </c>
      <c r="O624" t="str">
        <f t="shared" si="181"/>
        <v>Jake Breeland</v>
      </c>
      <c r="P624" t="str">
        <f>IFERROR(VLOOKUP(O:O,'Name Bridge'!A:B,2,FALSE),O:O)</f>
        <v>Jake Breeland</v>
      </c>
      <c r="Q624" s="12">
        <f>VLOOKUP($K624,'Defensive Stats'!$AC:$AH,2,FALSE)</f>
        <v>6.7641325536062382</v>
      </c>
      <c r="R624" s="12">
        <f>VLOOKUP($K624,'Defensive Stats'!$AC:$AH,4,FALSE)</f>
        <v>5</v>
      </c>
      <c r="S624" s="12">
        <f>VLOOKUP($K624,'Defensive Stats'!$AC:$AH,6,FALSE)</f>
        <v>10.911949685534591</v>
      </c>
      <c r="T624" s="12">
        <f>IFERROR(VLOOKUP($P624,Passing!$C:$AF,9,FALSE)/VLOOKUP($P624,Passing!$C:$AF,5,FALSE),0)</f>
        <v>0</v>
      </c>
      <c r="U624" s="12">
        <f>IFERROR(VLOOKUP($P624,Passing!$C:$AF,11,FALSE)/VLOOKUP($P624,Passing!$C:$AF,5,FALSE),0)</f>
        <v>0</v>
      </c>
      <c r="V624" s="12">
        <f>IFERROR(VLOOKUP($P624,Passing!$C:$AF,18,FALSE),0)</f>
        <v>0</v>
      </c>
      <c r="W624" s="12">
        <f>IFERROR(VLOOKUP($P624,Passing!$C:$AF,12,FALSE)/VLOOKUP($P624,Passing!$C:$AF,5,FALSE),0)</f>
        <v>0</v>
      </c>
      <c r="X624" s="12">
        <f>IFERROR(IF(OR($B624="D",$B624="K"),0,VLOOKUP($P624,Receiving!$C:$T,7,FALSE)/VLOOKUP($P624,Receiving!$C:$T,5,FALSE)),0)*$AJ624</f>
        <v>0</v>
      </c>
      <c r="Y624" s="21">
        <f>IFERROR(VLOOKUP($P624,Receiving!$C:$T,8,FALSE)/VLOOKUP($P624,Receiving!$C:$T,5,FALSE),0)</f>
        <v>0</v>
      </c>
      <c r="Z624" s="21">
        <f>IFERROR(VLOOKUP($P624,Receiving!$C:$T,10,FALSE)/VLOOKUP($P624,Receiving!$C:$T,5,FALSE),0)</f>
        <v>0</v>
      </c>
      <c r="AA624" s="21">
        <f>IFERROR(VLOOKUP($P624,Receiving!$C:$T,11,FALSE),0)</f>
        <v>0</v>
      </c>
      <c r="AB624" s="21">
        <f>IFERROR(VLOOKUP($P624,Receiving!$C:$T,14,FALSE),0)</f>
        <v>0</v>
      </c>
      <c r="AC624" s="21">
        <f>IFERROR(VLOOKUP($P624,Receiving!$C:$T,11,FALSE)/VLOOKUP($P624,Receiving!$C:$T,5,FALSE),0)</f>
        <v>0</v>
      </c>
      <c r="AD624" s="12">
        <f>IFERROR(VLOOKUP($P624,Rushing!$C:$P,7,FALSE)/VLOOKUP($P624,Rushing!$C:$P,5,FALSE),0)</f>
        <v>0</v>
      </c>
      <c r="AE624" s="12">
        <f>IFERROR(VLOOKUP($P624,Rushing!$C:$P,8,FALSE)/VLOOKUP($P624,Rushing!$C:$P,5,FALSE),0)</f>
        <v>0</v>
      </c>
      <c r="AF624" s="12">
        <f>IFERROR(VLOOKUP($P624,Rushing!$C:$P,12,FALSE),0)</f>
        <v>0</v>
      </c>
      <c r="AG624" s="12">
        <f>IFERROR(VLOOKUP($P624,Rushing!$C:$P,9,FALSE)/VLOOKUP($P624,Rushing!$C:$P,5,FALSE),0)</f>
        <v>0</v>
      </c>
      <c r="AH624" s="12">
        <f>VLOOKUP($J624,'Vegas Odds'!$B:$S,18,FALSE)</f>
        <v>12.779863682432442</v>
      </c>
      <c r="AI624" s="12">
        <f>VLOOKUP($J624,'Vegas Odds'!$B:$S,17,FALSE)</f>
        <v>50.520136317567555</v>
      </c>
      <c r="AJ624">
        <v>1</v>
      </c>
      <c r="AK624" s="12">
        <f t="shared" si="174"/>
        <v>0</v>
      </c>
      <c r="AL624" s="12">
        <f t="shared" si="175"/>
        <v>0</v>
      </c>
      <c r="AM624" s="12">
        <f>V624/Team_Defense_Table[[#Totals],[Passing yds/att]]*'Fanduel Export'!Q624</f>
        <v>0</v>
      </c>
      <c r="AN624" s="12">
        <f t="shared" si="190"/>
        <v>0</v>
      </c>
      <c r="AO624" s="12">
        <f>IFERROR(IF(OR($B624="D",$B624="K"),0,VLOOKUP($P624,Receiving!$C:$T,7,FALSE)/VLOOKUP($P624,Receiving!$C:$T,5,FALSE)),0)*$AJ624</f>
        <v>0</v>
      </c>
      <c r="AP624" s="21">
        <f t="shared" si="182"/>
        <v>19.229761904761904</v>
      </c>
      <c r="AQ624" s="21">
        <f t="shared" si="183"/>
        <v>0</v>
      </c>
      <c r="AR624" s="22">
        <f t="shared" si="176"/>
        <v>0</v>
      </c>
      <c r="AS624" s="22">
        <f t="shared" si="184"/>
        <v>0</v>
      </c>
      <c r="AT624" s="22">
        <f>AA624/Team_Defense_Table[[#Totals],[Yards per completion]]*'Fanduel Export'!S624</f>
        <v>0</v>
      </c>
      <c r="AU624" s="12">
        <f t="shared" si="191"/>
        <v>0</v>
      </c>
      <c r="AV624" s="12">
        <f t="shared" si="177"/>
        <v>0</v>
      </c>
      <c r="AW624" s="21">
        <f t="shared" si="185"/>
        <v>27.742261904761904</v>
      </c>
      <c r="AX624" s="12">
        <f t="shared" si="186"/>
        <v>0</v>
      </c>
      <c r="AY624" s="12">
        <f>AF624/Team_Defense_Table[[#Totals],[Rushing Y/A]]*R624</f>
        <v>0</v>
      </c>
      <c r="AZ624" s="12">
        <f t="shared" si="192"/>
        <v>0</v>
      </c>
      <c r="BA624" s="22">
        <f t="shared" si="178"/>
        <v>0</v>
      </c>
      <c r="BB624" s="22">
        <f t="shared" si="179"/>
        <v>0</v>
      </c>
      <c r="BC624" s="21">
        <f t="shared" si="180"/>
        <v>0</v>
      </c>
      <c r="BD624" t="str">
        <f t="shared" si="187"/>
        <v>Jake Breeland</v>
      </c>
      <c r="BE624">
        <f t="shared" si="188"/>
        <v>4000</v>
      </c>
      <c r="BF624" t="str">
        <f t="shared" si="189"/>
        <v>TE</v>
      </c>
    </row>
    <row r="625" spans="1:58" x14ac:dyDescent="0.3">
      <c r="A625" t="s">
        <v>3620</v>
      </c>
      <c r="B625" t="s">
        <v>52</v>
      </c>
      <c r="C625" t="s">
        <v>3214</v>
      </c>
      <c r="D625" t="s">
        <v>727</v>
      </c>
      <c r="E625" t="s">
        <v>3621</v>
      </c>
      <c r="F625">
        <v>3.4538462712214502</v>
      </c>
      <c r="G625">
        <v>13</v>
      </c>
      <c r="H625">
        <v>4000</v>
      </c>
      <c r="I625" t="s">
        <v>1922</v>
      </c>
      <c r="J625" t="s">
        <v>107</v>
      </c>
      <c r="K625" t="s">
        <v>130</v>
      </c>
      <c r="O625" t="str">
        <f t="shared" si="181"/>
        <v>Jason Croom</v>
      </c>
      <c r="P625" t="str">
        <f>IFERROR(VLOOKUP(O:O,'Name Bridge'!A:B,2,FALSE),O:O)</f>
        <v>Jason Croom</v>
      </c>
      <c r="Q625" s="12">
        <f>VLOOKUP($K625,'Defensive Stats'!$AC:$AH,2,FALSE)</f>
        <v>6.45982905982906</v>
      </c>
      <c r="R625" s="12">
        <f>VLOOKUP($K625,'Defensive Stats'!$AC:$AH,4,FALSE)</f>
        <v>3.3357314148681056</v>
      </c>
      <c r="S625" s="12">
        <f>VLOOKUP($K625,'Defensive Stats'!$AC:$AH,6,FALSE)</f>
        <v>10.410468319559229</v>
      </c>
      <c r="T625" s="12">
        <f>IFERROR(VLOOKUP($P625,Passing!$C:$AF,9,FALSE)/VLOOKUP($P625,Passing!$C:$AF,5,FALSE),0)</f>
        <v>0</v>
      </c>
      <c r="U625" s="12">
        <f>IFERROR(VLOOKUP($P625,Passing!$C:$AF,11,FALSE)/VLOOKUP($P625,Passing!$C:$AF,5,FALSE),0)</f>
        <v>0</v>
      </c>
      <c r="V625" s="12">
        <f>IFERROR(VLOOKUP($P625,Passing!$C:$AF,18,FALSE),0)</f>
        <v>0</v>
      </c>
      <c r="W625" s="12">
        <f>IFERROR(VLOOKUP($P625,Passing!$C:$AF,12,FALSE)/VLOOKUP($P625,Passing!$C:$AF,5,FALSE),0)</f>
        <v>0</v>
      </c>
      <c r="X625" s="12">
        <f>IFERROR(IF(OR($B625="D",$B625="K"),0,VLOOKUP($P625,Receiving!$C:$T,7,FALSE)/VLOOKUP($P625,Receiving!$C:$T,5,FALSE)),0)*$AJ625</f>
        <v>0</v>
      </c>
      <c r="Y625" s="21">
        <f>IFERROR(VLOOKUP($P625,Receiving!$C:$T,8,FALSE)/VLOOKUP($P625,Receiving!$C:$T,5,FALSE),0)</f>
        <v>0</v>
      </c>
      <c r="Z625" s="21">
        <f>IFERROR(VLOOKUP($P625,Receiving!$C:$T,10,FALSE)/VLOOKUP($P625,Receiving!$C:$T,5,FALSE),0)</f>
        <v>0</v>
      </c>
      <c r="AA625" s="21">
        <f>IFERROR(VLOOKUP($P625,Receiving!$C:$T,11,FALSE),0)</f>
        <v>0</v>
      </c>
      <c r="AB625" s="21">
        <f>IFERROR(VLOOKUP($P625,Receiving!$C:$T,14,FALSE),0)</f>
        <v>0</v>
      </c>
      <c r="AC625" s="21">
        <f>IFERROR(VLOOKUP($P625,Receiving!$C:$T,11,FALSE)/VLOOKUP($P625,Receiving!$C:$T,5,FALSE),0)</f>
        <v>0</v>
      </c>
      <c r="AD625" s="12">
        <f>IFERROR(VLOOKUP($P625,Rushing!$C:$P,7,FALSE)/VLOOKUP($P625,Rushing!$C:$P,5,FALSE),0)</f>
        <v>0</v>
      </c>
      <c r="AE625" s="12">
        <f>IFERROR(VLOOKUP($P625,Rushing!$C:$P,8,FALSE)/VLOOKUP($P625,Rushing!$C:$P,5,FALSE),0)</f>
        <v>0</v>
      </c>
      <c r="AF625" s="12">
        <f>IFERROR(VLOOKUP($P625,Rushing!$C:$P,12,FALSE),0)</f>
        <v>0</v>
      </c>
      <c r="AG625" s="12">
        <f>IFERROR(VLOOKUP($P625,Rushing!$C:$P,9,FALSE)/VLOOKUP($P625,Rushing!$C:$P,5,FALSE),0)</f>
        <v>0</v>
      </c>
      <c r="AH625" s="12">
        <f>VLOOKUP($J625,'Vegas Odds'!$B:$S,18,FALSE)</f>
        <v>31.210567449280106</v>
      </c>
      <c r="AI625" s="12">
        <f>VLOOKUP($J625,'Vegas Odds'!$B:$S,17,FALSE)</f>
        <v>27.689432550719893</v>
      </c>
      <c r="AJ625">
        <v>1</v>
      </c>
      <c r="AK625" s="12">
        <f t="shared" si="174"/>
        <v>0</v>
      </c>
      <c r="AL625" s="12">
        <f t="shared" si="175"/>
        <v>0</v>
      </c>
      <c r="AM625" s="12">
        <f>V625/Team_Defense_Table[[#Totals],[Passing yds/att]]*'Fanduel Export'!Q625</f>
        <v>0</v>
      </c>
      <c r="AN625" s="12">
        <f t="shared" si="190"/>
        <v>0</v>
      </c>
      <c r="AO625" s="12">
        <f>IFERROR(IF(OR($B625="D",$B625="K"),0,VLOOKUP($P625,Receiving!$C:$T,7,FALSE)/VLOOKUP($P625,Receiving!$C:$T,5,FALSE)),0)*$AJ625</f>
        <v>0</v>
      </c>
      <c r="AP625" s="21">
        <f t="shared" si="182"/>
        <v>43.803379953379959</v>
      </c>
      <c r="AQ625" s="21">
        <f t="shared" si="183"/>
        <v>0</v>
      </c>
      <c r="AR625" s="22">
        <f t="shared" si="176"/>
        <v>0</v>
      </c>
      <c r="AS625" s="22">
        <f t="shared" si="184"/>
        <v>0</v>
      </c>
      <c r="AT625" s="22">
        <f>AA625/Team_Defense_Table[[#Totals],[Yards per completion]]*'Fanduel Export'!S625</f>
        <v>0</v>
      </c>
      <c r="AU625" s="12">
        <f t="shared" si="191"/>
        <v>0</v>
      </c>
      <c r="AV625" s="12">
        <f t="shared" si="177"/>
        <v>0</v>
      </c>
      <c r="AW625" s="21">
        <f t="shared" si="185"/>
        <v>25.532284382284381</v>
      </c>
      <c r="AX625" s="12">
        <f t="shared" si="186"/>
        <v>0</v>
      </c>
      <c r="AY625" s="12">
        <f>AF625/Team_Defense_Table[[#Totals],[Rushing Y/A]]*R625</f>
        <v>0</v>
      </c>
      <c r="AZ625" s="12">
        <f t="shared" si="192"/>
        <v>0</v>
      </c>
      <c r="BA625" s="22">
        <f t="shared" si="178"/>
        <v>0</v>
      </c>
      <c r="BB625" s="22">
        <f t="shared" si="179"/>
        <v>0</v>
      </c>
      <c r="BC625" s="21">
        <f t="shared" si="180"/>
        <v>0</v>
      </c>
      <c r="BD625" t="str">
        <f t="shared" si="187"/>
        <v>Jason Croom</v>
      </c>
      <c r="BE625">
        <f t="shared" si="188"/>
        <v>4000</v>
      </c>
      <c r="BF625" t="str">
        <f t="shared" si="189"/>
        <v>TE</v>
      </c>
    </row>
    <row r="626" spans="1:58" x14ac:dyDescent="0.3">
      <c r="A626" t="s">
        <v>3622</v>
      </c>
      <c r="B626" t="s">
        <v>52</v>
      </c>
      <c r="C626" t="s">
        <v>3623</v>
      </c>
      <c r="D626" t="s">
        <v>3624</v>
      </c>
      <c r="E626" t="s">
        <v>1899</v>
      </c>
      <c r="F626">
        <v>0</v>
      </c>
      <c r="G626">
        <v>0</v>
      </c>
      <c r="H626">
        <v>4000</v>
      </c>
      <c r="I626" t="s">
        <v>1941</v>
      </c>
      <c r="J626" t="s">
        <v>76</v>
      </c>
      <c r="K626" t="s">
        <v>135</v>
      </c>
      <c r="O626" t="str">
        <f t="shared" si="181"/>
        <v>Caleb Wilson</v>
      </c>
      <c r="P626" t="str">
        <f>IFERROR(VLOOKUP(O:O,'Name Bridge'!A:B,2,FALSE),O:O)</f>
        <v>Caleb Wilson</v>
      </c>
      <c r="Q626" s="12">
        <f>VLOOKUP($K626,'Defensive Stats'!$AC:$AH,2,FALSE)</f>
        <v>7.0796296296296299</v>
      </c>
      <c r="R626" s="12">
        <f>VLOOKUP($K626,'Defensive Stats'!$AC:$AH,4,FALSE)</f>
        <v>4.7444219066937121</v>
      </c>
      <c r="S626" s="12">
        <f>VLOOKUP($K626,'Defensive Stats'!$AC:$AH,6,FALSE)</f>
        <v>10.304582210242588</v>
      </c>
      <c r="T626" s="12">
        <f>IFERROR(VLOOKUP($P626,Passing!$C:$AF,9,FALSE)/VLOOKUP($P626,Passing!$C:$AF,5,FALSE),0)</f>
        <v>0</v>
      </c>
      <c r="U626" s="12">
        <f>IFERROR(VLOOKUP($P626,Passing!$C:$AF,11,FALSE)/VLOOKUP($P626,Passing!$C:$AF,5,FALSE),0)</f>
        <v>0</v>
      </c>
      <c r="V626" s="12">
        <f>IFERROR(VLOOKUP($P626,Passing!$C:$AF,18,FALSE),0)</f>
        <v>0</v>
      </c>
      <c r="W626" s="12">
        <f>IFERROR(VLOOKUP($P626,Passing!$C:$AF,12,FALSE)/VLOOKUP($P626,Passing!$C:$AF,5,FALSE),0)</f>
        <v>0</v>
      </c>
      <c r="X626" s="12">
        <f>IFERROR(IF(OR($B626="D",$B626="K"),0,VLOOKUP($P626,Receiving!$C:$T,7,FALSE)/VLOOKUP($P626,Receiving!$C:$T,5,FALSE)),0)*$AJ626</f>
        <v>0</v>
      </c>
      <c r="Y626" s="21">
        <f>IFERROR(VLOOKUP($P626,Receiving!$C:$T,8,FALSE)/VLOOKUP($P626,Receiving!$C:$T,5,FALSE),0)</f>
        <v>0</v>
      </c>
      <c r="Z626" s="21">
        <f>IFERROR(VLOOKUP($P626,Receiving!$C:$T,10,FALSE)/VLOOKUP($P626,Receiving!$C:$T,5,FALSE),0)</f>
        <v>0</v>
      </c>
      <c r="AA626" s="21">
        <f>IFERROR(VLOOKUP($P626,Receiving!$C:$T,11,FALSE),0)</f>
        <v>0</v>
      </c>
      <c r="AB626" s="21">
        <f>IFERROR(VLOOKUP($P626,Receiving!$C:$T,14,FALSE),0)</f>
        <v>0</v>
      </c>
      <c r="AC626" s="21">
        <f>IFERROR(VLOOKUP($P626,Receiving!$C:$T,11,FALSE)/VLOOKUP($P626,Receiving!$C:$T,5,FALSE),0)</f>
        <v>0</v>
      </c>
      <c r="AD626" s="12">
        <f>IFERROR(VLOOKUP($P626,Rushing!$C:$P,7,FALSE)/VLOOKUP($P626,Rushing!$C:$P,5,FALSE),0)</f>
        <v>0</v>
      </c>
      <c r="AE626" s="12">
        <f>IFERROR(VLOOKUP($P626,Rushing!$C:$P,8,FALSE)/VLOOKUP($P626,Rushing!$C:$P,5,FALSE),0)</f>
        <v>0</v>
      </c>
      <c r="AF626" s="12">
        <f>IFERROR(VLOOKUP($P626,Rushing!$C:$P,12,FALSE),0)</f>
        <v>0</v>
      </c>
      <c r="AG626" s="12">
        <f>IFERROR(VLOOKUP($P626,Rushing!$C:$P,9,FALSE)/VLOOKUP($P626,Rushing!$C:$P,5,FALSE),0)</f>
        <v>0</v>
      </c>
      <c r="AH626" s="12">
        <f>VLOOKUP($J626,'Vegas Odds'!$B:$S,18,FALSE)</f>
        <v>29.284970403171386</v>
      </c>
      <c r="AI626" s="12">
        <f>VLOOKUP($J626,'Vegas Odds'!$B:$S,17,FALSE)</f>
        <v>32.615029596828613</v>
      </c>
      <c r="AJ626">
        <v>1</v>
      </c>
      <c r="AK626" s="12">
        <f t="shared" si="174"/>
        <v>0</v>
      </c>
      <c r="AL626" s="12">
        <f t="shared" si="175"/>
        <v>0</v>
      </c>
      <c r="AM626" s="12">
        <f>V626/Team_Defense_Table[[#Totals],[Passing yds/att]]*'Fanduel Export'!Q626</f>
        <v>0</v>
      </c>
      <c r="AN626" s="12">
        <f t="shared" si="190"/>
        <v>0</v>
      </c>
      <c r="AO626" s="12">
        <f>IFERROR(IF(OR($B626="D",$B626="K"),0,VLOOKUP($P626,Receiving!$C:$T,7,FALSE)/VLOOKUP($P626,Receiving!$C:$T,5,FALSE)),0)*$AJ626</f>
        <v>0</v>
      </c>
      <c r="AP626" s="21">
        <f t="shared" si="182"/>
        <v>48.590422077922085</v>
      </c>
      <c r="AQ626" s="21">
        <f t="shared" si="183"/>
        <v>0</v>
      </c>
      <c r="AR626" s="22">
        <f t="shared" si="176"/>
        <v>0</v>
      </c>
      <c r="AS626" s="22">
        <f t="shared" si="184"/>
        <v>0</v>
      </c>
      <c r="AT626" s="22">
        <f>AA626/Team_Defense_Table[[#Totals],[Yards per completion]]*'Fanduel Export'!S626</f>
        <v>0</v>
      </c>
      <c r="AU626" s="12">
        <f t="shared" si="191"/>
        <v>0</v>
      </c>
      <c r="AV626" s="12">
        <f t="shared" si="177"/>
        <v>0</v>
      </c>
      <c r="AW626" s="21">
        <f t="shared" si="185"/>
        <v>20.961922799422798</v>
      </c>
      <c r="AX626" s="12">
        <f t="shared" si="186"/>
        <v>0</v>
      </c>
      <c r="AY626" s="12">
        <f>AF626/Team_Defense_Table[[#Totals],[Rushing Y/A]]*R626</f>
        <v>0</v>
      </c>
      <c r="AZ626" s="12">
        <f t="shared" si="192"/>
        <v>0</v>
      </c>
      <c r="BA626" s="22">
        <f t="shared" si="178"/>
        <v>0</v>
      </c>
      <c r="BB626" s="22">
        <f t="shared" si="179"/>
        <v>0</v>
      </c>
      <c r="BC626" s="21">
        <f t="shared" si="180"/>
        <v>0</v>
      </c>
      <c r="BD626" t="str">
        <f t="shared" si="187"/>
        <v>Caleb Wilson</v>
      </c>
      <c r="BE626">
        <f t="shared" si="188"/>
        <v>4000</v>
      </c>
      <c r="BF626" t="str">
        <f t="shared" si="189"/>
        <v>TE</v>
      </c>
    </row>
    <row r="627" spans="1:58" x14ac:dyDescent="0.3">
      <c r="A627" t="s">
        <v>3625</v>
      </c>
      <c r="B627" t="s">
        <v>52</v>
      </c>
      <c r="C627" t="s">
        <v>3626</v>
      </c>
      <c r="D627" t="s">
        <v>3627</v>
      </c>
      <c r="E627" t="s">
        <v>2106</v>
      </c>
      <c r="F627">
        <v>0</v>
      </c>
      <c r="G627">
        <v>0</v>
      </c>
      <c r="H627">
        <v>4000</v>
      </c>
      <c r="I627" t="s">
        <v>1996</v>
      </c>
      <c r="J627" t="s">
        <v>104</v>
      </c>
      <c r="K627" t="s">
        <v>1092</v>
      </c>
      <c r="O627" t="str">
        <f t="shared" si="181"/>
        <v>Farrod Green</v>
      </c>
      <c r="P627" t="str">
        <f>IFERROR(VLOOKUP(O:O,'Name Bridge'!A:B,2,FALSE),O:O)</f>
        <v>Farrod Green</v>
      </c>
      <c r="Q627" s="12">
        <f>VLOOKUP($K627,'Defensive Stats'!$AC:$AH,2,FALSE)</f>
        <v>7.3075435203094781</v>
      </c>
      <c r="R627" s="12">
        <f>VLOOKUP($K627,'Defensive Stats'!$AC:$AH,4,FALSE)</f>
        <v>5.1241379310344826</v>
      </c>
      <c r="S627" s="12">
        <f>VLOOKUP($K627,'Defensive Stats'!$AC:$AH,6,FALSE)</f>
        <v>11.553516819571865</v>
      </c>
      <c r="T627" s="12">
        <f>IFERROR(VLOOKUP($P627,Passing!$C:$AF,9,FALSE)/VLOOKUP($P627,Passing!$C:$AF,5,FALSE),0)</f>
        <v>0</v>
      </c>
      <c r="U627" s="12">
        <f>IFERROR(VLOOKUP($P627,Passing!$C:$AF,11,FALSE)/VLOOKUP($P627,Passing!$C:$AF,5,FALSE),0)</f>
        <v>0</v>
      </c>
      <c r="V627" s="12">
        <f>IFERROR(VLOOKUP($P627,Passing!$C:$AF,18,FALSE),0)</f>
        <v>0</v>
      </c>
      <c r="W627" s="12">
        <f>IFERROR(VLOOKUP($P627,Passing!$C:$AF,12,FALSE)/VLOOKUP($P627,Passing!$C:$AF,5,FALSE),0)</f>
        <v>0</v>
      </c>
      <c r="X627" s="12">
        <f>IFERROR(IF(OR($B627="D",$B627="K"),0,VLOOKUP($P627,Receiving!$C:$T,7,FALSE)/VLOOKUP($P627,Receiving!$C:$T,5,FALSE)),0)*$AJ627</f>
        <v>0</v>
      </c>
      <c r="Y627" s="21">
        <f>IFERROR(VLOOKUP($P627,Receiving!$C:$T,8,FALSE)/VLOOKUP($P627,Receiving!$C:$T,5,FALSE),0)</f>
        <v>0</v>
      </c>
      <c r="Z627" s="21">
        <f>IFERROR(VLOOKUP($P627,Receiving!$C:$T,10,FALSE)/VLOOKUP($P627,Receiving!$C:$T,5,FALSE),0)</f>
        <v>0</v>
      </c>
      <c r="AA627" s="21">
        <f>IFERROR(VLOOKUP($P627,Receiving!$C:$T,11,FALSE),0)</f>
        <v>0</v>
      </c>
      <c r="AB627" s="21">
        <f>IFERROR(VLOOKUP($P627,Receiving!$C:$T,14,FALSE),0)</f>
        <v>0</v>
      </c>
      <c r="AC627" s="21">
        <f>IFERROR(VLOOKUP($P627,Receiving!$C:$T,11,FALSE)/VLOOKUP($P627,Receiving!$C:$T,5,FALSE),0)</f>
        <v>0</v>
      </c>
      <c r="AD627" s="12">
        <f>IFERROR(VLOOKUP($P627,Rushing!$C:$P,7,FALSE)/VLOOKUP($P627,Rushing!$C:$P,5,FALSE),0)</f>
        <v>0</v>
      </c>
      <c r="AE627" s="12">
        <f>IFERROR(VLOOKUP($P627,Rushing!$C:$P,8,FALSE)/VLOOKUP($P627,Rushing!$C:$P,5,FALSE),0)</f>
        <v>0</v>
      </c>
      <c r="AF627" s="12">
        <f>IFERROR(VLOOKUP($P627,Rushing!$C:$P,12,FALSE),0)</f>
        <v>0</v>
      </c>
      <c r="AG627" s="12">
        <f>IFERROR(VLOOKUP($P627,Rushing!$C:$P,9,FALSE)/VLOOKUP($P627,Rushing!$C:$P,5,FALSE),0)</f>
        <v>0</v>
      </c>
      <c r="AH627" s="12">
        <f>VLOOKUP($J627,'Vegas Odds'!$B:$S,18,FALSE)</f>
        <v>24.832312195121943</v>
      </c>
      <c r="AI627" s="12">
        <f>VLOOKUP($J627,'Vegas Odds'!$B:$S,17,FALSE)</f>
        <v>36.767687804878058</v>
      </c>
      <c r="AJ627">
        <v>1</v>
      </c>
      <c r="AK627" s="12">
        <f t="shared" si="174"/>
        <v>0</v>
      </c>
      <c r="AL627" s="12">
        <f t="shared" si="175"/>
        <v>0</v>
      </c>
      <c r="AM627" s="12">
        <f>V627/Team_Defense_Table[[#Totals],[Passing yds/att]]*'Fanduel Export'!Q627</f>
        <v>0</v>
      </c>
      <c r="AN627" s="12">
        <f t="shared" si="190"/>
        <v>0</v>
      </c>
      <c r="AO627" s="12">
        <f>IFERROR(IF(OR($B627="D",$B627="K"),0,VLOOKUP($P627,Receiving!$C:$T,7,FALSE)/VLOOKUP($P627,Receiving!$C:$T,5,FALSE)),0)*$AJ627</f>
        <v>0</v>
      </c>
      <c r="AP627" s="21">
        <f t="shared" si="182"/>
        <v>34.886584249084251</v>
      </c>
      <c r="AQ627" s="21">
        <f t="shared" si="183"/>
        <v>0</v>
      </c>
      <c r="AR627" s="22">
        <f t="shared" si="176"/>
        <v>0</v>
      </c>
      <c r="AS627" s="22">
        <f t="shared" si="184"/>
        <v>0</v>
      </c>
      <c r="AT627" s="22">
        <f>AA627/Team_Defense_Table[[#Totals],[Yards per completion]]*'Fanduel Export'!S627</f>
        <v>0</v>
      </c>
      <c r="AU627" s="12">
        <f t="shared" si="191"/>
        <v>0</v>
      </c>
      <c r="AV627" s="12">
        <f t="shared" si="177"/>
        <v>0</v>
      </c>
      <c r="AW627" s="21">
        <f t="shared" si="185"/>
        <v>29.715476190476192</v>
      </c>
      <c r="AX627" s="12">
        <f t="shared" si="186"/>
        <v>0</v>
      </c>
      <c r="AY627" s="12">
        <f>AF627/Team_Defense_Table[[#Totals],[Rushing Y/A]]*R627</f>
        <v>0</v>
      </c>
      <c r="AZ627" s="12">
        <f t="shared" si="192"/>
        <v>0</v>
      </c>
      <c r="BA627" s="22">
        <f t="shared" si="178"/>
        <v>0</v>
      </c>
      <c r="BB627" s="22">
        <f t="shared" si="179"/>
        <v>0</v>
      </c>
      <c r="BC627" s="21">
        <f t="shared" si="180"/>
        <v>0</v>
      </c>
      <c r="BD627" t="str">
        <f t="shared" si="187"/>
        <v>Farrod Green</v>
      </c>
      <c r="BE627">
        <f t="shared" si="188"/>
        <v>4000</v>
      </c>
      <c r="BF627" t="str">
        <f t="shared" si="189"/>
        <v>TE</v>
      </c>
    </row>
    <row r="628" spans="1:58" x14ac:dyDescent="0.3">
      <c r="A628" t="s">
        <v>3628</v>
      </c>
      <c r="B628" t="s">
        <v>52</v>
      </c>
      <c r="C628" t="s">
        <v>2036</v>
      </c>
      <c r="D628" t="s">
        <v>491</v>
      </c>
      <c r="E628" t="s">
        <v>3629</v>
      </c>
      <c r="F628">
        <v>1.69999994550432</v>
      </c>
      <c r="G628">
        <v>7</v>
      </c>
      <c r="H628">
        <v>4000</v>
      </c>
      <c r="I628" t="s">
        <v>1972</v>
      </c>
      <c r="J628" t="s">
        <v>86</v>
      </c>
      <c r="K628" t="s">
        <v>1093</v>
      </c>
      <c r="L628" t="s">
        <v>1980</v>
      </c>
      <c r="M628" t="s">
        <v>2206</v>
      </c>
      <c r="O628" t="str">
        <f t="shared" si="181"/>
        <v>Adam Shaheen</v>
      </c>
      <c r="P628" t="str">
        <f>IFERROR(VLOOKUP(O:O,'Name Bridge'!A:B,2,FALSE),O:O)</f>
        <v>Adam Shaheen</v>
      </c>
      <c r="Q628" s="12">
        <f>VLOOKUP($K628,'Defensive Stats'!$AC:$AH,2,FALSE)</f>
        <v>5.3843283582089549</v>
      </c>
      <c r="R628" s="12">
        <f>VLOOKUP($K628,'Defensive Stats'!$AC:$AH,4,FALSE)</f>
        <v>4.1863013698630134</v>
      </c>
      <c r="S628" s="12">
        <f>VLOOKUP($K628,'Defensive Stats'!$AC:$AH,6,FALSE)</f>
        <v>9.5247524752475243</v>
      </c>
      <c r="T628" s="12">
        <f>IFERROR(VLOOKUP($P628,Passing!$C:$AF,9,FALSE)/VLOOKUP($P628,Passing!$C:$AF,5,FALSE),0)</f>
        <v>0</v>
      </c>
      <c r="U628" s="12">
        <f>IFERROR(VLOOKUP($P628,Passing!$C:$AF,11,FALSE)/VLOOKUP($P628,Passing!$C:$AF,5,FALSE),0)</f>
        <v>0</v>
      </c>
      <c r="V628" s="12">
        <f>IFERROR(VLOOKUP($P628,Passing!$C:$AF,18,FALSE),0)</f>
        <v>0</v>
      </c>
      <c r="W628" s="12">
        <f>IFERROR(VLOOKUP($P628,Passing!$C:$AF,12,FALSE)/VLOOKUP($P628,Passing!$C:$AF,5,FALSE),0)</f>
        <v>0</v>
      </c>
      <c r="X628" s="12">
        <f>IFERROR(IF(OR($B628="D",$B628="K"),0,VLOOKUP($P628,Receiving!$C:$T,7,FALSE)/VLOOKUP($P628,Receiving!$C:$T,5,FALSE)),0)*$AJ628</f>
        <v>1.625</v>
      </c>
      <c r="Y628" s="21">
        <f>IFERROR(VLOOKUP($P628,Receiving!$C:$T,8,FALSE)/VLOOKUP($P628,Receiving!$C:$T,5,FALSE),0)</f>
        <v>1.125</v>
      </c>
      <c r="Z628" s="21">
        <f>IFERROR(VLOOKUP($P628,Receiving!$C:$T,10,FALSE)/VLOOKUP($P628,Receiving!$C:$T,5,FALSE),0)</f>
        <v>9.25</v>
      </c>
      <c r="AA628" s="21">
        <f>IFERROR(VLOOKUP($P628,Receiving!$C:$T,11,FALSE),0)</f>
        <v>8.1999999999999993</v>
      </c>
      <c r="AB628" s="21">
        <f>IFERROR(VLOOKUP($P628,Receiving!$C:$T,14,FALSE),0)</f>
        <v>18</v>
      </c>
      <c r="AC628" s="21">
        <f>IFERROR(VLOOKUP($P628,Receiving!$C:$T,11,FALSE)/VLOOKUP($P628,Receiving!$C:$T,5,FALSE),0)</f>
        <v>1.0249999999999999</v>
      </c>
      <c r="AD628" s="12">
        <f>IFERROR(VLOOKUP($P628,Rushing!$C:$P,7,FALSE)/VLOOKUP($P628,Rushing!$C:$P,5,FALSE),0)</f>
        <v>0</v>
      </c>
      <c r="AE628" s="12">
        <f>IFERROR(VLOOKUP($P628,Rushing!$C:$P,8,FALSE)/VLOOKUP($P628,Rushing!$C:$P,5,FALSE),0)</f>
        <v>0</v>
      </c>
      <c r="AF628" s="12">
        <f>IFERROR(VLOOKUP($P628,Rushing!$C:$P,12,FALSE),0)</f>
        <v>0</v>
      </c>
      <c r="AG628" s="12">
        <f>IFERROR(VLOOKUP($P628,Rushing!$C:$P,9,FALSE)/VLOOKUP($P628,Rushing!$C:$P,5,FALSE),0)</f>
        <v>0</v>
      </c>
      <c r="AH628" s="12">
        <f>VLOOKUP($J628,'Vegas Odds'!$B:$S,18,FALSE)</f>
        <v>42.492174647302903</v>
      </c>
      <c r="AI628" s="12">
        <f>VLOOKUP($J628,'Vegas Odds'!$B:$S,17,FALSE)</f>
        <v>20.507825352697093</v>
      </c>
      <c r="AJ628">
        <v>1</v>
      </c>
      <c r="AK628" s="12">
        <f t="shared" si="174"/>
        <v>0</v>
      </c>
      <c r="AL628" s="12">
        <f t="shared" si="175"/>
        <v>0</v>
      </c>
      <c r="AM628" s="12">
        <f>V628/Team_Defense_Table[[#Totals],[Passing yds/att]]*'Fanduel Export'!Q628</f>
        <v>0</v>
      </c>
      <c r="AN628" s="12">
        <f t="shared" si="190"/>
        <v>0</v>
      </c>
      <c r="AO628" s="12">
        <f>IFERROR(IF(OR($B628="D",$B628="K"),0,VLOOKUP($P628,Receiving!$C:$T,7,FALSE)/VLOOKUP($P628,Receiving!$C:$T,5,FALSE)),0)*$AJ628</f>
        <v>1.625</v>
      </c>
      <c r="AP628" s="21">
        <f t="shared" si="182"/>
        <v>49.607967032967032</v>
      </c>
      <c r="AQ628" s="21">
        <f t="shared" si="183"/>
        <v>1.3919091616066448</v>
      </c>
      <c r="AR628" s="22">
        <f t="shared" si="176"/>
        <v>1.125</v>
      </c>
      <c r="AS628" s="22">
        <f t="shared" si="184"/>
        <v>0.96362941957383097</v>
      </c>
      <c r="AT628" s="22">
        <f>AA628/Team_Defense_Table[[#Totals],[Yards per completion]]*'Fanduel Export'!S628</f>
        <v>7.3553547330768456</v>
      </c>
      <c r="AU628" s="12">
        <f t="shared" si="191"/>
        <v>7.0878362121944711</v>
      </c>
      <c r="AV628" s="12">
        <f t="shared" si="177"/>
        <v>0</v>
      </c>
      <c r="AW628" s="21">
        <f t="shared" si="185"/>
        <v>42.314010989010988</v>
      </c>
      <c r="AX628" s="12">
        <f t="shared" si="186"/>
        <v>0</v>
      </c>
      <c r="AY628" s="12">
        <f>AF628/Team_Defense_Table[[#Totals],[Rushing Y/A]]*R628</f>
        <v>0</v>
      </c>
      <c r="AZ628" s="12">
        <f t="shared" si="192"/>
        <v>0</v>
      </c>
      <c r="BA628" s="22">
        <f t="shared" si="178"/>
        <v>1.2712836212194472</v>
      </c>
      <c r="BB628" s="22">
        <f t="shared" si="179"/>
        <v>0.31782090530486179</v>
      </c>
      <c r="BC628" s="21">
        <f t="shared" si="180"/>
        <v>0.40625</v>
      </c>
      <c r="BD628" t="str">
        <f t="shared" si="187"/>
        <v>Adam Shaheen</v>
      </c>
      <c r="BE628">
        <f t="shared" si="188"/>
        <v>4000</v>
      </c>
      <c r="BF628" t="str">
        <f t="shared" si="189"/>
        <v>TE</v>
      </c>
    </row>
    <row r="629" spans="1:58" x14ac:dyDescent="0.3">
      <c r="A629" t="s">
        <v>3630</v>
      </c>
      <c r="B629" t="s">
        <v>52</v>
      </c>
      <c r="C629" t="s">
        <v>3631</v>
      </c>
      <c r="D629" t="s">
        <v>564</v>
      </c>
      <c r="E629" t="s">
        <v>3632</v>
      </c>
      <c r="F629">
        <v>1.54999995231628</v>
      </c>
      <c r="G629">
        <v>2</v>
      </c>
      <c r="H629">
        <v>4000</v>
      </c>
      <c r="I629" t="s">
        <v>1968</v>
      </c>
      <c r="J629" t="s">
        <v>99</v>
      </c>
      <c r="K629" t="s">
        <v>72</v>
      </c>
      <c r="O629" t="str">
        <f t="shared" si="181"/>
        <v>Eric Saubert</v>
      </c>
      <c r="P629" t="str">
        <f>IFERROR(VLOOKUP(O:O,'Name Bridge'!A:B,2,FALSE),O:O)</f>
        <v>Eric Saubert</v>
      </c>
      <c r="Q629" s="12">
        <f>VLOOKUP($K629,'Defensive Stats'!$AC:$AH,2,FALSE)</f>
        <v>7.4484451718494276</v>
      </c>
      <c r="R629" s="12">
        <f>VLOOKUP($K629,'Defensive Stats'!$AC:$AH,4,FALSE)</f>
        <v>4.0769230769230766</v>
      </c>
      <c r="S629" s="12">
        <f>VLOOKUP($K629,'Defensive Stats'!$AC:$AH,6,FALSE)</f>
        <v>11.94488188976378</v>
      </c>
      <c r="T629" s="12">
        <f>IFERROR(VLOOKUP($P629,Passing!$C:$AF,9,FALSE)/VLOOKUP($P629,Passing!$C:$AF,5,FALSE),0)</f>
        <v>0</v>
      </c>
      <c r="U629" s="12">
        <f>IFERROR(VLOOKUP($P629,Passing!$C:$AF,11,FALSE)/VLOOKUP($P629,Passing!$C:$AF,5,FALSE),0)</f>
        <v>0</v>
      </c>
      <c r="V629" s="12">
        <f>IFERROR(VLOOKUP($P629,Passing!$C:$AF,18,FALSE),0)</f>
        <v>0</v>
      </c>
      <c r="W629" s="12">
        <f>IFERROR(VLOOKUP($P629,Passing!$C:$AF,12,FALSE)/VLOOKUP($P629,Passing!$C:$AF,5,FALSE),0)</f>
        <v>0</v>
      </c>
      <c r="X629" s="12">
        <f>IFERROR(IF(OR($B629="D",$B629="K"),0,VLOOKUP($P629,Receiving!$C:$T,7,FALSE)/VLOOKUP($P629,Receiving!$C:$T,5,FALSE)),0)*$AJ629</f>
        <v>1.5</v>
      </c>
      <c r="Y629" s="21">
        <f>IFERROR(VLOOKUP($P629,Receiving!$C:$T,8,FALSE)/VLOOKUP($P629,Receiving!$C:$T,5,FALSE),0)</f>
        <v>1</v>
      </c>
      <c r="Z629" s="21">
        <f>IFERROR(VLOOKUP($P629,Receiving!$C:$T,10,FALSE)/VLOOKUP($P629,Receiving!$C:$T,5,FALSE),0)</f>
        <v>10.5</v>
      </c>
      <c r="AA629" s="21">
        <f>IFERROR(VLOOKUP($P629,Receiving!$C:$T,11,FALSE),0)</f>
        <v>10.5</v>
      </c>
      <c r="AB629" s="21">
        <f>IFERROR(VLOOKUP($P629,Receiving!$C:$T,14,FALSE),0)</f>
        <v>11</v>
      </c>
      <c r="AC629" s="21">
        <f>IFERROR(VLOOKUP($P629,Receiving!$C:$T,11,FALSE)/VLOOKUP($P629,Receiving!$C:$T,5,FALSE),0)</f>
        <v>5.25</v>
      </c>
      <c r="AD629" s="12">
        <f>IFERROR(VLOOKUP($P629,Rushing!$C:$P,7,FALSE)/VLOOKUP($P629,Rushing!$C:$P,5,FALSE),0)</f>
        <v>0</v>
      </c>
      <c r="AE629" s="12">
        <f>IFERROR(VLOOKUP($P629,Rushing!$C:$P,8,FALSE)/VLOOKUP($P629,Rushing!$C:$P,5,FALSE),0)</f>
        <v>0</v>
      </c>
      <c r="AF629" s="12">
        <f>IFERROR(VLOOKUP($P629,Rushing!$C:$P,12,FALSE),0)</f>
        <v>0</v>
      </c>
      <c r="AG629" s="12">
        <f>IFERROR(VLOOKUP($P629,Rushing!$C:$P,9,FALSE)/VLOOKUP($P629,Rushing!$C:$P,5,FALSE),0)</f>
        <v>0</v>
      </c>
      <c r="AH629" s="12">
        <f>VLOOKUP($J629,'Vegas Odds'!$B:$S,18,FALSE)</f>
        <v>39.087289482995565</v>
      </c>
      <c r="AI629" s="12">
        <f>VLOOKUP($J629,'Vegas Odds'!$B:$S,17,FALSE)</f>
        <v>21.912710517004435</v>
      </c>
      <c r="AJ629">
        <v>1</v>
      </c>
      <c r="AK629" s="12">
        <f t="shared" si="174"/>
        <v>0</v>
      </c>
      <c r="AL629" s="12">
        <f t="shared" si="175"/>
        <v>0</v>
      </c>
      <c r="AM629" s="12">
        <f>V629/Team_Defense_Table[[#Totals],[Passing yds/att]]*'Fanduel Export'!Q629</f>
        <v>0</v>
      </c>
      <c r="AN629" s="12">
        <f t="shared" si="190"/>
        <v>0</v>
      </c>
      <c r="AO629" s="12">
        <f>IFERROR(IF(OR($B629="D",$B629="K"),0,VLOOKUP($P629,Receiving!$C:$T,7,FALSE)/VLOOKUP($P629,Receiving!$C:$T,5,FALSE)),0)*$AJ629</f>
        <v>1.5</v>
      </c>
      <c r="AP629" s="21">
        <f t="shared" si="182"/>
        <v>29.935714285714287</v>
      </c>
      <c r="AQ629" s="21">
        <f t="shared" si="183"/>
        <v>1.9585613914171005</v>
      </c>
      <c r="AR629" s="22">
        <f t="shared" si="176"/>
        <v>1</v>
      </c>
      <c r="AS629" s="22">
        <f t="shared" si="184"/>
        <v>1.3057075942780669</v>
      </c>
      <c r="AT629" s="22">
        <f>AA629/Team_Defense_Table[[#Totals],[Yards per completion]]*'Fanduel Export'!S629</f>
        <v>11.811559198104172</v>
      </c>
      <c r="AU629" s="12">
        <f t="shared" si="191"/>
        <v>15.422442545229572</v>
      </c>
      <c r="AV629" s="12">
        <f t="shared" si="177"/>
        <v>0</v>
      </c>
      <c r="AW629" s="21">
        <f t="shared" si="185"/>
        <v>24.985714285714284</v>
      </c>
      <c r="AX629" s="12">
        <f t="shared" si="186"/>
        <v>0</v>
      </c>
      <c r="AY629" s="12">
        <f>AF629/Team_Defense_Table[[#Totals],[Rushing Y/A]]*R629</f>
        <v>0</v>
      </c>
      <c r="AZ629" s="12">
        <f t="shared" si="192"/>
        <v>0</v>
      </c>
      <c r="BA629" s="22">
        <f t="shared" si="178"/>
        <v>2.0422442545229571</v>
      </c>
      <c r="BB629" s="22">
        <f t="shared" si="179"/>
        <v>0.51056106363073928</v>
      </c>
      <c r="BC629" s="21">
        <f t="shared" si="180"/>
        <v>0.375</v>
      </c>
      <c r="BD629" t="str">
        <f t="shared" si="187"/>
        <v>Eric Saubert</v>
      </c>
      <c r="BE629">
        <f t="shared" si="188"/>
        <v>4000</v>
      </c>
      <c r="BF629" t="str">
        <f t="shared" si="189"/>
        <v>TE</v>
      </c>
    </row>
    <row r="630" spans="1:58" x14ac:dyDescent="0.3">
      <c r="A630" t="s">
        <v>3633</v>
      </c>
      <c r="B630" t="s">
        <v>52</v>
      </c>
      <c r="C630" t="s">
        <v>3634</v>
      </c>
      <c r="D630" t="s">
        <v>570</v>
      </c>
      <c r="E630" t="s">
        <v>3635</v>
      </c>
      <c r="F630">
        <v>0.80000001192092896</v>
      </c>
      <c r="G630">
        <v>2</v>
      </c>
      <c r="H630">
        <v>4000</v>
      </c>
      <c r="I630" t="s">
        <v>1892</v>
      </c>
      <c r="J630" t="s">
        <v>1096</v>
      </c>
      <c r="K630" t="s">
        <v>1095</v>
      </c>
      <c r="O630" t="str">
        <f t="shared" si="181"/>
        <v>Antony Auclair</v>
      </c>
      <c r="P630" t="str">
        <f>IFERROR(VLOOKUP(O:O,'Name Bridge'!A:B,2,FALSE),O:O)</f>
        <v>Antony Auclair</v>
      </c>
      <c r="Q630" s="12">
        <f>VLOOKUP($K630,'Defensive Stats'!$AC:$AH,2,FALSE)</f>
        <v>6.4145936981757874</v>
      </c>
      <c r="R630" s="12">
        <f>VLOOKUP($K630,'Defensive Stats'!$AC:$AH,4,FALSE)</f>
        <v>4.2347826086956522</v>
      </c>
      <c r="S630" s="12">
        <f>VLOOKUP($K630,'Defensive Stats'!$AC:$AH,6,FALSE)</f>
        <v>10.425876010781671</v>
      </c>
      <c r="T630" s="12">
        <f>IFERROR(VLOOKUP($P630,Passing!$C:$AF,9,FALSE)/VLOOKUP($P630,Passing!$C:$AF,5,FALSE),0)</f>
        <v>0</v>
      </c>
      <c r="U630" s="12">
        <f>IFERROR(VLOOKUP($P630,Passing!$C:$AF,11,FALSE)/VLOOKUP($P630,Passing!$C:$AF,5,FALSE),0)</f>
        <v>0</v>
      </c>
      <c r="V630" s="12">
        <f>IFERROR(VLOOKUP($P630,Passing!$C:$AF,18,FALSE),0)</f>
        <v>0</v>
      </c>
      <c r="W630" s="12">
        <f>IFERROR(VLOOKUP($P630,Passing!$C:$AF,12,FALSE)/VLOOKUP($P630,Passing!$C:$AF,5,FALSE),0)</f>
        <v>0</v>
      </c>
      <c r="X630" s="12">
        <f>IFERROR(IF(OR($B630="D",$B630="K"),0,VLOOKUP($P630,Receiving!$C:$T,7,FALSE)/VLOOKUP($P630,Receiving!$C:$T,5,FALSE)),0)*$AJ630</f>
        <v>0.375</v>
      </c>
      <c r="Y630" s="21">
        <f>IFERROR(VLOOKUP($P630,Receiving!$C:$T,8,FALSE)/VLOOKUP($P630,Receiving!$C:$T,5,FALSE),0)</f>
        <v>0.125</v>
      </c>
      <c r="Z630" s="21">
        <f>IFERROR(VLOOKUP($P630,Receiving!$C:$T,10,FALSE)/VLOOKUP($P630,Receiving!$C:$T,5,FALSE),0)</f>
        <v>1.375</v>
      </c>
      <c r="AA630" s="21">
        <f>IFERROR(VLOOKUP($P630,Receiving!$C:$T,11,FALSE),0)</f>
        <v>11</v>
      </c>
      <c r="AB630" s="21">
        <f>IFERROR(VLOOKUP($P630,Receiving!$C:$T,14,FALSE),0)</f>
        <v>11</v>
      </c>
      <c r="AC630" s="21">
        <f>IFERROR(VLOOKUP($P630,Receiving!$C:$T,11,FALSE)/VLOOKUP($P630,Receiving!$C:$T,5,FALSE),0)</f>
        <v>1.375</v>
      </c>
      <c r="AD630" s="12">
        <f>IFERROR(VLOOKUP($P630,Rushing!$C:$P,7,FALSE)/VLOOKUP($P630,Rushing!$C:$P,5,FALSE),0)</f>
        <v>0</v>
      </c>
      <c r="AE630" s="12">
        <f>IFERROR(VLOOKUP($P630,Rushing!$C:$P,8,FALSE)/VLOOKUP($P630,Rushing!$C:$P,5,FALSE),0)</f>
        <v>0</v>
      </c>
      <c r="AF630" s="12">
        <f>IFERROR(VLOOKUP($P630,Rushing!$C:$P,12,FALSE),0)</f>
        <v>0</v>
      </c>
      <c r="AG630" s="12">
        <f>IFERROR(VLOOKUP($P630,Rushing!$C:$P,9,FALSE)/VLOOKUP($P630,Rushing!$C:$P,5,FALSE),0)</f>
        <v>0</v>
      </c>
      <c r="AH630" s="12">
        <f>VLOOKUP($J630,'Vegas Odds'!$B:$S,18,FALSE)</f>
        <v>44.70009236218047</v>
      </c>
      <c r="AI630" s="12">
        <f>VLOOKUP($J630,'Vegas Odds'!$B:$S,17,FALSE)</f>
        <v>20.599907637819527</v>
      </c>
      <c r="AJ630">
        <v>1</v>
      </c>
      <c r="AK630" s="12">
        <f t="shared" si="174"/>
        <v>0</v>
      </c>
      <c r="AL630" s="12">
        <f t="shared" si="175"/>
        <v>0</v>
      </c>
      <c r="AM630" s="12">
        <f>V630/Team_Defense_Table[[#Totals],[Passing yds/att]]*'Fanduel Export'!Q630</f>
        <v>0</v>
      </c>
      <c r="AN630" s="12">
        <f t="shared" si="190"/>
        <v>0</v>
      </c>
      <c r="AO630" s="12">
        <f>IFERROR(IF(OR($B630="D",$B630="K"),0,VLOOKUP($P630,Receiving!$C:$T,7,FALSE)/VLOOKUP($P630,Receiving!$C:$T,5,FALSE)),0)*$AJ630</f>
        <v>0.375</v>
      </c>
      <c r="AP630" s="21">
        <f t="shared" si="182"/>
        <v>39.892780830280827</v>
      </c>
      <c r="AQ630" s="21">
        <f t="shared" si="183"/>
        <v>0.42018967559899928</v>
      </c>
      <c r="AR630" s="22">
        <f t="shared" si="176"/>
        <v>0.125</v>
      </c>
      <c r="AS630" s="22">
        <f t="shared" si="184"/>
        <v>0.14006322519966641</v>
      </c>
      <c r="AT630" s="22">
        <f>AA630/Team_Defense_Table[[#Totals],[Yards per completion]]*'Fanduel Export'!S630</f>
        <v>10.800436627161272</v>
      </c>
      <c r="AU630" s="12">
        <f t="shared" si="191"/>
        <v>1.5127439875648148</v>
      </c>
      <c r="AV630" s="12">
        <f t="shared" si="177"/>
        <v>0</v>
      </c>
      <c r="AW630" s="21">
        <f t="shared" si="185"/>
        <v>23.153159340659339</v>
      </c>
      <c r="AX630" s="12">
        <f t="shared" si="186"/>
        <v>0</v>
      </c>
      <c r="AY630" s="12">
        <f>AF630/Team_Defense_Table[[#Totals],[Rushing Y/A]]*R630</f>
        <v>0</v>
      </c>
      <c r="AZ630" s="12">
        <f t="shared" si="192"/>
        <v>0</v>
      </c>
      <c r="BA630" s="22">
        <f t="shared" si="178"/>
        <v>0.21377439875648147</v>
      </c>
      <c r="BB630" s="22">
        <f t="shared" si="179"/>
        <v>5.3443599689120366E-2</v>
      </c>
      <c r="BC630" s="21">
        <f t="shared" si="180"/>
        <v>9.375E-2</v>
      </c>
      <c r="BD630" t="str">
        <f t="shared" si="187"/>
        <v>Antony Auclair</v>
      </c>
      <c r="BE630">
        <f t="shared" si="188"/>
        <v>4000</v>
      </c>
      <c r="BF630" t="str">
        <f t="shared" si="189"/>
        <v>TE</v>
      </c>
    </row>
    <row r="631" spans="1:58" x14ac:dyDescent="0.3">
      <c r="A631" t="s">
        <v>3636</v>
      </c>
      <c r="B631" t="s">
        <v>52</v>
      </c>
      <c r="C631" t="s">
        <v>3637</v>
      </c>
      <c r="D631" t="s">
        <v>820</v>
      </c>
      <c r="E631" t="s">
        <v>3467</v>
      </c>
      <c r="F631">
        <v>1</v>
      </c>
      <c r="G631">
        <v>1</v>
      </c>
      <c r="H631">
        <v>4000</v>
      </c>
      <c r="I631" t="s">
        <v>1900</v>
      </c>
      <c r="J631" t="s">
        <v>84</v>
      </c>
      <c r="K631" t="s">
        <v>61</v>
      </c>
      <c r="O631" t="str">
        <f t="shared" si="181"/>
        <v>Khari Lee</v>
      </c>
      <c r="P631" t="str">
        <f>IFERROR(VLOOKUP(O:O,'Name Bridge'!A:B,2,FALSE),O:O)</f>
        <v>Khari Lee</v>
      </c>
      <c r="Q631" s="12">
        <f>VLOOKUP($K631,'Defensive Stats'!$AC:$AH,2,FALSE)</f>
        <v>7.0618729096989963</v>
      </c>
      <c r="R631" s="12">
        <f>VLOOKUP($K631,'Defensive Stats'!$AC:$AH,4,FALSE)</f>
        <v>4.8530927835051543</v>
      </c>
      <c r="S631" s="12">
        <f>VLOOKUP($K631,'Defensive Stats'!$AC:$AH,6,FALSE)</f>
        <v>11.026109660574413</v>
      </c>
      <c r="T631" s="12">
        <f>IFERROR(VLOOKUP($P631,Passing!$C:$AF,9,FALSE)/VLOOKUP($P631,Passing!$C:$AF,5,FALSE),0)</f>
        <v>0</v>
      </c>
      <c r="U631" s="12">
        <f>IFERROR(VLOOKUP($P631,Passing!$C:$AF,11,FALSE)/VLOOKUP($P631,Passing!$C:$AF,5,FALSE),0)</f>
        <v>0</v>
      </c>
      <c r="V631" s="12">
        <f>IFERROR(VLOOKUP($P631,Passing!$C:$AF,18,FALSE),0)</f>
        <v>0</v>
      </c>
      <c r="W631" s="12">
        <f>IFERROR(VLOOKUP($P631,Passing!$C:$AF,12,FALSE)/VLOOKUP($P631,Passing!$C:$AF,5,FALSE),0)</f>
        <v>0</v>
      </c>
      <c r="X631" s="12">
        <f>IFERROR(IF(OR($B631="D",$B631="K"),0,VLOOKUP($P631,Receiving!$C:$T,7,FALSE)/VLOOKUP($P631,Receiving!$C:$T,5,FALSE)),0)*$AJ631</f>
        <v>0</v>
      </c>
      <c r="Y631" s="21">
        <f>IFERROR(VLOOKUP($P631,Receiving!$C:$T,8,FALSE)/VLOOKUP($P631,Receiving!$C:$T,5,FALSE),0)</f>
        <v>0</v>
      </c>
      <c r="Z631" s="21">
        <f>IFERROR(VLOOKUP($P631,Receiving!$C:$T,10,FALSE)/VLOOKUP($P631,Receiving!$C:$T,5,FALSE),0)</f>
        <v>0</v>
      </c>
      <c r="AA631" s="21">
        <f>IFERROR(VLOOKUP($P631,Receiving!$C:$T,11,FALSE),0)</f>
        <v>0</v>
      </c>
      <c r="AB631" s="21">
        <f>IFERROR(VLOOKUP($P631,Receiving!$C:$T,14,FALSE),0)</f>
        <v>0</v>
      </c>
      <c r="AC631" s="21">
        <f>IFERROR(VLOOKUP($P631,Receiving!$C:$T,11,FALSE)/VLOOKUP($P631,Receiving!$C:$T,5,FALSE),0)</f>
        <v>0</v>
      </c>
      <c r="AD631" s="12">
        <f>IFERROR(VLOOKUP($P631,Rushing!$C:$P,7,FALSE)/VLOOKUP($P631,Rushing!$C:$P,5,FALSE),0)</f>
        <v>0</v>
      </c>
      <c r="AE631" s="12">
        <f>IFERROR(VLOOKUP($P631,Rushing!$C:$P,8,FALSE)/VLOOKUP($P631,Rushing!$C:$P,5,FALSE),0)</f>
        <v>0</v>
      </c>
      <c r="AF631" s="12">
        <f>IFERROR(VLOOKUP($P631,Rushing!$C:$P,12,FALSE),0)</f>
        <v>0</v>
      </c>
      <c r="AG631" s="12">
        <f>IFERROR(VLOOKUP($P631,Rushing!$C:$P,9,FALSE)/VLOOKUP($P631,Rushing!$C:$P,5,FALSE),0)</f>
        <v>0</v>
      </c>
      <c r="AH631" s="12">
        <f>VLOOKUP($J631,'Vegas Odds'!$B:$S,18,FALSE)</f>
        <v>44.774070299355685</v>
      </c>
      <c r="AI631" s="12">
        <f>VLOOKUP($J631,'Vegas Odds'!$B:$S,17,FALSE)</f>
        <v>21.325929700644309</v>
      </c>
      <c r="AJ631">
        <v>1</v>
      </c>
      <c r="AK631" s="12">
        <f t="shared" si="174"/>
        <v>0</v>
      </c>
      <c r="AL631" s="12">
        <f t="shared" si="175"/>
        <v>0</v>
      </c>
      <c r="AM631" s="12">
        <f>V631/Team_Defense_Table[[#Totals],[Passing yds/att]]*'Fanduel Export'!Q631</f>
        <v>0</v>
      </c>
      <c r="AN631" s="12">
        <f t="shared" si="190"/>
        <v>0</v>
      </c>
      <c r="AO631" s="12">
        <f>IFERROR(IF(OR($B631="D",$B631="K"),0,VLOOKUP($P631,Receiving!$C:$T,7,FALSE)/VLOOKUP($P631,Receiving!$C:$T,5,FALSE)),0)*$AJ631</f>
        <v>0</v>
      </c>
      <c r="AP631" s="21">
        <f t="shared" si="182"/>
        <v>36.57628205128205</v>
      </c>
      <c r="AQ631" s="21">
        <f t="shared" si="183"/>
        <v>0</v>
      </c>
      <c r="AR631" s="22">
        <f t="shared" si="176"/>
        <v>0</v>
      </c>
      <c r="AS631" s="22">
        <f t="shared" si="184"/>
        <v>0</v>
      </c>
      <c r="AT631" s="22">
        <f>AA631/Team_Defense_Table[[#Totals],[Yards per completion]]*'Fanduel Export'!S631</f>
        <v>0</v>
      </c>
      <c r="AU631" s="12">
        <f t="shared" si="191"/>
        <v>0</v>
      </c>
      <c r="AV631" s="12">
        <f t="shared" si="177"/>
        <v>0</v>
      </c>
      <c r="AW631" s="21">
        <f t="shared" si="185"/>
        <v>30.875869963369961</v>
      </c>
      <c r="AX631" s="12">
        <f t="shared" si="186"/>
        <v>0</v>
      </c>
      <c r="AY631" s="12">
        <f>AF631/Team_Defense_Table[[#Totals],[Rushing Y/A]]*R631</f>
        <v>0</v>
      </c>
      <c r="AZ631" s="12">
        <f t="shared" si="192"/>
        <v>0</v>
      </c>
      <c r="BA631" s="22">
        <f t="shared" si="178"/>
        <v>0</v>
      </c>
      <c r="BB631" s="22">
        <f t="shared" si="179"/>
        <v>0</v>
      </c>
      <c r="BC631" s="21">
        <f t="shared" si="180"/>
        <v>0</v>
      </c>
      <c r="BD631" t="str">
        <f t="shared" si="187"/>
        <v>Khari Lee</v>
      </c>
      <c r="BE631">
        <f t="shared" si="188"/>
        <v>4000</v>
      </c>
      <c r="BF631" t="str">
        <f t="shared" si="189"/>
        <v>TE</v>
      </c>
    </row>
    <row r="632" spans="1:58" x14ac:dyDescent="0.3">
      <c r="A632" t="s">
        <v>3638</v>
      </c>
      <c r="B632" t="s">
        <v>52</v>
      </c>
      <c r="C632" t="s">
        <v>3639</v>
      </c>
      <c r="D632" t="s">
        <v>535</v>
      </c>
      <c r="E632" t="s">
        <v>3640</v>
      </c>
      <c r="F632">
        <v>0.89999997615814198</v>
      </c>
      <c r="G632">
        <v>4</v>
      </c>
      <c r="H632">
        <v>4000</v>
      </c>
      <c r="I632" t="s">
        <v>1892</v>
      </c>
      <c r="J632" t="s">
        <v>1096</v>
      </c>
      <c r="K632" t="s">
        <v>1095</v>
      </c>
      <c r="O632" t="str">
        <f t="shared" si="181"/>
        <v>Tanner Hudson</v>
      </c>
      <c r="P632" t="str">
        <f>IFERROR(VLOOKUP(O:O,'Name Bridge'!A:B,2,FALSE),O:O)</f>
        <v>Tanner Hudson</v>
      </c>
      <c r="Q632" s="12">
        <f>VLOOKUP($K632,'Defensive Stats'!$AC:$AH,2,FALSE)</f>
        <v>6.4145936981757874</v>
      </c>
      <c r="R632" s="12">
        <f>VLOOKUP($K632,'Defensive Stats'!$AC:$AH,4,FALSE)</f>
        <v>4.2347826086956522</v>
      </c>
      <c r="S632" s="12">
        <f>VLOOKUP($K632,'Defensive Stats'!$AC:$AH,6,FALSE)</f>
        <v>10.425876010781671</v>
      </c>
      <c r="T632" s="12">
        <f>IFERROR(VLOOKUP($P632,Passing!$C:$AF,9,FALSE)/VLOOKUP($P632,Passing!$C:$AF,5,FALSE),0)</f>
        <v>0</v>
      </c>
      <c r="U632" s="12">
        <f>IFERROR(VLOOKUP($P632,Passing!$C:$AF,11,FALSE)/VLOOKUP($P632,Passing!$C:$AF,5,FALSE),0)</f>
        <v>0</v>
      </c>
      <c r="V632" s="12">
        <f>IFERROR(VLOOKUP($P632,Passing!$C:$AF,18,FALSE),0)</f>
        <v>0</v>
      </c>
      <c r="W632" s="12">
        <f>IFERROR(VLOOKUP($P632,Passing!$C:$AF,12,FALSE)/VLOOKUP($P632,Passing!$C:$AF,5,FALSE),0)</f>
        <v>0</v>
      </c>
      <c r="X632" s="12">
        <f>IFERROR(IF(OR($B632="D",$B632="K"),0,VLOOKUP($P632,Receiving!$C:$T,7,FALSE)/VLOOKUP($P632,Receiving!$C:$T,5,FALSE)),0)*$AJ632</f>
        <v>0.55555555555555558</v>
      </c>
      <c r="Y632" s="21">
        <f>IFERROR(VLOOKUP($P632,Receiving!$C:$T,8,FALSE)/VLOOKUP($P632,Receiving!$C:$T,5,FALSE),0)</f>
        <v>0.22222222222222221</v>
      </c>
      <c r="Z632" s="21">
        <f>IFERROR(VLOOKUP($P632,Receiving!$C:$T,10,FALSE)/VLOOKUP($P632,Receiving!$C:$T,5,FALSE),0)</f>
        <v>2.8888888888888888</v>
      </c>
      <c r="AA632" s="21">
        <f>IFERROR(VLOOKUP($P632,Receiving!$C:$T,11,FALSE),0)</f>
        <v>13</v>
      </c>
      <c r="AB632" s="21">
        <f>IFERROR(VLOOKUP($P632,Receiving!$C:$T,14,FALSE),0)</f>
        <v>14</v>
      </c>
      <c r="AC632" s="21">
        <f>IFERROR(VLOOKUP($P632,Receiving!$C:$T,11,FALSE)/VLOOKUP($P632,Receiving!$C:$T,5,FALSE),0)</f>
        <v>1.4444444444444444</v>
      </c>
      <c r="AD632" s="12">
        <f>IFERROR(VLOOKUP($P632,Rushing!$C:$P,7,FALSE)/VLOOKUP($P632,Rushing!$C:$P,5,FALSE),0)</f>
        <v>0</v>
      </c>
      <c r="AE632" s="12">
        <f>IFERROR(VLOOKUP($P632,Rushing!$C:$P,8,FALSE)/VLOOKUP($P632,Rushing!$C:$P,5,FALSE),0)</f>
        <v>0</v>
      </c>
      <c r="AF632" s="12">
        <f>IFERROR(VLOOKUP($P632,Rushing!$C:$P,12,FALSE),0)</f>
        <v>0</v>
      </c>
      <c r="AG632" s="12">
        <f>IFERROR(VLOOKUP($P632,Rushing!$C:$P,9,FALSE)/VLOOKUP($P632,Rushing!$C:$P,5,FALSE),0)</f>
        <v>0</v>
      </c>
      <c r="AH632" s="12">
        <f>VLOOKUP($J632,'Vegas Odds'!$B:$S,18,FALSE)</f>
        <v>44.70009236218047</v>
      </c>
      <c r="AI632" s="12">
        <f>VLOOKUP($J632,'Vegas Odds'!$B:$S,17,FALSE)</f>
        <v>20.599907637819527</v>
      </c>
      <c r="AJ632">
        <v>1</v>
      </c>
      <c r="AK632" s="12">
        <f t="shared" si="174"/>
        <v>0</v>
      </c>
      <c r="AL632" s="12">
        <f t="shared" si="175"/>
        <v>0</v>
      </c>
      <c r="AM632" s="12">
        <f>V632/Team_Defense_Table[[#Totals],[Passing yds/att]]*'Fanduel Export'!Q632</f>
        <v>0</v>
      </c>
      <c r="AN632" s="12">
        <f t="shared" si="190"/>
        <v>0</v>
      </c>
      <c r="AO632" s="12">
        <f>IFERROR(IF(OR($B632="D",$B632="K"),0,VLOOKUP($P632,Receiving!$C:$T,7,FALSE)/VLOOKUP($P632,Receiving!$C:$T,5,FALSE)),0)*$AJ632</f>
        <v>0.55555555555555558</v>
      </c>
      <c r="AP632" s="21">
        <f t="shared" si="182"/>
        <v>39.892780830280827</v>
      </c>
      <c r="AQ632" s="21">
        <f t="shared" si="183"/>
        <v>0.62250322310962847</v>
      </c>
      <c r="AR632" s="22">
        <f t="shared" si="176"/>
        <v>0.22222222222222221</v>
      </c>
      <c r="AS632" s="22">
        <f t="shared" si="184"/>
        <v>0.24900128924385137</v>
      </c>
      <c r="AT632" s="22">
        <f>AA632/Team_Defense_Table[[#Totals],[Yards per completion]]*'Fanduel Export'!S632</f>
        <v>12.764152377554231</v>
      </c>
      <c r="AU632" s="12">
        <f t="shared" si="191"/>
        <v>3.178290398115974</v>
      </c>
      <c r="AV632" s="12">
        <f t="shared" si="177"/>
        <v>0</v>
      </c>
      <c r="AW632" s="21">
        <f t="shared" si="185"/>
        <v>23.153159340659339</v>
      </c>
      <c r="AX632" s="12">
        <f t="shared" si="186"/>
        <v>0</v>
      </c>
      <c r="AY632" s="12">
        <f>AF632/Team_Defense_Table[[#Totals],[Rushing Y/A]]*R632</f>
        <v>0</v>
      </c>
      <c r="AZ632" s="12">
        <f t="shared" si="192"/>
        <v>0</v>
      </c>
      <c r="BA632" s="22">
        <f t="shared" si="178"/>
        <v>0.42894015092270849</v>
      </c>
      <c r="BB632" s="22">
        <f t="shared" si="179"/>
        <v>0.10723503773067712</v>
      </c>
      <c r="BC632" s="21">
        <f t="shared" si="180"/>
        <v>0.1388888888888889</v>
      </c>
      <c r="BD632" t="str">
        <f t="shared" si="187"/>
        <v>Tanner Hudson</v>
      </c>
      <c r="BE632">
        <f t="shared" si="188"/>
        <v>4000</v>
      </c>
      <c r="BF632" t="str">
        <f t="shared" si="189"/>
        <v>TE</v>
      </c>
    </row>
    <row r="633" spans="1:58" x14ac:dyDescent="0.3">
      <c r="A633" t="s">
        <v>3641</v>
      </c>
      <c r="B633" t="s">
        <v>52</v>
      </c>
      <c r="C633" t="s">
        <v>2021</v>
      </c>
      <c r="D633" t="s">
        <v>3642</v>
      </c>
      <c r="E633" t="s">
        <v>3643</v>
      </c>
      <c r="F633">
        <v>0</v>
      </c>
      <c r="G633">
        <v>0</v>
      </c>
      <c r="H633">
        <v>4000</v>
      </c>
      <c r="I633" t="s">
        <v>1884</v>
      </c>
      <c r="J633" t="s">
        <v>33</v>
      </c>
      <c r="K633" t="s">
        <v>1138</v>
      </c>
      <c r="O633" t="str">
        <f t="shared" si="181"/>
        <v>Sam Tecklenburg</v>
      </c>
      <c r="P633" t="str">
        <f>IFERROR(VLOOKUP(O:O,'Name Bridge'!A:B,2,FALSE),O:O)</f>
        <v>Sam Tecklenburg</v>
      </c>
      <c r="Q633" s="12">
        <f>VLOOKUP($K633,'Defensive Stats'!$AC:$AH,2,FALSE)</f>
        <v>7.8079847908745244</v>
      </c>
      <c r="R633" s="12">
        <f>VLOOKUP($K633,'Defensive Stats'!$AC:$AH,4,FALSE)</f>
        <v>3.8765432098765431</v>
      </c>
      <c r="S633" s="12">
        <f>VLOOKUP($K633,'Defensive Stats'!$AC:$AH,6,FALSE)</f>
        <v>12.186943620178042</v>
      </c>
      <c r="T633" s="12">
        <f>IFERROR(VLOOKUP($P633,Passing!$C:$AF,9,FALSE)/VLOOKUP($P633,Passing!$C:$AF,5,FALSE),0)</f>
        <v>0</v>
      </c>
      <c r="U633" s="12">
        <f>IFERROR(VLOOKUP($P633,Passing!$C:$AF,11,FALSE)/VLOOKUP($P633,Passing!$C:$AF,5,FALSE),0)</f>
        <v>0</v>
      </c>
      <c r="V633" s="12">
        <f>IFERROR(VLOOKUP($P633,Passing!$C:$AF,18,FALSE),0)</f>
        <v>0</v>
      </c>
      <c r="W633" s="12">
        <f>IFERROR(VLOOKUP($P633,Passing!$C:$AF,12,FALSE)/VLOOKUP($P633,Passing!$C:$AF,5,FALSE),0)</f>
        <v>0</v>
      </c>
      <c r="X633" s="12">
        <f>IFERROR(IF(OR($B633="D",$B633="K"),0,VLOOKUP($P633,Receiving!$C:$T,7,FALSE)/VLOOKUP($P633,Receiving!$C:$T,5,FALSE)),0)*$AJ633</f>
        <v>0</v>
      </c>
      <c r="Y633" s="21">
        <f>IFERROR(VLOOKUP($P633,Receiving!$C:$T,8,FALSE)/VLOOKUP($P633,Receiving!$C:$T,5,FALSE),0)</f>
        <v>0</v>
      </c>
      <c r="Z633" s="21">
        <f>IFERROR(VLOOKUP($P633,Receiving!$C:$T,10,FALSE)/VLOOKUP($P633,Receiving!$C:$T,5,FALSE),0)</f>
        <v>0</v>
      </c>
      <c r="AA633" s="21">
        <f>IFERROR(VLOOKUP($P633,Receiving!$C:$T,11,FALSE),0)</f>
        <v>0</v>
      </c>
      <c r="AB633" s="21">
        <f>IFERROR(VLOOKUP($P633,Receiving!$C:$T,14,FALSE),0)</f>
        <v>0</v>
      </c>
      <c r="AC633" s="21">
        <f>IFERROR(VLOOKUP($P633,Receiving!$C:$T,11,FALSE)/VLOOKUP($P633,Receiving!$C:$T,5,FALSE),0)</f>
        <v>0</v>
      </c>
      <c r="AD633" s="12">
        <f>IFERROR(VLOOKUP($P633,Rushing!$C:$P,7,FALSE)/VLOOKUP($P633,Rushing!$C:$P,5,FALSE),0)</f>
        <v>0</v>
      </c>
      <c r="AE633" s="12">
        <f>IFERROR(VLOOKUP($P633,Rushing!$C:$P,8,FALSE)/VLOOKUP($P633,Rushing!$C:$P,5,FALSE),0)</f>
        <v>0</v>
      </c>
      <c r="AF633" s="12">
        <f>IFERROR(VLOOKUP($P633,Rushing!$C:$P,12,FALSE),0)</f>
        <v>0</v>
      </c>
      <c r="AG633" s="12">
        <f>IFERROR(VLOOKUP($P633,Rushing!$C:$P,9,FALSE)/VLOOKUP($P633,Rushing!$C:$P,5,FALSE),0)</f>
        <v>0</v>
      </c>
      <c r="AH633" s="12">
        <f>VLOOKUP($J633,'Vegas Odds'!$B:$S,18,FALSE)</f>
        <v>42.975624629062651</v>
      </c>
      <c r="AI633" s="12">
        <f>VLOOKUP($J633,'Vegas Odds'!$B:$S,17,FALSE)</f>
        <v>20.224375370937352</v>
      </c>
      <c r="AJ633">
        <v>1</v>
      </c>
      <c r="AK633" s="12">
        <f t="shared" si="174"/>
        <v>0</v>
      </c>
      <c r="AL633" s="12">
        <f t="shared" si="175"/>
        <v>0</v>
      </c>
      <c r="AM633" s="12">
        <f>V633/Team_Defense_Table[[#Totals],[Passing yds/att]]*'Fanduel Export'!Q633</f>
        <v>0</v>
      </c>
      <c r="AN633" s="12">
        <f t="shared" si="190"/>
        <v>0</v>
      </c>
      <c r="AO633" s="12">
        <f>IFERROR(IF(OR($B633="D",$B633="K"),0,VLOOKUP($P633,Receiving!$C:$T,7,FALSE)/VLOOKUP($P633,Receiving!$C:$T,5,FALSE)),0)*$AJ633</f>
        <v>0</v>
      </c>
      <c r="AP633" s="21">
        <f t="shared" si="182"/>
        <v>35.359294871794873</v>
      </c>
      <c r="AQ633" s="21">
        <f t="shared" si="183"/>
        <v>0</v>
      </c>
      <c r="AR633" s="22">
        <f t="shared" si="176"/>
        <v>0</v>
      </c>
      <c r="AS633" s="22">
        <f t="shared" si="184"/>
        <v>0</v>
      </c>
      <c r="AT633" s="22">
        <f>AA633/Team_Defense_Table[[#Totals],[Yards per completion]]*'Fanduel Export'!S633</f>
        <v>0</v>
      </c>
      <c r="AU633" s="12">
        <f t="shared" si="191"/>
        <v>0</v>
      </c>
      <c r="AV633" s="12">
        <f t="shared" si="177"/>
        <v>0</v>
      </c>
      <c r="AW633" s="21">
        <f t="shared" si="185"/>
        <v>28.778311965811962</v>
      </c>
      <c r="AX633" s="12">
        <f t="shared" si="186"/>
        <v>0</v>
      </c>
      <c r="AY633" s="12">
        <f>AF633/Team_Defense_Table[[#Totals],[Rushing Y/A]]*R633</f>
        <v>0</v>
      </c>
      <c r="AZ633" s="12">
        <f t="shared" si="192"/>
        <v>0</v>
      </c>
      <c r="BA633" s="22">
        <f t="shared" si="178"/>
        <v>0</v>
      </c>
      <c r="BB633" s="22">
        <f t="shared" si="179"/>
        <v>0</v>
      </c>
      <c r="BC633" s="21">
        <f t="shared" si="180"/>
        <v>0</v>
      </c>
      <c r="BD633" t="str">
        <f t="shared" si="187"/>
        <v>Sam Tecklenburg</v>
      </c>
      <c r="BE633">
        <f t="shared" si="188"/>
        <v>4000</v>
      </c>
      <c r="BF633" t="str">
        <f t="shared" si="189"/>
        <v>TE</v>
      </c>
    </row>
    <row r="634" spans="1:58" x14ac:dyDescent="0.3">
      <c r="A634" t="s">
        <v>3644</v>
      </c>
      <c r="B634" t="s">
        <v>52</v>
      </c>
      <c r="C634" t="s">
        <v>2043</v>
      </c>
      <c r="D634" t="s">
        <v>3645</v>
      </c>
      <c r="E634" t="s">
        <v>3646</v>
      </c>
      <c r="F634">
        <v>0</v>
      </c>
      <c r="G634">
        <v>0</v>
      </c>
      <c r="H634">
        <v>4000</v>
      </c>
      <c r="I634" t="s">
        <v>1919</v>
      </c>
      <c r="J634" t="s">
        <v>116</v>
      </c>
      <c r="K634" t="s">
        <v>1090</v>
      </c>
      <c r="O634" t="str">
        <f t="shared" si="181"/>
        <v>Parker Houston</v>
      </c>
      <c r="P634" t="str">
        <f>IFERROR(VLOOKUP(O:O,'Name Bridge'!A:B,2,FALSE),O:O)</f>
        <v>Parker Houston</v>
      </c>
      <c r="Q634" s="12">
        <f>VLOOKUP($K634,'Defensive Stats'!$AC:$AH,2,FALSE)</f>
        <v>5.2157996146435455</v>
      </c>
      <c r="R634" s="12">
        <f>VLOOKUP($K634,'Defensive Stats'!$AC:$AH,4,FALSE)</f>
        <v>4.4937655860349128</v>
      </c>
      <c r="S634" s="12">
        <f>VLOOKUP($K634,'Defensive Stats'!$AC:$AH,6,FALSE)</f>
        <v>8.5125786163522008</v>
      </c>
      <c r="T634" s="12">
        <f>IFERROR(VLOOKUP($P634,Passing!$C:$AF,9,FALSE)/VLOOKUP($P634,Passing!$C:$AF,5,FALSE),0)</f>
        <v>0</v>
      </c>
      <c r="U634" s="12">
        <f>IFERROR(VLOOKUP($P634,Passing!$C:$AF,11,FALSE)/VLOOKUP($P634,Passing!$C:$AF,5,FALSE),0)</f>
        <v>0</v>
      </c>
      <c r="V634" s="12">
        <f>IFERROR(VLOOKUP($P634,Passing!$C:$AF,18,FALSE),0)</f>
        <v>0</v>
      </c>
      <c r="W634" s="12">
        <f>IFERROR(VLOOKUP($P634,Passing!$C:$AF,12,FALSE)/VLOOKUP($P634,Passing!$C:$AF,5,FALSE),0)</f>
        <v>0</v>
      </c>
      <c r="X634" s="12">
        <f>IFERROR(IF(OR($B634="D",$B634="K"),0,VLOOKUP($P634,Receiving!$C:$T,7,FALSE)/VLOOKUP($P634,Receiving!$C:$T,5,FALSE)),0)*$AJ634</f>
        <v>0</v>
      </c>
      <c r="Y634" s="21">
        <f>IFERROR(VLOOKUP($P634,Receiving!$C:$T,8,FALSE)/VLOOKUP($P634,Receiving!$C:$T,5,FALSE),0)</f>
        <v>0</v>
      </c>
      <c r="Z634" s="21">
        <f>IFERROR(VLOOKUP($P634,Receiving!$C:$T,10,FALSE)/VLOOKUP($P634,Receiving!$C:$T,5,FALSE),0)</f>
        <v>0</v>
      </c>
      <c r="AA634" s="21">
        <f>IFERROR(VLOOKUP($P634,Receiving!$C:$T,11,FALSE),0)</f>
        <v>0</v>
      </c>
      <c r="AB634" s="21">
        <f>IFERROR(VLOOKUP($P634,Receiving!$C:$T,14,FALSE),0)</f>
        <v>0</v>
      </c>
      <c r="AC634" s="21">
        <f>IFERROR(VLOOKUP($P634,Receiving!$C:$T,11,FALSE)/VLOOKUP($P634,Receiving!$C:$T,5,FALSE),0)</f>
        <v>0</v>
      </c>
      <c r="AD634" s="12">
        <f>IFERROR(VLOOKUP($P634,Rushing!$C:$P,7,FALSE)/VLOOKUP($P634,Rushing!$C:$P,5,FALSE),0)</f>
        <v>0</v>
      </c>
      <c r="AE634" s="12">
        <f>IFERROR(VLOOKUP($P634,Rushing!$C:$P,8,FALSE)/VLOOKUP($P634,Rushing!$C:$P,5,FALSE),0)</f>
        <v>0</v>
      </c>
      <c r="AF634" s="12">
        <f>IFERROR(VLOOKUP($P634,Rushing!$C:$P,12,FALSE),0)</f>
        <v>0</v>
      </c>
      <c r="AG634" s="12">
        <f>IFERROR(VLOOKUP($P634,Rushing!$C:$P,9,FALSE)/VLOOKUP($P634,Rushing!$C:$P,5,FALSE),0)</f>
        <v>0</v>
      </c>
      <c r="AH634" s="12">
        <f>VLOOKUP($J634,'Vegas Odds'!$B:$S,18,FALSE)</f>
        <v>35.724841066015493</v>
      </c>
      <c r="AI634" s="12">
        <f>VLOOKUP($J634,'Vegas Odds'!$B:$S,17,FALSE)</f>
        <v>23.675158933984505</v>
      </c>
      <c r="AJ634">
        <v>1</v>
      </c>
      <c r="AK634" s="12">
        <f t="shared" si="174"/>
        <v>0</v>
      </c>
      <c r="AL634" s="12">
        <f t="shared" si="175"/>
        <v>0</v>
      </c>
      <c r="AM634" s="12">
        <f>V634/Team_Defense_Table[[#Totals],[Passing yds/att]]*'Fanduel Export'!Q634</f>
        <v>0</v>
      </c>
      <c r="AN634" s="12">
        <f t="shared" si="190"/>
        <v>0</v>
      </c>
      <c r="AO634" s="12">
        <f>IFERROR(IF(OR($B634="D",$B634="K"),0,VLOOKUP($P634,Receiving!$C:$T,7,FALSE)/VLOOKUP($P634,Receiving!$C:$T,5,FALSE)),0)*$AJ634</f>
        <v>0</v>
      </c>
      <c r="AP634" s="21">
        <f t="shared" si="182"/>
        <v>43.039806027306028</v>
      </c>
      <c r="AQ634" s="21">
        <f t="shared" si="183"/>
        <v>0</v>
      </c>
      <c r="AR634" s="22">
        <f t="shared" si="176"/>
        <v>0</v>
      </c>
      <c r="AS634" s="22">
        <f t="shared" si="184"/>
        <v>0</v>
      </c>
      <c r="AT634" s="22">
        <f>AA634/Team_Defense_Table[[#Totals],[Yards per completion]]*'Fanduel Export'!S634</f>
        <v>0</v>
      </c>
      <c r="AU634" s="12">
        <f t="shared" si="191"/>
        <v>0</v>
      </c>
      <c r="AV634" s="12">
        <f t="shared" si="177"/>
        <v>0</v>
      </c>
      <c r="AW634" s="21">
        <f t="shared" si="185"/>
        <v>26.173305860805861</v>
      </c>
      <c r="AX634" s="12">
        <f t="shared" si="186"/>
        <v>0</v>
      </c>
      <c r="AY634" s="12">
        <f>AF634/Team_Defense_Table[[#Totals],[Rushing Y/A]]*R634</f>
        <v>0</v>
      </c>
      <c r="AZ634" s="12">
        <f t="shared" si="192"/>
        <v>0</v>
      </c>
      <c r="BA634" s="22">
        <f t="shared" si="178"/>
        <v>0</v>
      </c>
      <c r="BB634" s="22">
        <f t="shared" si="179"/>
        <v>0</v>
      </c>
      <c r="BC634" s="21">
        <f t="shared" si="180"/>
        <v>0</v>
      </c>
      <c r="BD634" t="str">
        <f t="shared" si="187"/>
        <v>Parker Houston</v>
      </c>
      <c r="BE634">
        <f t="shared" si="188"/>
        <v>4000</v>
      </c>
      <c r="BF634" t="str">
        <f t="shared" si="189"/>
        <v>TE</v>
      </c>
    </row>
    <row r="635" spans="1:58" x14ac:dyDescent="0.3">
      <c r="A635" t="s">
        <v>3647</v>
      </c>
      <c r="B635" t="s">
        <v>52</v>
      </c>
      <c r="C635" t="s">
        <v>3648</v>
      </c>
      <c r="D635" t="s">
        <v>617</v>
      </c>
      <c r="E635" t="s">
        <v>3649</v>
      </c>
      <c r="F635">
        <v>0</v>
      </c>
      <c r="G635">
        <v>1</v>
      </c>
      <c r="H635">
        <v>4000</v>
      </c>
      <c r="I635" t="s">
        <v>1941</v>
      </c>
      <c r="J635" t="s">
        <v>135</v>
      </c>
      <c r="K635" t="s">
        <v>76</v>
      </c>
      <c r="O635" t="str">
        <f t="shared" si="181"/>
        <v>Jerome Cunningham</v>
      </c>
      <c r="P635" t="str">
        <f>IFERROR(VLOOKUP(O:O,'Name Bridge'!A:B,2,FALSE),O:O)</f>
        <v>Jerome Cunningham</v>
      </c>
      <c r="Q635" s="12">
        <f>VLOOKUP($K635,'Defensive Stats'!$AC:$AH,2,FALSE)</f>
        <v>6.7688266199649734</v>
      </c>
      <c r="R635" s="12">
        <f>VLOOKUP($K635,'Defensive Stats'!$AC:$AH,4,FALSE)</f>
        <v>4.0849858356940514</v>
      </c>
      <c r="S635" s="12">
        <f>VLOOKUP($K635,'Defensive Stats'!$AC:$AH,6,FALSE)</f>
        <v>11.10632183908046</v>
      </c>
      <c r="T635" s="12">
        <f>IFERROR(VLOOKUP($P635,Passing!$C:$AF,9,FALSE)/VLOOKUP($P635,Passing!$C:$AF,5,FALSE),0)</f>
        <v>0</v>
      </c>
      <c r="U635" s="12">
        <f>IFERROR(VLOOKUP($P635,Passing!$C:$AF,11,FALSE)/VLOOKUP($P635,Passing!$C:$AF,5,FALSE),0)</f>
        <v>0</v>
      </c>
      <c r="V635" s="12">
        <f>IFERROR(VLOOKUP($P635,Passing!$C:$AF,18,FALSE),0)</f>
        <v>0</v>
      </c>
      <c r="W635" s="12">
        <f>IFERROR(VLOOKUP($P635,Passing!$C:$AF,12,FALSE)/VLOOKUP($P635,Passing!$C:$AF,5,FALSE),0)</f>
        <v>0</v>
      </c>
      <c r="X635" s="12">
        <f>IFERROR(IF(OR($B635="D",$B635="K"),0,VLOOKUP($P635,Receiving!$C:$T,7,FALSE)/VLOOKUP($P635,Receiving!$C:$T,5,FALSE)),0)*$AJ635</f>
        <v>0</v>
      </c>
      <c r="Y635" s="21">
        <f>IFERROR(VLOOKUP($P635,Receiving!$C:$T,8,FALSE)/VLOOKUP($P635,Receiving!$C:$T,5,FALSE),0)</f>
        <v>0</v>
      </c>
      <c r="Z635" s="21">
        <f>IFERROR(VLOOKUP($P635,Receiving!$C:$T,10,FALSE)/VLOOKUP($P635,Receiving!$C:$T,5,FALSE),0)</f>
        <v>0</v>
      </c>
      <c r="AA635" s="21">
        <f>IFERROR(VLOOKUP($P635,Receiving!$C:$T,11,FALSE),0)</f>
        <v>0</v>
      </c>
      <c r="AB635" s="21">
        <f>IFERROR(VLOOKUP($P635,Receiving!$C:$T,14,FALSE),0)</f>
        <v>0</v>
      </c>
      <c r="AC635" s="21">
        <f>IFERROR(VLOOKUP($P635,Receiving!$C:$T,11,FALSE)/VLOOKUP($P635,Receiving!$C:$T,5,FALSE),0)</f>
        <v>0</v>
      </c>
      <c r="AD635" s="12">
        <f>IFERROR(VLOOKUP($P635,Rushing!$C:$P,7,FALSE)/VLOOKUP($P635,Rushing!$C:$P,5,FALSE),0)</f>
        <v>0</v>
      </c>
      <c r="AE635" s="12">
        <f>IFERROR(VLOOKUP($P635,Rushing!$C:$P,8,FALSE)/VLOOKUP($P635,Rushing!$C:$P,5,FALSE),0)</f>
        <v>0</v>
      </c>
      <c r="AF635" s="12">
        <f>IFERROR(VLOOKUP($P635,Rushing!$C:$P,12,FALSE),0)</f>
        <v>0</v>
      </c>
      <c r="AG635" s="12">
        <f>IFERROR(VLOOKUP($P635,Rushing!$C:$P,9,FALSE)/VLOOKUP($P635,Rushing!$C:$P,5,FALSE),0)</f>
        <v>0</v>
      </c>
      <c r="AH635" s="12">
        <f>VLOOKUP($J635,'Vegas Odds'!$B:$S,18,FALSE)</f>
        <v>36.75783627131635</v>
      </c>
      <c r="AI635" s="12">
        <f>VLOOKUP($J635,'Vegas Odds'!$B:$S,17,FALSE)</f>
        <v>17.842163728683655</v>
      </c>
      <c r="AJ635">
        <v>1</v>
      </c>
      <c r="AK635" s="12">
        <f t="shared" si="174"/>
        <v>0</v>
      </c>
      <c r="AL635" s="12">
        <f t="shared" si="175"/>
        <v>0</v>
      </c>
      <c r="AM635" s="12">
        <f>V635/Team_Defense_Table[[#Totals],[Passing yds/att]]*'Fanduel Export'!Q635</f>
        <v>0</v>
      </c>
      <c r="AN635" s="12">
        <f t="shared" si="190"/>
        <v>0</v>
      </c>
      <c r="AO635" s="12">
        <f>IFERROR(IF(OR($B635="D",$B635="K"),0,VLOOKUP($P635,Receiving!$C:$T,7,FALSE)/VLOOKUP($P635,Receiving!$C:$T,5,FALSE)),0)*$AJ635</f>
        <v>0</v>
      </c>
      <c r="AP635" s="21">
        <f t="shared" si="182"/>
        <v>32.519155844155847</v>
      </c>
      <c r="AQ635" s="21">
        <f t="shared" si="183"/>
        <v>0</v>
      </c>
      <c r="AR635" s="22">
        <f t="shared" si="176"/>
        <v>0</v>
      </c>
      <c r="AS635" s="22">
        <f t="shared" si="184"/>
        <v>0</v>
      </c>
      <c r="AT635" s="22">
        <f>AA635/Team_Defense_Table[[#Totals],[Yards per completion]]*'Fanduel Export'!S635</f>
        <v>0</v>
      </c>
      <c r="AU635" s="12">
        <f t="shared" si="191"/>
        <v>0</v>
      </c>
      <c r="AV635" s="12">
        <f t="shared" si="177"/>
        <v>0</v>
      </c>
      <c r="AW635" s="21">
        <f t="shared" si="185"/>
        <v>36.928205128205128</v>
      </c>
      <c r="AX635" s="12">
        <f t="shared" si="186"/>
        <v>0</v>
      </c>
      <c r="AY635" s="12">
        <f>AF635/Team_Defense_Table[[#Totals],[Rushing Y/A]]*R635</f>
        <v>0</v>
      </c>
      <c r="AZ635" s="12">
        <f t="shared" si="192"/>
        <v>0</v>
      </c>
      <c r="BA635" s="22">
        <f t="shared" si="178"/>
        <v>0</v>
      </c>
      <c r="BB635" s="22">
        <f t="shared" si="179"/>
        <v>0</v>
      </c>
      <c r="BC635" s="21">
        <f t="shared" si="180"/>
        <v>0</v>
      </c>
      <c r="BD635" t="str">
        <f t="shared" si="187"/>
        <v>Jerome Cunningham</v>
      </c>
      <c r="BE635">
        <f t="shared" si="188"/>
        <v>4000</v>
      </c>
      <c r="BF635" t="str">
        <f t="shared" si="189"/>
        <v>TE</v>
      </c>
    </row>
    <row r="636" spans="1:58" x14ac:dyDescent="0.3">
      <c r="A636" t="s">
        <v>3650</v>
      </c>
      <c r="B636" t="s">
        <v>52</v>
      </c>
      <c r="C636" t="s">
        <v>2036</v>
      </c>
      <c r="D636" t="s">
        <v>3651</v>
      </c>
      <c r="E636" t="s">
        <v>3652</v>
      </c>
      <c r="F636">
        <v>0</v>
      </c>
      <c r="G636">
        <v>0</v>
      </c>
      <c r="H636">
        <v>4000</v>
      </c>
      <c r="I636" t="s">
        <v>1892</v>
      </c>
      <c r="J636" t="s">
        <v>1095</v>
      </c>
      <c r="K636" t="s">
        <v>1096</v>
      </c>
      <c r="O636" t="str">
        <f t="shared" si="181"/>
        <v>Adam Trautman</v>
      </c>
      <c r="P636" t="str">
        <f>IFERROR(VLOOKUP(O:O,'Name Bridge'!A:B,2,FALSE),O:O)</f>
        <v>Adam Trautman</v>
      </c>
      <c r="Q636" s="12">
        <f>VLOOKUP($K636,'Defensive Stats'!$AC:$AH,2,FALSE)</f>
        <v>6.5090361445783129</v>
      </c>
      <c r="R636" s="12">
        <f>VLOOKUP($K636,'Defensive Stats'!$AC:$AH,4,FALSE)</f>
        <v>3.2624309392265194</v>
      </c>
      <c r="S636" s="12">
        <f>VLOOKUP($K636,'Defensive Stats'!$AC:$AH,6,FALSE)</f>
        <v>10.593137254901961</v>
      </c>
      <c r="T636" s="12">
        <f>IFERROR(VLOOKUP($P636,Passing!$C:$AF,9,FALSE)/VLOOKUP($P636,Passing!$C:$AF,5,FALSE),0)</f>
        <v>0</v>
      </c>
      <c r="U636" s="12">
        <f>IFERROR(VLOOKUP($P636,Passing!$C:$AF,11,FALSE)/VLOOKUP($P636,Passing!$C:$AF,5,FALSE),0)</f>
        <v>0</v>
      </c>
      <c r="V636" s="12">
        <f>IFERROR(VLOOKUP($P636,Passing!$C:$AF,18,FALSE),0)</f>
        <v>0</v>
      </c>
      <c r="W636" s="12">
        <f>IFERROR(VLOOKUP($P636,Passing!$C:$AF,12,FALSE)/VLOOKUP($P636,Passing!$C:$AF,5,FALSE),0)</f>
        <v>0</v>
      </c>
      <c r="X636" s="12">
        <f>IFERROR(IF(OR($B636="D",$B636="K"),0,VLOOKUP($P636,Receiving!$C:$T,7,FALSE)/VLOOKUP($P636,Receiving!$C:$T,5,FALSE)),0)*$AJ636</f>
        <v>0</v>
      </c>
      <c r="Y636" s="21">
        <f>IFERROR(VLOOKUP($P636,Receiving!$C:$T,8,FALSE)/VLOOKUP($P636,Receiving!$C:$T,5,FALSE),0)</f>
        <v>0</v>
      </c>
      <c r="Z636" s="21">
        <f>IFERROR(VLOOKUP($P636,Receiving!$C:$T,10,FALSE)/VLOOKUP($P636,Receiving!$C:$T,5,FALSE),0)</f>
        <v>0</v>
      </c>
      <c r="AA636" s="21">
        <f>IFERROR(VLOOKUP($P636,Receiving!$C:$T,11,FALSE),0)</f>
        <v>0</v>
      </c>
      <c r="AB636" s="21">
        <f>IFERROR(VLOOKUP($P636,Receiving!$C:$T,14,FALSE),0)</f>
        <v>0</v>
      </c>
      <c r="AC636" s="21">
        <f>IFERROR(VLOOKUP($P636,Receiving!$C:$T,11,FALSE)/VLOOKUP($P636,Receiving!$C:$T,5,FALSE),0)</f>
        <v>0</v>
      </c>
      <c r="AD636" s="12">
        <f>IFERROR(VLOOKUP($P636,Rushing!$C:$P,7,FALSE)/VLOOKUP($P636,Rushing!$C:$P,5,FALSE),0)</f>
        <v>0</v>
      </c>
      <c r="AE636" s="12">
        <f>IFERROR(VLOOKUP($P636,Rushing!$C:$P,8,FALSE)/VLOOKUP($P636,Rushing!$C:$P,5,FALSE),0)</f>
        <v>0</v>
      </c>
      <c r="AF636" s="12">
        <f>IFERROR(VLOOKUP($P636,Rushing!$C:$P,12,FALSE),0)</f>
        <v>0</v>
      </c>
      <c r="AG636" s="12">
        <f>IFERROR(VLOOKUP($P636,Rushing!$C:$P,9,FALSE)/VLOOKUP($P636,Rushing!$C:$P,5,FALSE),0)</f>
        <v>0</v>
      </c>
      <c r="AH636" s="12">
        <f>VLOOKUP($J636,'Vegas Odds'!$B:$S,18,FALSE)</f>
        <v>41.698085765579364</v>
      </c>
      <c r="AI636" s="12">
        <f>VLOOKUP($J636,'Vegas Odds'!$B:$S,17,FALSE)</f>
        <v>21.901914234420641</v>
      </c>
      <c r="AJ636">
        <v>1</v>
      </c>
      <c r="AK636" s="12">
        <f t="shared" si="174"/>
        <v>0</v>
      </c>
      <c r="AL636" s="12">
        <f t="shared" si="175"/>
        <v>0</v>
      </c>
      <c r="AM636" s="12">
        <f>V636/Team_Defense_Table[[#Totals],[Passing yds/att]]*'Fanduel Export'!Q636</f>
        <v>0</v>
      </c>
      <c r="AN636" s="12">
        <f t="shared" si="190"/>
        <v>0</v>
      </c>
      <c r="AO636" s="12">
        <f>IFERROR(IF(OR($B636="D",$B636="K"),0,VLOOKUP($P636,Receiving!$C:$T,7,FALSE)/VLOOKUP($P636,Receiving!$C:$T,5,FALSE)),0)*$AJ636</f>
        <v>0</v>
      </c>
      <c r="AP636" s="21">
        <f t="shared" si="182"/>
        <v>40.582776292335119</v>
      </c>
      <c r="AQ636" s="21">
        <f t="shared" si="183"/>
        <v>0</v>
      </c>
      <c r="AR636" s="22">
        <f t="shared" si="176"/>
        <v>0</v>
      </c>
      <c r="AS636" s="22">
        <f t="shared" si="184"/>
        <v>0</v>
      </c>
      <c r="AT636" s="22">
        <f>AA636/Team_Defense_Table[[#Totals],[Yards per completion]]*'Fanduel Export'!S636</f>
        <v>0</v>
      </c>
      <c r="AU636" s="12">
        <f t="shared" si="191"/>
        <v>0</v>
      </c>
      <c r="AV636" s="12">
        <f t="shared" si="177"/>
        <v>0</v>
      </c>
      <c r="AW636" s="21">
        <f t="shared" si="185"/>
        <v>30.380681818181817</v>
      </c>
      <c r="AX636" s="12">
        <f t="shared" si="186"/>
        <v>0</v>
      </c>
      <c r="AY636" s="12">
        <f>AF636/Team_Defense_Table[[#Totals],[Rushing Y/A]]*R636</f>
        <v>0</v>
      </c>
      <c r="AZ636" s="12">
        <f t="shared" si="192"/>
        <v>0</v>
      </c>
      <c r="BA636" s="22">
        <f t="shared" si="178"/>
        <v>0</v>
      </c>
      <c r="BB636" s="22">
        <f t="shared" si="179"/>
        <v>0</v>
      </c>
      <c r="BC636" s="21">
        <f t="shared" si="180"/>
        <v>0</v>
      </c>
      <c r="BD636" t="str">
        <f t="shared" si="187"/>
        <v>Adam Trautman</v>
      </c>
      <c r="BE636">
        <f t="shared" si="188"/>
        <v>4000</v>
      </c>
      <c r="BF636" t="str">
        <f t="shared" si="189"/>
        <v>TE</v>
      </c>
    </row>
    <row r="637" spans="1:58" x14ac:dyDescent="0.3">
      <c r="A637" t="s">
        <v>3653</v>
      </c>
      <c r="B637" t="s">
        <v>52</v>
      </c>
      <c r="C637" t="s">
        <v>3654</v>
      </c>
      <c r="D637" t="s">
        <v>720</v>
      </c>
      <c r="E637" t="s">
        <v>3655</v>
      </c>
      <c r="F637">
        <v>4.3555556403265996</v>
      </c>
      <c r="G637">
        <v>9</v>
      </c>
      <c r="H637">
        <v>4000</v>
      </c>
      <c r="I637" t="s">
        <v>1900</v>
      </c>
      <c r="J637" t="s">
        <v>61</v>
      </c>
      <c r="K637" t="s">
        <v>84</v>
      </c>
      <c r="O637" t="str">
        <f t="shared" si="181"/>
        <v>Ed Dickson</v>
      </c>
      <c r="P637" t="str">
        <f>IFERROR(VLOOKUP(O:O,'Name Bridge'!A:B,2,FALSE),O:O)</f>
        <v>Ed Dickson</v>
      </c>
      <c r="Q637" s="12">
        <f>VLOOKUP($K637,'Defensive Stats'!$AC:$AH,2,FALSE)</f>
        <v>7.3097014925373136</v>
      </c>
      <c r="R637" s="12">
        <f>VLOOKUP($K637,'Defensive Stats'!$AC:$AH,4,FALSE)</f>
        <v>4.2161520190023749</v>
      </c>
      <c r="S637" s="12">
        <f>VLOOKUP($K637,'Defensive Stats'!$AC:$AH,6,FALSE)</f>
        <v>11.162393162393162</v>
      </c>
      <c r="T637" s="12">
        <f>IFERROR(VLOOKUP($P637,Passing!$C:$AF,9,FALSE)/VLOOKUP($P637,Passing!$C:$AF,5,FALSE),0)</f>
        <v>0</v>
      </c>
      <c r="U637" s="12">
        <f>IFERROR(VLOOKUP($P637,Passing!$C:$AF,11,FALSE)/VLOOKUP($P637,Passing!$C:$AF,5,FALSE),0)</f>
        <v>0</v>
      </c>
      <c r="V637" s="12">
        <f>IFERROR(VLOOKUP($P637,Passing!$C:$AF,18,FALSE),0)</f>
        <v>0</v>
      </c>
      <c r="W637" s="12">
        <f>IFERROR(VLOOKUP($P637,Passing!$C:$AF,12,FALSE)/VLOOKUP($P637,Passing!$C:$AF,5,FALSE),0)</f>
        <v>0</v>
      </c>
      <c r="X637" s="12">
        <f>IFERROR(IF(OR($B637="D",$B637="K"),0,VLOOKUP($P637,Receiving!$C:$T,7,FALSE)/VLOOKUP($P637,Receiving!$C:$T,5,FALSE)),0)*$AJ637</f>
        <v>0</v>
      </c>
      <c r="Y637" s="21">
        <f>IFERROR(VLOOKUP($P637,Receiving!$C:$T,8,FALSE)/VLOOKUP($P637,Receiving!$C:$T,5,FALSE),0)</f>
        <v>0</v>
      </c>
      <c r="Z637" s="21">
        <f>IFERROR(VLOOKUP($P637,Receiving!$C:$T,10,FALSE)/VLOOKUP($P637,Receiving!$C:$T,5,FALSE),0)</f>
        <v>0</v>
      </c>
      <c r="AA637" s="21">
        <f>IFERROR(VLOOKUP($P637,Receiving!$C:$T,11,FALSE),0)</f>
        <v>0</v>
      </c>
      <c r="AB637" s="21">
        <f>IFERROR(VLOOKUP($P637,Receiving!$C:$T,14,FALSE),0)</f>
        <v>0</v>
      </c>
      <c r="AC637" s="21">
        <f>IFERROR(VLOOKUP($P637,Receiving!$C:$T,11,FALSE)/VLOOKUP($P637,Receiving!$C:$T,5,FALSE),0)</f>
        <v>0</v>
      </c>
      <c r="AD637" s="12">
        <f>IFERROR(VLOOKUP($P637,Rushing!$C:$P,7,FALSE)/VLOOKUP($P637,Rushing!$C:$P,5,FALSE),0)</f>
        <v>0</v>
      </c>
      <c r="AE637" s="12">
        <f>IFERROR(VLOOKUP($P637,Rushing!$C:$P,8,FALSE)/VLOOKUP($P637,Rushing!$C:$P,5,FALSE),0)</f>
        <v>0</v>
      </c>
      <c r="AF637" s="12">
        <f>IFERROR(VLOOKUP($P637,Rushing!$C:$P,12,FALSE),0)</f>
        <v>0</v>
      </c>
      <c r="AG637" s="12">
        <f>IFERROR(VLOOKUP($P637,Rushing!$C:$P,9,FALSE)/VLOOKUP($P637,Rushing!$C:$P,5,FALSE),0)</f>
        <v>0</v>
      </c>
      <c r="AH637" s="12">
        <f>VLOOKUP($J637,'Vegas Odds'!$B:$S,18,FALSE)</f>
        <v>34.284943948412703</v>
      </c>
      <c r="AI637" s="12">
        <f>VLOOKUP($J637,'Vegas Odds'!$B:$S,17,FALSE)</f>
        <v>30.315056051587295</v>
      </c>
      <c r="AJ637">
        <v>1</v>
      </c>
      <c r="AK637" s="12">
        <f t="shared" si="174"/>
        <v>0</v>
      </c>
      <c r="AL637" s="12">
        <f t="shared" si="175"/>
        <v>0</v>
      </c>
      <c r="AM637" s="12">
        <f>V637/Team_Defense_Table[[#Totals],[Passing yds/att]]*'Fanduel Export'!Q637</f>
        <v>0</v>
      </c>
      <c r="AN637" s="12">
        <f t="shared" si="190"/>
        <v>0</v>
      </c>
      <c r="AO637" s="12">
        <f>IFERROR(IF(OR($B637="D",$B637="K"),0,VLOOKUP($P637,Receiving!$C:$T,7,FALSE)/VLOOKUP($P637,Receiving!$C:$T,5,FALSE)),0)*$AJ637</f>
        <v>0</v>
      </c>
      <c r="AP637" s="21">
        <f t="shared" si="182"/>
        <v>34.263041125541122</v>
      </c>
      <c r="AQ637" s="21">
        <f t="shared" si="183"/>
        <v>0</v>
      </c>
      <c r="AR637" s="22">
        <f t="shared" si="176"/>
        <v>0</v>
      </c>
      <c r="AS637" s="22">
        <f t="shared" si="184"/>
        <v>0</v>
      </c>
      <c r="AT637" s="22">
        <f>AA637/Team_Defense_Table[[#Totals],[Yards per completion]]*'Fanduel Export'!S637</f>
        <v>0</v>
      </c>
      <c r="AU637" s="12">
        <f t="shared" si="191"/>
        <v>0</v>
      </c>
      <c r="AV637" s="12">
        <f t="shared" si="177"/>
        <v>0</v>
      </c>
      <c r="AW637" s="21">
        <f t="shared" si="185"/>
        <v>46.789285714285711</v>
      </c>
      <c r="AX637" s="12">
        <f t="shared" si="186"/>
        <v>0</v>
      </c>
      <c r="AY637" s="12">
        <f>AF637/Team_Defense_Table[[#Totals],[Rushing Y/A]]*R637</f>
        <v>0</v>
      </c>
      <c r="AZ637" s="12">
        <f t="shared" si="192"/>
        <v>0</v>
      </c>
      <c r="BA637" s="22">
        <f t="shared" si="178"/>
        <v>0</v>
      </c>
      <c r="BB637" s="22">
        <f t="shared" si="179"/>
        <v>0</v>
      </c>
      <c r="BC637" s="21">
        <f t="shared" si="180"/>
        <v>0</v>
      </c>
      <c r="BD637" t="str">
        <f t="shared" si="187"/>
        <v>Ed Dickson</v>
      </c>
      <c r="BE637">
        <f t="shared" si="188"/>
        <v>4000</v>
      </c>
      <c r="BF637" t="str">
        <f t="shared" si="189"/>
        <v>TE</v>
      </c>
    </row>
    <row r="638" spans="1:58" x14ac:dyDescent="0.3">
      <c r="A638" t="s">
        <v>3656</v>
      </c>
      <c r="B638" t="s">
        <v>52</v>
      </c>
      <c r="C638" t="s">
        <v>2123</v>
      </c>
      <c r="D638" t="s">
        <v>3657</v>
      </c>
      <c r="E638" t="s">
        <v>3658</v>
      </c>
      <c r="F638">
        <v>0</v>
      </c>
      <c r="G638">
        <v>0</v>
      </c>
      <c r="H638">
        <v>4000</v>
      </c>
      <c r="I638" t="s">
        <v>1972</v>
      </c>
      <c r="J638" t="s">
        <v>86</v>
      </c>
      <c r="K638" t="s">
        <v>1093</v>
      </c>
      <c r="O638" t="str">
        <f t="shared" si="181"/>
        <v>Nate Wieting</v>
      </c>
      <c r="P638" t="str">
        <f>IFERROR(VLOOKUP(O:O,'Name Bridge'!A:B,2,FALSE),O:O)</f>
        <v>Nate Wieting</v>
      </c>
      <c r="Q638" s="12">
        <f>VLOOKUP($K638,'Defensive Stats'!$AC:$AH,2,FALSE)</f>
        <v>5.3843283582089549</v>
      </c>
      <c r="R638" s="12">
        <f>VLOOKUP($K638,'Defensive Stats'!$AC:$AH,4,FALSE)</f>
        <v>4.1863013698630134</v>
      </c>
      <c r="S638" s="12">
        <f>VLOOKUP($K638,'Defensive Stats'!$AC:$AH,6,FALSE)</f>
        <v>9.5247524752475243</v>
      </c>
      <c r="T638" s="12">
        <f>IFERROR(VLOOKUP($P638,Passing!$C:$AF,9,FALSE)/VLOOKUP($P638,Passing!$C:$AF,5,FALSE),0)</f>
        <v>0</v>
      </c>
      <c r="U638" s="12">
        <f>IFERROR(VLOOKUP($P638,Passing!$C:$AF,11,FALSE)/VLOOKUP($P638,Passing!$C:$AF,5,FALSE),0)</f>
        <v>0</v>
      </c>
      <c r="V638" s="12">
        <f>IFERROR(VLOOKUP($P638,Passing!$C:$AF,18,FALSE),0)</f>
        <v>0</v>
      </c>
      <c r="W638" s="12">
        <f>IFERROR(VLOOKUP($P638,Passing!$C:$AF,12,FALSE)/VLOOKUP($P638,Passing!$C:$AF,5,FALSE),0)</f>
        <v>0</v>
      </c>
      <c r="X638" s="12">
        <f>IFERROR(IF(OR($B638="D",$B638="K"),0,VLOOKUP($P638,Receiving!$C:$T,7,FALSE)/VLOOKUP($P638,Receiving!$C:$T,5,FALSE)),0)*$AJ638</f>
        <v>0</v>
      </c>
      <c r="Y638" s="21">
        <f>IFERROR(VLOOKUP($P638,Receiving!$C:$T,8,FALSE)/VLOOKUP($P638,Receiving!$C:$T,5,FALSE),0)</f>
        <v>0</v>
      </c>
      <c r="Z638" s="21">
        <f>IFERROR(VLOOKUP($P638,Receiving!$C:$T,10,FALSE)/VLOOKUP($P638,Receiving!$C:$T,5,FALSE),0)</f>
        <v>0</v>
      </c>
      <c r="AA638" s="21">
        <f>IFERROR(VLOOKUP($P638,Receiving!$C:$T,11,FALSE),0)</f>
        <v>0</v>
      </c>
      <c r="AB638" s="21">
        <f>IFERROR(VLOOKUP($P638,Receiving!$C:$T,14,FALSE),0)</f>
        <v>0</v>
      </c>
      <c r="AC638" s="21">
        <f>IFERROR(VLOOKUP($P638,Receiving!$C:$T,11,FALSE)/VLOOKUP($P638,Receiving!$C:$T,5,FALSE),0)</f>
        <v>0</v>
      </c>
      <c r="AD638" s="12">
        <f>IFERROR(VLOOKUP($P638,Rushing!$C:$P,7,FALSE)/VLOOKUP($P638,Rushing!$C:$P,5,FALSE),0)</f>
        <v>0</v>
      </c>
      <c r="AE638" s="12">
        <f>IFERROR(VLOOKUP($P638,Rushing!$C:$P,8,FALSE)/VLOOKUP($P638,Rushing!$C:$P,5,FALSE),0)</f>
        <v>0</v>
      </c>
      <c r="AF638" s="12">
        <f>IFERROR(VLOOKUP($P638,Rushing!$C:$P,12,FALSE),0)</f>
        <v>0</v>
      </c>
      <c r="AG638" s="12">
        <f>IFERROR(VLOOKUP($P638,Rushing!$C:$P,9,FALSE)/VLOOKUP($P638,Rushing!$C:$P,5,FALSE),0)</f>
        <v>0</v>
      </c>
      <c r="AH638" s="12">
        <f>VLOOKUP($J638,'Vegas Odds'!$B:$S,18,FALSE)</f>
        <v>42.492174647302903</v>
      </c>
      <c r="AI638" s="12">
        <f>VLOOKUP($J638,'Vegas Odds'!$B:$S,17,FALSE)</f>
        <v>20.507825352697093</v>
      </c>
      <c r="AJ638">
        <v>1</v>
      </c>
      <c r="AK638" s="12">
        <f t="shared" si="174"/>
        <v>0</v>
      </c>
      <c r="AL638" s="12">
        <f t="shared" si="175"/>
        <v>0</v>
      </c>
      <c r="AM638" s="12">
        <f>V638/Team_Defense_Table[[#Totals],[Passing yds/att]]*'Fanduel Export'!Q638</f>
        <v>0</v>
      </c>
      <c r="AN638" s="12">
        <f t="shared" si="190"/>
        <v>0</v>
      </c>
      <c r="AO638" s="12">
        <f>IFERROR(IF(OR($B638="D",$B638="K"),0,VLOOKUP($P638,Receiving!$C:$T,7,FALSE)/VLOOKUP($P638,Receiving!$C:$T,5,FALSE)),0)*$AJ638</f>
        <v>0</v>
      </c>
      <c r="AP638" s="21">
        <f t="shared" si="182"/>
        <v>49.607967032967032</v>
      </c>
      <c r="AQ638" s="21">
        <f t="shared" si="183"/>
        <v>0</v>
      </c>
      <c r="AR638" s="22">
        <f t="shared" si="176"/>
        <v>0</v>
      </c>
      <c r="AS638" s="22">
        <f t="shared" si="184"/>
        <v>0</v>
      </c>
      <c r="AT638" s="22">
        <f>AA638/Team_Defense_Table[[#Totals],[Yards per completion]]*'Fanduel Export'!S638</f>
        <v>0</v>
      </c>
      <c r="AU638" s="12">
        <f t="shared" si="191"/>
        <v>0</v>
      </c>
      <c r="AV638" s="12">
        <f t="shared" si="177"/>
        <v>0</v>
      </c>
      <c r="AW638" s="21">
        <f t="shared" si="185"/>
        <v>42.314010989010988</v>
      </c>
      <c r="AX638" s="12">
        <f t="shared" si="186"/>
        <v>0</v>
      </c>
      <c r="AY638" s="12">
        <f>AF638/Team_Defense_Table[[#Totals],[Rushing Y/A]]*R638</f>
        <v>0</v>
      </c>
      <c r="AZ638" s="12">
        <f t="shared" si="192"/>
        <v>0</v>
      </c>
      <c r="BA638" s="22">
        <f t="shared" si="178"/>
        <v>0</v>
      </c>
      <c r="BB638" s="22">
        <f t="shared" si="179"/>
        <v>0</v>
      </c>
      <c r="BC638" s="21">
        <f t="shared" si="180"/>
        <v>0</v>
      </c>
      <c r="BD638" t="str">
        <f t="shared" si="187"/>
        <v>Nate Wieting</v>
      </c>
      <c r="BE638">
        <f t="shared" si="188"/>
        <v>4000</v>
      </c>
      <c r="BF638" t="str">
        <f t="shared" si="189"/>
        <v>TE</v>
      </c>
    </row>
    <row r="639" spans="1:58" x14ac:dyDescent="0.3">
      <c r="A639" t="s">
        <v>3659</v>
      </c>
      <c r="B639" t="s">
        <v>52</v>
      </c>
      <c r="C639" t="s">
        <v>2264</v>
      </c>
      <c r="D639" t="s">
        <v>3660</v>
      </c>
      <c r="E639" t="s">
        <v>3661</v>
      </c>
      <c r="F639">
        <v>0</v>
      </c>
      <c r="G639">
        <v>0</v>
      </c>
      <c r="H639">
        <v>4000</v>
      </c>
      <c r="I639" t="s">
        <v>1919</v>
      </c>
      <c r="J639" t="s">
        <v>1090</v>
      </c>
      <c r="K639" t="s">
        <v>116</v>
      </c>
      <c r="O639" t="str">
        <f t="shared" si="181"/>
        <v>Daniel Helm</v>
      </c>
      <c r="P639" t="str">
        <f>IFERROR(VLOOKUP(O:O,'Name Bridge'!A:B,2,FALSE),O:O)</f>
        <v>Daniel Helm</v>
      </c>
      <c r="Q639" s="12">
        <f>VLOOKUP($K639,'Defensive Stats'!$AC:$AH,2,FALSE)</f>
        <v>7.5041597337770387</v>
      </c>
      <c r="R639" s="12">
        <f>VLOOKUP($K639,'Defensive Stats'!$AC:$AH,4,FALSE)</f>
        <v>4.3781321184510249</v>
      </c>
      <c r="S639" s="12">
        <f>VLOOKUP($K639,'Defensive Stats'!$AC:$AH,6,FALSE)</f>
        <v>10.712589073634204</v>
      </c>
      <c r="T639" s="12">
        <f>IFERROR(VLOOKUP($P639,Passing!$C:$AF,9,FALSE)/VLOOKUP($P639,Passing!$C:$AF,5,FALSE),0)</f>
        <v>0</v>
      </c>
      <c r="U639" s="12">
        <f>IFERROR(VLOOKUP($P639,Passing!$C:$AF,11,FALSE)/VLOOKUP($P639,Passing!$C:$AF,5,FALSE),0)</f>
        <v>0</v>
      </c>
      <c r="V639" s="12">
        <f>IFERROR(VLOOKUP($P639,Passing!$C:$AF,18,FALSE),0)</f>
        <v>0</v>
      </c>
      <c r="W639" s="12">
        <f>IFERROR(VLOOKUP($P639,Passing!$C:$AF,12,FALSE)/VLOOKUP($P639,Passing!$C:$AF,5,FALSE),0)</f>
        <v>0</v>
      </c>
      <c r="X639" s="12">
        <f>IFERROR(IF(OR($B639="D",$B639="K"),0,VLOOKUP($P639,Receiving!$C:$T,7,FALSE)/VLOOKUP($P639,Receiving!$C:$T,5,FALSE)),0)*$AJ639</f>
        <v>0</v>
      </c>
      <c r="Y639" s="21">
        <f>IFERROR(VLOOKUP($P639,Receiving!$C:$T,8,FALSE)/VLOOKUP($P639,Receiving!$C:$T,5,FALSE),0)</f>
        <v>0</v>
      </c>
      <c r="Z639" s="21">
        <f>IFERROR(VLOOKUP($P639,Receiving!$C:$T,10,FALSE)/VLOOKUP($P639,Receiving!$C:$T,5,FALSE),0)</f>
        <v>0</v>
      </c>
      <c r="AA639" s="21">
        <f>IFERROR(VLOOKUP($P639,Receiving!$C:$T,11,FALSE),0)</f>
        <v>0</v>
      </c>
      <c r="AB639" s="21">
        <f>IFERROR(VLOOKUP($P639,Receiving!$C:$T,14,FALSE),0)</f>
        <v>0</v>
      </c>
      <c r="AC639" s="21">
        <f>IFERROR(VLOOKUP($P639,Receiving!$C:$T,11,FALSE)/VLOOKUP($P639,Receiving!$C:$T,5,FALSE),0)</f>
        <v>0</v>
      </c>
      <c r="AD639" s="12">
        <f>IFERROR(VLOOKUP($P639,Rushing!$C:$P,7,FALSE)/VLOOKUP($P639,Rushing!$C:$P,5,FALSE),0)</f>
        <v>0</v>
      </c>
      <c r="AE639" s="12">
        <f>IFERROR(VLOOKUP($P639,Rushing!$C:$P,8,FALSE)/VLOOKUP($P639,Rushing!$C:$P,5,FALSE),0)</f>
        <v>0</v>
      </c>
      <c r="AF639" s="12">
        <f>IFERROR(VLOOKUP($P639,Rushing!$C:$P,12,FALSE),0)</f>
        <v>0</v>
      </c>
      <c r="AG639" s="12">
        <f>IFERROR(VLOOKUP($P639,Rushing!$C:$P,9,FALSE)/VLOOKUP($P639,Rushing!$C:$P,5,FALSE),0)</f>
        <v>0</v>
      </c>
      <c r="AH639" s="12">
        <f>VLOOKUP($J639,'Vegas Odds'!$B:$S,18,FALSE)</f>
        <v>26.807585091071147</v>
      </c>
      <c r="AI639" s="12">
        <f>VLOOKUP($J639,'Vegas Odds'!$B:$S,17,FALSE)</f>
        <v>33.392414908928856</v>
      </c>
      <c r="AJ639">
        <v>1</v>
      </c>
      <c r="AK639" s="12">
        <f t="shared" si="174"/>
        <v>0</v>
      </c>
      <c r="AL639" s="12">
        <f t="shared" si="175"/>
        <v>0</v>
      </c>
      <c r="AM639" s="12">
        <f>V639/Team_Defense_Table[[#Totals],[Passing yds/att]]*'Fanduel Export'!Q639</f>
        <v>0</v>
      </c>
      <c r="AN639" s="12">
        <f t="shared" si="190"/>
        <v>0</v>
      </c>
      <c r="AO639" s="12">
        <f>IFERROR(IF(OR($B639="D",$B639="K"),0,VLOOKUP($P639,Receiving!$C:$T,7,FALSE)/VLOOKUP($P639,Receiving!$C:$T,5,FALSE)),0)*$AJ639</f>
        <v>0</v>
      </c>
      <c r="AP639" s="21">
        <f t="shared" si="182"/>
        <v>33.340259740259739</v>
      </c>
      <c r="AQ639" s="21">
        <f t="shared" si="183"/>
        <v>0</v>
      </c>
      <c r="AR639" s="22">
        <f t="shared" si="176"/>
        <v>0</v>
      </c>
      <c r="AS639" s="22">
        <f t="shared" si="184"/>
        <v>0</v>
      </c>
      <c r="AT639" s="22">
        <f>AA639/Team_Defense_Table[[#Totals],[Yards per completion]]*'Fanduel Export'!S639</f>
        <v>0</v>
      </c>
      <c r="AU639" s="12">
        <f t="shared" si="191"/>
        <v>0</v>
      </c>
      <c r="AV639" s="12">
        <f t="shared" si="177"/>
        <v>0</v>
      </c>
      <c r="AW639" s="21">
        <f t="shared" si="185"/>
        <v>29.127326839826839</v>
      </c>
      <c r="AX639" s="12">
        <f t="shared" si="186"/>
        <v>0</v>
      </c>
      <c r="AY639" s="12">
        <f>AF639/Team_Defense_Table[[#Totals],[Rushing Y/A]]*R639</f>
        <v>0</v>
      </c>
      <c r="AZ639" s="12">
        <f t="shared" si="192"/>
        <v>0</v>
      </c>
      <c r="BA639" s="22">
        <f t="shared" si="178"/>
        <v>0</v>
      </c>
      <c r="BB639" s="22">
        <f t="shared" si="179"/>
        <v>0</v>
      </c>
      <c r="BC639" s="21">
        <f t="shared" si="180"/>
        <v>0</v>
      </c>
      <c r="BD639" t="str">
        <f t="shared" si="187"/>
        <v>Daniel Helm</v>
      </c>
      <c r="BE639">
        <f t="shared" si="188"/>
        <v>4000</v>
      </c>
      <c r="BF639" t="str">
        <f t="shared" si="189"/>
        <v>TE</v>
      </c>
    </row>
    <row r="640" spans="1:58" x14ac:dyDescent="0.3">
      <c r="A640" t="s">
        <v>3662</v>
      </c>
      <c r="B640" t="s">
        <v>52</v>
      </c>
      <c r="C640" t="s">
        <v>2792</v>
      </c>
      <c r="D640" t="s">
        <v>3663</v>
      </c>
      <c r="E640" t="s">
        <v>3664</v>
      </c>
      <c r="F640">
        <v>0</v>
      </c>
      <c r="G640">
        <v>0</v>
      </c>
      <c r="H640">
        <v>4000</v>
      </c>
      <c r="I640" t="s">
        <v>1996</v>
      </c>
      <c r="J640" t="s">
        <v>1092</v>
      </c>
      <c r="K640" t="s">
        <v>104</v>
      </c>
      <c r="O640" t="str">
        <f t="shared" si="181"/>
        <v>Ben Ellefson</v>
      </c>
      <c r="P640" t="str">
        <f>IFERROR(VLOOKUP(O:O,'Name Bridge'!A:B,2,FALSE),O:O)</f>
        <v>Ben Ellefson</v>
      </c>
      <c r="Q640" s="12">
        <f>VLOOKUP($K640,'Defensive Stats'!$AC:$AH,2,FALSE)</f>
        <v>7.0854092526690389</v>
      </c>
      <c r="R640" s="12">
        <f>VLOOKUP($K640,'Defensive Stats'!$AC:$AH,4,FALSE)</f>
        <v>4.0913838120104442</v>
      </c>
      <c r="S640" s="12">
        <f>VLOOKUP($K640,'Defensive Stats'!$AC:$AH,6,FALSE)</f>
        <v>10.106598984771574</v>
      </c>
      <c r="T640" s="12">
        <f>IFERROR(VLOOKUP($P640,Passing!$C:$AF,9,FALSE)/VLOOKUP($P640,Passing!$C:$AF,5,FALSE),0)</f>
        <v>0</v>
      </c>
      <c r="U640" s="12">
        <f>IFERROR(VLOOKUP($P640,Passing!$C:$AF,11,FALSE)/VLOOKUP($P640,Passing!$C:$AF,5,FALSE),0)</f>
        <v>0</v>
      </c>
      <c r="V640" s="12">
        <f>IFERROR(VLOOKUP($P640,Passing!$C:$AF,18,FALSE),0)</f>
        <v>0</v>
      </c>
      <c r="W640" s="12">
        <f>IFERROR(VLOOKUP($P640,Passing!$C:$AF,12,FALSE)/VLOOKUP($P640,Passing!$C:$AF,5,FALSE),0)</f>
        <v>0</v>
      </c>
      <c r="X640" s="12">
        <f>IFERROR(IF(OR($B640="D",$B640="K"),0,VLOOKUP($P640,Receiving!$C:$T,7,FALSE)/VLOOKUP($P640,Receiving!$C:$T,5,FALSE)),0)*$AJ640</f>
        <v>0</v>
      </c>
      <c r="Y640" s="21">
        <f>IFERROR(VLOOKUP($P640,Receiving!$C:$T,8,FALSE)/VLOOKUP($P640,Receiving!$C:$T,5,FALSE),0)</f>
        <v>0</v>
      </c>
      <c r="Z640" s="21">
        <f>IFERROR(VLOOKUP($P640,Receiving!$C:$T,10,FALSE)/VLOOKUP($P640,Receiving!$C:$T,5,FALSE),0)</f>
        <v>0</v>
      </c>
      <c r="AA640" s="21">
        <f>IFERROR(VLOOKUP($P640,Receiving!$C:$T,11,FALSE),0)</f>
        <v>0</v>
      </c>
      <c r="AB640" s="21">
        <f>IFERROR(VLOOKUP($P640,Receiving!$C:$T,14,FALSE),0)</f>
        <v>0</v>
      </c>
      <c r="AC640" s="21">
        <f>IFERROR(VLOOKUP($P640,Receiving!$C:$T,11,FALSE)/VLOOKUP($P640,Receiving!$C:$T,5,FALSE),0)</f>
        <v>0</v>
      </c>
      <c r="AD640" s="12">
        <f>IFERROR(VLOOKUP($P640,Rushing!$C:$P,7,FALSE)/VLOOKUP($P640,Rushing!$C:$P,5,FALSE),0)</f>
        <v>0</v>
      </c>
      <c r="AE640" s="12">
        <f>IFERROR(VLOOKUP($P640,Rushing!$C:$P,8,FALSE)/VLOOKUP($P640,Rushing!$C:$P,5,FALSE),0)</f>
        <v>0</v>
      </c>
      <c r="AF640" s="12">
        <f>IFERROR(VLOOKUP($P640,Rushing!$C:$P,12,FALSE),0)</f>
        <v>0</v>
      </c>
      <c r="AG640" s="12">
        <f>IFERROR(VLOOKUP($P640,Rushing!$C:$P,9,FALSE)/VLOOKUP($P640,Rushing!$C:$P,5,FALSE),0)</f>
        <v>0</v>
      </c>
      <c r="AH640" s="12">
        <f>VLOOKUP($J640,'Vegas Odds'!$B:$S,18,FALSE)</f>
        <v>43.022920729712041</v>
      </c>
      <c r="AI640" s="12">
        <f>VLOOKUP($J640,'Vegas Odds'!$B:$S,17,FALSE)</f>
        <v>18.377079270287954</v>
      </c>
      <c r="AJ640">
        <v>1</v>
      </c>
      <c r="AK640" s="12">
        <f t="shared" si="174"/>
        <v>0</v>
      </c>
      <c r="AL640" s="12">
        <f t="shared" si="175"/>
        <v>0</v>
      </c>
      <c r="AM640" s="12">
        <f>V640/Team_Defense_Table[[#Totals],[Passing yds/att]]*'Fanduel Export'!Q640</f>
        <v>0</v>
      </c>
      <c r="AN640" s="12">
        <f t="shared" si="190"/>
        <v>0</v>
      </c>
      <c r="AO640" s="12">
        <f>IFERROR(IF(OR($B640="D",$B640="K"),0,VLOOKUP($P640,Receiving!$C:$T,7,FALSE)/VLOOKUP($P640,Receiving!$C:$T,5,FALSE)),0)*$AJ640</f>
        <v>0</v>
      </c>
      <c r="AP640" s="21">
        <f t="shared" si="182"/>
        <v>39.601298701298703</v>
      </c>
      <c r="AQ640" s="21">
        <f t="shared" si="183"/>
        <v>0</v>
      </c>
      <c r="AR640" s="22">
        <f t="shared" si="176"/>
        <v>0</v>
      </c>
      <c r="AS640" s="22">
        <f t="shared" si="184"/>
        <v>0</v>
      </c>
      <c r="AT640" s="22">
        <f>AA640/Team_Defense_Table[[#Totals],[Yards per completion]]*'Fanduel Export'!S640</f>
        <v>0</v>
      </c>
      <c r="AU640" s="12">
        <f t="shared" si="191"/>
        <v>0</v>
      </c>
      <c r="AV640" s="12">
        <f t="shared" si="177"/>
        <v>0</v>
      </c>
      <c r="AW640" s="21">
        <f t="shared" si="185"/>
        <v>30.299350649350647</v>
      </c>
      <c r="AX640" s="12">
        <f t="shared" si="186"/>
        <v>0</v>
      </c>
      <c r="AY640" s="12">
        <f>AF640/Team_Defense_Table[[#Totals],[Rushing Y/A]]*R640</f>
        <v>0</v>
      </c>
      <c r="AZ640" s="12">
        <f t="shared" si="192"/>
        <v>0</v>
      </c>
      <c r="BA640" s="22">
        <f t="shared" si="178"/>
        <v>0</v>
      </c>
      <c r="BB640" s="22">
        <f t="shared" si="179"/>
        <v>0</v>
      </c>
      <c r="BC640" s="21">
        <f t="shared" si="180"/>
        <v>0</v>
      </c>
      <c r="BD640" t="str">
        <f t="shared" si="187"/>
        <v>Ben Ellefson</v>
      </c>
      <c r="BE640">
        <f t="shared" si="188"/>
        <v>4000</v>
      </c>
      <c r="BF640" t="str">
        <f t="shared" si="189"/>
        <v>TE</v>
      </c>
    </row>
    <row r="641" spans="1:58" x14ac:dyDescent="0.3">
      <c r="A641" t="s">
        <v>3665</v>
      </c>
      <c r="B641" t="s">
        <v>52</v>
      </c>
      <c r="C641" t="s">
        <v>1949</v>
      </c>
      <c r="D641" t="s">
        <v>419</v>
      </c>
      <c r="E641" t="s">
        <v>3666</v>
      </c>
      <c r="F641">
        <v>2.9249999523162802</v>
      </c>
      <c r="G641">
        <v>8</v>
      </c>
      <c r="H641">
        <v>4000</v>
      </c>
      <c r="I641" t="s">
        <v>1884</v>
      </c>
      <c r="J641" t="s">
        <v>1138</v>
      </c>
      <c r="K641" t="s">
        <v>33</v>
      </c>
      <c r="L641" t="s">
        <v>2506</v>
      </c>
      <c r="M641" t="s">
        <v>2714</v>
      </c>
      <c r="O641" t="str">
        <f t="shared" si="181"/>
        <v>Nick O'Leary</v>
      </c>
      <c r="P641" t="str">
        <f>IFERROR(VLOOKUP(O:O,'Name Bridge'!A:B,2,FALSE),O:O)</f>
        <v>Nick O'Leary</v>
      </c>
      <c r="Q641" s="12">
        <f>VLOOKUP($K641,'Defensive Stats'!$AC:$AH,2,FALSE)</f>
        <v>6.7941176470588234</v>
      </c>
      <c r="R641" s="12">
        <f>VLOOKUP($K641,'Defensive Stats'!$AC:$AH,4,FALSE)</f>
        <v>5.1595505617977526</v>
      </c>
      <c r="S641" s="12">
        <f>VLOOKUP($K641,'Defensive Stats'!$AC:$AH,6,FALSE)</f>
        <v>10.651296829971182</v>
      </c>
      <c r="T641" s="12">
        <f>IFERROR(VLOOKUP($P641,Passing!$C:$AF,9,FALSE)/VLOOKUP($P641,Passing!$C:$AF,5,FALSE),0)</f>
        <v>0</v>
      </c>
      <c r="U641" s="12">
        <f>IFERROR(VLOOKUP($P641,Passing!$C:$AF,11,FALSE)/VLOOKUP($P641,Passing!$C:$AF,5,FALSE),0)</f>
        <v>0</v>
      </c>
      <c r="V641" s="12">
        <f>IFERROR(VLOOKUP($P641,Passing!$C:$AF,18,FALSE),0)</f>
        <v>0</v>
      </c>
      <c r="W641" s="12">
        <f>IFERROR(VLOOKUP($P641,Passing!$C:$AF,12,FALSE)/VLOOKUP($P641,Passing!$C:$AF,5,FALSE),0)</f>
        <v>0</v>
      </c>
      <c r="X641" s="12">
        <f>IFERROR(IF(OR($B641="D",$B641="K"),0,VLOOKUP($P641,Receiving!$C:$T,7,FALSE)/VLOOKUP($P641,Receiving!$C:$T,5,FALSE)),0)*$AJ641</f>
        <v>1.5</v>
      </c>
      <c r="Y641" s="21">
        <f>IFERROR(VLOOKUP($P641,Receiving!$C:$T,8,FALSE)/VLOOKUP($P641,Receiving!$C:$T,5,FALSE),0)</f>
        <v>1.0833333333333333</v>
      </c>
      <c r="Z641" s="21">
        <f>IFERROR(VLOOKUP($P641,Receiving!$C:$T,10,FALSE)/VLOOKUP($P641,Receiving!$C:$T,5,FALSE),0)</f>
        <v>9.0833333333333339</v>
      </c>
      <c r="AA641" s="21">
        <f>IFERROR(VLOOKUP($P641,Receiving!$C:$T,11,FALSE),0)</f>
        <v>8.4</v>
      </c>
      <c r="AB641" s="21">
        <f>IFERROR(VLOOKUP($P641,Receiving!$C:$T,14,FALSE),0)</f>
        <v>19</v>
      </c>
      <c r="AC641" s="21">
        <f>IFERROR(VLOOKUP($P641,Receiving!$C:$T,11,FALSE)/VLOOKUP($P641,Receiving!$C:$T,5,FALSE),0)</f>
        <v>0.70000000000000007</v>
      </c>
      <c r="AD641" s="12">
        <f>IFERROR(VLOOKUP($P641,Rushing!$C:$P,7,FALSE)/VLOOKUP($P641,Rushing!$C:$P,5,FALSE),0)</f>
        <v>0</v>
      </c>
      <c r="AE641" s="12">
        <f>IFERROR(VLOOKUP($P641,Rushing!$C:$P,8,FALSE)/VLOOKUP($P641,Rushing!$C:$P,5,FALSE),0)</f>
        <v>0</v>
      </c>
      <c r="AF641" s="12">
        <f>IFERROR(VLOOKUP($P641,Rushing!$C:$P,12,FALSE),0)</f>
        <v>0</v>
      </c>
      <c r="AG641" s="12">
        <f>IFERROR(VLOOKUP($P641,Rushing!$C:$P,9,FALSE)/VLOOKUP($P641,Rushing!$C:$P,5,FALSE),0)</f>
        <v>0</v>
      </c>
      <c r="AH641" s="12">
        <f>VLOOKUP($J641,'Vegas Odds'!$B:$S,18,FALSE)</f>
        <v>29.094443537499998</v>
      </c>
      <c r="AI641" s="12">
        <f>VLOOKUP($J641,'Vegas Odds'!$B:$S,17,FALSE)</f>
        <v>32.205556462499999</v>
      </c>
      <c r="AJ641">
        <v>1</v>
      </c>
      <c r="AK641" s="12">
        <f t="shared" si="174"/>
        <v>0</v>
      </c>
      <c r="AL641" s="12">
        <f t="shared" si="175"/>
        <v>0</v>
      </c>
      <c r="AM641" s="12">
        <f>V641/Team_Defense_Table[[#Totals],[Passing yds/att]]*'Fanduel Export'!Q641</f>
        <v>0</v>
      </c>
      <c r="AN641" s="12">
        <f t="shared" si="190"/>
        <v>0</v>
      </c>
      <c r="AO641" s="12">
        <f>IFERROR(IF(OR($B641="D",$B641="K"),0,VLOOKUP($P641,Receiving!$C:$T,7,FALSE)/VLOOKUP($P641,Receiving!$C:$T,5,FALSE)),0)*$AJ641</f>
        <v>1.5</v>
      </c>
      <c r="AP641" s="21">
        <f t="shared" si="182"/>
        <v>44.777285214785209</v>
      </c>
      <c r="AQ641" s="21">
        <f t="shared" si="183"/>
        <v>0.97463848236694273</v>
      </c>
      <c r="AR641" s="22">
        <f t="shared" si="176"/>
        <v>1.0833333333333333</v>
      </c>
      <c r="AS641" s="22">
        <f t="shared" si="184"/>
        <v>0.70390557059834746</v>
      </c>
      <c r="AT641" s="22">
        <f>AA641/Team_Defense_Table[[#Totals],[Yards per completion]]*'Fanduel Export'!S641</f>
        <v>8.4259299810470978</v>
      </c>
      <c r="AU641" s="12">
        <f t="shared" si="191"/>
        <v>5.9310590511306804</v>
      </c>
      <c r="AV641" s="12">
        <f t="shared" si="177"/>
        <v>0</v>
      </c>
      <c r="AW641" s="21">
        <f t="shared" si="185"/>
        <v>27.354940892440894</v>
      </c>
      <c r="AX641" s="12">
        <f t="shared" si="186"/>
        <v>0</v>
      </c>
      <c r="AY641" s="12">
        <f>AF641/Team_Defense_Table[[#Totals],[Rushing Y/A]]*R641</f>
        <v>0</v>
      </c>
      <c r="AZ641" s="12">
        <f t="shared" si="192"/>
        <v>0</v>
      </c>
      <c r="BA641" s="22">
        <f t="shared" si="178"/>
        <v>1.1347725717797346</v>
      </c>
      <c r="BB641" s="22">
        <f t="shared" si="179"/>
        <v>0.28369314294493364</v>
      </c>
      <c r="BC641" s="21">
        <f t="shared" si="180"/>
        <v>0.375</v>
      </c>
      <c r="BD641" t="str">
        <f t="shared" si="187"/>
        <v>Nick O'Leary</v>
      </c>
      <c r="BE641">
        <f t="shared" si="188"/>
        <v>4000</v>
      </c>
      <c r="BF641" t="str">
        <f t="shared" si="189"/>
        <v>TE</v>
      </c>
    </row>
    <row r="642" spans="1:58" x14ac:dyDescent="0.3">
      <c r="A642" t="s">
        <v>3667</v>
      </c>
      <c r="B642" t="s">
        <v>52</v>
      </c>
      <c r="C642" t="s">
        <v>3668</v>
      </c>
      <c r="D642" t="s">
        <v>3669</v>
      </c>
      <c r="E642" t="s">
        <v>3670</v>
      </c>
      <c r="F642">
        <v>0</v>
      </c>
      <c r="G642">
        <v>0</v>
      </c>
      <c r="H642">
        <v>4000</v>
      </c>
      <c r="I642" t="s">
        <v>1896</v>
      </c>
      <c r="J642" t="s">
        <v>46</v>
      </c>
      <c r="K642" t="s">
        <v>1094</v>
      </c>
      <c r="O642" t="str">
        <f t="shared" si="181"/>
        <v>Nakia Griffin-Stewart</v>
      </c>
      <c r="P642" t="str">
        <f>IFERROR(VLOOKUP(O:O,'Name Bridge'!A:B,2,FALSE),O:O)</f>
        <v>Nakia Griffin-Stewart</v>
      </c>
      <c r="Q642" s="12">
        <f>VLOOKUP($K642,'Defensive Stats'!$AC:$AH,2,FALSE)</f>
        <v>6.8150183150183148</v>
      </c>
      <c r="R642" s="12">
        <f>VLOOKUP($K642,'Defensive Stats'!$AC:$AH,4,FALSE)</f>
        <v>4.6739659367396591</v>
      </c>
      <c r="S642" s="12">
        <f>VLOOKUP($K642,'Defensive Stats'!$AC:$AH,6,FALSE)</f>
        <v>11.414110429447852</v>
      </c>
      <c r="T642" s="12">
        <f>IFERROR(VLOOKUP($P642,Passing!$C:$AF,9,FALSE)/VLOOKUP($P642,Passing!$C:$AF,5,FALSE),0)</f>
        <v>0</v>
      </c>
      <c r="U642" s="12">
        <f>IFERROR(VLOOKUP($P642,Passing!$C:$AF,11,FALSE)/VLOOKUP($P642,Passing!$C:$AF,5,FALSE),0)</f>
        <v>0</v>
      </c>
      <c r="V642" s="12">
        <f>IFERROR(VLOOKUP($P642,Passing!$C:$AF,18,FALSE),0)</f>
        <v>0</v>
      </c>
      <c r="W642" s="12">
        <f>IFERROR(VLOOKUP($P642,Passing!$C:$AF,12,FALSE)/VLOOKUP($P642,Passing!$C:$AF,5,FALSE),0)</f>
        <v>0</v>
      </c>
      <c r="X642" s="12">
        <f>IFERROR(IF(OR($B642="D",$B642="K"),0,VLOOKUP($P642,Receiving!$C:$T,7,FALSE)/VLOOKUP($P642,Receiving!$C:$T,5,FALSE)),0)*$AJ642</f>
        <v>0</v>
      </c>
      <c r="Y642" s="21">
        <f>IFERROR(VLOOKUP($P642,Receiving!$C:$T,8,FALSE)/VLOOKUP($P642,Receiving!$C:$T,5,FALSE),0)</f>
        <v>0</v>
      </c>
      <c r="Z642" s="21">
        <f>IFERROR(VLOOKUP($P642,Receiving!$C:$T,10,FALSE)/VLOOKUP($P642,Receiving!$C:$T,5,FALSE),0)</f>
        <v>0</v>
      </c>
      <c r="AA642" s="21">
        <f>IFERROR(VLOOKUP($P642,Receiving!$C:$T,11,FALSE),0)</f>
        <v>0</v>
      </c>
      <c r="AB642" s="21">
        <f>IFERROR(VLOOKUP($P642,Receiving!$C:$T,14,FALSE),0)</f>
        <v>0</v>
      </c>
      <c r="AC642" s="21">
        <f>IFERROR(VLOOKUP($P642,Receiving!$C:$T,11,FALSE)/VLOOKUP($P642,Receiving!$C:$T,5,FALSE),0)</f>
        <v>0</v>
      </c>
      <c r="AD642" s="12">
        <f>IFERROR(VLOOKUP($P642,Rushing!$C:$P,7,FALSE)/VLOOKUP($P642,Rushing!$C:$P,5,FALSE),0)</f>
        <v>0</v>
      </c>
      <c r="AE642" s="12">
        <f>IFERROR(VLOOKUP($P642,Rushing!$C:$P,8,FALSE)/VLOOKUP($P642,Rushing!$C:$P,5,FALSE),0)</f>
        <v>0</v>
      </c>
      <c r="AF642" s="12">
        <f>IFERROR(VLOOKUP($P642,Rushing!$C:$P,12,FALSE),0)</f>
        <v>0</v>
      </c>
      <c r="AG642" s="12">
        <f>IFERROR(VLOOKUP($P642,Rushing!$C:$P,9,FALSE)/VLOOKUP($P642,Rushing!$C:$P,5,FALSE),0)</f>
        <v>0</v>
      </c>
      <c r="AH642" s="12">
        <f>VLOOKUP($J642,'Vegas Odds'!$B:$S,18,FALSE)</f>
        <v>24.965896593176794</v>
      </c>
      <c r="AI642" s="12">
        <f>VLOOKUP($J642,'Vegas Odds'!$B:$S,17,FALSE)</f>
        <v>34.134103406823208</v>
      </c>
      <c r="AJ642">
        <v>1</v>
      </c>
      <c r="AK642" s="12">
        <f t="shared" si="174"/>
        <v>0</v>
      </c>
      <c r="AL642" s="12">
        <f t="shared" si="175"/>
        <v>0</v>
      </c>
      <c r="AM642" s="12">
        <f>V642/Team_Defense_Table[[#Totals],[Passing yds/att]]*'Fanduel Export'!Q642</f>
        <v>0</v>
      </c>
      <c r="AN642" s="12">
        <f t="shared" si="190"/>
        <v>0</v>
      </c>
      <c r="AO642" s="12">
        <f>IFERROR(IF(OR($B642="D",$B642="K"),0,VLOOKUP($P642,Receiving!$C:$T,7,FALSE)/VLOOKUP($P642,Receiving!$C:$T,5,FALSE)),0)*$AJ642</f>
        <v>0</v>
      </c>
      <c r="AP642" s="21">
        <f t="shared" si="182"/>
        <v>26.827243589743592</v>
      </c>
      <c r="AQ642" s="21">
        <f t="shared" si="183"/>
        <v>0</v>
      </c>
      <c r="AR642" s="22">
        <f t="shared" si="176"/>
        <v>0</v>
      </c>
      <c r="AS642" s="22">
        <f t="shared" si="184"/>
        <v>0</v>
      </c>
      <c r="AT642" s="22">
        <f>AA642/Team_Defense_Table[[#Totals],[Yards per completion]]*'Fanduel Export'!S642</f>
        <v>0</v>
      </c>
      <c r="AU642" s="12">
        <f t="shared" si="191"/>
        <v>0</v>
      </c>
      <c r="AV642" s="12">
        <f t="shared" si="177"/>
        <v>0</v>
      </c>
      <c r="AW642" s="21">
        <f t="shared" si="185"/>
        <v>37.68278388278388</v>
      </c>
      <c r="AX642" s="12">
        <f t="shared" si="186"/>
        <v>0</v>
      </c>
      <c r="AY642" s="12">
        <f>AF642/Team_Defense_Table[[#Totals],[Rushing Y/A]]*R642</f>
        <v>0</v>
      </c>
      <c r="AZ642" s="12">
        <f t="shared" si="192"/>
        <v>0</v>
      </c>
      <c r="BA642" s="22">
        <f t="shared" si="178"/>
        <v>0</v>
      </c>
      <c r="BB642" s="22">
        <f t="shared" si="179"/>
        <v>0</v>
      </c>
      <c r="BC642" s="21">
        <f t="shared" si="180"/>
        <v>0</v>
      </c>
      <c r="BD642" t="str">
        <f t="shared" si="187"/>
        <v>Nakia Griffin-Stewart</v>
      </c>
      <c r="BE642">
        <f t="shared" si="188"/>
        <v>4000</v>
      </c>
      <c r="BF642" t="str">
        <f t="shared" si="189"/>
        <v>TE</v>
      </c>
    </row>
    <row r="643" spans="1:58" x14ac:dyDescent="0.3">
      <c r="A643" t="s">
        <v>3671</v>
      </c>
      <c r="B643" t="s">
        <v>52</v>
      </c>
      <c r="C643" t="s">
        <v>2337</v>
      </c>
      <c r="D643" t="s">
        <v>3672</v>
      </c>
      <c r="E643" t="s">
        <v>3673</v>
      </c>
      <c r="F643">
        <v>0</v>
      </c>
      <c r="G643">
        <v>0</v>
      </c>
      <c r="H643">
        <v>4000</v>
      </c>
      <c r="I643" t="s">
        <v>1996</v>
      </c>
      <c r="J643" t="s">
        <v>104</v>
      </c>
      <c r="K643" t="s">
        <v>1092</v>
      </c>
      <c r="O643" t="str">
        <f t="shared" si="181"/>
        <v>Danny Pinter</v>
      </c>
      <c r="P643" t="str">
        <f>IFERROR(VLOOKUP(O:O,'Name Bridge'!A:B,2,FALSE),O:O)</f>
        <v>Danny Pinter</v>
      </c>
      <c r="Q643" s="12">
        <f>VLOOKUP($K643,'Defensive Stats'!$AC:$AH,2,FALSE)</f>
        <v>7.3075435203094781</v>
      </c>
      <c r="R643" s="12">
        <f>VLOOKUP($K643,'Defensive Stats'!$AC:$AH,4,FALSE)</f>
        <v>5.1241379310344826</v>
      </c>
      <c r="S643" s="12">
        <f>VLOOKUP($K643,'Defensive Stats'!$AC:$AH,6,FALSE)</f>
        <v>11.553516819571865</v>
      </c>
      <c r="T643" s="12">
        <f>IFERROR(VLOOKUP($P643,Passing!$C:$AF,9,FALSE)/VLOOKUP($P643,Passing!$C:$AF,5,FALSE),0)</f>
        <v>0</v>
      </c>
      <c r="U643" s="12">
        <f>IFERROR(VLOOKUP($P643,Passing!$C:$AF,11,FALSE)/VLOOKUP($P643,Passing!$C:$AF,5,FALSE),0)</f>
        <v>0</v>
      </c>
      <c r="V643" s="12">
        <f>IFERROR(VLOOKUP($P643,Passing!$C:$AF,18,FALSE),0)</f>
        <v>0</v>
      </c>
      <c r="W643" s="12">
        <f>IFERROR(VLOOKUP($P643,Passing!$C:$AF,12,FALSE)/VLOOKUP($P643,Passing!$C:$AF,5,FALSE),0)</f>
        <v>0</v>
      </c>
      <c r="X643" s="12">
        <f>IFERROR(IF(OR($B643="D",$B643="K"),0,VLOOKUP($P643,Receiving!$C:$T,7,FALSE)/VLOOKUP($P643,Receiving!$C:$T,5,FALSE)),0)*$AJ643</f>
        <v>0</v>
      </c>
      <c r="Y643" s="21">
        <f>IFERROR(VLOOKUP($P643,Receiving!$C:$T,8,FALSE)/VLOOKUP($P643,Receiving!$C:$T,5,FALSE),0)</f>
        <v>0</v>
      </c>
      <c r="Z643" s="21">
        <f>IFERROR(VLOOKUP($P643,Receiving!$C:$T,10,FALSE)/VLOOKUP($P643,Receiving!$C:$T,5,FALSE),0)</f>
        <v>0</v>
      </c>
      <c r="AA643" s="21">
        <f>IFERROR(VLOOKUP($P643,Receiving!$C:$T,11,FALSE),0)</f>
        <v>0</v>
      </c>
      <c r="AB643" s="21">
        <f>IFERROR(VLOOKUP($P643,Receiving!$C:$T,14,FALSE),0)</f>
        <v>0</v>
      </c>
      <c r="AC643" s="21">
        <f>IFERROR(VLOOKUP($P643,Receiving!$C:$T,11,FALSE)/VLOOKUP($P643,Receiving!$C:$T,5,FALSE),0)</f>
        <v>0</v>
      </c>
      <c r="AD643" s="12">
        <f>IFERROR(VLOOKUP($P643,Rushing!$C:$P,7,FALSE)/VLOOKUP($P643,Rushing!$C:$P,5,FALSE),0)</f>
        <v>0</v>
      </c>
      <c r="AE643" s="12">
        <f>IFERROR(VLOOKUP($P643,Rushing!$C:$P,8,FALSE)/VLOOKUP($P643,Rushing!$C:$P,5,FALSE),0)</f>
        <v>0</v>
      </c>
      <c r="AF643" s="12">
        <f>IFERROR(VLOOKUP($P643,Rushing!$C:$P,12,FALSE),0)</f>
        <v>0</v>
      </c>
      <c r="AG643" s="12">
        <f>IFERROR(VLOOKUP($P643,Rushing!$C:$P,9,FALSE)/VLOOKUP($P643,Rushing!$C:$P,5,FALSE),0)</f>
        <v>0</v>
      </c>
      <c r="AH643" s="12">
        <f>VLOOKUP($J643,'Vegas Odds'!$B:$S,18,FALSE)</f>
        <v>24.832312195121943</v>
      </c>
      <c r="AI643" s="12">
        <f>VLOOKUP($J643,'Vegas Odds'!$B:$S,17,FALSE)</f>
        <v>36.767687804878058</v>
      </c>
      <c r="AJ643">
        <v>1</v>
      </c>
      <c r="AK643" s="12">
        <f t="shared" si="174"/>
        <v>0</v>
      </c>
      <c r="AL643" s="12">
        <f t="shared" si="175"/>
        <v>0</v>
      </c>
      <c r="AM643" s="12">
        <f>V643/Team_Defense_Table[[#Totals],[Passing yds/att]]*'Fanduel Export'!Q643</f>
        <v>0</v>
      </c>
      <c r="AN643" s="12">
        <f t="shared" si="190"/>
        <v>0</v>
      </c>
      <c r="AO643" s="12">
        <f>IFERROR(IF(OR($B643="D",$B643="K"),0,VLOOKUP($P643,Receiving!$C:$T,7,FALSE)/VLOOKUP($P643,Receiving!$C:$T,5,FALSE)),0)*$AJ643</f>
        <v>0</v>
      </c>
      <c r="AP643" s="21">
        <f t="shared" si="182"/>
        <v>34.886584249084251</v>
      </c>
      <c r="AQ643" s="21">
        <f t="shared" si="183"/>
        <v>0</v>
      </c>
      <c r="AR643" s="22">
        <f t="shared" si="176"/>
        <v>0</v>
      </c>
      <c r="AS643" s="22">
        <f t="shared" si="184"/>
        <v>0</v>
      </c>
      <c r="AT643" s="22">
        <f>AA643/Team_Defense_Table[[#Totals],[Yards per completion]]*'Fanduel Export'!S643</f>
        <v>0</v>
      </c>
      <c r="AU643" s="12">
        <f t="shared" si="191"/>
        <v>0</v>
      </c>
      <c r="AV643" s="12">
        <f t="shared" si="177"/>
        <v>0</v>
      </c>
      <c r="AW643" s="21">
        <f t="shared" si="185"/>
        <v>29.715476190476192</v>
      </c>
      <c r="AX643" s="12">
        <f t="shared" si="186"/>
        <v>0</v>
      </c>
      <c r="AY643" s="12">
        <f>AF643/Team_Defense_Table[[#Totals],[Rushing Y/A]]*R643</f>
        <v>0</v>
      </c>
      <c r="AZ643" s="12">
        <f t="shared" si="192"/>
        <v>0</v>
      </c>
      <c r="BA643" s="22">
        <f t="shared" si="178"/>
        <v>0</v>
      </c>
      <c r="BB643" s="22">
        <f t="shared" si="179"/>
        <v>0</v>
      </c>
      <c r="BC643" s="21">
        <f t="shared" si="180"/>
        <v>0</v>
      </c>
      <c r="BD643" t="str">
        <f t="shared" si="187"/>
        <v>Danny Pinter</v>
      </c>
      <c r="BE643">
        <f t="shared" si="188"/>
        <v>4000</v>
      </c>
      <c r="BF643" t="str">
        <f t="shared" si="189"/>
        <v>TE</v>
      </c>
    </row>
    <row r="644" spans="1:58" x14ac:dyDescent="0.3">
      <c r="A644" t="s">
        <v>3674</v>
      </c>
      <c r="B644" t="s">
        <v>52</v>
      </c>
      <c r="C644" t="s">
        <v>2264</v>
      </c>
      <c r="D644" t="s">
        <v>437</v>
      </c>
      <c r="E644" t="s">
        <v>2109</v>
      </c>
      <c r="F644">
        <v>2.7833334604898998</v>
      </c>
      <c r="G644">
        <v>6</v>
      </c>
      <c r="H644">
        <v>4000</v>
      </c>
      <c r="I644" t="s">
        <v>1922</v>
      </c>
      <c r="J644" t="s">
        <v>130</v>
      </c>
      <c r="K644" t="s">
        <v>107</v>
      </c>
      <c r="L644" t="s">
        <v>1128</v>
      </c>
      <c r="M644" t="s">
        <v>3490</v>
      </c>
      <c r="O644" t="str">
        <f t="shared" si="181"/>
        <v>Daniel Brown</v>
      </c>
      <c r="P644" t="str">
        <f>IFERROR(VLOOKUP(O:O,'Name Bridge'!A:B,2,FALSE),O:O)</f>
        <v>Daniel Brown</v>
      </c>
      <c r="Q644" s="12">
        <f>VLOOKUP($K644,'Defensive Stats'!$AC:$AH,2,FALSE)</f>
        <v>5.6473779385171792</v>
      </c>
      <c r="R644" s="12">
        <f>VLOOKUP($K644,'Defensive Stats'!$AC:$AH,4,FALSE)</f>
        <v>4.25</v>
      </c>
      <c r="S644" s="12">
        <f>VLOOKUP($K644,'Defensive Stats'!$AC:$AH,6,FALSE)</f>
        <v>8.9741379310344822</v>
      </c>
      <c r="T644" s="12">
        <f>IFERROR(VLOOKUP($P644,Passing!$C:$AF,9,FALSE)/VLOOKUP($P644,Passing!$C:$AF,5,FALSE),0)</f>
        <v>0</v>
      </c>
      <c r="U644" s="12">
        <f>IFERROR(VLOOKUP($P644,Passing!$C:$AF,11,FALSE)/VLOOKUP($P644,Passing!$C:$AF,5,FALSE),0)</f>
        <v>0</v>
      </c>
      <c r="V644" s="12">
        <f>IFERROR(VLOOKUP($P644,Passing!$C:$AF,18,FALSE),0)</f>
        <v>0</v>
      </c>
      <c r="W644" s="12">
        <f>IFERROR(VLOOKUP($P644,Passing!$C:$AF,12,FALSE)/VLOOKUP($P644,Passing!$C:$AF,5,FALSE),0)</f>
        <v>0</v>
      </c>
      <c r="X644" s="12">
        <f>IFERROR(IF(OR($B644="D",$B644="K"),0,VLOOKUP($P644,Receiving!$C:$T,7,FALSE)/VLOOKUP($P644,Receiving!$C:$T,5,FALSE)),0)*$AJ644</f>
        <v>0.6875</v>
      </c>
      <c r="Y644" s="21">
        <f>IFERROR(VLOOKUP($P644,Receiving!$C:$T,8,FALSE)/VLOOKUP($P644,Receiving!$C:$T,5,FALSE),0)</f>
        <v>0.4375</v>
      </c>
      <c r="Z644" s="21">
        <f>IFERROR(VLOOKUP($P644,Receiving!$C:$T,10,FALSE)/VLOOKUP($P644,Receiving!$C:$T,5,FALSE),0)</f>
        <v>4.5</v>
      </c>
      <c r="AA644" s="21">
        <f>IFERROR(VLOOKUP($P644,Receiving!$C:$T,11,FALSE),0)</f>
        <v>10.3</v>
      </c>
      <c r="AB644" s="21">
        <f>IFERROR(VLOOKUP($P644,Receiving!$C:$T,14,FALSE),0)</f>
        <v>24</v>
      </c>
      <c r="AC644" s="21">
        <f>IFERROR(VLOOKUP($P644,Receiving!$C:$T,11,FALSE)/VLOOKUP($P644,Receiving!$C:$T,5,FALSE),0)</f>
        <v>0.64375000000000004</v>
      </c>
      <c r="AD644" s="12">
        <f>IFERROR(VLOOKUP($P644,Rushing!$C:$P,7,FALSE)/VLOOKUP($P644,Rushing!$C:$P,5,FALSE),0)</f>
        <v>0</v>
      </c>
      <c r="AE644" s="12">
        <f>IFERROR(VLOOKUP($P644,Rushing!$C:$P,8,FALSE)/VLOOKUP($P644,Rushing!$C:$P,5,FALSE),0)</f>
        <v>0</v>
      </c>
      <c r="AF644" s="12">
        <f>IFERROR(VLOOKUP($P644,Rushing!$C:$P,12,FALSE),0)</f>
        <v>0</v>
      </c>
      <c r="AG644" s="12">
        <f>IFERROR(VLOOKUP($P644,Rushing!$C:$P,9,FALSE)/VLOOKUP($P644,Rushing!$C:$P,5,FALSE),0)</f>
        <v>0</v>
      </c>
      <c r="AH644" s="12">
        <f>VLOOKUP($J644,'Vegas Odds'!$B:$S,18,FALSE)</f>
        <v>34.445274999999995</v>
      </c>
      <c r="AI644" s="12">
        <f>VLOOKUP($J644,'Vegas Odds'!$B:$S,17,FALSE)</f>
        <v>22.054725000000001</v>
      </c>
      <c r="AJ644">
        <v>1</v>
      </c>
      <c r="AK644" s="12">
        <f t="shared" ref="AK644:AK707" si="193">T644*AJ644</f>
        <v>0</v>
      </c>
      <c r="AL644" s="12">
        <f t="shared" ref="AL644:AL707" si="194">IF(AND(AJ644=1,B644="QB"),AH644,0)</f>
        <v>0</v>
      </c>
      <c r="AM644" s="12">
        <f>V644/Team_Defense_Table[[#Totals],[Passing yds/att]]*'Fanduel Export'!Q644</f>
        <v>0</v>
      </c>
      <c r="AN644" s="12">
        <f t="shared" si="190"/>
        <v>0</v>
      </c>
      <c r="AO644" s="12">
        <f>IFERROR(IF(OR($B644="D",$B644="K"),0,VLOOKUP($P644,Receiving!$C:$T,7,FALSE)/VLOOKUP($P644,Receiving!$C:$T,5,FALSE)),0)*$AJ644</f>
        <v>0.6875</v>
      </c>
      <c r="AP644" s="21">
        <f t="shared" si="182"/>
        <v>29.979532967032963</v>
      </c>
      <c r="AQ644" s="21">
        <f t="shared" si="183"/>
        <v>0.78990978907313147</v>
      </c>
      <c r="AR644" s="22">
        <f t="shared" ref="AR644:AR707" si="195">Y644*AJ644</f>
        <v>0.4375</v>
      </c>
      <c r="AS644" s="22">
        <f t="shared" si="184"/>
        <v>0.5026698657738109</v>
      </c>
      <c r="AT644" s="22">
        <f>AA644/Team_Defense_Table[[#Totals],[Yards per completion]]*'Fanduel Export'!S644</f>
        <v>8.7049451109152169</v>
      </c>
      <c r="AU644" s="12">
        <f t="shared" si="191"/>
        <v>4.3757135904721434</v>
      </c>
      <c r="AV644" s="12">
        <f t="shared" ref="AV644:AV707" si="196">AD644*AJ644</f>
        <v>0</v>
      </c>
      <c r="AW644" s="21">
        <f t="shared" si="185"/>
        <v>35.912087912087905</v>
      </c>
      <c r="AX644" s="12">
        <f t="shared" si="186"/>
        <v>0</v>
      </c>
      <c r="AY644" s="12">
        <f>AF644/Team_Defense_Table[[#Totals],[Rushing Y/A]]*R644</f>
        <v>0</v>
      </c>
      <c r="AZ644" s="12">
        <f t="shared" si="192"/>
        <v>0</v>
      </c>
      <c r="BA644" s="22">
        <f t="shared" ref="BA644:BA707" si="197">AN644/25+AU644/10+AZ644/10+AR644*0.5</f>
        <v>0.65632135904721434</v>
      </c>
      <c r="BB644" s="22">
        <f t="shared" ref="BB644:BB707" si="198">BA644/(H644/1000)</f>
        <v>0.16408033976180358</v>
      </c>
      <c r="BC644" s="21">
        <f t="shared" ref="BC644:BC707" si="199">AO644/(H644/1000)</f>
        <v>0.171875</v>
      </c>
      <c r="BD644" t="str">
        <f t="shared" si="187"/>
        <v>Daniel Brown</v>
      </c>
      <c r="BE644">
        <f t="shared" si="188"/>
        <v>4000</v>
      </c>
      <c r="BF644" t="str">
        <f t="shared" si="189"/>
        <v>TE</v>
      </c>
    </row>
    <row r="645" spans="1:58" x14ac:dyDescent="0.3">
      <c r="A645" t="s">
        <v>3675</v>
      </c>
      <c r="B645" t="s">
        <v>52</v>
      </c>
      <c r="C645" t="s">
        <v>3364</v>
      </c>
      <c r="D645" t="s">
        <v>428</v>
      </c>
      <c r="E645" t="s">
        <v>3676</v>
      </c>
      <c r="F645">
        <v>6.4000002543131496</v>
      </c>
      <c r="G645">
        <v>3</v>
      </c>
      <c r="H645">
        <v>4000</v>
      </c>
      <c r="I645" t="s">
        <v>1941</v>
      </c>
      <c r="J645" t="s">
        <v>76</v>
      </c>
      <c r="K645" t="s">
        <v>135</v>
      </c>
      <c r="O645" t="str">
        <f t="shared" ref="O645:O708" si="200">D645</f>
        <v>Joshua Perkins</v>
      </c>
      <c r="P645" t="str">
        <f>IFERROR(VLOOKUP(O:O,'Name Bridge'!A:B,2,FALSE),O:O)</f>
        <v>Joshua Perkins</v>
      </c>
      <c r="Q645" s="12">
        <f>VLOOKUP($K645,'Defensive Stats'!$AC:$AH,2,FALSE)</f>
        <v>7.0796296296296299</v>
      </c>
      <c r="R645" s="12">
        <f>VLOOKUP($K645,'Defensive Stats'!$AC:$AH,4,FALSE)</f>
        <v>4.7444219066937121</v>
      </c>
      <c r="S645" s="12">
        <f>VLOOKUP($K645,'Defensive Stats'!$AC:$AH,6,FALSE)</f>
        <v>10.304582210242588</v>
      </c>
      <c r="T645" s="12">
        <f>IFERROR(VLOOKUP($P645,Passing!$C:$AF,9,FALSE)/VLOOKUP($P645,Passing!$C:$AF,5,FALSE),0)</f>
        <v>0</v>
      </c>
      <c r="U645" s="12">
        <f>IFERROR(VLOOKUP($P645,Passing!$C:$AF,11,FALSE)/VLOOKUP($P645,Passing!$C:$AF,5,FALSE),0)</f>
        <v>0</v>
      </c>
      <c r="V645" s="12">
        <f>IFERROR(VLOOKUP($P645,Passing!$C:$AF,18,FALSE),0)</f>
        <v>0</v>
      </c>
      <c r="W645" s="12">
        <f>IFERROR(VLOOKUP($P645,Passing!$C:$AF,12,FALSE)/VLOOKUP($P645,Passing!$C:$AF,5,FALSE),0)</f>
        <v>0</v>
      </c>
      <c r="X645" s="12">
        <f>IFERROR(IF(OR($B645="D",$B645="K"),0,VLOOKUP($P645,Receiving!$C:$T,7,FALSE)/VLOOKUP($P645,Receiving!$C:$T,5,FALSE)),0)*$AJ645</f>
        <v>2.6</v>
      </c>
      <c r="Y645" s="21">
        <f>IFERROR(VLOOKUP($P645,Receiving!$C:$T,8,FALSE)/VLOOKUP($P645,Receiving!$C:$T,5,FALSE),0)</f>
        <v>1.8</v>
      </c>
      <c r="Z645" s="21">
        <f>IFERROR(VLOOKUP($P645,Receiving!$C:$T,10,FALSE)/VLOOKUP($P645,Receiving!$C:$T,5,FALSE),0)</f>
        <v>17.399999999999999</v>
      </c>
      <c r="AA645" s="21">
        <f>IFERROR(VLOOKUP($P645,Receiving!$C:$T,11,FALSE),0)</f>
        <v>9.6999999999999993</v>
      </c>
      <c r="AB645" s="21">
        <f>IFERROR(VLOOKUP($P645,Receiving!$C:$T,14,FALSE),0)</f>
        <v>24</v>
      </c>
      <c r="AC645" s="21">
        <f>IFERROR(VLOOKUP($P645,Receiving!$C:$T,11,FALSE)/VLOOKUP($P645,Receiving!$C:$T,5,FALSE),0)</f>
        <v>1.94</v>
      </c>
      <c r="AD645" s="12">
        <f>IFERROR(VLOOKUP($P645,Rushing!$C:$P,7,FALSE)/VLOOKUP($P645,Rushing!$C:$P,5,FALSE),0)</f>
        <v>0</v>
      </c>
      <c r="AE645" s="12">
        <f>IFERROR(VLOOKUP($P645,Rushing!$C:$P,8,FALSE)/VLOOKUP($P645,Rushing!$C:$P,5,FALSE),0)</f>
        <v>0</v>
      </c>
      <c r="AF645" s="12">
        <f>IFERROR(VLOOKUP($P645,Rushing!$C:$P,12,FALSE),0)</f>
        <v>0</v>
      </c>
      <c r="AG645" s="12">
        <f>IFERROR(VLOOKUP($P645,Rushing!$C:$P,9,FALSE)/VLOOKUP($P645,Rushing!$C:$P,5,FALSE),0)</f>
        <v>0</v>
      </c>
      <c r="AH645" s="12">
        <f>VLOOKUP($J645,'Vegas Odds'!$B:$S,18,FALSE)</f>
        <v>29.284970403171386</v>
      </c>
      <c r="AI645" s="12">
        <f>VLOOKUP($J645,'Vegas Odds'!$B:$S,17,FALSE)</f>
        <v>32.615029596828613</v>
      </c>
      <c r="AJ645">
        <v>1</v>
      </c>
      <c r="AK645" s="12">
        <f t="shared" si="193"/>
        <v>0</v>
      </c>
      <c r="AL645" s="12">
        <f t="shared" si="194"/>
        <v>0</v>
      </c>
      <c r="AM645" s="12">
        <f>V645/Team_Defense_Table[[#Totals],[Passing yds/att]]*'Fanduel Export'!Q645</f>
        <v>0</v>
      </c>
      <c r="AN645" s="12">
        <f t="shared" si="190"/>
        <v>0</v>
      </c>
      <c r="AO645" s="12">
        <f>IFERROR(IF(OR($B645="D",$B645="K"),0,VLOOKUP($P645,Receiving!$C:$T,7,FALSE)/VLOOKUP($P645,Receiving!$C:$T,5,FALSE)),0)*$AJ645</f>
        <v>2.6</v>
      </c>
      <c r="AP645" s="21">
        <f t="shared" ref="AP645:AP708" si="201">SUMIF($J:$J,$J645,AO:AO)</f>
        <v>48.590422077922085</v>
      </c>
      <c r="AQ645" s="21">
        <f t="shared" ref="AQ645:AQ708" si="202">AO645/AP645*AH645</f>
        <v>1.5669944773507447</v>
      </c>
      <c r="AR645" s="22">
        <f t="shared" si="195"/>
        <v>1.8</v>
      </c>
      <c r="AS645" s="22">
        <f t="shared" ref="AS645:AS708" si="203">IFERROR(AR645/AO645*AQ645,0)</f>
        <v>1.0848423304735924</v>
      </c>
      <c r="AT645" s="22">
        <f>AA645/Team_Defense_Table[[#Totals],[Yards per completion]]*'Fanduel Export'!S645</f>
        <v>9.4132196927865976</v>
      </c>
      <c r="AU645" s="12">
        <f t="shared" si="191"/>
        <v>10.211859188782526</v>
      </c>
      <c r="AV645" s="12">
        <f t="shared" si="196"/>
        <v>0</v>
      </c>
      <c r="AW645" s="21">
        <f t="shared" ref="AW645:AW708" si="204">SUMIF($J:$J,$J645,AV:AV)</f>
        <v>20.961922799422798</v>
      </c>
      <c r="AX645" s="12">
        <f t="shared" ref="AX645:AX708" si="205">IFERROR(AV645/AW645*AI645,0)</f>
        <v>0</v>
      </c>
      <c r="AY645" s="12">
        <f>AF645/Team_Defense_Table[[#Totals],[Rushing Y/A]]*R645</f>
        <v>0</v>
      </c>
      <c r="AZ645" s="12">
        <f t="shared" si="192"/>
        <v>0</v>
      </c>
      <c r="BA645" s="22">
        <f t="shared" si="197"/>
        <v>1.9211859188782525</v>
      </c>
      <c r="BB645" s="22">
        <f t="shared" si="198"/>
        <v>0.48029647971956313</v>
      </c>
      <c r="BC645" s="21">
        <f t="shared" si="199"/>
        <v>0.65</v>
      </c>
      <c r="BD645" t="str">
        <f t="shared" ref="BD645:BD708" si="206">D645</f>
        <v>Joshua Perkins</v>
      </c>
      <c r="BE645">
        <f t="shared" ref="BE645:BE708" si="207">H645</f>
        <v>4000</v>
      </c>
      <c r="BF645" t="str">
        <f t="shared" ref="BF645:BF708" si="208">B645</f>
        <v>TE</v>
      </c>
    </row>
    <row r="646" spans="1:58" x14ac:dyDescent="0.3">
      <c r="A646" t="s">
        <v>3677</v>
      </c>
      <c r="B646" t="s">
        <v>2511</v>
      </c>
      <c r="C646" t="s">
        <v>3678</v>
      </c>
      <c r="D646" t="s">
        <v>1077</v>
      </c>
      <c r="E646" t="s">
        <v>3679</v>
      </c>
      <c r="F646">
        <v>7.75</v>
      </c>
      <c r="G646">
        <v>16</v>
      </c>
      <c r="H646">
        <v>4000</v>
      </c>
      <c r="I646" t="s">
        <v>1900</v>
      </c>
      <c r="J646" t="s">
        <v>61</v>
      </c>
      <c r="K646" t="s">
        <v>84</v>
      </c>
      <c r="O646" t="str">
        <f t="shared" si="200"/>
        <v>Seattle Seahawks</v>
      </c>
      <c r="P646" t="str">
        <f>IFERROR(VLOOKUP(O:O,'Name Bridge'!A:B,2,FALSE),O:O)</f>
        <v>SEA</v>
      </c>
      <c r="Q646" s="12">
        <f>VLOOKUP($K646,'Defensive Stats'!$AC:$AH,2,FALSE)</f>
        <v>7.3097014925373136</v>
      </c>
      <c r="R646" s="12">
        <f>VLOOKUP($K646,'Defensive Stats'!$AC:$AH,4,FALSE)</f>
        <v>4.2161520190023749</v>
      </c>
      <c r="S646" s="12">
        <f>VLOOKUP($K646,'Defensive Stats'!$AC:$AH,6,FALSE)</f>
        <v>11.162393162393162</v>
      </c>
      <c r="T646" s="12">
        <f>IFERROR(VLOOKUP($P646,Passing!$C:$AF,9,FALSE)/VLOOKUP($P646,Passing!$C:$AF,5,FALSE),0)</f>
        <v>0</v>
      </c>
      <c r="U646" s="12">
        <f>IFERROR(VLOOKUP($P646,Passing!$C:$AF,11,FALSE)/VLOOKUP($P646,Passing!$C:$AF,5,FALSE),0)</f>
        <v>0</v>
      </c>
      <c r="V646" s="12">
        <f>IFERROR(VLOOKUP($P646,Passing!$C:$AF,18,FALSE),0)</f>
        <v>0</v>
      </c>
      <c r="W646" s="12">
        <f>IFERROR(VLOOKUP($P646,Passing!$C:$AF,12,FALSE)/VLOOKUP($P646,Passing!$C:$AF,5,FALSE),0)</f>
        <v>0</v>
      </c>
      <c r="X646" s="12">
        <f>IFERROR(IF(OR($B646="D",$B646="K"),0,VLOOKUP($P646,Receiving!$C:$T,7,FALSE)/VLOOKUP($P646,Receiving!$C:$T,5,FALSE)),0)*$AJ646</f>
        <v>0</v>
      </c>
      <c r="Y646" s="21">
        <f>IFERROR(VLOOKUP($P646,Receiving!$C:$T,8,FALSE)/VLOOKUP($P646,Receiving!$C:$T,5,FALSE),0)</f>
        <v>0</v>
      </c>
      <c r="Z646" s="21">
        <f>IFERROR(VLOOKUP($P646,Receiving!$C:$T,10,FALSE)/VLOOKUP($P646,Receiving!$C:$T,5,FALSE),0)</f>
        <v>0</v>
      </c>
      <c r="AA646" s="21">
        <f>IFERROR(VLOOKUP($P646,Receiving!$C:$T,11,FALSE),0)</f>
        <v>0</v>
      </c>
      <c r="AB646" s="21">
        <f>IFERROR(VLOOKUP($P646,Receiving!$C:$T,14,FALSE),0)</f>
        <v>0</v>
      </c>
      <c r="AC646" s="21">
        <f>IFERROR(VLOOKUP($P646,Receiving!$C:$T,11,FALSE)/VLOOKUP($P646,Receiving!$C:$T,5,FALSE),0)</f>
        <v>0</v>
      </c>
      <c r="AD646" s="12">
        <f>IFERROR(VLOOKUP($P646,Rushing!$C:$P,7,FALSE)/VLOOKUP($P646,Rushing!$C:$P,5,FALSE),0)</f>
        <v>0</v>
      </c>
      <c r="AE646" s="12">
        <f>IFERROR(VLOOKUP($P646,Rushing!$C:$P,8,FALSE)/VLOOKUP($P646,Rushing!$C:$P,5,FALSE),0)</f>
        <v>0</v>
      </c>
      <c r="AF646" s="12">
        <f>IFERROR(VLOOKUP($P646,Rushing!$C:$P,12,FALSE),0)</f>
        <v>0</v>
      </c>
      <c r="AG646" s="12">
        <f>IFERROR(VLOOKUP($P646,Rushing!$C:$P,9,FALSE)/VLOOKUP($P646,Rushing!$C:$P,5,FALSE),0)</f>
        <v>0</v>
      </c>
      <c r="AH646" s="12">
        <f>VLOOKUP($J646,'Vegas Odds'!$B:$S,18,FALSE)</f>
        <v>34.284943948412703</v>
      </c>
      <c r="AI646" s="12">
        <f>VLOOKUP($J646,'Vegas Odds'!$B:$S,17,FALSE)</f>
        <v>30.315056051587295</v>
      </c>
      <c r="AJ646">
        <v>1</v>
      </c>
      <c r="AK646" s="12">
        <f t="shared" si="193"/>
        <v>0</v>
      </c>
      <c r="AL646" s="12">
        <f t="shared" si="194"/>
        <v>0</v>
      </c>
      <c r="AM646" s="12">
        <f>V646/Team_Defense_Table[[#Totals],[Passing yds/att]]*'Fanduel Export'!Q646</f>
        <v>0</v>
      </c>
      <c r="AN646" s="12">
        <f t="shared" si="190"/>
        <v>0</v>
      </c>
      <c r="AO646" s="12">
        <f>IFERROR(IF(OR($B646="D",$B646="K"),0,VLOOKUP($P646,Receiving!$C:$T,7,FALSE)/VLOOKUP($P646,Receiving!$C:$T,5,FALSE)),0)*$AJ646</f>
        <v>0</v>
      </c>
      <c r="AP646" s="21">
        <f t="shared" si="201"/>
        <v>34.263041125541122</v>
      </c>
      <c r="AQ646" s="21">
        <f t="shared" si="202"/>
        <v>0</v>
      </c>
      <c r="AR646" s="22">
        <f t="shared" si="195"/>
        <v>0</v>
      </c>
      <c r="AS646" s="22">
        <f t="shared" si="203"/>
        <v>0</v>
      </c>
      <c r="AT646" s="22">
        <f>AA646/Team_Defense_Table[[#Totals],[Yards per completion]]*'Fanduel Export'!S646</f>
        <v>0</v>
      </c>
      <c r="AU646" s="12">
        <f t="shared" si="191"/>
        <v>0</v>
      </c>
      <c r="AV646" s="12">
        <f t="shared" si="196"/>
        <v>0</v>
      </c>
      <c r="AW646" s="21">
        <f t="shared" si="204"/>
        <v>46.789285714285711</v>
      </c>
      <c r="AX646" s="12">
        <f t="shared" si="205"/>
        <v>0</v>
      </c>
      <c r="AY646" s="12">
        <f>AF646/Team_Defense_Table[[#Totals],[Rushing Y/A]]*R646</f>
        <v>0</v>
      </c>
      <c r="AZ646" s="12">
        <f t="shared" si="192"/>
        <v>0</v>
      </c>
      <c r="BA646" s="22">
        <f t="shared" si="197"/>
        <v>0</v>
      </c>
      <c r="BB646" s="22">
        <f t="shared" si="198"/>
        <v>0</v>
      </c>
      <c r="BC646" s="21">
        <f t="shared" si="199"/>
        <v>0</v>
      </c>
      <c r="BD646" t="str">
        <f t="shared" si="206"/>
        <v>Seattle Seahawks</v>
      </c>
      <c r="BE646">
        <f t="shared" si="207"/>
        <v>4000</v>
      </c>
      <c r="BF646" t="str">
        <f t="shared" si="208"/>
        <v>D</v>
      </c>
    </row>
    <row r="647" spans="1:58" x14ac:dyDescent="0.3">
      <c r="A647" t="s">
        <v>3680</v>
      </c>
      <c r="B647" t="s">
        <v>52</v>
      </c>
      <c r="C647" t="s">
        <v>1890</v>
      </c>
      <c r="D647" t="s">
        <v>729</v>
      </c>
      <c r="E647" t="s">
        <v>2661</v>
      </c>
      <c r="F647">
        <v>4.6428571428571397</v>
      </c>
      <c r="G647">
        <v>7</v>
      </c>
      <c r="H647">
        <v>4000</v>
      </c>
      <c r="I647" t="s">
        <v>1972</v>
      </c>
      <c r="J647" t="s">
        <v>86</v>
      </c>
      <c r="K647" t="s">
        <v>1093</v>
      </c>
      <c r="O647" t="str">
        <f t="shared" si="200"/>
        <v>Michael Roberts</v>
      </c>
      <c r="P647" t="str">
        <f>IFERROR(VLOOKUP(O:O,'Name Bridge'!A:B,2,FALSE),O:O)</f>
        <v>Michael Roberts</v>
      </c>
      <c r="Q647" s="12">
        <f>VLOOKUP($K647,'Defensive Stats'!$AC:$AH,2,FALSE)</f>
        <v>5.3843283582089549</v>
      </c>
      <c r="R647" s="12">
        <f>VLOOKUP($K647,'Defensive Stats'!$AC:$AH,4,FALSE)</f>
        <v>4.1863013698630134</v>
      </c>
      <c r="S647" s="12">
        <f>VLOOKUP($K647,'Defensive Stats'!$AC:$AH,6,FALSE)</f>
        <v>9.5247524752475243</v>
      </c>
      <c r="T647" s="12">
        <f>IFERROR(VLOOKUP($P647,Passing!$C:$AF,9,FALSE)/VLOOKUP($P647,Passing!$C:$AF,5,FALSE),0)</f>
        <v>0</v>
      </c>
      <c r="U647" s="12">
        <f>IFERROR(VLOOKUP($P647,Passing!$C:$AF,11,FALSE)/VLOOKUP($P647,Passing!$C:$AF,5,FALSE),0)</f>
        <v>0</v>
      </c>
      <c r="V647" s="12">
        <f>IFERROR(VLOOKUP($P647,Passing!$C:$AF,18,FALSE),0)</f>
        <v>0</v>
      </c>
      <c r="W647" s="12">
        <f>IFERROR(VLOOKUP($P647,Passing!$C:$AF,12,FALSE)/VLOOKUP($P647,Passing!$C:$AF,5,FALSE),0)</f>
        <v>0</v>
      </c>
      <c r="X647" s="12">
        <f>IFERROR(IF(OR($B647="D",$B647="K"),0,VLOOKUP($P647,Receiving!$C:$T,7,FALSE)/VLOOKUP($P647,Receiving!$C:$T,5,FALSE)),0)*$AJ647</f>
        <v>0</v>
      </c>
      <c r="Y647" s="21">
        <f>IFERROR(VLOOKUP($P647,Receiving!$C:$T,8,FALSE)/VLOOKUP($P647,Receiving!$C:$T,5,FALSE),0)</f>
        <v>0</v>
      </c>
      <c r="Z647" s="21">
        <f>IFERROR(VLOOKUP($P647,Receiving!$C:$T,10,FALSE)/VLOOKUP($P647,Receiving!$C:$T,5,FALSE),0)</f>
        <v>0</v>
      </c>
      <c r="AA647" s="21">
        <f>IFERROR(VLOOKUP($P647,Receiving!$C:$T,11,FALSE),0)</f>
        <v>0</v>
      </c>
      <c r="AB647" s="21">
        <f>IFERROR(VLOOKUP($P647,Receiving!$C:$T,14,FALSE),0)</f>
        <v>0</v>
      </c>
      <c r="AC647" s="21">
        <f>IFERROR(VLOOKUP($P647,Receiving!$C:$T,11,FALSE)/VLOOKUP($P647,Receiving!$C:$T,5,FALSE),0)</f>
        <v>0</v>
      </c>
      <c r="AD647" s="12">
        <f>IFERROR(VLOOKUP($P647,Rushing!$C:$P,7,FALSE)/VLOOKUP($P647,Rushing!$C:$P,5,FALSE),0)</f>
        <v>0</v>
      </c>
      <c r="AE647" s="12">
        <f>IFERROR(VLOOKUP($P647,Rushing!$C:$P,8,FALSE)/VLOOKUP($P647,Rushing!$C:$P,5,FALSE),0)</f>
        <v>0</v>
      </c>
      <c r="AF647" s="12">
        <f>IFERROR(VLOOKUP($P647,Rushing!$C:$P,12,FALSE),0)</f>
        <v>0</v>
      </c>
      <c r="AG647" s="12">
        <f>IFERROR(VLOOKUP($P647,Rushing!$C:$P,9,FALSE)/VLOOKUP($P647,Rushing!$C:$P,5,FALSE),0)</f>
        <v>0</v>
      </c>
      <c r="AH647" s="12">
        <f>VLOOKUP($J647,'Vegas Odds'!$B:$S,18,FALSE)</f>
        <v>42.492174647302903</v>
      </c>
      <c r="AI647" s="12">
        <f>VLOOKUP($J647,'Vegas Odds'!$B:$S,17,FALSE)</f>
        <v>20.507825352697093</v>
      </c>
      <c r="AJ647">
        <v>1</v>
      </c>
      <c r="AK647" s="12">
        <f t="shared" si="193"/>
        <v>0</v>
      </c>
      <c r="AL647" s="12">
        <f t="shared" si="194"/>
        <v>0</v>
      </c>
      <c r="AM647" s="12">
        <f>V647/Team_Defense_Table[[#Totals],[Passing yds/att]]*'Fanduel Export'!Q647</f>
        <v>0</v>
      </c>
      <c r="AN647" s="12">
        <f t="shared" si="190"/>
        <v>0</v>
      </c>
      <c r="AO647" s="12">
        <f>IFERROR(IF(OR($B647="D",$B647="K"),0,VLOOKUP($P647,Receiving!$C:$T,7,FALSE)/VLOOKUP($P647,Receiving!$C:$T,5,FALSE)),0)*$AJ647</f>
        <v>0</v>
      </c>
      <c r="AP647" s="21">
        <f t="shared" si="201"/>
        <v>49.607967032967032</v>
      </c>
      <c r="AQ647" s="21">
        <f t="shared" si="202"/>
        <v>0</v>
      </c>
      <c r="AR647" s="22">
        <f t="shared" si="195"/>
        <v>0</v>
      </c>
      <c r="AS647" s="22">
        <f t="shared" si="203"/>
        <v>0</v>
      </c>
      <c r="AT647" s="22">
        <f>AA647/Team_Defense_Table[[#Totals],[Yards per completion]]*'Fanduel Export'!S647</f>
        <v>0</v>
      </c>
      <c r="AU647" s="12">
        <f t="shared" si="191"/>
        <v>0</v>
      </c>
      <c r="AV647" s="12">
        <f t="shared" si="196"/>
        <v>0</v>
      </c>
      <c r="AW647" s="21">
        <f t="shared" si="204"/>
        <v>42.314010989010988</v>
      </c>
      <c r="AX647" s="12">
        <f t="shared" si="205"/>
        <v>0</v>
      </c>
      <c r="AY647" s="12">
        <f>AF647/Team_Defense_Table[[#Totals],[Rushing Y/A]]*R647</f>
        <v>0</v>
      </c>
      <c r="AZ647" s="12">
        <f t="shared" si="192"/>
        <v>0</v>
      </c>
      <c r="BA647" s="22">
        <f t="shared" si="197"/>
        <v>0</v>
      </c>
      <c r="BB647" s="22">
        <f t="shared" si="198"/>
        <v>0</v>
      </c>
      <c r="BC647" s="21">
        <f t="shared" si="199"/>
        <v>0</v>
      </c>
      <c r="BD647" t="str">
        <f t="shared" si="206"/>
        <v>Michael Roberts</v>
      </c>
      <c r="BE647">
        <f t="shared" si="207"/>
        <v>4000</v>
      </c>
      <c r="BF647" t="str">
        <f t="shared" si="208"/>
        <v>TE</v>
      </c>
    </row>
    <row r="648" spans="1:58" x14ac:dyDescent="0.3">
      <c r="A648" t="s">
        <v>3681</v>
      </c>
      <c r="B648" t="s">
        <v>52</v>
      </c>
      <c r="C648" t="s">
        <v>3682</v>
      </c>
      <c r="D648" t="s">
        <v>3683</v>
      </c>
      <c r="E648" t="s">
        <v>3684</v>
      </c>
      <c r="F648">
        <v>0</v>
      </c>
      <c r="G648">
        <v>0</v>
      </c>
      <c r="H648">
        <v>4000</v>
      </c>
      <c r="I648" t="s">
        <v>1900</v>
      </c>
      <c r="J648" t="s">
        <v>84</v>
      </c>
      <c r="K648" t="s">
        <v>61</v>
      </c>
      <c r="O648" t="str">
        <f t="shared" si="200"/>
        <v>Scottie Dill</v>
      </c>
      <c r="P648" t="str">
        <f>IFERROR(VLOOKUP(O:O,'Name Bridge'!A:B,2,FALSE),O:O)</f>
        <v>Scottie Dill</v>
      </c>
      <c r="Q648" s="12">
        <f>VLOOKUP($K648,'Defensive Stats'!$AC:$AH,2,FALSE)</f>
        <v>7.0618729096989963</v>
      </c>
      <c r="R648" s="12">
        <f>VLOOKUP($K648,'Defensive Stats'!$AC:$AH,4,FALSE)</f>
        <v>4.8530927835051543</v>
      </c>
      <c r="S648" s="12">
        <f>VLOOKUP($K648,'Defensive Stats'!$AC:$AH,6,FALSE)</f>
        <v>11.026109660574413</v>
      </c>
      <c r="T648" s="12">
        <f>IFERROR(VLOOKUP($P648,Passing!$C:$AF,9,FALSE)/VLOOKUP($P648,Passing!$C:$AF,5,FALSE),0)</f>
        <v>0</v>
      </c>
      <c r="U648" s="12">
        <f>IFERROR(VLOOKUP($P648,Passing!$C:$AF,11,FALSE)/VLOOKUP($P648,Passing!$C:$AF,5,FALSE),0)</f>
        <v>0</v>
      </c>
      <c r="V648" s="12">
        <f>IFERROR(VLOOKUP($P648,Passing!$C:$AF,18,FALSE),0)</f>
        <v>0</v>
      </c>
      <c r="W648" s="12">
        <f>IFERROR(VLOOKUP($P648,Passing!$C:$AF,12,FALSE)/VLOOKUP($P648,Passing!$C:$AF,5,FALSE),0)</f>
        <v>0</v>
      </c>
      <c r="X648" s="12">
        <f>IFERROR(IF(OR($B648="D",$B648="K"),0,VLOOKUP($P648,Receiving!$C:$T,7,FALSE)/VLOOKUP($P648,Receiving!$C:$T,5,FALSE)),0)*$AJ648</f>
        <v>0</v>
      </c>
      <c r="Y648" s="21">
        <f>IFERROR(VLOOKUP($P648,Receiving!$C:$T,8,FALSE)/VLOOKUP($P648,Receiving!$C:$T,5,FALSE),0)</f>
        <v>0</v>
      </c>
      <c r="Z648" s="21">
        <f>IFERROR(VLOOKUP($P648,Receiving!$C:$T,10,FALSE)/VLOOKUP($P648,Receiving!$C:$T,5,FALSE),0)</f>
        <v>0</v>
      </c>
      <c r="AA648" s="21">
        <f>IFERROR(VLOOKUP($P648,Receiving!$C:$T,11,FALSE),0)</f>
        <v>0</v>
      </c>
      <c r="AB648" s="21">
        <f>IFERROR(VLOOKUP($P648,Receiving!$C:$T,14,FALSE),0)</f>
        <v>0</v>
      </c>
      <c r="AC648" s="21">
        <f>IFERROR(VLOOKUP($P648,Receiving!$C:$T,11,FALSE)/VLOOKUP($P648,Receiving!$C:$T,5,FALSE),0)</f>
        <v>0</v>
      </c>
      <c r="AD648" s="12">
        <f>IFERROR(VLOOKUP($P648,Rushing!$C:$P,7,FALSE)/VLOOKUP($P648,Rushing!$C:$P,5,FALSE),0)</f>
        <v>0</v>
      </c>
      <c r="AE648" s="12">
        <f>IFERROR(VLOOKUP($P648,Rushing!$C:$P,8,FALSE)/VLOOKUP($P648,Rushing!$C:$P,5,FALSE),0)</f>
        <v>0</v>
      </c>
      <c r="AF648" s="12">
        <f>IFERROR(VLOOKUP($P648,Rushing!$C:$P,12,FALSE),0)</f>
        <v>0</v>
      </c>
      <c r="AG648" s="12">
        <f>IFERROR(VLOOKUP($P648,Rushing!$C:$P,9,FALSE)/VLOOKUP($P648,Rushing!$C:$P,5,FALSE),0)</f>
        <v>0</v>
      </c>
      <c r="AH648" s="12">
        <f>VLOOKUP($J648,'Vegas Odds'!$B:$S,18,FALSE)</f>
        <v>44.774070299355685</v>
      </c>
      <c r="AI648" s="12">
        <f>VLOOKUP($J648,'Vegas Odds'!$B:$S,17,FALSE)</f>
        <v>21.325929700644309</v>
      </c>
      <c r="AJ648">
        <v>1</v>
      </c>
      <c r="AK648" s="12">
        <f t="shared" si="193"/>
        <v>0</v>
      </c>
      <c r="AL648" s="12">
        <f t="shared" si="194"/>
        <v>0</v>
      </c>
      <c r="AM648" s="12">
        <f>V648/Team_Defense_Table[[#Totals],[Passing yds/att]]*'Fanduel Export'!Q648</f>
        <v>0</v>
      </c>
      <c r="AN648" s="12">
        <f t="shared" si="190"/>
        <v>0</v>
      </c>
      <c r="AO648" s="12">
        <f>IFERROR(IF(OR($B648="D",$B648="K"),0,VLOOKUP($P648,Receiving!$C:$T,7,FALSE)/VLOOKUP($P648,Receiving!$C:$T,5,FALSE)),0)*$AJ648</f>
        <v>0</v>
      </c>
      <c r="AP648" s="21">
        <f t="shared" si="201"/>
        <v>36.57628205128205</v>
      </c>
      <c r="AQ648" s="21">
        <f t="shared" si="202"/>
        <v>0</v>
      </c>
      <c r="AR648" s="22">
        <f t="shared" si="195"/>
        <v>0</v>
      </c>
      <c r="AS648" s="22">
        <f t="shared" si="203"/>
        <v>0</v>
      </c>
      <c r="AT648" s="22">
        <f>AA648/Team_Defense_Table[[#Totals],[Yards per completion]]*'Fanduel Export'!S648</f>
        <v>0</v>
      </c>
      <c r="AU648" s="12">
        <f t="shared" si="191"/>
        <v>0</v>
      </c>
      <c r="AV648" s="12">
        <f t="shared" si="196"/>
        <v>0</v>
      </c>
      <c r="AW648" s="21">
        <f t="shared" si="204"/>
        <v>30.875869963369961</v>
      </c>
      <c r="AX648" s="12">
        <f t="shared" si="205"/>
        <v>0</v>
      </c>
      <c r="AY648" s="12">
        <f>AF648/Team_Defense_Table[[#Totals],[Rushing Y/A]]*R648</f>
        <v>0</v>
      </c>
      <c r="AZ648" s="12">
        <f t="shared" si="192"/>
        <v>0</v>
      </c>
      <c r="BA648" s="22">
        <f t="shared" si="197"/>
        <v>0</v>
      </c>
      <c r="BB648" s="22">
        <f t="shared" si="198"/>
        <v>0</v>
      </c>
      <c r="BC648" s="21">
        <f t="shared" si="199"/>
        <v>0</v>
      </c>
      <c r="BD648" t="str">
        <f t="shared" si="206"/>
        <v>Scottie Dill</v>
      </c>
      <c r="BE648">
        <f t="shared" si="207"/>
        <v>4000</v>
      </c>
      <c r="BF648" t="str">
        <f t="shared" si="208"/>
        <v>TE</v>
      </c>
    </row>
    <row r="649" spans="1:58" x14ac:dyDescent="0.3">
      <c r="A649" t="s">
        <v>3685</v>
      </c>
      <c r="B649" t="s">
        <v>52</v>
      </c>
      <c r="C649" t="s">
        <v>3533</v>
      </c>
      <c r="D649" t="s">
        <v>3686</v>
      </c>
      <c r="E649" t="s">
        <v>3246</v>
      </c>
      <c r="F649">
        <v>0</v>
      </c>
      <c r="G649">
        <v>0</v>
      </c>
      <c r="H649">
        <v>4000</v>
      </c>
      <c r="I649" t="s">
        <v>1884</v>
      </c>
      <c r="J649" t="s">
        <v>1138</v>
      </c>
      <c r="K649" t="s">
        <v>33</v>
      </c>
      <c r="O649" t="str">
        <f t="shared" si="200"/>
        <v>Paul Butler</v>
      </c>
      <c r="P649" t="str">
        <f>IFERROR(VLOOKUP(O:O,'Name Bridge'!A:B,2,FALSE),O:O)</f>
        <v>Paul Butler</v>
      </c>
      <c r="Q649" s="12">
        <f>VLOOKUP($K649,'Defensive Stats'!$AC:$AH,2,FALSE)</f>
        <v>6.7941176470588234</v>
      </c>
      <c r="R649" s="12">
        <f>VLOOKUP($K649,'Defensive Stats'!$AC:$AH,4,FALSE)</f>
        <v>5.1595505617977526</v>
      </c>
      <c r="S649" s="12">
        <f>VLOOKUP($K649,'Defensive Stats'!$AC:$AH,6,FALSE)</f>
        <v>10.651296829971182</v>
      </c>
      <c r="T649" s="12">
        <f>IFERROR(VLOOKUP($P649,Passing!$C:$AF,9,FALSE)/VLOOKUP($P649,Passing!$C:$AF,5,FALSE),0)</f>
        <v>0</v>
      </c>
      <c r="U649" s="12">
        <f>IFERROR(VLOOKUP($P649,Passing!$C:$AF,11,FALSE)/VLOOKUP($P649,Passing!$C:$AF,5,FALSE),0)</f>
        <v>0</v>
      </c>
      <c r="V649" s="12">
        <f>IFERROR(VLOOKUP($P649,Passing!$C:$AF,18,FALSE),0)</f>
        <v>0</v>
      </c>
      <c r="W649" s="12">
        <f>IFERROR(VLOOKUP($P649,Passing!$C:$AF,12,FALSE)/VLOOKUP($P649,Passing!$C:$AF,5,FALSE),0)</f>
        <v>0</v>
      </c>
      <c r="X649" s="12">
        <f>IFERROR(IF(OR($B649="D",$B649="K"),0,VLOOKUP($P649,Receiving!$C:$T,7,FALSE)/VLOOKUP($P649,Receiving!$C:$T,5,FALSE)),0)*$AJ649</f>
        <v>0</v>
      </c>
      <c r="Y649" s="21">
        <f>IFERROR(VLOOKUP($P649,Receiving!$C:$T,8,FALSE)/VLOOKUP($P649,Receiving!$C:$T,5,FALSE),0)</f>
        <v>0</v>
      </c>
      <c r="Z649" s="21">
        <f>IFERROR(VLOOKUP($P649,Receiving!$C:$T,10,FALSE)/VLOOKUP($P649,Receiving!$C:$T,5,FALSE),0)</f>
        <v>0</v>
      </c>
      <c r="AA649" s="21">
        <f>IFERROR(VLOOKUP($P649,Receiving!$C:$T,11,FALSE),0)</f>
        <v>0</v>
      </c>
      <c r="AB649" s="21">
        <f>IFERROR(VLOOKUP($P649,Receiving!$C:$T,14,FALSE),0)</f>
        <v>0</v>
      </c>
      <c r="AC649" s="21">
        <f>IFERROR(VLOOKUP($P649,Receiving!$C:$T,11,FALSE)/VLOOKUP($P649,Receiving!$C:$T,5,FALSE),0)</f>
        <v>0</v>
      </c>
      <c r="AD649" s="12">
        <f>IFERROR(VLOOKUP($P649,Rushing!$C:$P,7,FALSE)/VLOOKUP($P649,Rushing!$C:$P,5,FALSE),0)</f>
        <v>0</v>
      </c>
      <c r="AE649" s="12">
        <f>IFERROR(VLOOKUP($P649,Rushing!$C:$P,8,FALSE)/VLOOKUP($P649,Rushing!$C:$P,5,FALSE),0)</f>
        <v>0</v>
      </c>
      <c r="AF649" s="12">
        <f>IFERROR(VLOOKUP($P649,Rushing!$C:$P,12,FALSE),0)</f>
        <v>0</v>
      </c>
      <c r="AG649" s="12">
        <f>IFERROR(VLOOKUP($P649,Rushing!$C:$P,9,FALSE)/VLOOKUP($P649,Rushing!$C:$P,5,FALSE),0)</f>
        <v>0</v>
      </c>
      <c r="AH649" s="12">
        <f>VLOOKUP($J649,'Vegas Odds'!$B:$S,18,FALSE)</f>
        <v>29.094443537499998</v>
      </c>
      <c r="AI649" s="12">
        <f>VLOOKUP($J649,'Vegas Odds'!$B:$S,17,FALSE)</f>
        <v>32.205556462499999</v>
      </c>
      <c r="AJ649">
        <v>1</v>
      </c>
      <c r="AK649" s="12">
        <f t="shared" si="193"/>
        <v>0</v>
      </c>
      <c r="AL649" s="12">
        <f t="shared" si="194"/>
        <v>0</v>
      </c>
      <c r="AM649" s="12">
        <f>V649/Team_Defense_Table[[#Totals],[Passing yds/att]]*'Fanduel Export'!Q649</f>
        <v>0</v>
      </c>
      <c r="AN649" s="12">
        <f t="shared" si="190"/>
        <v>0</v>
      </c>
      <c r="AO649" s="12">
        <f>IFERROR(IF(OR($B649="D",$B649="K"),0,VLOOKUP($P649,Receiving!$C:$T,7,FALSE)/VLOOKUP($P649,Receiving!$C:$T,5,FALSE)),0)*$AJ649</f>
        <v>0</v>
      </c>
      <c r="AP649" s="21">
        <f t="shared" si="201"/>
        <v>44.777285214785209</v>
      </c>
      <c r="AQ649" s="21">
        <f t="shared" si="202"/>
        <v>0</v>
      </c>
      <c r="AR649" s="22">
        <f t="shared" si="195"/>
        <v>0</v>
      </c>
      <c r="AS649" s="22">
        <f t="shared" si="203"/>
        <v>0</v>
      </c>
      <c r="AT649" s="22">
        <f>AA649/Team_Defense_Table[[#Totals],[Yards per completion]]*'Fanduel Export'!S649</f>
        <v>0</v>
      </c>
      <c r="AU649" s="12">
        <f t="shared" si="191"/>
        <v>0</v>
      </c>
      <c r="AV649" s="12">
        <f t="shared" si="196"/>
        <v>0</v>
      </c>
      <c r="AW649" s="21">
        <f t="shared" si="204"/>
        <v>27.354940892440894</v>
      </c>
      <c r="AX649" s="12">
        <f t="shared" si="205"/>
        <v>0</v>
      </c>
      <c r="AY649" s="12">
        <f>AF649/Team_Defense_Table[[#Totals],[Rushing Y/A]]*R649</f>
        <v>0</v>
      </c>
      <c r="AZ649" s="12">
        <f t="shared" si="192"/>
        <v>0</v>
      </c>
      <c r="BA649" s="22">
        <f t="shared" si="197"/>
        <v>0</v>
      </c>
      <c r="BB649" s="22">
        <f t="shared" si="198"/>
        <v>0</v>
      </c>
      <c r="BC649" s="21">
        <f t="shared" si="199"/>
        <v>0</v>
      </c>
      <c r="BD649" t="str">
        <f t="shared" si="206"/>
        <v>Paul Butler</v>
      </c>
      <c r="BE649">
        <f t="shared" si="207"/>
        <v>4000</v>
      </c>
      <c r="BF649" t="str">
        <f t="shared" si="208"/>
        <v>TE</v>
      </c>
    </row>
    <row r="650" spans="1:58" x14ac:dyDescent="0.3">
      <c r="A650" t="s">
        <v>3687</v>
      </c>
      <c r="B650" t="s">
        <v>52</v>
      </c>
      <c r="C650" t="s">
        <v>1928</v>
      </c>
      <c r="D650" t="s">
        <v>416</v>
      </c>
      <c r="E650" t="s">
        <v>3688</v>
      </c>
      <c r="F650">
        <v>5.0999999046325604</v>
      </c>
      <c r="G650">
        <v>4</v>
      </c>
      <c r="H650">
        <v>4000</v>
      </c>
      <c r="I650" t="s">
        <v>1972</v>
      </c>
      <c r="J650" t="s">
        <v>1093</v>
      </c>
      <c r="K650" t="s">
        <v>86</v>
      </c>
      <c r="O650" t="str">
        <f t="shared" si="200"/>
        <v>Ryan Izzo</v>
      </c>
      <c r="P650" t="str">
        <f>IFERROR(VLOOKUP(O:O,'Name Bridge'!A:B,2,FALSE),O:O)</f>
        <v>Ryan Izzo</v>
      </c>
      <c r="Q650" s="12">
        <f>VLOOKUP($K650,'Defensive Stats'!$AC:$AH,2,FALSE)</f>
        <v>7.7027522935779817</v>
      </c>
      <c r="R650" s="12">
        <f>VLOOKUP($K650,'Defensive Stats'!$AC:$AH,4,FALSE)</f>
        <v>4.4659793814432991</v>
      </c>
      <c r="S650" s="12">
        <f>VLOOKUP($K650,'Defensive Stats'!$AC:$AH,6,FALSE)</f>
        <v>12.203488372093023</v>
      </c>
      <c r="T650" s="12">
        <f>IFERROR(VLOOKUP($P650,Passing!$C:$AF,9,FALSE)/VLOOKUP($P650,Passing!$C:$AF,5,FALSE),0)</f>
        <v>0</v>
      </c>
      <c r="U650" s="12">
        <f>IFERROR(VLOOKUP($P650,Passing!$C:$AF,11,FALSE)/VLOOKUP($P650,Passing!$C:$AF,5,FALSE),0)</f>
        <v>0</v>
      </c>
      <c r="V650" s="12">
        <f>IFERROR(VLOOKUP($P650,Passing!$C:$AF,18,FALSE),0)</f>
        <v>0</v>
      </c>
      <c r="W650" s="12">
        <f>IFERROR(VLOOKUP($P650,Passing!$C:$AF,12,FALSE)/VLOOKUP($P650,Passing!$C:$AF,5,FALSE),0)</f>
        <v>0</v>
      </c>
      <c r="X650" s="12">
        <f>IFERROR(IF(OR($B650="D",$B650="K"),0,VLOOKUP($P650,Receiving!$C:$T,7,FALSE)/VLOOKUP($P650,Receiving!$C:$T,5,FALSE)),0)*$AJ650</f>
        <v>1.5</v>
      </c>
      <c r="Y650" s="21">
        <f>IFERROR(VLOOKUP($P650,Receiving!$C:$T,8,FALSE)/VLOOKUP($P650,Receiving!$C:$T,5,FALSE),0)</f>
        <v>1</v>
      </c>
      <c r="Z650" s="21">
        <f>IFERROR(VLOOKUP($P650,Receiving!$C:$T,10,FALSE)/VLOOKUP($P650,Receiving!$C:$T,5,FALSE),0)</f>
        <v>19</v>
      </c>
      <c r="AA650" s="21">
        <f>IFERROR(VLOOKUP($P650,Receiving!$C:$T,11,FALSE),0)</f>
        <v>19</v>
      </c>
      <c r="AB650" s="21">
        <f>IFERROR(VLOOKUP($P650,Receiving!$C:$T,14,FALSE),0)</f>
        <v>41</v>
      </c>
      <c r="AC650" s="21">
        <f>IFERROR(VLOOKUP($P650,Receiving!$C:$T,11,FALSE)/VLOOKUP($P650,Receiving!$C:$T,5,FALSE),0)</f>
        <v>3.1666666666666665</v>
      </c>
      <c r="AD650" s="12">
        <f>IFERROR(VLOOKUP($P650,Rushing!$C:$P,7,FALSE)/VLOOKUP($P650,Rushing!$C:$P,5,FALSE),0)</f>
        <v>0</v>
      </c>
      <c r="AE650" s="12">
        <f>IFERROR(VLOOKUP($P650,Rushing!$C:$P,8,FALSE)/VLOOKUP($P650,Rushing!$C:$P,5,FALSE),0)</f>
        <v>0</v>
      </c>
      <c r="AF650" s="12">
        <f>IFERROR(VLOOKUP($P650,Rushing!$C:$P,12,FALSE),0)</f>
        <v>0</v>
      </c>
      <c r="AG650" s="12">
        <f>IFERROR(VLOOKUP($P650,Rushing!$C:$P,9,FALSE)/VLOOKUP($P650,Rushing!$C:$P,5,FALSE),0)</f>
        <v>0</v>
      </c>
      <c r="AH650" s="12">
        <f>VLOOKUP($J650,'Vegas Odds'!$B:$S,18,FALSE)</f>
        <v>34.723204605263149</v>
      </c>
      <c r="AI650" s="12">
        <f>VLOOKUP($J650,'Vegas Odds'!$B:$S,17,FALSE)</f>
        <v>31.576795394736852</v>
      </c>
      <c r="AJ650">
        <v>1</v>
      </c>
      <c r="AK650" s="12">
        <f t="shared" si="193"/>
        <v>0</v>
      </c>
      <c r="AL650" s="12">
        <f t="shared" si="194"/>
        <v>0</v>
      </c>
      <c r="AM650" s="12">
        <f>V650/Team_Defense_Table[[#Totals],[Passing yds/att]]*'Fanduel Export'!Q650</f>
        <v>0</v>
      </c>
      <c r="AN650" s="12">
        <f t="shared" si="190"/>
        <v>0</v>
      </c>
      <c r="AO650" s="12">
        <f>IFERROR(IF(OR($B650="D",$B650="K"),0,VLOOKUP($P650,Receiving!$C:$T,7,FALSE)/VLOOKUP($P650,Receiving!$C:$T,5,FALSE)),0)*$AJ650</f>
        <v>1.5</v>
      </c>
      <c r="AP650" s="21">
        <f t="shared" si="201"/>
        <v>42.773239260739253</v>
      </c>
      <c r="AQ650" s="21">
        <f t="shared" si="202"/>
        <v>1.2176961064462188</v>
      </c>
      <c r="AR650" s="22">
        <f t="shared" si="195"/>
        <v>1</v>
      </c>
      <c r="AS650" s="22">
        <f t="shared" si="203"/>
        <v>0.81179740429747915</v>
      </c>
      <c r="AT650" s="22">
        <f>AA650/Team_Defense_Table[[#Totals],[Yards per completion]]*'Fanduel Export'!S650</f>
        <v>21.836029112731328</v>
      </c>
      <c r="AU650" s="12">
        <f t="shared" si="191"/>
        <v>17.726431753879478</v>
      </c>
      <c r="AV650" s="12">
        <f t="shared" si="196"/>
        <v>0</v>
      </c>
      <c r="AW650" s="21">
        <f t="shared" si="204"/>
        <v>34.718452380952385</v>
      </c>
      <c r="AX650" s="12">
        <f t="shared" si="205"/>
        <v>0</v>
      </c>
      <c r="AY650" s="12">
        <f>AF650/Team_Defense_Table[[#Totals],[Rushing Y/A]]*R650</f>
        <v>0</v>
      </c>
      <c r="AZ650" s="12">
        <f t="shared" si="192"/>
        <v>0</v>
      </c>
      <c r="BA650" s="22">
        <f t="shared" si="197"/>
        <v>2.2726431753879477</v>
      </c>
      <c r="BB650" s="22">
        <f t="shared" si="198"/>
        <v>0.56816079384698692</v>
      </c>
      <c r="BC650" s="21">
        <f t="shared" si="199"/>
        <v>0.375</v>
      </c>
      <c r="BD650" t="str">
        <f t="shared" si="206"/>
        <v>Ryan Izzo</v>
      </c>
      <c r="BE650">
        <f t="shared" si="207"/>
        <v>4000</v>
      </c>
      <c r="BF650" t="str">
        <f t="shared" si="208"/>
        <v>TE</v>
      </c>
    </row>
    <row r="651" spans="1:58" x14ac:dyDescent="0.3">
      <c r="A651" t="s">
        <v>3689</v>
      </c>
      <c r="B651" t="s">
        <v>52</v>
      </c>
      <c r="C651" t="s">
        <v>2027</v>
      </c>
      <c r="D651" t="s">
        <v>3690</v>
      </c>
      <c r="E651" t="s">
        <v>3691</v>
      </c>
      <c r="F651">
        <v>0</v>
      </c>
      <c r="G651">
        <v>0</v>
      </c>
      <c r="H651">
        <v>4000</v>
      </c>
      <c r="I651" t="s">
        <v>1900</v>
      </c>
      <c r="J651" t="s">
        <v>61</v>
      </c>
      <c r="K651" t="s">
        <v>84</v>
      </c>
      <c r="O651" t="str">
        <f t="shared" si="200"/>
        <v>Tyler Mabry</v>
      </c>
      <c r="P651" t="str">
        <f>IFERROR(VLOOKUP(O:O,'Name Bridge'!A:B,2,FALSE),O:O)</f>
        <v>Tyler Mabry</v>
      </c>
      <c r="Q651" s="12">
        <f>VLOOKUP($K651,'Defensive Stats'!$AC:$AH,2,FALSE)</f>
        <v>7.3097014925373136</v>
      </c>
      <c r="R651" s="12">
        <f>VLOOKUP($K651,'Defensive Stats'!$AC:$AH,4,FALSE)</f>
        <v>4.2161520190023749</v>
      </c>
      <c r="S651" s="12">
        <f>VLOOKUP($K651,'Defensive Stats'!$AC:$AH,6,FALSE)</f>
        <v>11.162393162393162</v>
      </c>
      <c r="T651" s="12">
        <f>IFERROR(VLOOKUP($P651,Passing!$C:$AF,9,FALSE)/VLOOKUP($P651,Passing!$C:$AF,5,FALSE),0)</f>
        <v>0</v>
      </c>
      <c r="U651" s="12">
        <f>IFERROR(VLOOKUP($P651,Passing!$C:$AF,11,FALSE)/VLOOKUP($P651,Passing!$C:$AF,5,FALSE),0)</f>
        <v>0</v>
      </c>
      <c r="V651" s="12">
        <f>IFERROR(VLOOKUP($P651,Passing!$C:$AF,18,FALSE),0)</f>
        <v>0</v>
      </c>
      <c r="W651" s="12">
        <f>IFERROR(VLOOKUP($P651,Passing!$C:$AF,12,FALSE)/VLOOKUP($P651,Passing!$C:$AF,5,FALSE),0)</f>
        <v>0</v>
      </c>
      <c r="X651" s="12">
        <f>IFERROR(IF(OR($B651="D",$B651="K"),0,VLOOKUP($P651,Receiving!$C:$T,7,FALSE)/VLOOKUP($P651,Receiving!$C:$T,5,FALSE)),0)*$AJ651</f>
        <v>0</v>
      </c>
      <c r="Y651" s="21">
        <f>IFERROR(VLOOKUP($P651,Receiving!$C:$T,8,FALSE)/VLOOKUP($P651,Receiving!$C:$T,5,FALSE),0)</f>
        <v>0</v>
      </c>
      <c r="Z651" s="21">
        <f>IFERROR(VLOOKUP($P651,Receiving!$C:$T,10,FALSE)/VLOOKUP($P651,Receiving!$C:$T,5,FALSE),0)</f>
        <v>0</v>
      </c>
      <c r="AA651" s="21">
        <f>IFERROR(VLOOKUP($P651,Receiving!$C:$T,11,FALSE),0)</f>
        <v>0</v>
      </c>
      <c r="AB651" s="21">
        <f>IFERROR(VLOOKUP($P651,Receiving!$C:$T,14,FALSE),0)</f>
        <v>0</v>
      </c>
      <c r="AC651" s="21">
        <f>IFERROR(VLOOKUP($P651,Receiving!$C:$T,11,FALSE)/VLOOKUP($P651,Receiving!$C:$T,5,FALSE),0)</f>
        <v>0</v>
      </c>
      <c r="AD651" s="12">
        <f>IFERROR(VLOOKUP($P651,Rushing!$C:$P,7,FALSE)/VLOOKUP($P651,Rushing!$C:$P,5,FALSE),0)</f>
        <v>0</v>
      </c>
      <c r="AE651" s="12">
        <f>IFERROR(VLOOKUP($P651,Rushing!$C:$P,8,FALSE)/VLOOKUP($P651,Rushing!$C:$P,5,FALSE),0)</f>
        <v>0</v>
      </c>
      <c r="AF651" s="12">
        <f>IFERROR(VLOOKUP($P651,Rushing!$C:$P,12,FALSE),0)</f>
        <v>0</v>
      </c>
      <c r="AG651" s="12">
        <f>IFERROR(VLOOKUP($P651,Rushing!$C:$P,9,FALSE)/VLOOKUP($P651,Rushing!$C:$P,5,FALSE),0)</f>
        <v>0</v>
      </c>
      <c r="AH651" s="12">
        <f>VLOOKUP($J651,'Vegas Odds'!$B:$S,18,FALSE)</f>
        <v>34.284943948412703</v>
      </c>
      <c r="AI651" s="12">
        <f>VLOOKUP($J651,'Vegas Odds'!$B:$S,17,FALSE)</f>
        <v>30.315056051587295</v>
      </c>
      <c r="AJ651">
        <v>1</v>
      </c>
      <c r="AK651" s="12">
        <f t="shared" si="193"/>
        <v>0</v>
      </c>
      <c r="AL651" s="12">
        <f t="shared" si="194"/>
        <v>0</v>
      </c>
      <c r="AM651" s="12">
        <f>V651/Team_Defense_Table[[#Totals],[Passing yds/att]]*'Fanduel Export'!Q651</f>
        <v>0</v>
      </c>
      <c r="AN651" s="12">
        <f t="shared" si="190"/>
        <v>0</v>
      </c>
      <c r="AO651" s="12">
        <f>IFERROR(IF(OR($B651="D",$B651="K"),0,VLOOKUP($P651,Receiving!$C:$T,7,FALSE)/VLOOKUP($P651,Receiving!$C:$T,5,FALSE)),0)*$AJ651</f>
        <v>0</v>
      </c>
      <c r="AP651" s="21">
        <f t="shared" si="201"/>
        <v>34.263041125541122</v>
      </c>
      <c r="AQ651" s="21">
        <f t="shared" si="202"/>
        <v>0</v>
      </c>
      <c r="AR651" s="22">
        <f t="shared" si="195"/>
        <v>0</v>
      </c>
      <c r="AS651" s="22">
        <f t="shared" si="203"/>
        <v>0</v>
      </c>
      <c r="AT651" s="22">
        <f>AA651/Team_Defense_Table[[#Totals],[Yards per completion]]*'Fanduel Export'!S651</f>
        <v>0</v>
      </c>
      <c r="AU651" s="12">
        <f t="shared" si="191"/>
        <v>0</v>
      </c>
      <c r="AV651" s="12">
        <f t="shared" si="196"/>
        <v>0</v>
      </c>
      <c r="AW651" s="21">
        <f t="shared" si="204"/>
        <v>46.789285714285711</v>
      </c>
      <c r="AX651" s="12">
        <f t="shared" si="205"/>
        <v>0</v>
      </c>
      <c r="AY651" s="12">
        <f>AF651/Team_Defense_Table[[#Totals],[Rushing Y/A]]*R651</f>
        <v>0</v>
      </c>
      <c r="AZ651" s="12">
        <f t="shared" si="192"/>
        <v>0</v>
      </c>
      <c r="BA651" s="22">
        <f t="shared" si="197"/>
        <v>0</v>
      </c>
      <c r="BB651" s="22">
        <f t="shared" si="198"/>
        <v>0</v>
      </c>
      <c r="BC651" s="21">
        <f t="shared" si="199"/>
        <v>0</v>
      </c>
      <c r="BD651" t="str">
        <f t="shared" si="206"/>
        <v>Tyler Mabry</v>
      </c>
      <c r="BE651">
        <f t="shared" si="207"/>
        <v>4000</v>
      </c>
      <c r="BF651" t="str">
        <f t="shared" si="208"/>
        <v>TE</v>
      </c>
    </row>
    <row r="652" spans="1:58" x14ac:dyDescent="0.3">
      <c r="A652" t="s">
        <v>3692</v>
      </c>
      <c r="B652" t="s">
        <v>52</v>
      </c>
      <c r="C652" t="s">
        <v>3289</v>
      </c>
      <c r="D652" t="s">
        <v>3693</v>
      </c>
      <c r="E652" t="s">
        <v>3694</v>
      </c>
      <c r="F652">
        <v>0</v>
      </c>
      <c r="G652">
        <v>0</v>
      </c>
      <c r="H652">
        <v>4000</v>
      </c>
      <c r="I652" t="s">
        <v>1941</v>
      </c>
      <c r="J652" t="s">
        <v>76</v>
      </c>
      <c r="K652" t="s">
        <v>135</v>
      </c>
      <c r="O652" t="str">
        <f t="shared" si="200"/>
        <v>Noah Togiai</v>
      </c>
      <c r="P652" t="str">
        <f>IFERROR(VLOOKUP(O:O,'Name Bridge'!A:B,2,FALSE),O:O)</f>
        <v>Noah Togiai</v>
      </c>
      <c r="Q652" s="12">
        <f>VLOOKUP($K652,'Defensive Stats'!$AC:$AH,2,FALSE)</f>
        <v>7.0796296296296299</v>
      </c>
      <c r="R652" s="12">
        <f>VLOOKUP($K652,'Defensive Stats'!$AC:$AH,4,FALSE)</f>
        <v>4.7444219066937121</v>
      </c>
      <c r="S652" s="12">
        <f>VLOOKUP($K652,'Defensive Stats'!$AC:$AH,6,FALSE)</f>
        <v>10.304582210242588</v>
      </c>
      <c r="T652" s="12">
        <f>IFERROR(VLOOKUP($P652,Passing!$C:$AF,9,FALSE)/VLOOKUP($P652,Passing!$C:$AF,5,FALSE),0)</f>
        <v>0</v>
      </c>
      <c r="U652" s="12">
        <f>IFERROR(VLOOKUP($P652,Passing!$C:$AF,11,FALSE)/VLOOKUP($P652,Passing!$C:$AF,5,FALSE),0)</f>
        <v>0</v>
      </c>
      <c r="V652" s="12">
        <f>IFERROR(VLOOKUP($P652,Passing!$C:$AF,18,FALSE),0)</f>
        <v>0</v>
      </c>
      <c r="W652" s="12">
        <f>IFERROR(VLOOKUP($P652,Passing!$C:$AF,12,FALSE)/VLOOKUP($P652,Passing!$C:$AF,5,FALSE),0)</f>
        <v>0</v>
      </c>
      <c r="X652" s="12">
        <f>IFERROR(IF(OR($B652="D",$B652="K"),0,VLOOKUP($P652,Receiving!$C:$T,7,FALSE)/VLOOKUP($P652,Receiving!$C:$T,5,FALSE)),0)*$AJ652</f>
        <v>0</v>
      </c>
      <c r="Y652" s="21">
        <f>IFERROR(VLOOKUP($P652,Receiving!$C:$T,8,FALSE)/VLOOKUP($P652,Receiving!$C:$T,5,FALSE),0)</f>
        <v>0</v>
      </c>
      <c r="Z652" s="21">
        <f>IFERROR(VLOOKUP($P652,Receiving!$C:$T,10,FALSE)/VLOOKUP($P652,Receiving!$C:$T,5,FALSE),0)</f>
        <v>0</v>
      </c>
      <c r="AA652" s="21">
        <f>IFERROR(VLOOKUP($P652,Receiving!$C:$T,11,FALSE),0)</f>
        <v>0</v>
      </c>
      <c r="AB652" s="21">
        <f>IFERROR(VLOOKUP($P652,Receiving!$C:$T,14,FALSE),0)</f>
        <v>0</v>
      </c>
      <c r="AC652" s="21">
        <f>IFERROR(VLOOKUP($P652,Receiving!$C:$T,11,FALSE)/VLOOKUP($P652,Receiving!$C:$T,5,FALSE),0)</f>
        <v>0</v>
      </c>
      <c r="AD652" s="12">
        <f>IFERROR(VLOOKUP($P652,Rushing!$C:$P,7,FALSE)/VLOOKUP($P652,Rushing!$C:$P,5,FALSE),0)</f>
        <v>0</v>
      </c>
      <c r="AE652" s="12">
        <f>IFERROR(VLOOKUP($P652,Rushing!$C:$P,8,FALSE)/VLOOKUP($P652,Rushing!$C:$P,5,FALSE),0)</f>
        <v>0</v>
      </c>
      <c r="AF652" s="12">
        <f>IFERROR(VLOOKUP($P652,Rushing!$C:$P,12,FALSE),0)</f>
        <v>0</v>
      </c>
      <c r="AG652" s="12">
        <f>IFERROR(VLOOKUP($P652,Rushing!$C:$P,9,FALSE)/VLOOKUP($P652,Rushing!$C:$P,5,FALSE),0)</f>
        <v>0</v>
      </c>
      <c r="AH652" s="12">
        <f>VLOOKUP($J652,'Vegas Odds'!$B:$S,18,FALSE)</f>
        <v>29.284970403171386</v>
      </c>
      <c r="AI652" s="12">
        <f>VLOOKUP($J652,'Vegas Odds'!$B:$S,17,FALSE)</f>
        <v>32.615029596828613</v>
      </c>
      <c r="AJ652">
        <v>1</v>
      </c>
      <c r="AK652" s="12">
        <f t="shared" si="193"/>
        <v>0</v>
      </c>
      <c r="AL652" s="12">
        <f t="shared" si="194"/>
        <v>0</v>
      </c>
      <c r="AM652" s="12">
        <f>V652/Team_Defense_Table[[#Totals],[Passing yds/att]]*'Fanduel Export'!Q652</f>
        <v>0</v>
      </c>
      <c r="AN652" s="12">
        <f t="shared" ref="AN652:AN715" si="209">AM652*AL652</f>
        <v>0</v>
      </c>
      <c r="AO652" s="12">
        <f>IFERROR(IF(OR($B652="D",$B652="K"),0,VLOOKUP($P652,Receiving!$C:$T,7,FALSE)/VLOOKUP($P652,Receiving!$C:$T,5,FALSE)),0)*$AJ652</f>
        <v>0</v>
      </c>
      <c r="AP652" s="21">
        <f t="shared" si="201"/>
        <v>48.590422077922085</v>
      </c>
      <c r="AQ652" s="21">
        <f t="shared" si="202"/>
        <v>0</v>
      </c>
      <c r="AR652" s="22">
        <f t="shared" si="195"/>
        <v>0</v>
      </c>
      <c r="AS652" s="22">
        <f t="shared" si="203"/>
        <v>0</v>
      </c>
      <c r="AT652" s="22">
        <f>AA652/Team_Defense_Table[[#Totals],[Yards per completion]]*'Fanduel Export'!S652</f>
        <v>0</v>
      </c>
      <c r="AU652" s="12">
        <f t="shared" ref="AU652:AU715" si="210">AS652*AT652</f>
        <v>0</v>
      </c>
      <c r="AV652" s="12">
        <f t="shared" si="196"/>
        <v>0</v>
      </c>
      <c r="AW652" s="21">
        <f t="shared" si="204"/>
        <v>20.961922799422798</v>
      </c>
      <c r="AX652" s="12">
        <f t="shared" si="205"/>
        <v>0</v>
      </c>
      <c r="AY652" s="12">
        <f>AF652/Team_Defense_Table[[#Totals],[Rushing Y/A]]*R652</f>
        <v>0</v>
      </c>
      <c r="AZ652" s="12">
        <f t="shared" ref="AZ652:AZ715" si="211">AY652*AX652</f>
        <v>0</v>
      </c>
      <c r="BA652" s="22">
        <f t="shared" si="197"/>
        <v>0</v>
      </c>
      <c r="BB652" s="22">
        <f t="shared" si="198"/>
        <v>0</v>
      </c>
      <c r="BC652" s="21">
        <f t="shared" si="199"/>
        <v>0</v>
      </c>
      <c r="BD652" t="str">
        <f t="shared" si="206"/>
        <v>Noah Togiai</v>
      </c>
      <c r="BE652">
        <f t="shared" si="207"/>
        <v>4000</v>
      </c>
      <c r="BF652" t="str">
        <f t="shared" si="208"/>
        <v>TE</v>
      </c>
    </row>
    <row r="653" spans="1:58" x14ac:dyDescent="0.3">
      <c r="A653" t="s">
        <v>3695</v>
      </c>
      <c r="B653" t="s">
        <v>52</v>
      </c>
      <c r="C653" t="s">
        <v>3696</v>
      </c>
      <c r="D653" t="s">
        <v>471</v>
      </c>
      <c r="E653" t="s">
        <v>3697</v>
      </c>
      <c r="F653">
        <v>2.1000000635782801</v>
      </c>
      <c r="G653">
        <v>6</v>
      </c>
      <c r="H653">
        <v>4000</v>
      </c>
      <c r="I653" t="s">
        <v>1968</v>
      </c>
      <c r="J653" t="s">
        <v>99</v>
      </c>
      <c r="K653" t="s">
        <v>72</v>
      </c>
      <c r="O653" t="str">
        <f t="shared" si="200"/>
        <v>J.P. Holtz</v>
      </c>
      <c r="P653" t="str">
        <f>IFERROR(VLOOKUP(O:O,'Name Bridge'!A:B,2,FALSE),O:O)</f>
        <v>J.P. Holtz</v>
      </c>
      <c r="Q653" s="12">
        <f>VLOOKUP($K653,'Defensive Stats'!$AC:$AH,2,FALSE)</f>
        <v>7.4484451718494276</v>
      </c>
      <c r="R653" s="12">
        <f>VLOOKUP($K653,'Defensive Stats'!$AC:$AH,4,FALSE)</f>
        <v>4.0769230769230766</v>
      </c>
      <c r="S653" s="12">
        <f>VLOOKUP($K653,'Defensive Stats'!$AC:$AH,6,FALSE)</f>
        <v>11.94488188976378</v>
      </c>
      <c r="T653" s="12">
        <f>IFERROR(VLOOKUP($P653,Passing!$C:$AF,9,FALSE)/VLOOKUP($P653,Passing!$C:$AF,5,FALSE),0)</f>
        <v>0</v>
      </c>
      <c r="U653" s="12">
        <f>IFERROR(VLOOKUP($P653,Passing!$C:$AF,11,FALSE)/VLOOKUP($P653,Passing!$C:$AF,5,FALSE),0)</f>
        <v>0</v>
      </c>
      <c r="V653" s="12">
        <f>IFERROR(VLOOKUP($P653,Passing!$C:$AF,18,FALSE),0)</f>
        <v>0</v>
      </c>
      <c r="W653" s="12">
        <f>IFERROR(VLOOKUP($P653,Passing!$C:$AF,12,FALSE)/VLOOKUP($P653,Passing!$C:$AF,5,FALSE),0)</f>
        <v>0</v>
      </c>
      <c r="X653" s="12">
        <f>IFERROR(IF(OR($B653="D",$B653="K"),0,VLOOKUP($P653,Receiving!$C:$T,7,FALSE)/VLOOKUP($P653,Receiving!$C:$T,5,FALSE)),0)*$AJ653</f>
        <v>0.53333333333333333</v>
      </c>
      <c r="Y653" s="21">
        <f>IFERROR(VLOOKUP($P653,Receiving!$C:$T,8,FALSE)/VLOOKUP($P653,Receiving!$C:$T,5,FALSE),0)</f>
        <v>0.46666666666666667</v>
      </c>
      <c r="Z653" s="21">
        <f>IFERROR(VLOOKUP($P653,Receiving!$C:$T,10,FALSE)/VLOOKUP($P653,Receiving!$C:$T,5,FALSE),0)</f>
        <v>6.0666666666666664</v>
      </c>
      <c r="AA653" s="21">
        <f>IFERROR(VLOOKUP($P653,Receiving!$C:$T,11,FALSE),0)</f>
        <v>13</v>
      </c>
      <c r="AB653" s="21">
        <f>IFERROR(VLOOKUP($P653,Receiving!$C:$T,14,FALSE),0)</f>
        <v>30</v>
      </c>
      <c r="AC653" s="21">
        <f>IFERROR(VLOOKUP($P653,Receiving!$C:$T,11,FALSE)/VLOOKUP($P653,Receiving!$C:$T,5,FALSE),0)</f>
        <v>0.8666666666666667</v>
      </c>
      <c r="AD653" s="12">
        <f>IFERROR(VLOOKUP($P653,Rushing!$C:$P,7,FALSE)/VLOOKUP($P653,Rushing!$C:$P,5,FALSE),0)</f>
        <v>0</v>
      </c>
      <c r="AE653" s="12">
        <f>IFERROR(VLOOKUP($P653,Rushing!$C:$P,8,FALSE)/VLOOKUP($P653,Rushing!$C:$P,5,FALSE),0)</f>
        <v>0</v>
      </c>
      <c r="AF653" s="12">
        <f>IFERROR(VLOOKUP($P653,Rushing!$C:$P,12,FALSE),0)</f>
        <v>0</v>
      </c>
      <c r="AG653" s="12">
        <f>IFERROR(VLOOKUP($P653,Rushing!$C:$P,9,FALSE)/VLOOKUP($P653,Rushing!$C:$P,5,FALSE),0)</f>
        <v>0</v>
      </c>
      <c r="AH653" s="12">
        <f>VLOOKUP($J653,'Vegas Odds'!$B:$S,18,FALSE)</f>
        <v>39.087289482995565</v>
      </c>
      <c r="AI653" s="12">
        <f>VLOOKUP($J653,'Vegas Odds'!$B:$S,17,FALSE)</f>
        <v>21.912710517004435</v>
      </c>
      <c r="AJ653">
        <v>1</v>
      </c>
      <c r="AK653" s="12">
        <f t="shared" si="193"/>
        <v>0</v>
      </c>
      <c r="AL653" s="12">
        <f t="shared" si="194"/>
        <v>0</v>
      </c>
      <c r="AM653" s="12">
        <f>V653/Team_Defense_Table[[#Totals],[Passing yds/att]]*'Fanduel Export'!Q653</f>
        <v>0</v>
      </c>
      <c r="AN653" s="12">
        <f t="shared" si="209"/>
        <v>0</v>
      </c>
      <c r="AO653" s="12">
        <f>IFERROR(IF(OR($B653="D",$B653="K"),0,VLOOKUP($P653,Receiving!$C:$T,7,FALSE)/VLOOKUP($P653,Receiving!$C:$T,5,FALSE)),0)*$AJ653</f>
        <v>0.53333333333333333</v>
      </c>
      <c r="AP653" s="21">
        <f t="shared" si="201"/>
        <v>29.935714285714287</v>
      </c>
      <c r="AQ653" s="21">
        <f t="shared" si="202"/>
        <v>0.69637738361496915</v>
      </c>
      <c r="AR653" s="22">
        <f t="shared" si="195"/>
        <v>0.46666666666666667</v>
      </c>
      <c r="AS653" s="22">
        <f t="shared" si="203"/>
        <v>0.609330210663098</v>
      </c>
      <c r="AT653" s="22">
        <f>AA653/Team_Defense_Table[[#Totals],[Yards per completion]]*'Fanduel Export'!S653</f>
        <v>14.623835197652786</v>
      </c>
      <c r="AU653" s="12">
        <f t="shared" si="210"/>
        <v>8.9107445816881992</v>
      </c>
      <c r="AV653" s="12">
        <f t="shared" si="196"/>
        <v>0</v>
      </c>
      <c r="AW653" s="21">
        <f t="shared" si="204"/>
        <v>24.985714285714284</v>
      </c>
      <c r="AX653" s="12">
        <f t="shared" si="205"/>
        <v>0</v>
      </c>
      <c r="AY653" s="12">
        <f>AF653/Team_Defense_Table[[#Totals],[Rushing Y/A]]*R653</f>
        <v>0</v>
      </c>
      <c r="AZ653" s="12">
        <f t="shared" si="211"/>
        <v>0</v>
      </c>
      <c r="BA653" s="22">
        <f t="shared" si="197"/>
        <v>1.1244077915021533</v>
      </c>
      <c r="BB653" s="22">
        <f t="shared" si="198"/>
        <v>0.28110194787553833</v>
      </c>
      <c r="BC653" s="21">
        <f t="shared" si="199"/>
        <v>0.13333333333333333</v>
      </c>
      <c r="BD653" t="str">
        <f t="shared" si="206"/>
        <v>J.P. Holtz</v>
      </c>
      <c r="BE653">
        <f t="shared" si="207"/>
        <v>4000</v>
      </c>
      <c r="BF653" t="str">
        <f t="shared" si="208"/>
        <v>TE</v>
      </c>
    </row>
    <row r="654" spans="1:58" x14ac:dyDescent="0.3">
      <c r="A654" t="s">
        <v>3698</v>
      </c>
      <c r="B654" t="s">
        <v>52</v>
      </c>
      <c r="C654" t="s">
        <v>3699</v>
      </c>
      <c r="D654" t="s">
        <v>3700</v>
      </c>
      <c r="E654" t="s">
        <v>3701</v>
      </c>
      <c r="F654">
        <v>0</v>
      </c>
      <c r="G654">
        <v>0</v>
      </c>
      <c r="H654">
        <v>4000</v>
      </c>
      <c r="I654" t="s">
        <v>1900</v>
      </c>
      <c r="J654" t="s">
        <v>61</v>
      </c>
      <c r="K654" t="s">
        <v>84</v>
      </c>
      <c r="O654" t="str">
        <f t="shared" si="200"/>
        <v>Dom Wood-Anderson</v>
      </c>
      <c r="P654" t="str">
        <f>IFERROR(VLOOKUP(O:O,'Name Bridge'!A:B,2,FALSE),O:O)</f>
        <v>Dom Wood-Anderson</v>
      </c>
      <c r="Q654" s="12">
        <f>VLOOKUP($K654,'Defensive Stats'!$AC:$AH,2,FALSE)</f>
        <v>7.3097014925373136</v>
      </c>
      <c r="R654" s="12">
        <f>VLOOKUP($K654,'Defensive Stats'!$AC:$AH,4,FALSE)</f>
        <v>4.2161520190023749</v>
      </c>
      <c r="S654" s="12">
        <f>VLOOKUP($K654,'Defensive Stats'!$AC:$AH,6,FALSE)</f>
        <v>11.162393162393162</v>
      </c>
      <c r="T654" s="12">
        <f>IFERROR(VLOOKUP($P654,Passing!$C:$AF,9,FALSE)/VLOOKUP($P654,Passing!$C:$AF,5,FALSE),0)</f>
        <v>0</v>
      </c>
      <c r="U654" s="12">
        <f>IFERROR(VLOOKUP($P654,Passing!$C:$AF,11,FALSE)/VLOOKUP($P654,Passing!$C:$AF,5,FALSE),0)</f>
        <v>0</v>
      </c>
      <c r="V654" s="12">
        <f>IFERROR(VLOOKUP($P654,Passing!$C:$AF,18,FALSE),0)</f>
        <v>0</v>
      </c>
      <c r="W654" s="12">
        <f>IFERROR(VLOOKUP($P654,Passing!$C:$AF,12,FALSE)/VLOOKUP($P654,Passing!$C:$AF,5,FALSE),0)</f>
        <v>0</v>
      </c>
      <c r="X654" s="12">
        <f>IFERROR(IF(OR($B654="D",$B654="K"),0,VLOOKUP($P654,Receiving!$C:$T,7,FALSE)/VLOOKUP($P654,Receiving!$C:$T,5,FALSE)),0)*$AJ654</f>
        <v>0</v>
      </c>
      <c r="Y654" s="21">
        <f>IFERROR(VLOOKUP($P654,Receiving!$C:$T,8,FALSE)/VLOOKUP($P654,Receiving!$C:$T,5,FALSE),0)</f>
        <v>0</v>
      </c>
      <c r="Z654" s="21">
        <f>IFERROR(VLOOKUP($P654,Receiving!$C:$T,10,FALSE)/VLOOKUP($P654,Receiving!$C:$T,5,FALSE),0)</f>
        <v>0</v>
      </c>
      <c r="AA654" s="21">
        <f>IFERROR(VLOOKUP($P654,Receiving!$C:$T,11,FALSE),0)</f>
        <v>0</v>
      </c>
      <c r="AB654" s="21">
        <f>IFERROR(VLOOKUP($P654,Receiving!$C:$T,14,FALSE),0)</f>
        <v>0</v>
      </c>
      <c r="AC654" s="21">
        <f>IFERROR(VLOOKUP($P654,Receiving!$C:$T,11,FALSE)/VLOOKUP($P654,Receiving!$C:$T,5,FALSE),0)</f>
        <v>0</v>
      </c>
      <c r="AD654" s="12">
        <f>IFERROR(VLOOKUP($P654,Rushing!$C:$P,7,FALSE)/VLOOKUP($P654,Rushing!$C:$P,5,FALSE),0)</f>
        <v>0</v>
      </c>
      <c r="AE654" s="12">
        <f>IFERROR(VLOOKUP($P654,Rushing!$C:$P,8,FALSE)/VLOOKUP($P654,Rushing!$C:$P,5,FALSE),0)</f>
        <v>0</v>
      </c>
      <c r="AF654" s="12">
        <f>IFERROR(VLOOKUP($P654,Rushing!$C:$P,12,FALSE),0)</f>
        <v>0</v>
      </c>
      <c r="AG654" s="12">
        <f>IFERROR(VLOOKUP($P654,Rushing!$C:$P,9,FALSE)/VLOOKUP($P654,Rushing!$C:$P,5,FALSE),0)</f>
        <v>0</v>
      </c>
      <c r="AH654" s="12">
        <f>VLOOKUP($J654,'Vegas Odds'!$B:$S,18,FALSE)</f>
        <v>34.284943948412703</v>
      </c>
      <c r="AI654" s="12">
        <f>VLOOKUP($J654,'Vegas Odds'!$B:$S,17,FALSE)</f>
        <v>30.315056051587295</v>
      </c>
      <c r="AJ654">
        <v>1</v>
      </c>
      <c r="AK654" s="12">
        <f t="shared" si="193"/>
        <v>0</v>
      </c>
      <c r="AL654" s="12">
        <f t="shared" si="194"/>
        <v>0</v>
      </c>
      <c r="AM654" s="12">
        <f>V654/Team_Defense_Table[[#Totals],[Passing yds/att]]*'Fanduel Export'!Q654</f>
        <v>0</v>
      </c>
      <c r="AN654" s="12">
        <f t="shared" si="209"/>
        <v>0</v>
      </c>
      <c r="AO654" s="12">
        <f>IFERROR(IF(OR($B654="D",$B654="K"),0,VLOOKUP($P654,Receiving!$C:$T,7,FALSE)/VLOOKUP($P654,Receiving!$C:$T,5,FALSE)),0)*$AJ654</f>
        <v>0</v>
      </c>
      <c r="AP654" s="21">
        <f t="shared" si="201"/>
        <v>34.263041125541122</v>
      </c>
      <c r="AQ654" s="21">
        <f t="shared" si="202"/>
        <v>0</v>
      </c>
      <c r="AR654" s="22">
        <f t="shared" si="195"/>
        <v>0</v>
      </c>
      <c r="AS654" s="22">
        <f t="shared" si="203"/>
        <v>0</v>
      </c>
      <c r="AT654" s="22">
        <f>AA654/Team_Defense_Table[[#Totals],[Yards per completion]]*'Fanduel Export'!S654</f>
        <v>0</v>
      </c>
      <c r="AU654" s="12">
        <f t="shared" si="210"/>
        <v>0</v>
      </c>
      <c r="AV654" s="12">
        <f t="shared" si="196"/>
        <v>0</v>
      </c>
      <c r="AW654" s="21">
        <f t="shared" si="204"/>
        <v>46.789285714285711</v>
      </c>
      <c r="AX654" s="12">
        <f t="shared" si="205"/>
        <v>0</v>
      </c>
      <c r="AY654" s="12">
        <f>AF654/Team_Defense_Table[[#Totals],[Rushing Y/A]]*R654</f>
        <v>0</v>
      </c>
      <c r="AZ654" s="12">
        <f t="shared" si="211"/>
        <v>0</v>
      </c>
      <c r="BA654" s="22">
        <f t="shared" si="197"/>
        <v>0</v>
      </c>
      <c r="BB654" s="22">
        <f t="shared" si="198"/>
        <v>0</v>
      </c>
      <c r="BC654" s="21">
        <f t="shared" si="199"/>
        <v>0</v>
      </c>
      <c r="BD654" t="str">
        <f t="shared" si="206"/>
        <v>Dom Wood-Anderson</v>
      </c>
      <c r="BE654">
        <f t="shared" si="207"/>
        <v>4000</v>
      </c>
      <c r="BF654" t="str">
        <f t="shared" si="208"/>
        <v>TE</v>
      </c>
    </row>
    <row r="655" spans="1:58" x14ac:dyDescent="0.3">
      <c r="A655" t="s">
        <v>3702</v>
      </c>
      <c r="B655" t="s">
        <v>52</v>
      </c>
      <c r="C655" t="s">
        <v>1998</v>
      </c>
      <c r="D655" t="s">
        <v>401</v>
      </c>
      <c r="E655" t="s">
        <v>3703</v>
      </c>
      <c r="F655">
        <v>3.25</v>
      </c>
      <c r="G655">
        <v>8</v>
      </c>
      <c r="H655">
        <v>4000</v>
      </c>
      <c r="I655" t="s">
        <v>1884</v>
      </c>
      <c r="J655" t="s">
        <v>1138</v>
      </c>
      <c r="K655" t="s">
        <v>33</v>
      </c>
      <c r="O655" t="str">
        <f t="shared" si="200"/>
        <v>Derek Carrier</v>
      </c>
      <c r="P655" t="str">
        <f>IFERROR(VLOOKUP(O:O,'Name Bridge'!A:B,2,FALSE),O:O)</f>
        <v>Derek Carrier</v>
      </c>
      <c r="Q655" s="12">
        <f>VLOOKUP($K655,'Defensive Stats'!$AC:$AH,2,FALSE)</f>
        <v>6.7941176470588234</v>
      </c>
      <c r="R655" s="12">
        <f>VLOOKUP($K655,'Defensive Stats'!$AC:$AH,4,FALSE)</f>
        <v>5.1595505617977526</v>
      </c>
      <c r="S655" s="12">
        <f>VLOOKUP($K655,'Defensive Stats'!$AC:$AH,6,FALSE)</f>
        <v>10.651296829971182</v>
      </c>
      <c r="T655" s="12">
        <f>IFERROR(VLOOKUP($P655,Passing!$C:$AF,9,FALSE)/VLOOKUP($P655,Passing!$C:$AF,5,FALSE),0)</f>
        <v>0</v>
      </c>
      <c r="U655" s="12">
        <f>IFERROR(VLOOKUP($P655,Passing!$C:$AF,11,FALSE)/VLOOKUP($P655,Passing!$C:$AF,5,FALSE),0)</f>
        <v>0</v>
      </c>
      <c r="V655" s="12">
        <f>IFERROR(VLOOKUP($P655,Passing!$C:$AF,18,FALSE),0)</f>
        <v>0</v>
      </c>
      <c r="W655" s="12">
        <f>IFERROR(VLOOKUP($P655,Passing!$C:$AF,12,FALSE)/VLOOKUP($P655,Passing!$C:$AF,5,FALSE),0)</f>
        <v>0</v>
      </c>
      <c r="X655" s="12">
        <f>IFERROR(IF(OR($B655="D",$B655="K"),0,VLOOKUP($P655,Receiving!$C:$T,7,FALSE)/VLOOKUP($P655,Receiving!$C:$T,5,FALSE)),0)*$AJ655</f>
        <v>1.1875</v>
      </c>
      <c r="Y655" s="21">
        <f>IFERROR(VLOOKUP($P655,Receiving!$C:$T,8,FALSE)/VLOOKUP($P655,Receiving!$C:$T,5,FALSE),0)</f>
        <v>0.8125</v>
      </c>
      <c r="Z655" s="21">
        <f>IFERROR(VLOOKUP($P655,Receiving!$C:$T,10,FALSE)/VLOOKUP($P655,Receiving!$C:$T,5,FALSE),0)</f>
        <v>6.75</v>
      </c>
      <c r="AA655" s="21">
        <f>IFERROR(VLOOKUP($P655,Receiving!$C:$T,11,FALSE),0)</f>
        <v>8.3000000000000007</v>
      </c>
      <c r="AB655" s="21">
        <f>IFERROR(VLOOKUP($P655,Receiving!$C:$T,14,FALSE),0)</f>
        <v>25</v>
      </c>
      <c r="AC655" s="21">
        <f>IFERROR(VLOOKUP($P655,Receiving!$C:$T,11,FALSE)/VLOOKUP($P655,Receiving!$C:$T,5,FALSE),0)</f>
        <v>0.51875000000000004</v>
      </c>
      <c r="AD655" s="12">
        <f>IFERROR(VLOOKUP($P655,Rushing!$C:$P,7,FALSE)/VLOOKUP($P655,Rushing!$C:$P,5,FALSE),0)</f>
        <v>6.25E-2</v>
      </c>
      <c r="AE655" s="12">
        <f>IFERROR(VLOOKUP($P655,Rushing!$C:$P,8,FALSE)/VLOOKUP($P655,Rushing!$C:$P,5,FALSE),0)</f>
        <v>1.6875</v>
      </c>
      <c r="AF655" s="12" t="str">
        <f>IFERROR(VLOOKUP($P655,Rushing!$C:$P,12,FALSE),0)</f>
        <v>27.0</v>
      </c>
      <c r="AG655" s="12">
        <f>IFERROR(VLOOKUP($P655,Rushing!$C:$P,9,FALSE)/VLOOKUP($P655,Rushing!$C:$P,5,FALSE),0)</f>
        <v>0</v>
      </c>
      <c r="AH655" s="12">
        <f>VLOOKUP($J655,'Vegas Odds'!$B:$S,18,FALSE)</f>
        <v>29.094443537499998</v>
      </c>
      <c r="AI655" s="12">
        <f>VLOOKUP($J655,'Vegas Odds'!$B:$S,17,FALSE)</f>
        <v>32.205556462499999</v>
      </c>
      <c r="AJ655">
        <v>1</v>
      </c>
      <c r="AK655" s="12">
        <f t="shared" si="193"/>
        <v>0</v>
      </c>
      <c r="AL655" s="12">
        <f t="shared" si="194"/>
        <v>0</v>
      </c>
      <c r="AM655" s="12">
        <f>V655/Team_Defense_Table[[#Totals],[Passing yds/att]]*'Fanduel Export'!Q655</f>
        <v>0</v>
      </c>
      <c r="AN655" s="12">
        <f t="shared" si="209"/>
        <v>0</v>
      </c>
      <c r="AO655" s="12">
        <f>IFERROR(IF(OR($B655="D",$B655="K"),0,VLOOKUP($P655,Receiving!$C:$T,7,FALSE)/VLOOKUP($P655,Receiving!$C:$T,5,FALSE)),0)*$AJ655</f>
        <v>1.1875</v>
      </c>
      <c r="AP655" s="21">
        <f t="shared" si="201"/>
        <v>44.777285214785209</v>
      </c>
      <c r="AQ655" s="21">
        <f t="shared" si="202"/>
        <v>0.77158879854049622</v>
      </c>
      <c r="AR655" s="22">
        <f t="shared" si="195"/>
        <v>0.8125</v>
      </c>
      <c r="AS655" s="22">
        <f t="shared" si="203"/>
        <v>0.5279291779487606</v>
      </c>
      <c r="AT655" s="22">
        <f>AA655/Team_Defense_Table[[#Totals],[Yards per completion]]*'Fanduel Export'!S655</f>
        <v>8.3256212907965388</v>
      </c>
      <c r="AU655" s="12">
        <f t="shared" si="210"/>
        <v>4.3953384039629162</v>
      </c>
      <c r="AV655" s="12">
        <f t="shared" si="196"/>
        <v>6.25E-2</v>
      </c>
      <c r="AW655" s="21">
        <f t="shared" si="204"/>
        <v>27.354940892440894</v>
      </c>
      <c r="AX655" s="12">
        <f t="shared" si="205"/>
        <v>7.3582585567292108E-2</v>
      </c>
      <c r="AY655" s="12">
        <f>AF655/Team_Defense_Table[[#Totals],[Rushing Y/A]]*R655</f>
        <v>32.303273082559841</v>
      </c>
      <c r="AZ655" s="12">
        <f t="shared" si="211"/>
        <v>2.3769583557010634</v>
      </c>
      <c r="BA655" s="22">
        <f t="shared" si="197"/>
        <v>1.083479675966398</v>
      </c>
      <c r="BB655" s="22">
        <f t="shared" si="198"/>
        <v>0.27086991899159951</v>
      </c>
      <c r="BC655" s="21">
        <f t="shared" si="199"/>
        <v>0.296875</v>
      </c>
      <c r="BD655" t="str">
        <f t="shared" si="206"/>
        <v>Derek Carrier</v>
      </c>
      <c r="BE655">
        <f t="shared" si="207"/>
        <v>4000</v>
      </c>
      <c r="BF655" t="str">
        <f t="shared" si="208"/>
        <v>TE</v>
      </c>
    </row>
    <row r="656" spans="1:58" x14ac:dyDescent="0.3">
      <c r="A656" t="s">
        <v>3704</v>
      </c>
      <c r="B656" t="s">
        <v>52</v>
      </c>
      <c r="C656" t="s">
        <v>3705</v>
      </c>
      <c r="D656" t="s">
        <v>3706</v>
      </c>
      <c r="E656" t="s">
        <v>2655</v>
      </c>
      <c r="F656">
        <v>0</v>
      </c>
      <c r="G656">
        <v>0</v>
      </c>
      <c r="H656">
        <v>4000</v>
      </c>
      <c r="I656" t="s">
        <v>1941</v>
      </c>
      <c r="J656" t="s">
        <v>135</v>
      </c>
      <c r="K656" t="s">
        <v>76</v>
      </c>
      <c r="L656" t="s">
        <v>1980</v>
      </c>
      <c r="M656" t="s">
        <v>2206</v>
      </c>
      <c r="O656" t="str">
        <f t="shared" si="200"/>
        <v>Thaddeus Moss</v>
      </c>
      <c r="P656" t="str">
        <f>IFERROR(VLOOKUP(O:O,'Name Bridge'!A:B,2,FALSE),O:O)</f>
        <v>Thaddeus Moss</v>
      </c>
      <c r="Q656" s="12">
        <f>VLOOKUP($K656,'Defensive Stats'!$AC:$AH,2,FALSE)</f>
        <v>6.7688266199649734</v>
      </c>
      <c r="R656" s="12">
        <f>VLOOKUP($K656,'Defensive Stats'!$AC:$AH,4,FALSE)</f>
        <v>4.0849858356940514</v>
      </c>
      <c r="S656" s="12">
        <f>VLOOKUP($K656,'Defensive Stats'!$AC:$AH,6,FALSE)</f>
        <v>11.10632183908046</v>
      </c>
      <c r="T656" s="12">
        <f>IFERROR(VLOOKUP($P656,Passing!$C:$AF,9,FALSE)/VLOOKUP($P656,Passing!$C:$AF,5,FALSE),0)</f>
        <v>0</v>
      </c>
      <c r="U656" s="12">
        <f>IFERROR(VLOOKUP($P656,Passing!$C:$AF,11,FALSE)/VLOOKUP($P656,Passing!$C:$AF,5,FALSE),0)</f>
        <v>0</v>
      </c>
      <c r="V656" s="12">
        <f>IFERROR(VLOOKUP($P656,Passing!$C:$AF,18,FALSE),0)</f>
        <v>0</v>
      </c>
      <c r="W656" s="12">
        <f>IFERROR(VLOOKUP($P656,Passing!$C:$AF,12,FALSE)/VLOOKUP($P656,Passing!$C:$AF,5,FALSE),0)</f>
        <v>0</v>
      </c>
      <c r="X656" s="12">
        <f>IFERROR(IF(OR($B656="D",$B656="K"),0,VLOOKUP($P656,Receiving!$C:$T,7,FALSE)/VLOOKUP($P656,Receiving!$C:$T,5,FALSE)),0)*$AJ656</f>
        <v>0</v>
      </c>
      <c r="Y656" s="21">
        <f>IFERROR(VLOOKUP($P656,Receiving!$C:$T,8,FALSE)/VLOOKUP($P656,Receiving!$C:$T,5,FALSE),0)</f>
        <v>0</v>
      </c>
      <c r="Z656" s="21">
        <f>IFERROR(VLOOKUP($P656,Receiving!$C:$T,10,FALSE)/VLOOKUP($P656,Receiving!$C:$T,5,FALSE),0)</f>
        <v>0</v>
      </c>
      <c r="AA656" s="21">
        <f>IFERROR(VLOOKUP($P656,Receiving!$C:$T,11,FALSE),0)</f>
        <v>0</v>
      </c>
      <c r="AB656" s="21">
        <f>IFERROR(VLOOKUP($P656,Receiving!$C:$T,14,FALSE),0)</f>
        <v>0</v>
      </c>
      <c r="AC656" s="21">
        <f>IFERROR(VLOOKUP($P656,Receiving!$C:$T,11,FALSE)/VLOOKUP($P656,Receiving!$C:$T,5,FALSE),0)</f>
        <v>0</v>
      </c>
      <c r="AD656" s="12">
        <f>IFERROR(VLOOKUP($P656,Rushing!$C:$P,7,FALSE)/VLOOKUP($P656,Rushing!$C:$P,5,FALSE),0)</f>
        <v>0</v>
      </c>
      <c r="AE656" s="12">
        <f>IFERROR(VLOOKUP($P656,Rushing!$C:$P,8,FALSE)/VLOOKUP($P656,Rushing!$C:$P,5,FALSE),0)</f>
        <v>0</v>
      </c>
      <c r="AF656" s="12">
        <f>IFERROR(VLOOKUP($P656,Rushing!$C:$P,12,FALSE),0)</f>
        <v>0</v>
      </c>
      <c r="AG656" s="12">
        <f>IFERROR(VLOOKUP($P656,Rushing!$C:$P,9,FALSE)/VLOOKUP($P656,Rushing!$C:$P,5,FALSE),0)</f>
        <v>0</v>
      </c>
      <c r="AH656" s="12">
        <f>VLOOKUP($J656,'Vegas Odds'!$B:$S,18,FALSE)</f>
        <v>36.75783627131635</v>
      </c>
      <c r="AI656" s="12">
        <f>VLOOKUP($J656,'Vegas Odds'!$B:$S,17,FALSE)</f>
        <v>17.842163728683655</v>
      </c>
      <c r="AJ656">
        <v>1</v>
      </c>
      <c r="AK656" s="12">
        <f t="shared" si="193"/>
        <v>0</v>
      </c>
      <c r="AL656" s="12">
        <f t="shared" si="194"/>
        <v>0</v>
      </c>
      <c r="AM656" s="12">
        <f>V656/Team_Defense_Table[[#Totals],[Passing yds/att]]*'Fanduel Export'!Q656</f>
        <v>0</v>
      </c>
      <c r="AN656" s="12">
        <f t="shared" si="209"/>
        <v>0</v>
      </c>
      <c r="AO656" s="12">
        <f>IFERROR(IF(OR($B656="D",$B656="K"),0,VLOOKUP($P656,Receiving!$C:$T,7,FALSE)/VLOOKUP($P656,Receiving!$C:$T,5,FALSE)),0)*$AJ656</f>
        <v>0</v>
      </c>
      <c r="AP656" s="21">
        <f t="shared" si="201"/>
        <v>32.519155844155847</v>
      </c>
      <c r="AQ656" s="21">
        <f t="shared" si="202"/>
        <v>0</v>
      </c>
      <c r="AR656" s="22">
        <f t="shared" si="195"/>
        <v>0</v>
      </c>
      <c r="AS656" s="22">
        <f t="shared" si="203"/>
        <v>0</v>
      </c>
      <c r="AT656" s="22">
        <f>AA656/Team_Defense_Table[[#Totals],[Yards per completion]]*'Fanduel Export'!S656</f>
        <v>0</v>
      </c>
      <c r="AU656" s="12">
        <f t="shared" si="210"/>
        <v>0</v>
      </c>
      <c r="AV656" s="12">
        <f t="shared" si="196"/>
        <v>0</v>
      </c>
      <c r="AW656" s="21">
        <f t="shared" si="204"/>
        <v>36.928205128205128</v>
      </c>
      <c r="AX656" s="12">
        <f t="shared" si="205"/>
        <v>0</v>
      </c>
      <c r="AY656" s="12">
        <f>AF656/Team_Defense_Table[[#Totals],[Rushing Y/A]]*R656</f>
        <v>0</v>
      </c>
      <c r="AZ656" s="12">
        <f t="shared" si="211"/>
        <v>0</v>
      </c>
      <c r="BA656" s="22">
        <f t="shared" si="197"/>
        <v>0</v>
      </c>
      <c r="BB656" s="22">
        <f t="shared" si="198"/>
        <v>0</v>
      </c>
      <c r="BC656" s="21">
        <f t="shared" si="199"/>
        <v>0</v>
      </c>
      <c r="BD656" t="str">
        <f t="shared" si="206"/>
        <v>Thaddeus Moss</v>
      </c>
      <c r="BE656">
        <f t="shared" si="207"/>
        <v>4000</v>
      </c>
      <c r="BF656" t="str">
        <f t="shared" si="208"/>
        <v>TE</v>
      </c>
    </row>
    <row r="657" spans="1:58" x14ac:dyDescent="0.3">
      <c r="A657" t="s">
        <v>3707</v>
      </c>
      <c r="B657" t="s">
        <v>52</v>
      </c>
      <c r="C657" t="s">
        <v>2216</v>
      </c>
      <c r="D657" t="s">
        <v>838</v>
      </c>
      <c r="E657" t="s">
        <v>2333</v>
      </c>
      <c r="F657">
        <v>0</v>
      </c>
      <c r="G657">
        <v>0</v>
      </c>
      <c r="H657">
        <v>4000</v>
      </c>
      <c r="I657" t="s">
        <v>1892</v>
      </c>
      <c r="J657" t="s">
        <v>1095</v>
      </c>
      <c r="K657" t="s">
        <v>1096</v>
      </c>
      <c r="O657" t="str">
        <f t="shared" si="200"/>
        <v>Garrett Griffin</v>
      </c>
      <c r="P657" t="str">
        <f>IFERROR(VLOOKUP(O:O,'Name Bridge'!A:B,2,FALSE),O:O)</f>
        <v>Garrett Griffin</v>
      </c>
      <c r="Q657" s="12">
        <f>VLOOKUP($K657,'Defensive Stats'!$AC:$AH,2,FALSE)</f>
        <v>6.5090361445783129</v>
      </c>
      <c r="R657" s="12">
        <f>VLOOKUP($K657,'Defensive Stats'!$AC:$AH,4,FALSE)</f>
        <v>3.2624309392265194</v>
      </c>
      <c r="S657" s="12">
        <f>VLOOKUP($K657,'Defensive Stats'!$AC:$AH,6,FALSE)</f>
        <v>10.593137254901961</v>
      </c>
      <c r="T657" s="12">
        <f>IFERROR(VLOOKUP($P657,Passing!$C:$AF,9,FALSE)/VLOOKUP($P657,Passing!$C:$AF,5,FALSE),0)</f>
        <v>0</v>
      </c>
      <c r="U657" s="12">
        <f>IFERROR(VLOOKUP($P657,Passing!$C:$AF,11,FALSE)/VLOOKUP($P657,Passing!$C:$AF,5,FALSE),0)</f>
        <v>0</v>
      </c>
      <c r="V657" s="12">
        <f>IFERROR(VLOOKUP($P657,Passing!$C:$AF,18,FALSE),0)</f>
        <v>0</v>
      </c>
      <c r="W657" s="12">
        <f>IFERROR(VLOOKUP($P657,Passing!$C:$AF,12,FALSE)/VLOOKUP($P657,Passing!$C:$AF,5,FALSE),0)</f>
        <v>0</v>
      </c>
      <c r="X657" s="12">
        <f>IFERROR(IF(OR($B657="D",$B657="K"),0,VLOOKUP($P657,Receiving!$C:$T,7,FALSE)/VLOOKUP($P657,Receiving!$C:$T,5,FALSE)),0)*$AJ657</f>
        <v>0</v>
      </c>
      <c r="Y657" s="21">
        <f>IFERROR(VLOOKUP($P657,Receiving!$C:$T,8,FALSE)/VLOOKUP($P657,Receiving!$C:$T,5,FALSE),0)</f>
        <v>0</v>
      </c>
      <c r="Z657" s="21">
        <f>IFERROR(VLOOKUP($P657,Receiving!$C:$T,10,FALSE)/VLOOKUP($P657,Receiving!$C:$T,5,FALSE),0)</f>
        <v>0</v>
      </c>
      <c r="AA657" s="21">
        <f>IFERROR(VLOOKUP($P657,Receiving!$C:$T,11,FALSE),0)</f>
        <v>0</v>
      </c>
      <c r="AB657" s="21">
        <f>IFERROR(VLOOKUP($P657,Receiving!$C:$T,14,FALSE),0)</f>
        <v>0</v>
      </c>
      <c r="AC657" s="21">
        <f>IFERROR(VLOOKUP($P657,Receiving!$C:$T,11,FALSE)/VLOOKUP($P657,Receiving!$C:$T,5,FALSE),0)</f>
        <v>0</v>
      </c>
      <c r="AD657" s="12">
        <f>IFERROR(VLOOKUP($P657,Rushing!$C:$P,7,FALSE)/VLOOKUP($P657,Rushing!$C:$P,5,FALSE),0)</f>
        <v>0</v>
      </c>
      <c r="AE657" s="12">
        <f>IFERROR(VLOOKUP($P657,Rushing!$C:$P,8,FALSE)/VLOOKUP($P657,Rushing!$C:$P,5,FALSE),0)</f>
        <v>0</v>
      </c>
      <c r="AF657" s="12">
        <f>IFERROR(VLOOKUP($P657,Rushing!$C:$P,12,FALSE),0)</f>
        <v>0</v>
      </c>
      <c r="AG657" s="12">
        <f>IFERROR(VLOOKUP($P657,Rushing!$C:$P,9,FALSE)/VLOOKUP($P657,Rushing!$C:$P,5,FALSE),0)</f>
        <v>0</v>
      </c>
      <c r="AH657" s="12">
        <f>VLOOKUP($J657,'Vegas Odds'!$B:$S,18,FALSE)</f>
        <v>41.698085765579364</v>
      </c>
      <c r="AI657" s="12">
        <f>VLOOKUP($J657,'Vegas Odds'!$B:$S,17,FALSE)</f>
        <v>21.901914234420641</v>
      </c>
      <c r="AJ657">
        <v>1</v>
      </c>
      <c r="AK657" s="12">
        <f t="shared" si="193"/>
        <v>0</v>
      </c>
      <c r="AL657" s="12">
        <f t="shared" si="194"/>
        <v>0</v>
      </c>
      <c r="AM657" s="12">
        <f>V657/Team_Defense_Table[[#Totals],[Passing yds/att]]*'Fanduel Export'!Q657</f>
        <v>0</v>
      </c>
      <c r="AN657" s="12">
        <f t="shared" si="209"/>
        <v>0</v>
      </c>
      <c r="AO657" s="12">
        <f>IFERROR(IF(OR($B657="D",$B657="K"),0,VLOOKUP($P657,Receiving!$C:$T,7,FALSE)/VLOOKUP($P657,Receiving!$C:$T,5,FALSE)),0)*$AJ657</f>
        <v>0</v>
      </c>
      <c r="AP657" s="21">
        <f t="shared" si="201"/>
        <v>40.582776292335119</v>
      </c>
      <c r="AQ657" s="21">
        <f t="shared" si="202"/>
        <v>0</v>
      </c>
      <c r="AR657" s="22">
        <f t="shared" si="195"/>
        <v>0</v>
      </c>
      <c r="AS657" s="22">
        <f t="shared" si="203"/>
        <v>0</v>
      </c>
      <c r="AT657" s="22">
        <f>AA657/Team_Defense_Table[[#Totals],[Yards per completion]]*'Fanduel Export'!S657</f>
        <v>0</v>
      </c>
      <c r="AU657" s="12">
        <f t="shared" si="210"/>
        <v>0</v>
      </c>
      <c r="AV657" s="12">
        <f t="shared" si="196"/>
        <v>0</v>
      </c>
      <c r="AW657" s="21">
        <f t="shared" si="204"/>
        <v>30.380681818181817</v>
      </c>
      <c r="AX657" s="12">
        <f t="shared" si="205"/>
        <v>0</v>
      </c>
      <c r="AY657" s="12">
        <f>AF657/Team_Defense_Table[[#Totals],[Rushing Y/A]]*R657</f>
        <v>0</v>
      </c>
      <c r="AZ657" s="12">
        <f t="shared" si="211"/>
        <v>0</v>
      </c>
      <c r="BA657" s="22">
        <f t="shared" si="197"/>
        <v>0</v>
      </c>
      <c r="BB657" s="22">
        <f t="shared" si="198"/>
        <v>0</v>
      </c>
      <c r="BC657" s="21">
        <f t="shared" si="199"/>
        <v>0</v>
      </c>
      <c r="BD657" t="str">
        <f t="shared" si="206"/>
        <v>Garrett Griffin</v>
      </c>
      <c r="BE657">
        <f t="shared" si="207"/>
        <v>4000</v>
      </c>
      <c r="BF657" t="str">
        <f t="shared" si="208"/>
        <v>TE</v>
      </c>
    </row>
    <row r="658" spans="1:58" x14ac:dyDescent="0.3">
      <c r="A658" t="s">
        <v>3708</v>
      </c>
      <c r="B658" t="s">
        <v>52</v>
      </c>
      <c r="C658" t="s">
        <v>1905</v>
      </c>
      <c r="D658" t="s">
        <v>562</v>
      </c>
      <c r="E658" t="s">
        <v>3709</v>
      </c>
      <c r="F658">
        <v>1</v>
      </c>
      <c r="G658">
        <v>3</v>
      </c>
      <c r="H658">
        <v>4000</v>
      </c>
      <c r="I658" t="s">
        <v>1996</v>
      </c>
      <c r="J658" t="s">
        <v>1092</v>
      </c>
      <c r="K658" t="s">
        <v>104</v>
      </c>
      <c r="O658" t="str">
        <f t="shared" si="200"/>
        <v>Josh Oliver</v>
      </c>
      <c r="P658" t="str">
        <f>IFERROR(VLOOKUP(O:O,'Name Bridge'!A:B,2,FALSE),O:O)</f>
        <v>Josh Oliver</v>
      </c>
      <c r="Q658" s="12">
        <f>VLOOKUP($K658,'Defensive Stats'!$AC:$AH,2,FALSE)</f>
        <v>7.0854092526690389</v>
      </c>
      <c r="R658" s="12">
        <f>VLOOKUP($K658,'Defensive Stats'!$AC:$AH,4,FALSE)</f>
        <v>4.0913838120104442</v>
      </c>
      <c r="S658" s="12">
        <f>VLOOKUP($K658,'Defensive Stats'!$AC:$AH,6,FALSE)</f>
        <v>10.106598984771574</v>
      </c>
      <c r="T658" s="12">
        <f>IFERROR(VLOOKUP($P658,Passing!$C:$AF,9,FALSE)/VLOOKUP($P658,Passing!$C:$AF,5,FALSE),0)</f>
        <v>0</v>
      </c>
      <c r="U658" s="12">
        <f>IFERROR(VLOOKUP($P658,Passing!$C:$AF,11,FALSE)/VLOOKUP($P658,Passing!$C:$AF,5,FALSE),0)</f>
        <v>0</v>
      </c>
      <c r="V658" s="12">
        <f>IFERROR(VLOOKUP($P658,Passing!$C:$AF,18,FALSE),0)</f>
        <v>0</v>
      </c>
      <c r="W658" s="12">
        <f>IFERROR(VLOOKUP($P658,Passing!$C:$AF,12,FALSE)/VLOOKUP($P658,Passing!$C:$AF,5,FALSE),0)</f>
        <v>0</v>
      </c>
      <c r="X658" s="12">
        <f>IFERROR(IF(OR($B658="D",$B658="K"),0,VLOOKUP($P658,Receiving!$C:$T,7,FALSE)/VLOOKUP($P658,Receiving!$C:$T,5,FALSE)),0)*$AJ658</f>
        <v>1.5</v>
      </c>
      <c r="Y658" s="21">
        <f>IFERROR(VLOOKUP($P658,Receiving!$C:$T,8,FALSE)/VLOOKUP($P658,Receiving!$C:$T,5,FALSE),0)</f>
        <v>0.75</v>
      </c>
      <c r="Z658" s="21">
        <f>IFERROR(VLOOKUP($P658,Receiving!$C:$T,10,FALSE)/VLOOKUP($P658,Receiving!$C:$T,5,FALSE),0)</f>
        <v>3.75</v>
      </c>
      <c r="AA658" s="21">
        <f>IFERROR(VLOOKUP($P658,Receiving!$C:$T,11,FALSE),0)</f>
        <v>5</v>
      </c>
      <c r="AB658" s="21">
        <f>IFERROR(VLOOKUP($P658,Receiving!$C:$T,14,FALSE),0)</f>
        <v>6</v>
      </c>
      <c r="AC658" s="21">
        <f>IFERROR(VLOOKUP($P658,Receiving!$C:$T,11,FALSE)/VLOOKUP($P658,Receiving!$C:$T,5,FALSE),0)</f>
        <v>1.25</v>
      </c>
      <c r="AD658" s="12">
        <f>IFERROR(VLOOKUP($P658,Rushing!$C:$P,7,FALSE)/VLOOKUP($P658,Rushing!$C:$P,5,FALSE),0)</f>
        <v>0</v>
      </c>
      <c r="AE658" s="12">
        <f>IFERROR(VLOOKUP($P658,Rushing!$C:$P,8,FALSE)/VLOOKUP($P658,Rushing!$C:$P,5,FALSE),0)</f>
        <v>0</v>
      </c>
      <c r="AF658" s="12">
        <f>IFERROR(VLOOKUP($P658,Rushing!$C:$P,12,FALSE),0)</f>
        <v>0</v>
      </c>
      <c r="AG658" s="12">
        <f>IFERROR(VLOOKUP($P658,Rushing!$C:$P,9,FALSE)/VLOOKUP($P658,Rushing!$C:$P,5,FALSE),0)</f>
        <v>0</v>
      </c>
      <c r="AH658" s="12">
        <f>VLOOKUP($J658,'Vegas Odds'!$B:$S,18,FALSE)</f>
        <v>43.022920729712041</v>
      </c>
      <c r="AI658" s="12">
        <f>VLOOKUP($J658,'Vegas Odds'!$B:$S,17,FALSE)</f>
        <v>18.377079270287954</v>
      </c>
      <c r="AJ658">
        <v>1</v>
      </c>
      <c r="AK658" s="12">
        <f t="shared" si="193"/>
        <v>0</v>
      </c>
      <c r="AL658" s="12">
        <f t="shared" si="194"/>
        <v>0</v>
      </c>
      <c r="AM658" s="12">
        <f>V658/Team_Defense_Table[[#Totals],[Passing yds/att]]*'Fanduel Export'!Q658</f>
        <v>0</v>
      </c>
      <c r="AN658" s="12">
        <f t="shared" si="209"/>
        <v>0</v>
      </c>
      <c r="AO658" s="12">
        <f>IFERROR(IF(OR($B658="D",$B658="K"),0,VLOOKUP($P658,Receiving!$C:$T,7,FALSE)/VLOOKUP($P658,Receiving!$C:$T,5,FALSE)),0)*$AJ658</f>
        <v>1.5</v>
      </c>
      <c r="AP658" s="21">
        <f t="shared" si="201"/>
        <v>39.601298701298703</v>
      </c>
      <c r="AQ658" s="21">
        <f t="shared" si="202"/>
        <v>1.6296026446337653</v>
      </c>
      <c r="AR658" s="22">
        <f t="shared" si="195"/>
        <v>0.75</v>
      </c>
      <c r="AS658" s="22">
        <f t="shared" si="203"/>
        <v>0.81480132231688263</v>
      </c>
      <c r="AT658" s="22">
        <f>AA658/Team_Defense_Table[[#Totals],[Yards per completion]]*'Fanduel Export'!S658</f>
        <v>4.758949652954259</v>
      </c>
      <c r="AU658" s="12">
        <f t="shared" si="210"/>
        <v>3.8775984700665997</v>
      </c>
      <c r="AV658" s="12">
        <f t="shared" si="196"/>
        <v>0</v>
      </c>
      <c r="AW658" s="21">
        <f t="shared" si="204"/>
        <v>30.299350649350647</v>
      </c>
      <c r="AX658" s="12">
        <f t="shared" si="205"/>
        <v>0</v>
      </c>
      <c r="AY658" s="12">
        <f>AF658/Team_Defense_Table[[#Totals],[Rushing Y/A]]*R658</f>
        <v>0</v>
      </c>
      <c r="AZ658" s="12">
        <f t="shared" si="211"/>
        <v>0</v>
      </c>
      <c r="BA658" s="22">
        <f t="shared" si="197"/>
        <v>0.76275984700666</v>
      </c>
      <c r="BB658" s="22">
        <f t="shared" si="198"/>
        <v>0.190689961751665</v>
      </c>
      <c r="BC658" s="21">
        <f t="shared" si="199"/>
        <v>0.375</v>
      </c>
      <c r="BD658" t="str">
        <f t="shared" si="206"/>
        <v>Josh Oliver</v>
      </c>
      <c r="BE658">
        <f t="shared" si="207"/>
        <v>4000</v>
      </c>
      <c r="BF658" t="str">
        <f t="shared" si="208"/>
        <v>TE</v>
      </c>
    </row>
    <row r="659" spans="1:58" x14ac:dyDescent="0.3">
      <c r="A659" t="s">
        <v>3710</v>
      </c>
      <c r="B659" t="s">
        <v>52</v>
      </c>
      <c r="C659" t="s">
        <v>3711</v>
      </c>
      <c r="D659" t="s">
        <v>664</v>
      </c>
      <c r="E659" t="s">
        <v>3712</v>
      </c>
      <c r="F659">
        <v>0</v>
      </c>
      <c r="G659">
        <v>0</v>
      </c>
      <c r="H659">
        <v>4000</v>
      </c>
      <c r="I659" t="s">
        <v>1934</v>
      </c>
      <c r="J659" t="s">
        <v>78</v>
      </c>
      <c r="K659" t="s">
        <v>56</v>
      </c>
      <c r="O659" t="str">
        <f t="shared" si="200"/>
        <v>Mason Schreck</v>
      </c>
      <c r="P659" t="str">
        <f>IFERROR(VLOOKUP(O:O,'Name Bridge'!A:B,2,FALSE),O:O)</f>
        <v>Mason Schreck</v>
      </c>
      <c r="Q659" s="12">
        <f>VLOOKUP($K659,'Defensive Stats'!$AC:$AH,2,FALSE)</f>
        <v>6.9051724137931032</v>
      </c>
      <c r="R659" s="12">
        <f>VLOOKUP($K659,'Defensive Stats'!$AC:$AH,4,FALSE)</f>
        <v>4.2074592074592072</v>
      </c>
      <c r="S659" s="12">
        <f>VLOOKUP($K659,'Defensive Stats'!$AC:$AH,6,FALSE)</f>
        <v>9.7682926829268286</v>
      </c>
      <c r="T659" s="12">
        <f>IFERROR(VLOOKUP($P659,Passing!$C:$AF,9,FALSE)/VLOOKUP($P659,Passing!$C:$AF,5,FALSE),0)</f>
        <v>0</v>
      </c>
      <c r="U659" s="12">
        <f>IFERROR(VLOOKUP($P659,Passing!$C:$AF,11,FALSE)/VLOOKUP($P659,Passing!$C:$AF,5,FALSE),0)</f>
        <v>0</v>
      </c>
      <c r="V659" s="12">
        <f>IFERROR(VLOOKUP($P659,Passing!$C:$AF,18,FALSE),0)</f>
        <v>0</v>
      </c>
      <c r="W659" s="12">
        <f>IFERROR(VLOOKUP($P659,Passing!$C:$AF,12,FALSE)/VLOOKUP($P659,Passing!$C:$AF,5,FALSE),0)</f>
        <v>0</v>
      </c>
      <c r="X659" s="12">
        <f>IFERROR(IF(OR($B659="D",$B659="K"),0,VLOOKUP($P659,Receiving!$C:$T,7,FALSE)/VLOOKUP($P659,Receiving!$C:$T,5,FALSE)),0)*$AJ659</f>
        <v>0</v>
      </c>
      <c r="Y659" s="21">
        <f>IFERROR(VLOOKUP($P659,Receiving!$C:$T,8,FALSE)/VLOOKUP($P659,Receiving!$C:$T,5,FALSE),0)</f>
        <v>0</v>
      </c>
      <c r="Z659" s="21">
        <f>IFERROR(VLOOKUP($P659,Receiving!$C:$T,10,FALSE)/VLOOKUP($P659,Receiving!$C:$T,5,FALSE),0)</f>
        <v>0</v>
      </c>
      <c r="AA659" s="21">
        <f>IFERROR(VLOOKUP($P659,Receiving!$C:$T,11,FALSE),0)</f>
        <v>0</v>
      </c>
      <c r="AB659" s="21">
        <f>IFERROR(VLOOKUP($P659,Receiving!$C:$T,14,FALSE),0)</f>
        <v>0</v>
      </c>
      <c r="AC659" s="21">
        <f>IFERROR(VLOOKUP($P659,Receiving!$C:$T,11,FALSE)/VLOOKUP($P659,Receiving!$C:$T,5,FALSE),0)</f>
        <v>0</v>
      </c>
      <c r="AD659" s="12">
        <f>IFERROR(VLOOKUP($P659,Rushing!$C:$P,7,FALSE)/VLOOKUP($P659,Rushing!$C:$P,5,FALSE),0)</f>
        <v>0</v>
      </c>
      <c r="AE659" s="12">
        <f>IFERROR(VLOOKUP($P659,Rushing!$C:$P,8,FALSE)/VLOOKUP($P659,Rushing!$C:$P,5,FALSE),0)</f>
        <v>0</v>
      </c>
      <c r="AF659" s="12">
        <f>IFERROR(VLOOKUP($P659,Rushing!$C:$P,12,FALSE),0)</f>
        <v>0</v>
      </c>
      <c r="AG659" s="12">
        <f>IFERROR(VLOOKUP($P659,Rushing!$C:$P,9,FALSE)/VLOOKUP($P659,Rushing!$C:$P,5,FALSE),0)</f>
        <v>0</v>
      </c>
      <c r="AH659" s="12">
        <f>VLOOKUP($J659,'Vegas Odds'!$B:$S,18,FALSE)</f>
        <v>37.475043336397064</v>
      </c>
      <c r="AI659" s="12">
        <f>VLOOKUP($J659,'Vegas Odds'!$B:$S,17,FALSE)</f>
        <v>24.624956663602941</v>
      </c>
      <c r="AJ659">
        <v>1</v>
      </c>
      <c r="AK659" s="12">
        <f t="shared" si="193"/>
        <v>0</v>
      </c>
      <c r="AL659" s="12">
        <f t="shared" si="194"/>
        <v>0</v>
      </c>
      <c r="AM659" s="12">
        <f>V659/Team_Defense_Table[[#Totals],[Passing yds/att]]*'Fanduel Export'!Q659</f>
        <v>0</v>
      </c>
      <c r="AN659" s="12">
        <f t="shared" si="209"/>
        <v>0</v>
      </c>
      <c r="AO659" s="12">
        <f>IFERROR(IF(OR($B659="D",$B659="K"),0,VLOOKUP($P659,Receiving!$C:$T,7,FALSE)/VLOOKUP($P659,Receiving!$C:$T,5,FALSE)),0)*$AJ659</f>
        <v>0</v>
      </c>
      <c r="AP659" s="21">
        <f t="shared" si="201"/>
        <v>31.570833333333336</v>
      </c>
      <c r="AQ659" s="21">
        <f t="shared" si="202"/>
        <v>0</v>
      </c>
      <c r="AR659" s="22">
        <f t="shared" si="195"/>
        <v>0</v>
      </c>
      <c r="AS659" s="22">
        <f t="shared" si="203"/>
        <v>0</v>
      </c>
      <c r="AT659" s="22">
        <f>AA659/Team_Defense_Table[[#Totals],[Yards per completion]]*'Fanduel Export'!S659</f>
        <v>0</v>
      </c>
      <c r="AU659" s="12">
        <f t="shared" si="210"/>
        <v>0</v>
      </c>
      <c r="AV659" s="12">
        <f t="shared" si="196"/>
        <v>0</v>
      </c>
      <c r="AW659" s="21">
        <f t="shared" si="204"/>
        <v>28.63095238095238</v>
      </c>
      <c r="AX659" s="12">
        <f t="shared" si="205"/>
        <v>0</v>
      </c>
      <c r="AY659" s="12">
        <f>AF659/Team_Defense_Table[[#Totals],[Rushing Y/A]]*R659</f>
        <v>0</v>
      </c>
      <c r="AZ659" s="12">
        <f t="shared" si="211"/>
        <v>0</v>
      </c>
      <c r="BA659" s="22">
        <f t="shared" si="197"/>
        <v>0</v>
      </c>
      <c r="BB659" s="22">
        <f t="shared" si="198"/>
        <v>0</v>
      </c>
      <c r="BC659" s="21">
        <f t="shared" si="199"/>
        <v>0</v>
      </c>
      <c r="BD659" t="str">
        <f t="shared" si="206"/>
        <v>Mason Schreck</v>
      </c>
      <c r="BE659">
        <f t="shared" si="207"/>
        <v>4000</v>
      </c>
      <c r="BF659" t="str">
        <f t="shared" si="208"/>
        <v>TE</v>
      </c>
    </row>
    <row r="660" spans="1:58" x14ac:dyDescent="0.3">
      <c r="A660" t="s">
        <v>3713</v>
      </c>
      <c r="B660" t="s">
        <v>52</v>
      </c>
      <c r="C660" t="s">
        <v>2228</v>
      </c>
      <c r="D660" t="s">
        <v>623</v>
      </c>
      <c r="E660" t="s">
        <v>2766</v>
      </c>
      <c r="F660">
        <v>0</v>
      </c>
      <c r="G660">
        <v>0</v>
      </c>
      <c r="H660">
        <v>4000</v>
      </c>
      <c r="I660" t="s">
        <v>1896</v>
      </c>
      <c r="J660" t="s">
        <v>46</v>
      </c>
      <c r="K660" t="s">
        <v>1094</v>
      </c>
      <c r="O660" t="str">
        <f t="shared" si="200"/>
        <v>Brandon Dillon</v>
      </c>
      <c r="P660" t="str">
        <f>IFERROR(VLOOKUP(O:O,'Name Bridge'!A:B,2,FALSE),O:O)</f>
        <v>Brandon Dillon</v>
      </c>
      <c r="Q660" s="12">
        <f>VLOOKUP($K660,'Defensive Stats'!$AC:$AH,2,FALSE)</f>
        <v>6.8150183150183148</v>
      </c>
      <c r="R660" s="12">
        <f>VLOOKUP($K660,'Defensive Stats'!$AC:$AH,4,FALSE)</f>
        <v>4.6739659367396591</v>
      </c>
      <c r="S660" s="12">
        <f>VLOOKUP($K660,'Defensive Stats'!$AC:$AH,6,FALSE)</f>
        <v>11.414110429447852</v>
      </c>
      <c r="T660" s="12">
        <f>IFERROR(VLOOKUP($P660,Passing!$C:$AF,9,FALSE)/VLOOKUP($P660,Passing!$C:$AF,5,FALSE),0)</f>
        <v>0</v>
      </c>
      <c r="U660" s="12">
        <f>IFERROR(VLOOKUP($P660,Passing!$C:$AF,11,FALSE)/VLOOKUP($P660,Passing!$C:$AF,5,FALSE),0)</f>
        <v>0</v>
      </c>
      <c r="V660" s="12">
        <f>IFERROR(VLOOKUP($P660,Passing!$C:$AF,18,FALSE),0)</f>
        <v>0</v>
      </c>
      <c r="W660" s="12">
        <f>IFERROR(VLOOKUP($P660,Passing!$C:$AF,12,FALSE)/VLOOKUP($P660,Passing!$C:$AF,5,FALSE),0)</f>
        <v>0</v>
      </c>
      <c r="X660" s="12">
        <f>IFERROR(IF(OR($B660="D",$B660="K"),0,VLOOKUP($P660,Receiving!$C:$T,7,FALSE)/VLOOKUP($P660,Receiving!$C:$T,5,FALSE)),0)*$AJ660</f>
        <v>0</v>
      </c>
      <c r="Y660" s="21">
        <f>IFERROR(VLOOKUP($P660,Receiving!$C:$T,8,FALSE)/VLOOKUP($P660,Receiving!$C:$T,5,FALSE),0)</f>
        <v>0</v>
      </c>
      <c r="Z660" s="21">
        <f>IFERROR(VLOOKUP($P660,Receiving!$C:$T,10,FALSE)/VLOOKUP($P660,Receiving!$C:$T,5,FALSE),0)</f>
        <v>0</v>
      </c>
      <c r="AA660" s="21">
        <f>IFERROR(VLOOKUP($P660,Receiving!$C:$T,11,FALSE),0)</f>
        <v>0</v>
      </c>
      <c r="AB660" s="21">
        <f>IFERROR(VLOOKUP($P660,Receiving!$C:$T,14,FALSE),0)</f>
        <v>0</v>
      </c>
      <c r="AC660" s="21">
        <f>IFERROR(VLOOKUP($P660,Receiving!$C:$T,11,FALSE)/VLOOKUP($P660,Receiving!$C:$T,5,FALSE),0)</f>
        <v>0</v>
      </c>
      <c r="AD660" s="12">
        <f>IFERROR(VLOOKUP($P660,Rushing!$C:$P,7,FALSE)/VLOOKUP($P660,Rushing!$C:$P,5,FALSE),0)</f>
        <v>0</v>
      </c>
      <c r="AE660" s="12">
        <f>IFERROR(VLOOKUP($P660,Rushing!$C:$P,8,FALSE)/VLOOKUP($P660,Rushing!$C:$P,5,FALSE),0)</f>
        <v>0</v>
      </c>
      <c r="AF660" s="12">
        <f>IFERROR(VLOOKUP($P660,Rushing!$C:$P,12,FALSE),0)</f>
        <v>0</v>
      </c>
      <c r="AG660" s="12">
        <f>IFERROR(VLOOKUP($P660,Rushing!$C:$P,9,FALSE)/VLOOKUP($P660,Rushing!$C:$P,5,FALSE),0)</f>
        <v>0</v>
      </c>
      <c r="AH660" s="12">
        <f>VLOOKUP($J660,'Vegas Odds'!$B:$S,18,FALSE)</f>
        <v>24.965896593176794</v>
      </c>
      <c r="AI660" s="12">
        <f>VLOOKUP($J660,'Vegas Odds'!$B:$S,17,FALSE)</f>
        <v>34.134103406823208</v>
      </c>
      <c r="AJ660">
        <v>1</v>
      </c>
      <c r="AK660" s="12">
        <f t="shared" si="193"/>
        <v>0</v>
      </c>
      <c r="AL660" s="12">
        <f t="shared" si="194"/>
        <v>0</v>
      </c>
      <c r="AM660" s="12">
        <f>V660/Team_Defense_Table[[#Totals],[Passing yds/att]]*'Fanduel Export'!Q660</f>
        <v>0</v>
      </c>
      <c r="AN660" s="12">
        <f t="shared" si="209"/>
        <v>0</v>
      </c>
      <c r="AO660" s="12">
        <f>IFERROR(IF(OR($B660="D",$B660="K"),0,VLOOKUP($P660,Receiving!$C:$T,7,FALSE)/VLOOKUP($P660,Receiving!$C:$T,5,FALSE)),0)*$AJ660</f>
        <v>0</v>
      </c>
      <c r="AP660" s="21">
        <f t="shared" si="201"/>
        <v>26.827243589743592</v>
      </c>
      <c r="AQ660" s="21">
        <f t="shared" si="202"/>
        <v>0</v>
      </c>
      <c r="AR660" s="22">
        <f t="shared" si="195"/>
        <v>0</v>
      </c>
      <c r="AS660" s="22">
        <f t="shared" si="203"/>
        <v>0</v>
      </c>
      <c r="AT660" s="22">
        <f>AA660/Team_Defense_Table[[#Totals],[Yards per completion]]*'Fanduel Export'!S660</f>
        <v>0</v>
      </c>
      <c r="AU660" s="12">
        <f t="shared" si="210"/>
        <v>0</v>
      </c>
      <c r="AV660" s="12">
        <f t="shared" si="196"/>
        <v>0</v>
      </c>
      <c r="AW660" s="21">
        <f t="shared" si="204"/>
        <v>37.68278388278388</v>
      </c>
      <c r="AX660" s="12">
        <f t="shared" si="205"/>
        <v>0</v>
      </c>
      <c r="AY660" s="12">
        <f>AF660/Team_Defense_Table[[#Totals],[Rushing Y/A]]*R660</f>
        <v>0</v>
      </c>
      <c r="AZ660" s="12">
        <f t="shared" si="211"/>
        <v>0</v>
      </c>
      <c r="BA660" s="22">
        <f t="shared" si="197"/>
        <v>0</v>
      </c>
      <c r="BB660" s="22">
        <f t="shared" si="198"/>
        <v>0</v>
      </c>
      <c r="BC660" s="21">
        <f t="shared" si="199"/>
        <v>0</v>
      </c>
      <c r="BD660" t="str">
        <f t="shared" si="206"/>
        <v>Brandon Dillon</v>
      </c>
      <c r="BE660">
        <f t="shared" si="207"/>
        <v>4000</v>
      </c>
      <c r="BF660" t="str">
        <f t="shared" si="208"/>
        <v>TE</v>
      </c>
    </row>
    <row r="661" spans="1:58" x14ac:dyDescent="0.3">
      <c r="A661" t="s">
        <v>3714</v>
      </c>
      <c r="B661" t="s">
        <v>52</v>
      </c>
      <c r="C661" t="s">
        <v>2285</v>
      </c>
      <c r="D661" t="s">
        <v>573</v>
      </c>
      <c r="E661" t="s">
        <v>3715</v>
      </c>
      <c r="F661">
        <v>0.85000002384185702</v>
      </c>
      <c r="G661">
        <v>2</v>
      </c>
      <c r="H661">
        <v>4000</v>
      </c>
      <c r="I661" t="s">
        <v>1934</v>
      </c>
      <c r="J661" t="s">
        <v>56</v>
      </c>
      <c r="K661" t="s">
        <v>78</v>
      </c>
      <c r="O661" t="str">
        <f t="shared" si="200"/>
        <v>Sean Culkin</v>
      </c>
      <c r="P661" t="str">
        <f>IFERROR(VLOOKUP(O:O,'Name Bridge'!A:B,2,FALSE),O:O)</f>
        <v>Sean Culkin</v>
      </c>
      <c r="Q661" s="12">
        <f>VLOOKUP($K661,'Defensive Stats'!$AC:$AH,2,FALSE)</f>
        <v>7.8496993987975952</v>
      </c>
      <c r="R661" s="12">
        <f>VLOOKUP($K661,'Defensive Stats'!$AC:$AH,4,FALSE)</f>
        <v>4.7261904761904763</v>
      </c>
      <c r="S661" s="12">
        <f>VLOOKUP($K661,'Defensive Stats'!$AC:$AH,6,FALSE)</f>
        <v>12.717532467532468</v>
      </c>
      <c r="T661" s="12">
        <f>IFERROR(VLOOKUP($P661,Passing!$C:$AF,9,FALSE)/VLOOKUP($P661,Passing!$C:$AF,5,FALSE),0)</f>
        <v>0</v>
      </c>
      <c r="U661" s="12">
        <f>IFERROR(VLOOKUP($P661,Passing!$C:$AF,11,FALSE)/VLOOKUP($P661,Passing!$C:$AF,5,FALSE),0)</f>
        <v>0</v>
      </c>
      <c r="V661" s="12">
        <f>IFERROR(VLOOKUP($P661,Passing!$C:$AF,18,FALSE),0)</f>
        <v>0</v>
      </c>
      <c r="W661" s="12">
        <f>IFERROR(VLOOKUP($P661,Passing!$C:$AF,12,FALSE)/VLOOKUP($P661,Passing!$C:$AF,5,FALSE),0)</f>
        <v>0</v>
      </c>
      <c r="X661" s="12">
        <f>IFERROR(IF(OR($B661="D",$B661="K"),0,VLOOKUP($P661,Receiving!$C:$T,7,FALSE)/VLOOKUP($P661,Receiving!$C:$T,5,FALSE)),0)*$AJ661</f>
        <v>0.5</v>
      </c>
      <c r="Y661" s="21">
        <f>IFERROR(VLOOKUP($P661,Receiving!$C:$T,8,FALSE)/VLOOKUP($P661,Receiving!$C:$T,5,FALSE),0)</f>
        <v>0.25</v>
      </c>
      <c r="Z661" s="21">
        <f>IFERROR(VLOOKUP($P661,Receiving!$C:$T,10,FALSE)/VLOOKUP($P661,Receiving!$C:$T,5,FALSE),0)</f>
        <v>3</v>
      </c>
      <c r="AA661" s="21">
        <f>IFERROR(VLOOKUP($P661,Receiving!$C:$T,11,FALSE),0)</f>
        <v>12</v>
      </c>
      <c r="AB661" s="21">
        <f>IFERROR(VLOOKUP($P661,Receiving!$C:$T,14,FALSE),0)</f>
        <v>12</v>
      </c>
      <c r="AC661" s="21">
        <f>IFERROR(VLOOKUP($P661,Receiving!$C:$T,11,FALSE)/VLOOKUP($P661,Receiving!$C:$T,5,FALSE),0)</f>
        <v>3</v>
      </c>
      <c r="AD661" s="12">
        <f>IFERROR(VLOOKUP($P661,Rushing!$C:$P,7,FALSE)/VLOOKUP($P661,Rushing!$C:$P,5,FALSE),0)</f>
        <v>0</v>
      </c>
      <c r="AE661" s="12">
        <f>IFERROR(VLOOKUP($P661,Rushing!$C:$P,8,FALSE)/VLOOKUP($P661,Rushing!$C:$P,5,FALSE),0)</f>
        <v>0</v>
      </c>
      <c r="AF661" s="12">
        <f>IFERROR(VLOOKUP($P661,Rushing!$C:$P,12,FALSE),0)</f>
        <v>0</v>
      </c>
      <c r="AG661" s="12">
        <f>IFERROR(VLOOKUP($P661,Rushing!$C:$P,9,FALSE)/VLOOKUP($P661,Rushing!$C:$P,5,FALSE),0)</f>
        <v>0</v>
      </c>
      <c r="AH661" s="12">
        <f>VLOOKUP($J661,'Vegas Odds'!$B:$S,18,FALSE)</f>
        <v>34.151746652267818</v>
      </c>
      <c r="AI661" s="12">
        <f>VLOOKUP($J661,'Vegas Odds'!$B:$S,17,FALSE)</f>
        <v>26.748253347732181</v>
      </c>
      <c r="AJ661">
        <v>1</v>
      </c>
      <c r="AK661" s="12">
        <f t="shared" si="193"/>
        <v>0</v>
      </c>
      <c r="AL661" s="12">
        <f t="shared" si="194"/>
        <v>0</v>
      </c>
      <c r="AM661" s="12">
        <f>V661/Team_Defense_Table[[#Totals],[Passing yds/att]]*'Fanduel Export'!Q661</f>
        <v>0</v>
      </c>
      <c r="AN661" s="12">
        <f t="shared" si="209"/>
        <v>0</v>
      </c>
      <c r="AO661" s="12">
        <f>IFERROR(IF(OR($B661="D",$B661="K"),0,VLOOKUP($P661,Receiving!$C:$T,7,FALSE)/VLOOKUP($P661,Receiving!$C:$T,5,FALSE)),0)*$AJ661</f>
        <v>0.5</v>
      </c>
      <c r="AP661" s="21">
        <f t="shared" si="201"/>
        <v>32.673214285714288</v>
      </c>
      <c r="AQ661" s="21">
        <f t="shared" si="202"/>
        <v>0.52262606234000042</v>
      </c>
      <c r="AR661" s="22">
        <f t="shared" si="195"/>
        <v>0.25</v>
      </c>
      <c r="AS661" s="22">
        <f t="shared" si="203"/>
        <v>0.26131303117000021</v>
      </c>
      <c r="AT661" s="22">
        <f>AA661/Team_Defense_Table[[#Totals],[Yards per completion]]*'Fanduel Export'!S661</f>
        <v>14.372098106749858</v>
      </c>
      <c r="AU661" s="12">
        <f t="shared" si="210"/>
        <v>3.7556165205474268</v>
      </c>
      <c r="AV661" s="12">
        <f t="shared" si="196"/>
        <v>0</v>
      </c>
      <c r="AW661" s="21">
        <f t="shared" si="204"/>
        <v>14.611309523809522</v>
      </c>
      <c r="AX661" s="12">
        <f t="shared" si="205"/>
        <v>0</v>
      </c>
      <c r="AY661" s="12">
        <f>AF661/Team_Defense_Table[[#Totals],[Rushing Y/A]]*R661</f>
        <v>0</v>
      </c>
      <c r="AZ661" s="12">
        <f t="shared" si="211"/>
        <v>0</v>
      </c>
      <c r="BA661" s="22">
        <f t="shared" si="197"/>
        <v>0.50056165205474268</v>
      </c>
      <c r="BB661" s="22">
        <f t="shared" si="198"/>
        <v>0.12514041301368567</v>
      </c>
      <c r="BC661" s="21">
        <f t="shared" si="199"/>
        <v>0.125</v>
      </c>
      <c r="BD661" t="str">
        <f t="shared" si="206"/>
        <v>Sean Culkin</v>
      </c>
      <c r="BE661">
        <f t="shared" si="207"/>
        <v>4000</v>
      </c>
      <c r="BF661" t="str">
        <f t="shared" si="208"/>
        <v>TE</v>
      </c>
    </row>
    <row r="662" spans="1:58" x14ac:dyDescent="0.3">
      <c r="A662" t="s">
        <v>3716</v>
      </c>
      <c r="B662" t="s">
        <v>52</v>
      </c>
      <c r="C662" t="s">
        <v>3623</v>
      </c>
      <c r="D662" t="s">
        <v>3717</v>
      </c>
      <c r="E662" t="s">
        <v>3718</v>
      </c>
      <c r="F662">
        <v>0</v>
      </c>
      <c r="G662">
        <v>0</v>
      </c>
      <c r="H662">
        <v>4000</v>
      </c>
      <c r="I662" t="s">
        <v>1900</v>
      </c>
      <c r="J662" t="s">
        <v>84</v>
      </c>
      <c r="K662" t="s">
        <v>61</v>
      </c>
      <c r="O662" t="str">
        <f t="shared" si="200"/>
        <v>Caleb Repp</v>
      </c>
      <c r="P662" t="str">
        <f>IFERROR(VLOOKUP(O:O,'Name Bridge'!A:B,2,FALSE),O:O)</f>
        <v>Caleb Repp</v>
      </c>
      <c r="Q662" s="12">
        <f>VLOOKUP($K662,'Defensive Stats'!$AC:$AH,2,FALSE)</f>
        <v>7.0618729096989963</v>
      </c>
      <c r="R662" s="12">
        <f>VLOOKUP($K662,'Defensive Stats'!$AC:$AH,4,FALSE)</f>
        <v>4.8530927835051543</v>
      </c>
      <c r="S662" s="12">
        <f>VLOOKUP($K662,'Defensive Stats'!$AC:$AH,6,FALSE)</f>
        <v>11.026109660574413</v>
      </c>
      <c r="T662" s="12">
        <f>IFERROR(VLOOKUP($P662,Passing!$C:$AF,9,FALSE)/VLOOKUP($P662,Passing!$C:$AF,5,FALSE),0)</f>
        <v>0</v>
      </c>
      <c r="U662" s="12">
        <f>IFERROR(VLOOKUP($P662,Passing!$C:$AF,11,FALSE)/VLOOKUP($P662,Passing!$C:$AF,5,FALSE),0)</f>
        <v>0</v>
      </c>
      <c r="V662" s="12">
        <f>IFERROR(VLOOKUP($P662,Passing!$C:$AF,18,FALSE),0)</f>
        <v>0</v>
      </c>
      <c r="W662" s="12">
        <f>IFERROR(VLOOKUP($P662,Passing!$C:$AF,12,FALSE)/VLOOKUP($P662,Passing!$C:$AF,5,FALSE),0)</f>
        <v>0</v>
      </c>
      <c r="X662" s="12">
        <f>IFERROR(IF(OR($B662="D",$B662="K"),0,VLOOKUP($P662,Receiving!$C:$T,7,FALSE)/VLOOKUP($P662,Receiving!$C:$T,5,FALSE)),0)*$AJ662</f>
        <v>0</v>
      </c>
      <c r="Y662" s="21">
        <f>IFERROR(VLOOKUP($P662,Receiving!$C:$T,8,FALSE)/VLOOKUP($P662,Receiving!$C:$T,5,FALSE),0)</f>
        <v>0</v>
      </c>
      <c r="Z662" s="21">
        <f>IFERROR(VLOOKUP($P662,Receiving!$C:$T,10,FALSE)/VLOOKUP($P662,Receiving!$C:$T,5,FALSE),0)</f>
        <v>0</v>
      </c>
      <c r="AA662" s="21">
        <f>IFERROR(VLOOKUP($P662,Receiving!$C:$T,11,FALSE),0)</f>
        <v>0</v>
      </c>
      <c r="AB662" s="21">
        <f>IFERROR(VLOOKUP($P662,Receiving!$C:$T,14,FALSE),0)</f>
        <v>0</v>
      </c>
      <c r="AC662" s="21">
        <f>IFERROR(VLOOKUP($P662,Receiving!$C:$T,11,FALSE)/VLOOKUP($P662,Receiving!$C:$T,5,FALSE),0)</f>
        <v>0</v>
      </c>
      <c r="AD662" s="12">
        <f>IFERROR(VLOOKUP($P662,Rushing!$C:$P,7,FALSE)/VLOOKUP($P662,Rushing!$C:$P,5,FALSE),0)</f>
        <v>0</v>
      </c>
      <c r="AE662" s="12">
        <f>IFERROR(VLOOKUP($P662,Rushing!$C:$P,8,FALSE)/VLOOKUP($P662,Rushing!$C:$P,5,FALSE),0)</f>
        <v>0</v>
      </c>
      <c r="AF662" s="12">
        <f>IFERROR(VLOOKUP($P662,Rushing!$C:$P,12,FALSE),0)</f>
        <v>0</v>
      </c>
      <c r="AG662" s="12">
        <f>IFERROR(VLOOKUP($P662,Rushing!$C:$P,9,FALSE)/VLOOKUP($P662,Rushing!$C:$P,5,FALSE),0)</f>
        <v>0</v>
      </c>
      <c r="AH662" s="12">
        <f>VLOOKUP($J662,'Vegas Odds'!$B:$S,18,FALSE)</f>
        <v>44.774070299355685</v>
      </c>
      <c r="AI662" s="12">
        <f>VLOOKUP($J662,'Vegas Odds'!$B:$S,17,FALSE)</f>
        <v>21.325929700644309</v>
      </c>
      <c r="AJ662">
        <v>1</v>
      </c>
      <c r="AK662" s="12">
        <f t="shared" si="193"/>
        <v>0</v>
      </c>
      <c r="AL662" s="12">
        <f t="shared" si="194"/>
        <v>0</v>
      </c>
      <c r="AM662" s="12">
        <f>V662/Team_Defense_Table[[#Totals],[Passing yds/att]]*'Fanduel Export'!Q662</f>
        <v>0</v>
      </c>
      <c r="AN662" s="12">
        <f t="shared" si="209"/>
        <v>0</v>
      </c>
      <c r="AO662" s="12">
        <f>IFERROR(IF(OR($B662="D",$B662="K"),0,VLOOKUP($P662,Receiving!$C:$T,7,FALSE)/VLOOKUP($P662,Receiving!$C:$T,5,FALSE)),0)*$AJ662</f>
        <v>0</v>
      </c>
      <c r="AP662" s="21">
        <f t="shared" si="201"/>
        <v>36.57628205128205</v>
      </c>
      <c r="AQ662" s="21">
        <f t="shared" si="202"/>
        <v>0</v>
      </c>
      <c r="AR662" s="22">
        <f t="shared" si="195"/>
        <v>0</v>
      </c>
      <c r="AS662" s="22">
        <f t="shared" si="203"/>
        <v>0</v>
      </c>
      <c r="AT662" s="22">
        <f>AA662/Team_Defense_Table[[#Totals],[Yards per completion]]*'Fanduel Export'!S662</f>
        <v>0</v>
      </c>
      <c r="AU662" s="12">
        <f t="shared" si="210"/>
        <v>0</v>
      </c>
      <c r="AV662" s="12">
        <f t="shared" si="196"/>
        <v>0</v>
      </c>
      <c r="AW662" s="21">
        <f t="shared" si="204"/>
        <v>30.875869963369961</v>
      </c>
      <c r="AX662" s="12">
        <f t="shared" si="205"/>
        <v>0</v>
      </c>
      <c r="AY662" s="12">
        <f>AF662/Team_Defense_Table[[#Totals],[Rushing Y/A]]*R662</f>
        <v>0</v>
      </c>
      <c r="AZ662" s="12">
        <f t="shared" si="211"/>
        <v>0</v>
      </c>
      <c r="BA662" s="22">
        <f t="shared" si="197"/>
        <v>0</v>
      </c>
      <c r="BB662" s="22">
        <f t="shared" si="198"/>
        <v>0</v>
      </c>
      <c r="BC662" s="21">
        <f t="shared" si="199"/>
        <v>0</v>
      </c>
      <c r="BD662" t="str">
        <f t="shared" si="206"/>
        <v>Caleb Repp</v>
      </c>
      <c r="BE662">
        <f t="shared" si="207"/>
        <v>4000</v>
      </c>
      <c r="BF662" t="str">
        <f t="shared" si="208"/>
        <v>TE</v>
      </c>
    </row>
    <row r="663" spans="1:58" x14ac:dyDescent="0.3">
      <c r="A663" t="s">
        <v>3719</v>
      </c>
      <c r="B663" t="s">
        <v>52</v>
      </c>
      <c r="C663" t="s">
        <v>3720</v>
      </c>
      <c r="D663" t="s">
        <v>3721</v>
      </c>
      <c r="E663" t="s">
        <v>3722</v>
      </c>
      <c r="F663">
        <v>0</v>
      </c>
      <c r="G663">
        <v>0</v>
      </c>
      <c r="H663">
        <v>4000</v>
      </c>
      <c r="I663" t="s">
        <v>1900</v>
      </c>
      <c r="J663" t="s">
        <v>61</v>
      </c>
      <c r="K663" t="s">
        <v>84</v>
      </c>
      <c r="L663" t="s">
        <v>1128</v>
      </c>
      <c r="M663" t="s">
        <v>2206</v>
      </c>
      <c r="O663" t="str">
        <f t="shared" si="200"/>
        <v>Colby Parkinson</v>
      </c>
      <c r="P663" t="str">
        <f>IFERROR(VLOOKUP(O:O,'Name Bridge'!A:B,2,FALSE),O:O)</f>
        <v>Colby Parkinson</v>
      </c>
      <c r="Q663" s="12">
        <f>VLOOKUP($K663,'Defensive Stats'!$AC:$AH,2,FALSE)</f>
        <v>7.3097014925373136</v>
      </c>
      <c r="R663" s="12">
        <f>VLOOKUP($K663,'Defensive Stats'!$AC:$AH,4,FALSE)</f>
        <v>4.2161520190023749</v>
      </c>
      <c r="S663" s="12">
        <f>VLOOKUP($K663,'Defensive Stats'!$AC:$AH,6,FALSE)</f>
        <v>11.162393162393162</v>
      </c>
      <c r="T663" s="12">
        <f>IFERROR(VLOOKUP($P663,Passing!$C:$AF,9,FALSE)/VLOOKUP($P663,Passing!$C:$AF,5,FALSE),0)</f>
        <v>0</v>
      </c>
      <c r="U663" s="12">
        <f>IFERROR(VLOOKUP($P663,Passing!$C:$AF,11,FALSE)/VLOOKUP($P663,Passing!$C:$AF,5,FALSE),0)</f>
        <v>0</v>
      </c>
      <c r="V663" s="12">
        <f>IFERROR(VLOOKUP($P663,Passing!$C:$AF,18,FALSE),0)</f>
        <v>0</v>
      </c>
      <c r="W663" s="12">
        <f>IFERROR(VLOOKUP($P663,Passing!$C:$AF,12,FALSE)/VLOOKUP($P663,Passing!$C:$AF,5,FALSE),0)</f>
        <v>0</v>
      </c>
      <c r="X663" s="12">
        <f>IFERROR(IF(OR($B663="D",$B663="K"),0,VLOOKUP($P663,Receiving!$C:$T,7,FALSE)/VLOOKUP($P663,Receiving!$C:$T,5,FALSE)),0)*$AJ663</f>
        <v>0</v>
      </c>
      <c r="Y663" s="21">
        <f>IFERROR(VLOOKUP($P663,Receiving!$C:$T,8,FALSE)/VLOOKUP($P663,Receiving!$C:$T,5,FALSE),0)</f>
        <v>0</v>
      </c>
      <c r="Z663" s="21">
        <f>IFERROR(VLOOKUP($P663,Receiving!$C:$T,10,FALSE)/VLOOKUP($P663,Receiving!$C:$T,5,FALSE),0)</f>
        <v>0</v>
      </c>
      <c r="AA663" s="21">
        <f>IFERROR(VLOOKUP($P663,Receiving!$C:$T,11,FALSE),0)</f>
        <v>0</v>
      </c>
      <c r="AB663" s="21">
        <f>IFERROR(VLOOKUP($P663,Receiving!$C:$T,14,FALSE),0)</f>
        <v>0</v>
      </c>
      <c r="AC663" s="21">
        <f>IFERROR(VLOOKUP($P663,Receiving!$C:$T,11,FALSE)/VLOOKUP($P663,Receiving!$C:$T,5,FALSE),0)</f>
        <v>0</v>
      </c>
      <c r="AD663" s="12">
        <f>IFERROR(VLOOKUP($P663,Rushing!$C:$P,7,FALSE)/VLOOKUP($P663,Rushing!$C:$P,5,FALSE),0)</f>
        <v>0</v>
      </c>
      <c r="AE663" s="12">
        <f>IFERROR(VLOOKUP($P663,Rushing!$C:$P,8,FALSE)/VLOOKUP($P663,Rushing!$C:$P,5,FALSE),0)</f>
        <v>0</v>
      </c>
      <c r="AF663" s="12">
        <f>IFERROR(VLOOKUP($P663,Rushing!$C:$P,12,FALSE),0)</f>
        <v>0</v>
      </c>
      <c r="AG663" s="12">
        <f>IFERROR(VLOOKUP($P663,Rushing!$C:$P,9,FALSE)/VLOOKUP($P663,Rushing!$C:$P,5,FALSE),0)</f>
        <v>0</v>
      </c>
      <c r="AH663" s="12">
        <f>VLOOKUP($J663,'Vegas Odds'!$B:$S,18,FALSE)</f>
        <v>34.284943948412703</v>
      </c>
      <c r="AI663" s="12">
        <f>VLOOKUP($J663,'Vegas Odds'!$B:$S,17,FALSE)</f>
        <v>30.315056051587295</v>
      </c>
      <c r="AJ663">
        <v>1</v>
      </c>
      <c r="AK663" s="12">
        <f t="shared" si="193"/>
        <v>0</v>
      </c>
      <c r="AL663" s="12">
        <f t="shared" si="194"/>
        <v>0</v>
      </c>
      <c r="AM663" s="12">
        <f>V663/Team_Defense_Table[[#Totals],[Passing yds/att]]*'Fanduel Export'!Q663</f>
        <v>0</v>
      </c>
      <c r="AN663" s="12">
        <f t="shared" si="209"/>
        <v>0</v>
      </c>
      <c r="AO663" s="12">
        <f>IFERROR(IF(OR($B663="D",$B663="K"),0,VLOOKUP($P663,Receiving!$C:$T,7,FALSE)/VLOOKUP($P663,Receiving!$C:$T,5,FALSE)),0)*$AJ663</f>
        <v>0</v>
      </c>
      <c r="AP663" s="21">
        <f t="shared" si="201"/>
        <v>34.263041125541122</v>
      </c>
      <c r="AQ663" s="21">
        <f t="shared" si="202"/>
        <v>0</v>
      </c>
      <c r="AR663" s="22">
        <f t="shared" si="195"/>
        <v>0</v>
      </c>
      <c r="AS663" s="22">
        <f t="shared" si="203"/>
        <v>0</v>
      </c>
      <c r="AT663" s="22">
        <f>AA663/Team_Defense_Table[[#Totals],[Yards per completion]]*'Fanduel Export'!S663</f>
        <v>0</v>
      </c>
      <c r="AU663" s="12">
        <f t="shared" si="210"/>
        <v>0</v>
      </c>
      <c r="AV663" s="12">
        <f t="shared" si="196"/>
        <v>0</v>
      </c>
      <c r="AW663" s="21">
        <f t="shared" si="204"/>
        <v>46.789285714285711</v>
      </c>
      <c r="AX663" s="12">
        <f t="shared" si="205"/>
        <v>0</v>
      </c>
      <c r="AY663" s="12">
        <f>AF663/Team_Defense_Table[[#Totals],[Rushing Y/A]]*R663</f>
        <v>0</v>
      </c>
      <c r="AZ663" s="12">
        <f t="shared" si="211"/>
        <v>0</v>
      </c>
      <c r="BA663" s="22">
        <f t="shared" si="197"/>
        <v>0</v>
      </c>
      <c r="BB663" s="22">
        <f t="shared" si="198"/>
        <v>0</v>
      </c>
      <c r="BC663" s="21">
        <f t="shared" si="199"/>
        <v>0</v>
      </c>
      <c r="BD663" t="str">
        <f t="shared" si="206"/>
        <v>Colby Parkinson</v>
      </c>
      <c r="BE663">
        <f t="shared" si="207"/>
        <v>4000</v>
      </c>
      <c r="BF663" t="str">
        <f t="shared" si="208"/>
        <v>TE</v>
      </c>
    </row>
    <row r="664" spans="1:58" x14ac:dyDescent="0.3">
      <c r="A664" t="s">
        <v>3723</v>
      </c>
      <c r="B664" t="s">
        <v>52</v>
      </c>
      <c r="C664" t="s">
        <v>2875</v>
      </c>
      <c r="D664" t="s">
        <v>618</v>
      </c>
      <c r="E664" t="s">
        <v>3724</v>
      </c>
      <c r="F664">
        <v>0.29999999205271399</v>
      </c>
      <c r="G664">
        <v>3</v>
      </c>
      <c r="H664">
        <v>4000</v>
      </c>
      <c r="I664" t="s">
        <v>1919</v>
      </c>
      <c r="J664" t="s">
        <v>116</v>
      </c>
      <c r="K664" t="s">
        <v>1090</v>
      </c>
      <c r="O664" t="str">
        <f t="shared" si="200"/>
        <v>Darrell Daniels</v>
      </c>
      <c r="P664" t="str">
        <f>IFERROR(VLOOKUP(O:O,'Name Bridge'!A:B,2,FALSE),O:O)</f>
        <v>Darrell Daniels</v>
      </c>
      <c r="Q664" s="12">
        <f>VLOOKUP($K664,'Defensive Stats'!$AC:$AH,2,FALSE)</f>
        <v>5.2157996146435455</v>
      </c>
      <c r="R664" s="12">
        <f>VLOOKUP($K664,'Defensive Stats'!$AC:$AH,4,FALSE)</f>
        <v>4.4937655860349128</v>
      </c>
      <c r="S664" s="12">
        <f>VLOOKUP($K664,'Defensive Stats'!$AC:$AH,6,FALSE)</f>
        <v>8.5125786163522008</v>
      </c>
      <c r="T664" s="12">
        <f>IFERROR(VLOOKUP($P664,Passing!$C:$AF,9,FALSE)/VLOOKUP($P664,Passing!$C:$AF,5,FALSE),0)</f>
        <v>0</v>
      </c>
      <c r="U664" s="12">
        <f>IFERROR(VLOOKUP($P664,Passing!$C:$AF,11,FALSE)/VLOOKUP($P664,Passing!$C:$AF,5,FALSE),0)</f>
        <v>0</v>
      </c>
      <c r="V664" s="12">
        <f>IFERROR(VLOOKUP($P664,Passing!$C:$AF,18,FALSE),0)</f>
        <v>0</v>
      </c>
      <c r="W664" s="12">
        <f>IFERROR(VLOOKUP($P664,Passing!$C:$AF,12,FALSE)/VLOOKUP($P664,Passing!$C:$AF,5,FALSE),0)</f>
        <v>0</v>
      </c>
      <c r="X664" s="12">
        <f>IFERROR(IF(OR($B664="D",$B664="K"),0,VLOOKUP($P664,Receiving!$C:$T,7,FALSE)/VLOOKUP($P664,Receiving!$C:$T,5,FALSE)),0)*$AJ664</f>
        <v>0.27272727272727271</v>
      </c>
      <c r="Y664" s="21">
        <f>IFERROR(VLOOKUP($P664,Receiving!$C:$T,8,FALSE)/VLOOKUP($P664,Receiving!$C:$T,5,FALSE),0)</f>
        <v>9.0909090909090912E-2</v>
      </c>
      <c r="Z664" s="21">
        <f>IFERROR(VLOOKUP($P664,Receiving!$C:$T,10,FALSE)/VLOOKUP($P664,Receiving!$C:$T,5,FALSE),0)</f>
        <v>0.36363636363636365</v>
      </c>
      <c r="AA664" s="21">
        <f>IFERROR(VLOOKUP($P664,Receiving!$C:$T,11,FALSE),0)</f>
        <v>4</v>
      </c>
      <c r="AB664" s="21">
        <f>IFERROR(VLOOKUP($P664,Receiving!$C:$T,14,FALSE),0)</f>
        <v>4</v>
      </c>
      <c r="AC664" s="21">
        <f>IFERROR(VLOOKUP($P664,Receiving!$C:$T,11,FALSE)/VLOOKUP($P664,Receiving!$C:$T,5,FALSE),0)</f>
        <v>0.36363636363636365</v>
      </c>
      <c r="AD664" s="12">
        <f>IFERROR(VLOOKUP($P664,Rushing!$C:$P,7,FALSE)/VLOOKUP($P664,Rushing!$C:$P,5,FALSE),0)</f>
        <v>0</v>
      </c>
      <c r="AE664" s="12">
        <f>IFERROR(VLOOKUP($P664,Rushing!$C:$P,8,FALSE)/VLOOKUP($P664,Rushing!$C:$P,5,FALSE),0)</f>
        <v>0</v>
      </c>
      <c r="AF664" s="12">
        <f>IFERROR(VLOOKUP($P664,Rushing!$C:$P,12,FALSE),0)</f>
        <v>0</v>
      </c>
      <c r="AG664" s="12">
        <f>IFERROR(VLOOKUP($P664,Rushing!$C:$P,9,FALSE)/VLOOKUP($P664,Rushing!$C:$P,5,FALSE),0)</f>
        <v>0</v>
      </c>
      <c r="AH664" s="12">
        <f>VLOOKUP($J664,'Vegas Odds'!$B:$S,18,FALSE)</f>
        <v>35.724841066015493</v>
      </c>
      <c r="AI664" s="12">
        <f>VLOOKUP($J664,'Vegas Odds'!$B:$S,17,FALSE)</f>
        <v>23.675158933984505</v>
      </c>
      <c r="AJ664">
        <v>1</v>
      </c>
      <c r="AK664" s="12">
        <f t="shared" si="193"/>
        <v>0</v>
      </c>
      <c r="AL664" s="12">
        <f t="shared" si="194"/>
        <v>0</v>
      </c>
      <c r="AM664" s="12">
        <f>V664/Team_Defense_Table[[#Totals],[Passing yds/att]]*'Fanduel Export'!Q664</f>
        <v>0</v>
      </c>
      <c r="AN664" s="12">
        <f t="shared" si="209"/>
        <v>0</v>
      </c>
      <c r="AO664" s="12">
        <f>IFERROR(IF(OR($B664="D",$B664="K"),0,VLOOKUP($P664,Receiving!$C:$T,7,FALSE)/VLOOKUP($P664,Receiving!$C:$T,5,FALSE)),0)*$AJ664</f>
        <v>0.27272727272727271</v>
      </c>
      <c r="AP664" s="21">
        <f t="shared" si="201"/>
        <v>43.039806027306028</v>
      </c>
      <c r="AQ664" s="21">
        <f t="shared" si="202"/>
        <v>0.226375055370098</v>
      </c>
      <c r="AR664" s="22">
        <f t="shared" si="195"/>
        <v>9.0909090909090912E-2</v>
      </c>
      <c r="AS664" s="22">
        <f t="shared" si="203"/>
        <v>7.5458351790032671E-2</v>
      </c>
      <c r="AT664" s="22">
        <f>AA664/Team_Defense_Table[[#Totals],[Yards per completion]]*'Fanduel Export'!S664</f>
        <v>3.2066916368662675</v>
      </c>
      <c r="AU664" s="12">
        <f t="shared" si="210"/>
        <v>0.24197166561681052</v>
      </c>
      <c r="AV664" s="12">
        <f t="shared" si="196"/>
        <v>0</v>
      </c>
      <c r="AW664" s="21">
        <f t="shared" si="204"/>
        <v>26.173305860805861</v>
      </c>
      <c r="AX664" s="12">
        <f t="shared" si="205"/>
        <v>0</v>
      </c>
      <c r="AY664" s="12">
        <f>AF664/Team_Defense_Table[[#Totals],[Rushing Y/A]]*R664</f>
        <v>0</v>
      </c>
      <c r="AZ664" s="12">
        <f t="shared" si="211"/>
        <v>0</v>
      </c>
      <c r="BA664" s="22">
        <f t="shared" si="197"/>
        <v>6.9651712016226511E-2</v>
      </c>
      <c r="BB664" s="22">
        <f t="shared" si="198"/>
        <v>1.7412928004056628E-2</v>
      </c>
      <c r="BC664" s="21">
        <f t="shared" si="199"/>
        <v>6.8181818181818177E-2</v>
      </c>
      <c r="BD664" t="str">
        <f t="shared" si="206"/>
        <v>Darrell Daniels</v>
      </c>
      <c r="BE664">
        <f t="shared" si="207"/>
        <v>4000</v>
      </c>
      <c r="BF664" t="str">
        <f t="shared" si="208"/>
        <v>TE</v>
      </c>
    </row>
    <row r="665" spans="1:58" x14ac:dyDescent="0.3">
      <c r="A665" t="s">
        <v>3725</v>
      </c>
      <c r="B665" t="s">
        <v>52</v>
      </c>
      <c r="C665" t="s">
        <v>3726</v>
      </c>
      <c r="D665" t="s">
        <v>3727</v>
      </c>
      <c r="E665" t="s">
        <v>3728</v>
      </c>
      <c r="F665">
        <v>0</v>
      </c>
      <c r="G665">
        <v>0</v>
      </c>
      <c r="H665">
        <v>4000</v>
      </c>
      <c r="I665" t="s">
        <v>1888</v>
      </c>
      <c r="J665" t="s">
        <v>37</v>
      </c>
      <c r="K665" t="s">
        <v>54</v>
      </c>
      <c r="O665" t="str">
        <f t="shared" si="200"/>
        <v>Eli Wolf</v>
      </c>
      <c r="P665" t="str">
        <f>IFERROR(VLOOKUP(O:O,'Name Bridge'!A:B,2,FALSE),O:O)</f>
        <v>Eli Wolf</v>
      </c>
      <c r="Q665" s="12">
        <f>VLOOKUP($K665,'Defensive Stats'!$AC:$AH,2,FALSE)</f>
        <v>6.7641325536062382</v>
      </c>
      <c r="R665" s="12">
        <f>VLOOKUP($K665,'Defensive Stats'!$AC:$AH,4,FALSE)</f>
        <v>5</v>
      </c>
      <c r="S665" s="12">
        <f>VLOOKUP($K665,'Defensive Stats'!$AC:$AH,6,FALSE)</f>
        <v>10.911949685534591</v>
      </c>
      <c r="T665" s="12">
        <f>IFERROR(VLOOKUP($P665,Passing!$C:$AF,9,FALSE)/VLOOKUP($P665,Passing!$C:$AF,5,FALSE),0)</f>
        <v>0</v>
      </c>
      <c r="U665" s="12">
        <f>IFERROR(VLOOKUP($P665,Passing!$C:$AF,11,FALSE)/VLOOKUP($P665,Passing!$C:$AF,5,FALSE),0)</f>
        <v>0</v>
      </c>
      <c r="V665" s="12">
        <f>IFERROR(VLOOKUP($P665,Passing!$C:$AF,18,FALSE),0)</f>
        <v>0</v>
      </c>
      <c r="W665" s="12">
        <f>IFERROR(VLOOKUP($P665,Passing!$C:$AF,12,FALSE)/VLOOKUP($P665,Passing!$C:$AF,5,FALSE),0)</f>
        <v>0</v>
      </c>
      <c r="X665" s="12">
        <f>IFERROR(IF(OR($B665="D",$B665="K"),0,VLOOKUP($P665,Receiving!$C:$T,7,FALSE)/VLOOKUP($P665,Receiving!$C:$T,5,FALSE)),0)*$AJ665</f>
        <v>0</v>
      </c>
      <c r="Y665" s="21">
        <f>IFERROR(VLOOKUP($P665,Receiving!$C:$T,8,FALSE)/VLOOKUP($P665,Receiving!$C:$T,5,FALSE),0)</f>
        <v>0</v>
      </c>
      <c r="Z665" s="21">
        <f>IFERROR(VLOOKUP($P665,Receiving!$C:$T,10,FALSE)/VLOOKUP($P665,Receiving!$C:$T,5,FALSE),0)</f>
        <v>0</v>
      </c>
      <c r="AA665" s="21">
        <f>IFERROR(VLOOKUP($P665,Receiving!$C:$T,11,FALSE),0)</f>
        <v>0</v>
      </c>
      <c r="AB665" s="21">
        <f>IFERROR(VLOOKUP($P665,Receiving!$C:$T,14,FALSE),0)</f>
        <v>0</v>
      </c>
      <c r="AC665" s="21">
        <f>IFERROR(VLOOKUP($P665,Receiving!$C:$T,11,FALSE)/VLOOKUP($P665,Receiving!$C:$T,5,FALSE),0)</f>
        <v>0</v>
      </c>
      <c r="AD665" s="12">
        <f>IFERROR(VLOOKUP($P665,Rushing!$C:$P,7,FALSE)/VLOOKUP($P665,Rushing!$C:$P,5,FALSE),0)</f>
        <v>0</v>
      </c>
      <c r="AE665" s="12">
        <f>IFERROR(VLOOKUP($P665,Rushing!$C:$P,8,FALSE)/VLOOKUP($P665,Rushing!$C:$P,5,FALSE),0)</f>
        <v>0</v>
      </c>
      <c r="AF665" s="12">
        <f>IFERROR(VLOOKUP($P665,Rushing!$C:$P,12,FALSE),0)</f>
        <v>0</v>
      </c>
      <c r="AG665" s="12">
        <f>IFERROR(VLOOKUP($P665,Rushing!$C:$P,9,FALSE)/VLOOKUP($P665,Rushing!$C:$P,5,FALSE),0)</f>
        <v>0</v>
      </c>
      <c r="AH665" s="12">
        <f>VLOOKUP($J665,'Vegas Odds'!$B:$S,18,FALSE)</f>
        <v>12.779863682432442</v>
      </c>
      <c r="AI665" s="12">
        <f>VLOOKUP($J665,'Vegas Odds'!$B:$S,17,FALSE)</f>
        <v>50.520136317567555</v>
      </c>
      <c r="AJ665">
        <v>1</v>
      </c>
      <c r="AK665" s="12">
        <f t="shared" si="193"/>
        <v>0</v>
      </c>
      <c r="AL665" s="12">
        <f t="shared" si="194"/>
        <v>0</v>
      </c>
      <c r="AM665" s="12">
        <f>V665/Team_Defense_Table[[#Totals],[Passing yds/att]]*'Fanduel Export'!Q665</f>
        <v>0</v>
      </c>
      <c r="AN665" s="12">
        <f t="shared" si="209"/>
        <v>0</v>
      </c>
      <c r="AO665" s="12">
        <f>IFERROR(IF(OR($B665="D",$B665="K"),0,VLOOKUP($P665,Receiving!$C:$T,7,FALSE)/VLOOKUP($P665,Receiving!$C:$T,5,FALSE)),0)*$AJ665</f>
        <v>0</v>
      </c>
      <c r="AP665" s="21">
        <f t="shared" si="201"/>
        <v>19.229761904761904</v>
      </c>
      <c r="AQ665" s="21">
        <f t="shared" si="202"/>
        <v>0</v>
      </c>
      <c r="AR665" s="22">
        <f t="shared" si="195"/>
        <v>0</v>
      </c>
      <c r="AS665" s="22">
        <f t="shared" si="203"/>
        <v>0</v>
      </c>
      <c r="AT665" s="22">
        <f>AA665/Team_Defense_Table[[#Totals],[Yards per completion]]*'Fanduel Export'!S665</f>
        <v>0</v>
      </c>
      <c r="AU665" s="12">
        <f t="shared" si="210"/>
        <v>0</v>
      </c>
      <c r="AV665" s="12">
        <f t="shared" si="196"/>
        <v>0</v>
      </c>
      <c r="AW665" s="21">
        <f t="shared" si="204"/>
        <v>27.742261904761904</v>
      </c>
      <c r="AX665" s="12">
        <f t="shared" si="205"/>
        <v>0</v>
      </c>
      <c r="AY665" s="12">
        <f>AF665/Team_Defense_Table[[#Totals],[Rushing Y/A]]*R665</f>
        <v>0</v>
      </c>
      <c r="AZ665" s="12">
        <f t="shared" si="211"/>
        <v>0</v>
      </c>
      <c r="BA665" s="22">
        <f t="shared" si="197"/>
        <v>0</v>
      </c>
      <c r="BB665" s="22">
        <f t="shared" si="198"/>
        <v>0</v>
      </c>
      <c r="BC665" s="21">
        <f t="shared" si="199"/>
        <v>0</v>
      </c>
      <c r="BD665" t="str">
        <f t="shared" si="206"/>
        <v>Eli Wolf</v>
      </c>
      <c r="BE665">
        <f t="shared" si="207"/>
        <v>4000</v>
      </c>
      <c r="BF665" t="str">
        <f t="shared" si="208"/>
        <v>TE</v>
      </c>
    </row>
    <row r="666" spans="1:58" x14ac:dyDescent="0.3">
      <c r="A666" t="s">
        <v>3729</v>
      </c>
      <c r="B666" t="s">
        <v>52</v>
      </c>
      <c r="C666" t="s">
        <v>2194</v>
      </c>
      <c r="D666" t="s">
        <v>3730</v>
      </c>
      <c r="E666" t="s">
        <v>3731</v>
      </c>
      <c r="F666">
        <v>0</v>
      </c>
      <c r="G666">
        <v>0</v>
      </c>
      <c r="H666">
        <v>4000</v>
      </c>
      <c r="I666" t="s">
        <v>1896</v>
      </c>
      <c r="J666" t="s">
        <v>46</v>
      </c>
      <c r="K666" t="s">
        <v>1094</v>
      </c>
      <c r="O666" t="str">
        <f t="shared" si="200"/>
        <v>Jake Bargas</v>
      </c>
      <c r="P666" t="str">
        <f>IFERROR(VLOOKUP(O:O,'Name Bridge'!A:B,2,FALSE),O:O)</f>
        <v>Jake Bargas</v>
      </c>
      <c r="Q666" s="12">
        <f>VLOOKUP($K666,'Defensive Stats'!$AC:$AH,2,FALSE)</f>
        <v>6.8150183150183148</v>
      </c>
      <c r="R666" s="12">
        <f>VLOOKUP($K666,'Defensive Stats'!$AC:$AH,4,FALSE)</f>
        <v>4.6739659367396591</v>
      </c>
      <c r="S666" s="12">
        <f>VLOOKUP($K666,'Defensive Stats'!$AC:$AH,6,FALSE)</f>
        <v>11.414110429447852</v>
      </c>
      <c r="T666" s="12">
        <f>IFERROR(VLOOKUP($P666,Passing!$C:$AF,9,FALSE)/VLOOKUP($P666,Passing!$C:$AF,5,FALSE),0)</f>
        <v>0</v>
      </c>
      <c r="U666" s="12">
        <f>IFERROR(VLOOKUP($P666,Passing!$C:$AF,11,FALSE)/VLOOKUP($P666,Passing!$C:$AF,5,FALSE),0)</f>
        <v>0</v>
      </c>
      <c r="V666" s="12">
        <f>IFERROR(VLOOKUP($P666,Passing!$C:$AF,18,FALSE),0)</f>
        <v>0</v>
      </c>
      <c r="W666" s="12">
        <f>IFERROR(VLOOKUP($P666,Passing!$C:$AF,12,FALSE)/VLOOKUP($P666,Passing!$C:$AF,5,FALSE),0)</f>
        <v>0</v>
      </c>
      <c r="X666" s="12">
        <f>IFERROR(IF(OR($B666="D",$B666="K"),0,VLOOKUP($P666,Receiving!$C:$T,7,FALSE)/VLOOKUP($P666,Receiving!$C:$T,5,FALSE)),0)*$AJ666</f>
        <v>0</v>
      </c>
      <c r="Y666" s="21">
        <f>IFERROR(VLOOKUP($P666,Receiving!$C:$T,8,FALSE)/VLOOKUP($P666,Receiving!$C:$T,5,FALSE),0)</f>
        <v>0</v>
      </c>
      <c r="Z666" s="21">
        <f>IFERROR(VLOOKUP($P666,Receiving!$C:$T,10,FALSE)/VLOOKUP($P666,Receiving!$C:$T,5,FALSE),0)</f>
        <v>0</v>
      </c>
      <c r="AA666" s="21">
        <f>IFERROR(VLOOKUP($P666,Receiving!$C:$T,11,FALSE),0)</f>
        <v>0</v>
      </c>
      <c r="AB666" s="21">
        <f>IFERROR(VLOOKUP($P666,Receiving!$C:$T,14,FALSE),0)</f>
        <v>0</v>
      </c>
      <c r="AC666" s="21">
        <f>IFERROR(VLOOKUP($P666,Receiving!$C:$T,11,FALSE)/VLOOKUP($P666,Receiving!$C:$T,5,FALSE),0)</f>
        <v>0</v>
      </c>
      <c r="AD666" s="12">
        <f>IFERROR(VLOOKUP($P666,Rushing!$C:$P,7,FALSE)/VLOOKUP($P666,Rushing!$C:$P,5,FALSE),0)</f>
        <v>0</v>
      </c>
      <c r="AE666" s="12">
        <f>IFERROR(VLOOKUP($P666,Rushing!$C:$P,8,FALSE)/VLOOKUP($P666,Rushing!$C:$P,5,FALSE),0)</f>
        <v>0</v>
      </c>
      <c r="AF666" s="12">
        <f>IFERROR(VLOOKUP($P666,Rushing!$C:$P,12,FALSE),0)</f>
        <v>0</v>
      </c>
      <c r="AG666" s="12">
        <f>IFERROR(VLOOKUP($P666,Rushing!$C:$P,9,FALSE)/VLOOKUP($P666,Rushing!$C:$P,5,FALSE),0)</f>
        <v>0</v>
      </c>
      <c r="AH666" s="12">
        <f>VLOOKUP($J666,'Vegas Odds'!$B:$S,18,FALSE)</f>
        <v>24.965896593176794</v>
      </c>
      <c r="AI666" s="12">
        <f>VLOOKUP($J666,'Vegas Odds'!$B:$S,17,FALSE)</f>
        <v>34.134103406823208</v>
      </c>
      <c r="AJ666">
        <v>1</v>
      </c>
      <c r="AK666" s="12">
        <f t="shared" si="193"/>
        <v>0</v>
      </c>
      <c r="AL666" s="12">
        <f t="shared" si="194"/>
        <v>0</v>
      </c>
      <c r="AM666" s="12">
        <f>V666/Team_Defense_Table[[#Totals],[Passing yds/att]]*'Fanduel Export'!Q666</f>
        <v>0</v>
      </c>
      <c r="AN666" s="12">
        <f t="shared" si="209"/>
        <v>0</v>
      </c>
      <c r="AO666" s="12">
        <f>IFERROR(IF(OR($B666="D",$B666="K"),0,VLOOKUP($P666,Receiving!$C:$T,7,FALSE)/VLOOKUP($P666,Receiving!$C:$T,5,FALSE)),0)*$AJ666</f>
        <v>0</v>
      </c>
      <c r="AP666" s="21">
        <f t="shared" si="201"/>
        <v>26.827243589743592</v>
      </c>
      <c r="AQ666" s="21">
        <f t="shared" si="202"/>
        <v>0</v>
      </c>
      <c r="AR666" s="22">
        <f t="shared" si="195"/>
        <v>0</v>
      </c>
      <c r="AS666" s="22">
        <f t="shared" si="203"/>
        <v>0</v>
      </c>
      <c r="AT666" s="22">
        <f>AA666/Team_Defense_Table[[#Totals],[Yards per completion]]*'Fanduel Export'!S666</f>
        <v>0</v>
      </c>
      <c r="AU666" s="12">
        <f t="shared" si="210"/>
        <v>0</v>
      </c>
      <c r="AV666" s="12">
        <f t="shared" si="196"/>
        <v>0</v>
      </c>
      <c r="AW666" s="21">
        <f t="shared" si="204"/>
        <v>37.68278388278388</v>
      </c>
      <c r="AX666" s="12">
        <f t="shared" si="205"/>
        <v>0</v>
      </c>
      <c r="AY666" s="12">
        <f>AF666/Team_Defense_Table[[#Totals],[Rushing Y/A]]*R666</f>
        <v>0</v>
      </c>
      <c r="AZ666" s="12">
        <f t="shared" si="211"/>
        <v>0</v>
      </c>
      <c r="BA666" s="22">
        <f t="shared" si="197"/>
        <v>0</v>
      </c>
      <c r="BB666" s="22">
        <f t="shared" si="198"/>
        <v>0</v>
      </c>
      <c r="BC666" s="21">
        <f t="shared" si="199"/>
        <v>0</v>
      </c>
      <c r="BD666" t="str">
        <f t="shared" si="206"/>
        <v>Jake Bargas</v>
      </c>
      <c r="BE666">
        <f t="shared" si="207"/>
        <v>4000</v>
      </c>
      <c r="BF666" t="str">
        <f t="shared" si="208"/>
        <v>TE</v>
      </c>
    </row>
    <row r="667" spans="1:58" x14ac:dyDescent="0.3">
      <c r="A667" t="s">
        <v>3732</v>
      </c>
      <c r="B667" t="s">
        <v>52</v>
      </c>
      <c r="C667" t="s">
        <v>3733</v>
      </c>
      <c r="D667" t="s">
        <v>538</v>
      </c>
      <c r="E667" t="s">
        <v>3734</v>
      </c>
      <c r="F667">
        <v>3.5</v>
      </c>
      <c r="G667">
        <v>1</v>
      </c>
      <c r="H667">
        <v>4000</v>
      </c>
      <c r="I667" t="s">
        <v>1892</v>
      </c>
      <c r="J667" t="s">
        <v>1096</v>
      </c>
      <c r="K667" t="s">
        <v>1095</v>
      </c>
      <c r="O667" t="str">
        <f t="shared" si="200"/>
        <v>Codey McElroy</v>
      </c>
      <c r="P667" t="str">
        <f>IFERROR(VLOOKUP(O:O,'Name Bridge'!A:B,2,FALSE),O:O)</f>
        <v>Codey McElroy</v>
      </c>
      <c r="Q667" s="12">
        <f>VLOOKUP($K667,'Defensive Stats'!$AC:$AH,2,FALSE)</f>
        <v>6.4145936981757874</v>
      </c>
      <c r="R667" s="12">
        <f>VLOOKUP($K667,'Defensive Stats'!$AC:$AH,4,FALSE)</f>
        <v>4.2347826086956522</v>
      </c>
      <c r="S667" s="12">
        <f>VLOOKUP($K667,'Defensive Stats'!$AC:$AH,6,FALSE)</f>
        <v>10.425876010781671</v>
      </c>
      <c r="T667" s="12">
        <f>IFERROR(VLOOKUP($P667,Passing!$C:$AF,9,FALSE)/VLOOKUP($P667,Passing!$C:$AF,5,FALSE),0)</f>
        <v>0</v>
      </c>
      <c r="U667" s="12">
        <f>IFERROR(VLOOKUP($P667,Passing!$C:$AF,11,FALSE)/VLOOKUP($P667,Passing!$C:$AF,5,FALSE),0)</f>
        <v>0</v>
      </c>
      <c r="V667" s="12">
        <f>IFERROR(VLOOKUP($P667,Passing!$C:$AF,18,FALSE),0)</f>
        <v>0</v>
      </c>
      <c r="W667" s="12">
        <f>IFERROR(VLOOKUP($P667,Passing!$C:$AF,12,FALSE)/VLOOKUP($P667,Passing!$C:$AF,5,FALSE),0)</f>
        <v>0</v>
      </c>
      <c r="X667" s="12">
        <f>IFERROR(IF(OR($B667="D",$B667="K"),0,VLOOKUP($P667,Receiving!$C:$T,7,FALSE)/VLOOKUP($P667,Receiving!$C:$T,5,FALSE)),0)*$AJ667</f>
        <v>1</v>
      </c>
      <c r="Y667" s="21">
        <f>IFERROR(VLOOKUP($P667,Receiving!$C:$T,8,FALSE)/VLOOKUP($P667,Receiving!$C:$T,5,FALSE),0)</f>
        <v>1</v>
      </c>
      <c r="Z667" s="21">
        <f>IFERROR(VLOOKUP($P667,Receiving!$C:$T,10,FALSE)/VLOOKUP($P667,Receiving!$C:$T,5,FALSE),0)</f>
        <v>30</v>
      </c>
      <c r="AA667" s="21">
        <f>IFERROR(VLOOKUP($P667,Receiving!$C:$T,11,FALSE),0)</f>
        <v>30</v>
      </c>
      <c r="AB667" s="21">
        <f>IFERROR(VLOOKUP($P667,Receiving!$C:$T,14,FALSE),0)</f>
        <v>30</v>
      </c>
      <c r="AC667" s="21">
        <f>IFERROR(VLOOKUP($P667,Receiving!$C:$T,11,FALSE)/VLOOKUP($P667,Receiving!$C:$T,5,FALSE),0)</f>
        <v>30</v>
      </c>
      <c r="AD667" s="12">
        <f>IFERROR(VLOOKUP($P667,Rushing!$C:$P,7,FALSE)/VLOOKUP($P667,Rushing!$C:$P,5,FALSE),0)</f>
        <v>0</v>
      </c>
      <c r="AE667" s="12">
        <f>IFERROR(VLOOKUP($P667,Rushing!$C:$P,8,FALSE)/VLOOKUP($P667,Rushing!$C:$P,5,FALSE),0)</f>
        <v>0</v>
      </c>
      <c r="AF667" s="12">
        <f>IFERROR(VLOOKUP($P667,Rushing!$C:$P,12,FALSE),0)</f>
        <v>0</v>
      </c>
      <c r="AG667" s="12">
        <f>IFERROR(VLOOKUP($P667,Rushing!$C:$P,9,FALSE)/VLOOKUP($P667,Rushing!$C:$P,5,FALSE),0)</f>
        <v>0</v>
      </c>
      <c r="AH667" s="12">
        <f>VLOOKUP($J667,'Vegas Odds'!$B:$S,18,FALSE)</f>
        <v>44.70009236218047</v>
      </c>
      <c r="AI667" s="12">
        <f>VLOOKUP($J667,'Vegas Odds'!$B:$S,17,FALSE)</f>
        <v>20.599907637819527</v>
      </c>
      <c r="AJ667">
        <v>1</v>
      </c>
      <c r="AK667" s="12">
        <f t="shared" si="193"/>
        <v>0</v>
      </c>
      <c r="AL667" s="12">
        <f t="shared" si="194"/>
        <v>0</v>
      </c>
      <c r="AM667" s="12">
        <f>V667/Team_Defense_Table[[#Totals],[Passing yds/att]]*'Fanduel Export'!Q667</f>
        <v>0</v>
      </c>
      <c r="AN667" s="12">
        <f t="shared" si="209"/>
        <v>0</v>
      </c>
      <c r="AO667" s="12">
        <f>IFERROR(IF(OR($B667="D",$B667="K"),0,VLOOKUP($P667,Receiving!$C:$T,7,FALSE)/VLOOKUP($P667,Receiving!$C:$T,5,FALSE)),0)*$AJ667</f>
        <v>1</v>
      </c>
      <c r="AP667" s="21">
        <f t="shared" si="201"/>
        <v>39.892780830280827</v>
      </c>
      <c r="AQ667" s="21">
        <f t="shared" si="202"/>
        <v>1.1205058015973313</v>
      </c>
      <c r="AR667" s="22">
        <f t="shared" si="195"/>
        <v>1</v>
      </c>
      <c r="AS667" s="22">
        <f t="shared" si="203"/>
        <v>1.1205058015973313</v>
      </c>
      <c r="AT667" s="22">
        <f>AA667/Team_Defense_Table[[#Totals],[Yards per completion]]*'Fanduel Export'!S667</f>
        <v>29.455736255894379</v>
      </c>
      <c r="AU667" s="12">
        <f t="shared" si="210"/>
        <v>33.005323365050508</v>
      </c>
      <c r="AV667" s="12">
        <f t="shared" si="196"/>
        <v>0</v>
      </c>
      <c r="AW667" s="21">
        <f t="shared" si="204"/>
        <v>23.153159340659339</v>
      </c>
      <c r="AX667" s="12">
        <f t="shared" si="205"/>
        <v>0</v>
      </c>
      <c r="AY667" s="12">
        <f>AF667/Team_Defense_Table[[#Totals],[Rushing Y/A]]*R667</f>
        <v>0</v>
      </c>
      <c r="AZ667" s="12">
        <f t="shared" si="211"/>
        <v>0</v>
      </c>
      <c r="BA667" s="22">
        <f t="shared" si="197"/>
        <v>3.800532336505051</v>
      </c>
      <c r="BB667" s="22">
        <f t="shared" si="198"/>
        <v>0.95013308412626274</v>
      </c>
      <c r="BC667" s="21">
        <f t="shared" si="199"/>
        <v>0.25</v>
      </c>
      <c r="BD667" t="str">
        <f t="shared" si="206"/>
        <v>Codey McElroy</v>
      </c>
      <c r="BE667">
        <f t="shared" si="207"/>
        <v>4000</v>
      </c>
      <c r="BF667" t="str">
        <f t="shared" si="208"/>
        <v>TE</v>
      </c>
    </row>
    <row r="668" spans="1:58" x14ac:dyDescent="0.3">
      <c r="A668" t="s">
        <v>3735</v>
      </c>
      <c r="B668" t="s">
        <v>52</v>
      </c>
      <c r="C668" t="s">
        <v>3736</v>
      </c>
      <c r="D668" t="s">
        <v>584</v>
      </c>
      <c r="E668" t="s">
        <v>1909</v>
      </c>
      <c r="F668">
        <v>1</v>
      </c>
      <c r="G668">
        <v>1</v>
      </c>
      <c r="H668">
        <v>4000</v>
      </c>
      <c r="I668" t="s">
        <v>1996</v>
      </c>
      <c r="J668" t="s">
        <v>1092</v>
      </c>
      <c r="K668" t="s">
        <v>104</v>
      </c>
      <c r="O668" t="str">
        <f t="shared" si="200"/>
        <v>Charles Jones</v>
      </c>
      <c r="P668" t="str">
        <f>IFERROR(VLOOKUP(O:O,'Name Bridge'!A:B,2,FALSE),O:O)</f>
        <v>Charles Jones</v>
      </c>
      <c r="Q668" s="12">
        <f>VLOOKUP($K668,'Defensive Stats'!$AC:$AH,2,FALSE)</f>
        <v>7.0854092526690389</v>
      </c>
      <c r="R668" s="12">
        <f>VLOOKUP($K668,'Defensive Stats'!$AC:$AH,4,FALSE)</f>
        <v>4.0913838120104442</v>
      </c>
      <c r="S668" s="12">
        <f>VLOOKUP($K668,'Defensive Stats'!$AC:$AH,6,FALSE)</f>
        <v>10.106598984771574</v>
      </c>
      <c r="T668" s="12">
        <f>IFERROR(VLOOKUP($P668,Passing!$C:$AF,9,FALSE)/VLOOKUP($P668,Passing!$C:$AF,5,FALSE),0)</f>
        <v>0</v>
      </c>
      <c r="U668" s="12">
        <f>IFERROR(VLOOKUP($P668,Passing!$C:$AF,11,FALSE)/VLOOKUP($P668,Passing!$C:$AF,5,FALSE),0)</f>
        <v>0</v>
      </c>
      <c r="V668" s="12">
        <f>IFERROR(VLOOKUP($P668,Passing!$C:$AF,18,FALSE),0)</f>
        <v>0</v>
      </c>
      <c r="W668" s="12">
        <f>IFERROR(VLOOKUP($P668,Passing!$C:$AF,12,FALSE)/VLOOKUP($P668,Passing!$C:$AF,5,FALSE),0)</f>
        <v>0</v>
      </c>
      <c r="X668" s="12">
        <f>IFERROR(IF(OR($B668="D",$B668="K"),0,VLOOKUP($P668,Receiving!$C:$T,7,FALSE)/VLOOKUP($P668,Receiving!$C:$T,5,FALSE)),0)*$AJ668</f>
        <v>0.25</v>
      </c>
      <c r="Y668" s="21">
        <f>IFERROR(VLOOKUP($P668,Receiving!$C:$T,8,FALSE)/VLOOKUP($P668,Receiving!$C:$T,5,FALSE),0)</f>
        <v>0.25</v>
      </c>
      <c r="Z668" s="21">
        <f>IFERROR(VLOOKUP($P668,Receiving!$C:$T,10,FALSE)/VLOOKUP($P668,Receiving!$C:$T,5,FALSE),0)</f>
        <v>1.25</v>
      </c>
      <c r="AA668" s="21">
        <f>IFERROR(VLOOKUP($P668,Receiving!$C:$T,11,FALSE),0)</f>
        <v>5</v>
      </c>
      <c r="AB668" s="21">
        <f>IFERROR(VLOOKUP($P668,Receiving!$C:$T,14,FALSE),0)</f>
        <v>5</v>
      </c>
      <c r="AC668" s="21">
        <f>IFERROR(VLOOKUP($P668,Receiving!$C:$T,11,FALSE)/VLOOKUP($P668,Receiving!$C:$T,5,FALSE),0)</f>
        <v>1.25</v>
      </c>
      <c r="AD668" s="12">
        <f>IFERROR(VLOOKUP($P668,Rushing!$C:$P,7,FALSE)/VLOOKUP($P668,Rushing!$C:$P,5,FALSE),0)</f>
        <v>0</v>
      </c>
      <c r="AE668" s="12">
        <f>IFERROR(VLOOKUP($P668,Rushing!$C:$P,8,FALSE)/VLOOKUP($P668,Rushing!$C:$P,5,FALSE),0)</f>
        <v>0</v>
      </c>
      <c r="AF668" s="12">
        <f>IFERROR(VLOOKUP($P668,Rushing!$C:$P,12,FALSE),0)</f>
        <v>0</v>
      </c>
      <c r="AG668" s="12">
        <f>IFERROR(VLOOKUP($P668,Rushing!$C:$P,9,FALSE)/VLOOKUP($P668,Rushing!$C:$P,5,FALSE),0)</f>
        <v>0</v>
      </c>
      <c r="AH668" s="12">
        <f>VLOOKUP($J668,'Vegas Odds'!$B:$S,18,FALSE)</f>
        <v>43.022920729712041</v>
      </c>
      <c r="AI668" s="12">
        <f>VLOOKUP($J668,'Vegas Odds'!$B:$S,17,FALSE)</f>
        <v>18.377079270287954</v>
      </c>
      <c r="AJ668">
        <v>1</v>
      </c>
      <c r="AK668" s="12">
        <f t="shared" si="193"/>
        <v>0</v>
      </c>
      <c r="AL668" s="12">
        <f t="shared" si="194"/>
        <v>0</v>
      </c>
      <c r="AM668" s="12">
        <f>V668/Team_Defense_Table[[#Totals],[Passing yds/att]]*'Fanduel Export'!Q668</f>
        <v>0</v>
      </c>
      <c r="AN668" s="12">
        <f t="shared" si="209"/>
        <v>0</v>
      </c>
      <c r="AO668" s="12">
        <f>IFERROR(IF(OR($B668="D",$B668="K"),0,VLOOKUP($P668,Receiving!$C:$T,7,FALSE)/VLOOKUP($P668,Receiving!$C:$T,5,FALSE)),0)*$AJ668</f>
        <v>0.25</v>
      </c>
      <c r="AP668" s="21">
        <f t="shared" si="201"/>
        <v>39.601298701298703</v>
      </c>
      <c r="AQ668" s="21">
        <f t="shared" si="202"/>
        <v>0.27160044077229423</v>
      </c>
      <c r="AR668" s="22">
        <f t="shared" si="195"/>
        <v>0.25</v>
      </c>
      <c r="AS668" s="22">
        <f t="shared" si="203"/>
        <v>0.27160044077229423</v>
      </c>
      <c r="AT668" s="22">
        <f>AA668/Team_Defense_Table[[#Totals],[Yards per completion]]*'Fanduel Export'!S668</f>
        <v>4.758949652954259</v>
      </c>
      <c r="AU668" s="12">
        <f t="shared" si="210"/>
        <v>1.2925328233555333</v>
      </c>
      <c r="AV668" s="12">
        <f t="shared" si="196"/>
        <v>0</v>
      </c>
      <c r="AW668" s="21">
        <f t="shared" si="204"/>
        <v>30.299350649350647</v>
      </c>
      <c r="AX668" s="12">
        <f t="shared" si="205"/>
        <v>0</v>
      </c>
      <c r="AY668" s="12">
        <f>AF668/Team_Defense_Table[[#Totals],[Rushing Y/A]]*R668</f>
        <v>0</v>
      </c>
      <c r="AZ668" s="12">
        <f t="shared" si="211"/>
        <v>0</v>
      </c>
      <c r="BA668" s="22">
        <f t="shared" si="197"/>
        <v>0.25425328233555333</v>
      </c>
      <c r="BB668" s="22">
        <f t="shared" si="198"/>
        <v>6.3563320583888333E-2</v>
      </c>
      <c r="BC668" s="21">
        <f t="shared" si="199"/>
        <v>6.25E-2</v>
      </c>
      <c r="BD668" t="str">
        <f t="shared" si="206"/>
        <v>Charles Jones</v>
      </c>
      <c r="BE668">
        <f t="shared" si="207"/>
        <v>4000</v>
      </c>
      <c r="BF668" t="str">
        <f t="shared" si="208"/>
        <v>TE</v>
      </c>
    </row>
    <row r="669" spans="1:58" x14ac:dyDescent="0.3">
      <c r="A669" t="s">
        <v>3737</v>
      </c>
      <c r="B669" t="s">
        <v>52</v>
      </c>
      <c r="C669" t="s">
        <v>2800</v>
      </c>
      <c r="D669" t="s">
        <v>451</v>
      </c>
      <c r="E669" t="s">
        <v>3738</v>
      </c>
      <c r="F669">
        <v>2.2666667302449501</v>
      </c>
      <c r="G669">
        <v>6</v>
      </c>
      <c r="H669">
        <v>4000</v>
      </c>
      <c r="I669" t="s">
        <v>1888</v>
      </c>
      <c r="J669" t="s">
        <v>54</v>
      </c>
      <c r="K669" t="s">
        <v>37</v>
      </c>
      <c r="O669" t="str">
        <f t="shared" si="200"/>
        <v>Stephen Carlson</v>
      </c>
      <c r="P669" t="str">
        <f>IFERROR(VLOOKUP(O:O,'Name Bridge'!A:B,2,FALSE),O:O)</f>
        <v>Stephen Carlson</v>
      </c>
      <c r="Q669" s="12">
        <f>VLOOKUP($K669,'Defensive Stats'!$AC:$AH,2,FALSE)</f>
        <v>6.09375</v>
      </c>
      <c r="R669" s="12">
        <f>VLOOKUP($K669,'Defensive Stats'!$AC:$AH,4,FALSE)</f>
        <v>4.3941176470588239</v>
      </c>
      <c r="S669" s="12">
        <f>VLOOKUP($K669,'Defensive Stats'!$AC:$AH,6,FALSE)</f>
        <v>10.424528301886792</v>
      </c>
      <c r="T669" s="12">
        <f>IFERROR(VLOOKUP($P669,Passing!$C:$AF,9,FALSE)/VLOOKUP($P669,Passing!$C:$AF,5,FALSE),0)</f>
        <v>0</v>
      </c>
      <c r="U669" s="12">
        <f>IFERROR(VLOOKUP($P669,Passing!$C:$AF,11,FALSE)/VLOOKUP($P669,Passing!$C:$AF,5,FALSE),0)</f>
        <v>0</v>
      </c>
      <c r="V669" s="12">
        <f>IFERROR(VLOOKUP($P669,Passing!$C:$AF,18,FALSE),0)</f>
        <v>0</v>
      </c>
      <c r="W669" s="12">
        <f>IFERROR(VLOOKUP($P669,Passing!$C:$AF,12,FALSE)/VLOOKUP($P669,Passing!$C:$AF,5,FALSE),0)</f>
        <v>0</v>
      </c>
      <c r="X669" s="12">
        <f>IFERROR(IF(OR($B669="D",$B669="K"),0,VLOOKUP($P669,Receiving!$C:$T,7,FALSE)/VLOOKUP($P669,Receiving!$C:$T,5,FALSE)),0)*$AJ669</f>
        <v>0.77777777777777779</v>
      </c>
      <c r="Y669" s="21">
        <f>IFERROR(VLOOKUP($P669,Receiving!$C:$T,8,FALSE)/VLOOKUP($P669,Receiving!$C:$T,5,FALSE),0)</f>
        <v>0.55555555555555558</v>
      </c>
      <c r="Z669" s="21">
        <f>IFERROR(VLOOKUP($P669,Receiving!$C:$T,10,FALSE)/VLOOKUP($P669,Receiving!$C:$T,5,FALSE),0)</f>
        <v>5.666666666666667</v>
      </c>
      <c r="AA669" s="21">
        <f>IFERROR(VLOOKUP($P669,Receiving!$C:$T,11,FALSE),0)</f>
        <v>10.199999999999999</v>
      </c>
      <c r="AB669" s="21">
        <f>IFERROR(VLOOKUP($P669,Receiving!$C:$T,14,FALSE),0)</f>
        <v>21</v>
      </c>
      <c r="AC669" s="21">
        <f>IFERROR(VLOOKUP($P669,Receiving!$C:$T,11,FALSE)/VLOOKUP($P669,Receiving!$C:$T,5,FALSE),0)</f>
        <v>1.1333333333333333</v>
      </c>
      <c r="AD669" s="12">
        <f>IFERROR(VLOOKUP($P669,Rushing!$C:$P,7,FALSE)/VLOOKUP($P669,Rushing!$C:$P,5,FALSE),0)</f>
        <v>0</v>
      </c>
      <c r="AE669" s="12">
        <f>IFERROR(VLOOKUP($P669,Rushing!$C:$P,8,FALSE)/VLOOKUP($P669,Rushing!$C:$P,5,FALSE),0)</f>
        <v>0</v>
      </c>
      <c r="AF669" s="12">
        <f>IFERROR(VLOOKUP($P669,Rushing!$C:$P,12,FALSE),0)</f>
        <v>0</v>
      </c>
      <c r="AG669" s="12">
        <f>IFERROR(VLOOKUP($P669,Rushing!$C:$P,9,FALSE)/VLOOKUP($P669,Rushing!$C:$P,5,FALSE),0)</f>
        <v>0</v>
      </c>
      <c r="AH669" s="12">
        <f>VLOOKUP($J669,'Vegas Odds'!$B:$S,18,FALSE)</f>
        <v>39.317423175965665</v>
      </c>
      <c r="AI669" s="12">
        <f>VLOOKUP($J669,'Vegas Odds'!$B:$S,17,FALSE)</f>
        <v>20.682576824034335</v>
      </c>
      <c r="AJ669">
        <v>1</v>
      </c>
      <c r="AK669" s="12">
        <f t="shared" si="193"/>
        <v>0</v>
      </c>
      <c r="AL669" s="12">
        <f t="shared" si="194"/>
        <v>0</v>
      </c>
      <c r="AM669" s="12">
        <f>V669/Team_Defense_Table[[#Totals],[Passing yds/att]]*'Fanduel Export'!Q669</f>
        <v>0</v>
      </c>
      <c r="AN669" s="12">
        <f t="shared" si="209"/>
        <v>0</v>
      </c>
      <c r="AO669" s="12">
        <f>IFERROR(IF(OR($B669="D",$B669="K"),0,VLOOKUP($P669,Receiving!$C:$T,7,FALSE)/VLOOKUP($P669,Receiving!$C:$T,5,FALSE)),0)*$AJ669</f>
        <v>0.77777777777777779</v>
      </c>
      <c r="AP669" s="21">
        <f t="shared" si="201"/>
        <v>34.054517704517707</v>
      </c>
      <c r="AQ669" s="21">
        <f t="shared" si="202"/>
        <v>0.89797830323388406</v>
      </c>
      <c r="AR669" s="22">
        <f t="shared" si="195"/>
        <v>0.55555555555555558</v>
      </c>
      <c r="AS669" s="22">
        <f t="shared" si="203"/>
        <v>0.64141307373848866</v>
      </c>
      <c r="AT669" s="22">
        <f>AA669/Team_Defense_Table[[#Totals],[Yards per completion]]*'Fanduel Export'!S669</f>
        <v>10.013655736734309</v>
      </c>
      <c r="AU669" s="12">
        <f t="shared" si="210"/>
        <v>6.4228897054578038</v>
      </c>
      <c r="AV669" s="12">
        <f t="shared" si="196"/>
        <v>0</v>
      </c>
      <c r="AW669" s="21">
        <f t="shared" si="204"/>
        <v>28.633928571428569</v>
      </c>
      <c r="AX669" s="12">
        <f t="shared" si="205"/>
        <v>0</v>
      </c>
      <c r="AY669" s="12">
        <f>AF669/Team_Defense_Table[[#Totals],[Rushing Y/A]]*R669</f>
        <v>0</v>
      </c>
      <c r="AZ669" s="12">
        <f t="shared" si="211"/>
        <v>0</v>
      </c>
      <c r="BA669" s="22">
        <f t="shared" si="197"/>
        <v>0.92006674832355817</v>
      </c>
      <c r="BB669" s="22">
        <f t="shared" si="198"/>
        <v>0.23001668708088954</v>
      </c>
      <c r="BC669" s="21">
        <f t="shared" si="199"/>
        <v>0.19444444444444445</v>
      </c>
      <c r="BD669" t="str">
        <f t="shared" si="206"/>
        <v>Stephen Carlson</v>
      </c>
      <c r="BE669">
        <f t="shared" si="207"/>
        <v>4000</v>
      </c>
      <c r="BF669" t="str">
        <f t="shared" si="208"/>
        <v>TE</v>
      </c>
    </row>
    <row r="670" spans="1:58" x14ac:dyDescent="0.3">
      <c r="A670" t="s">
        <v>3739</v>
      </c>
      <c r="B670" t="s">
        <v>52</v>
      </c>
      <c r="C670" t="s">
        <v>3740</v>
      </c>
      <c r="D670" t="s">
        <v>3741</v>
      </c>
      <c r="E670" t="s">
        <v>3742</v>
      </c>
      <c r="F670">
        <v>0</v>
      </c>
      <c r="G670">
        <v>0</v>
      </c>
      <c r="H670">
        <v>4000</v>
      </c>
      <c r="I670" t="s">
        <v>1919</v>
      </c>
      <c r="J670" t="s">
        <v>116</v>
      </c>
      <c r="K670" t="s">
        <v>1090</v>
      </c>
      <c r="O670" t="str">
        <f t="shared" si="200"/>
        <v>Dylan Cantrell</v>
      </c>
      <c r="P670" t="str">
        <f>IFERROR(VLOOKUP(O:O,'Name Bridge'!A:B,2,FALSE),O:O)</f>
        <v>Dylan Cantrell</v>
      </c>
      <c r="Q670" s="12">
        <f>VLOOKUP($K670,'Defensive Stats'!$AC:$AH,2,FALSE)</f>
        <v>5.2157996146435455</v>
      </c>
      <c r="R670" s="12">
        <f>VLOOKUP($K670,'Defensive Stats'!$AC:$AH,4,FALSE)</f>
        <v>4.4937655860349128</v>
      </c>
      <c r="S670" s="12">
        <f>VLOOKUP($K670,'Defensive Stats'!$AC:$AH,6,FALSE)</f>
        <v>8.5125786163522008</v>
      </c>
      <c r="T670" s="12">
        <f>IFERROR(VLOOKUP($P670,Passing!$C:$AF,9,FALSE)/VLOOKUP($P670,Passing!$C:$AF,5,FALSE),0)</f>
        <v>0</v>
      </c>
      <c r="U670" s="12">
        <f>IFERROR(VLOOKUP($P670,Passing!$C:$AF,11,FALSE)/VLOOKUP($P670,Passing!$C:$AF,5,FALSE),0)</f>
        <v>0</v>
      </c>
      <c r="V670" s="12">
        <f>IFERROR(VLOOKUP($P670,Passing!$C:$AF,18,FALSE),0)</f>
        <v>0</v>
      </c>
      <c r="W670" s="12">
        <f>IFERROR(VLOOKUP($P670,Passing!$C:$AF,12,FALSE)/VLOOKUP($P670,Passing!$C:$AF,5,FALSE),0)</f>
        <v>0</v>
      </c>
      <c r="X670" s="12">
        <f>IFERROR(IF(OR($B670="D",$B670="K"),0,VLOOKUP($P670,Receiving!$C:$T,7,FALSE)/VLOOKUP($P670,Receiving!$C:$T,5,FALSE)),0)*$AJ670</f>
        <v>0</v>
      </c>
      <c r="Y670" s="21">
        <f>IFERROR(VLOOKUP($P670,Receiving!$C:$T,8,FALSE)/VLOOKUP($P670,Receiving!$C:$T,5,FALSE),0)</f>
        <v>0</v>
      </c>
      <c r="Z670" s="21">
        <f>IFERROR(VLOOKUP($P670,Receiving!$C:$T,10,FALSE)/VLOOKUP($P670,Receiving!$C:$T,5,FALSE),0)</f>
        <v>0</v>
      </c>
      <c r="AA670" s="21">
        <f>IFERROR(VLOOKUP($P670,Receiving!$C:$T,11,FALSE),0)</f>
        <v>0</v>
      </c>
      <c r="AB670" s="21">
        <f>IFERROR(VLOOKUP($P670,Receiving!$C:$T,14,FALSE),0)</f>
        <v>0</v>
      </c>
      <c r="AC670" s="21">
        <f>IFERROR(VLOOKUP($P670,Receiving!$C:$T,11,FALSE)/VLOOKUP($P670,Receiving!$C:$T,5,FALSE),0)</f>
        <v>0</v>
      </c>
      <c r="AD670" s="12">
        <f>IFERROR(VLOOKUP($P670,Rushing!$C:$P,7,FALSE)/VLOOKUP($P670,Rushing!$C:$P,5,FALSE),0)</f>
        <v>0</v>
      </c>
      <c r="AE670" s="12">
        <f>IFERROR(VLOOKUP($P670,Rushing!$C:$P,8,FALSE)/VLOOKUP($P670,Rushing!$C:$P,5,FALSE),0)</f>
        <v>0</v>
      </c>
      <c r="AF670" s="12">
        <f>IFERROR(VLOOKUP($P670,Rushing!$C:$P,12,FALSE),0)</f>
        <v>0</v>
      </c>
      <c r="AG670" s="12">
        <f>IFERROR(VLOOKUP($P670,Rushing!$C:$P,9,FALSE)/VLOOKUP($P670,Rushing!$C:$P,5,FALSE),0)</f>
        <v>0</v>
      </c>
      <c r="AH670" s="12">
        <f>VLOOKUP($J670,'Vegas Odds'!$B:$S,18,FALSE)</f>
        <v>35.724841066015493</v>
      </c>
      <c r="AI670" s="12">
        <f>VLOOKUP($J670,'Vegas Odds'!$B:$S,17,FALSE)</f>
        <v>23.675158933984505</v>
      </c>
      <c r="AJ670">
        <v>1</v>
      </c>
      <c r="AK670" s="12">
        <f t="shared" si="193"/>
        <v>0</v>
      </c>
      <c r="AL670" s="12">
        <f t="shared" si="194"/>
        <v>0</v>
      </c>
      <c r="AM670" s="12">
        <f>V670/Team_Defense_Table[[#Totals],[Passing yds/att]]*'Fanduel Export'!Q670</f>
        <v>0</v>
      </c>
      <c r="AN670" s="12">
        <f t="shared" si="209"/>
        <v>0</v>
      </c>
      <c r="AO670" s="12">
        <f>IFERROR(IF(OR($B670="D",$B670="K"),0,VLOOKUP($P670,Receiving!$C:$T,7,FALSE)/VLOOKUP($P670,Receiving!$C:$T,5,FALSE)),0)*$AJ670</f>
        <v>0</v>
      </c>
      <c r="AP670" s="21">
        <f t="shared" si="201"/>
        <v>43.039806027306028</v>
      </c>
      <c r="AQ670" s="21">
        <f t="shared" si="202"/>
        <v>0</v>
      </c>
      <c r="AR670" s="22">
        <f t="shared" si="195"/>
        <v>0</v>
      </c>
      <c r="AS670" s="22">
        <f t="shared" si="203"/>
        <v>0</v>
      </c>
      <c r="AT670" s="22">
        <f>AA670/Team_Defense_Table[[#Totals],[Yards per completion]]*'Fanduel Export'!S670</f>
        <v>0</v>
      </c>
      <c r="AU670" s="12">
        <f t="shared" si="210"/>
        <v>0</v>
      </c>
      <c r="AV670" s="12">
        <f t="shared" si="196"/>
        <v>0</v>
      </c>
      <c r="AW670" s="21">
        <f t="shared" si="204"/>
        <v>26.173305860805861</v>
      </c>
      <c r="AX670" s="12">
        <f t="shared" si="205"/>
        <v>0</v>
      </c>
      <c r="AY670" s="12">
        <f>AF670/Team_Defense_Table[[#Totals],[Rushing Y/A]]*R670</f>
        <v>0</v>
      </c>
      <c r="AZ670" s="12">
        <f t="shared" si="211"/>
        <v>0</v>
      </c>
      <c r="BA670" s="22">
        <f t="shared" si="197"/>
        <v>0</v>
      </c>
      <c r="BB670" s="22">
        <f t="shared" si="198"/>
        <v>0</v>
      </c>
      <c r="BC670" s="21">
        <f t="shared" si="199"/>
        <v>0</v>
      </c>
      <c r="BD670" t="str">
        <f t="shared" si="206"/>
        <v>Dylan Cantrell</v>
      </c>
      <c r="BE670">
        <f t="shared" si="207"/>
        <v>4000</v>
      </c>
      <c r="BF670" t="str">
        <f t="shared" si="208"/>
        <v>TE</v>
      </c>
    </row>
    <row r="671" spans="1:58" x14ac:dyDescent="0.3">
      <c r="A671" t="s">
        <v>3743</v>
      </c>
      <c r="B671" t="s">
        <v>52</v>
      </c>
      <c r="C671" t="s">
        <v>2800</v>
      </c>
      <c r="D671" t="s">
        <v>607</v>
      </c>
      <c r="E671" t="s">
        <v>2377</v>
      </c>
      <c r="F671">
        <v>0</v>
      </c>
      <c r="G671">
        <v>0</v>
      </c>
      <c r="H671">
        <v>4000</v>
      </c>
      <c r="I671" t="s">
        <v>1934</v>
      </c>
      <c r="J671" t="s">
        <v>56</v>
      </c>
      <c r="K671" t="s">
        <v>78</v>
      </c>
      <c r="O671" t="str">
        <f t="shared" si="200"/>
        <v>Stephen Anderson</v>
      </c>
      <c r="P671" t="str">
        <f>IFERROR(VLOOKUP(O:O,'Name Bridge'!A:B,2,FALSE),O:O)</f>
        <v>Stephen Anderson</v>
      </c>
      <c r="Q671" s="12">
        <f>VLOOKUP($K671,'Defensive Stats'!$AC:$AH,2,FALSE)</f>
        <v>7.8496993987975952</v>
      </c>
      <c r="R671" s="12">
        <f>VLOOKUP($K671,'Defensive Stats'!$AC:$AH,4,FALSE)</f>
        <v>4.7261904761904763</v>
      </c>
      <c r="S671" s="12">
        <f>VLOOKUP($K671,'Defensive Stats'!$AC:$AH,6,FALSE)</f>
        <v>12.717532467532468</v>
      </c>
      <c r="T671" s="12">
        <f>IFERROR(VLOOKUP($P671,Passing!$C:$AF,9,FALSE)/VLOOKUP($P671,Passing!$C:$AF,5,FALSE),0)</f>
        <v>0</v>
      </c>
      <c r="U671" s="12">
        <f>IFERROR(VLOOKUP($P671,Passing!$C:$AF,11,FALSE)/VLOOKUP($P671,Passing!$C:$AF,5,FALSE),0)</f>
        <v>0</v>
      </c>
      <c r="V671" s="12">
        <f>IFERROR(VLOOKUP($P671,Passing!$C:$AF,18,FALSE),0)</f>
        <v>0</v>
      </c>
      <c r="W671" s="12">
        <f>IFERROR(VLOOKUP($P671,Passing!$C:$AF,12,FALSE)/VLOOKUP($P671,Passing!$C:$AF,5,FALSE),0)</f>
        <v>0</v>
      </c>
      <c r="X671" s="12">
        <f>IFERROR(IF(OR($B671="D",$B671="K"),0,VLOOKUP($P671,Receiving!$C:$T,7,FALSE)/VLOOKUP($P671,Receiving!$C:$T,5,FALSE)),0)*$AJ671</f>
        <v>0</v>
      </c>
      <c r="Y671" s="21">
        <f>IFERROR(VLOOKUP($P671,Receiving!$C:$T,8,FALSE)/VLOOKUP($P671,Receiving!$C:$T,5,FALSE),0)</f>
        <v>0</v>
      </c>
      <c r="Z671" s="21">
        <f>IFERROR(VLOOKUP($P671,Receiving!$C:$T,10,FALSE)/VLOOKUP($P671,Receiving!$C:$T,5,FALSE),0)</f>
        <v>0</v>
      </c>
      <c r="AA671" s="21">
        <f>IFERROR(VLOOKUP($P671,Receiving!$C:$T,11,FALSE),0)</f>
        <v>0</v>
      </c>
      <c r="AB671" s="21">
        <f>IFERROR(VLOOKUP($P671,Receiving!$C:$T,14,FALSE),0)</f>
        <v>0</v>
      </c>
      <c r="AC671" s="21">
        <f>IFERROR(VLOOKUP($P671,Receiving!$C:$T,11,FALSE)/VLOOKUP($P671,Receiving!$C:$T,5,FALSE),0)</f>
        <v>0</v>
      </c>
      <c r="AD671" s="12">
        <f>IFERROR(VLOOKUP($P671,Rushing!$C:$P,7,FALSE)/VLOOKUP($P671,Rushing!$C:$P,5,FALSE),0)</f>
        <v>0</v>
      </c>
      <c r="AE671" s="12">
        <f>IFERROR(VLOOKUP($P671,Rushing!$C:$P,8,FALSE)/VLOOKUP($P671,Rushing!$C:$P,5,FALSE),0)</f>
        <v>0</v>
      </c>
      <c r="AF671" s="12">
        <f>IFERROR(VLOOKUP($P671,Rushing!$C:$P,12,FALSE),0)</f>
        <v>0</v>
      </c>
      <c r="AG671" s="12">
        <f>IFERROR(VLOOKUP($P671,Rushing!$C:$P,9,FALSE)/VLOOKUP($P671,Rushing!$C:$P,5,FALSE),0)</f>
        <v>0</v>
      </c>
      <c r="AH671" s="12">
        <f>VLOOKUP($J671,'Vegas Odds'!$B:$S,18,FALSE)</f>
        <v>34.151746652267818</v>
      </c>
      <c r="AI671" s="12">
        <f>VLOOKUP($J671,'Vegas Odds'!$B:$S,17,FALSE)</f>
        <v>26.748253347732181</v>
      </c>
      <c r="AJ671">
        <v>1</v>
      </c>
      <c r="AK671" s="12">
        <f t="shared" si="193"/>
        <v>0</v>
      </c>
      <c r="AL671" s="12">
        <f t="shared" si="194"/>
        <v>0</v>
      </c>
      <c r="AM671" s="12">
        <f>V671/Team_Defense_Table[[#Totals],[Passing yds/att]]*'Fanduel Export'!Q671</f>
        <v>0</v>
      </c>
      <c r="AN671" s="12">
        <f t="shared" si="209"/>
        <v>0</v>
      </c>
      <c r="AO671" s="12">
        <f>IFERROR(IF(OR($B671="D",$B671="K"),0,VLOOKUP($P671,Receiving!$C:$T,7,FALSE)/VLOOKUP($P671,Receiving!$C:$T,5,FALSE)),0)*$AJ671</f>
        <v>0</v>
      </c>
      <c r="AP671" s="21">
        <f t="shared" si="201"/>
        <v>32.673214285714288</v>
      </c>
      <c r="AQ671" s="21">
        <f t="shared" si="202"/>
        <v>0</v>
      </c>
      <c r="AR671" s="22">
        <f t="shared" si="195"/>
        <v>0</v>
      </c>
      <c r="AS671" s="22">
        <f t="shared" si="203"/>
        <v>0</v>
      </c>
      <c r="AT671" s="22">
        <f>AA671/Team_Defense_Table[[#Totals],[Yards per completion]]*'Fanduel Export'!S671</f>
        <v>0</v>
      </c>
      <c r="AU671" s="12">
        <f t="shared" si="210"/>
        <v>0</v>
      </c>
      <c r="AV671" s="12">
        <f t="shared" si="196"/>
        <v>0</v>
      </c>
      <c r="AW671" s="21">
        <f t="shared" si="204"/>
        <v>14.611309523809522</v>
      </c>
      <c r="AX671" s="12">
        <f t="shared" si="205"/>
        <v>0</v>
      </c>
      <c r="AY671" s="12">
        <f>AF671/Team_Defense_Table[[#Totals],[Rushing Y/A]]*R671</f>
        <v>0</v>
      </c>
      <c r="AZ671" s="12">
        <f t="shared" si="211"/>
        <v>0</v>
      </c>
      <c r="BA671" s="22">
        <f t="shared" si="197"/>
        <v>0</v>
      </c>
      <c r="BB671" s="22">
        <f t="shared" si="198"/>
        <v>0</v>
      </c>
      <c r="BC671" s="21">
        <f t="shared" si="199"/>
        <v>0</v>
      </c>
      <c r="BD671" t="str">
        <f t="shared" si="206"/>
        <v>Stephen Anderson</v>
      </c>
      <c r="BE671">
        <f t="shared" si="207"/>
        <v>4000</v>
      </c>
      <c r="BF671" t="str">
        <f t="shared" si="208"/>
        <v>TE</v>
      </c>
    </row>
    <row r="672" spans="1:58" x14ac:dyDescent="0.3">
      <c r="A672" t="s">
        <v>3744</v>
      </c>
      <c r="B672" t="s">
        <v>52</v>
      </c>
      <c r="C672" t="s">
        <v>3736</v>
      </c>
      <c r="D672" t="s">
        <v>3745</v>
      </c>
      <c r="E672" t="s">
        <v>3746</v>
      </c>
      <c r="F672">
        <v>0</v>
      </c>
      <c r="G672">
        <v>0</v>
      </c>
      <c r="H672">
        <v>4000</v>
      </c>
      <c r="I672" t="s">
        <v>1888</v>
      </c>
      <c r="J672" t="s">
        <v>37</v>
      </c>
      <c r="K672" t="s">
        <v>54</v>
      </c>
      <c r="O672" t="str">
        <f t="shared" si="200"/>
        <v>Charles Scarff</v>
      </c>
      <c r="P672" t="str">
        <f>IFERROR(VLOOKUP(O:O,'Name Bridge'!A:B,2,FALSE),O:O)</f>
        <v>Charles Scarff</v>
      </c>
      <c r="Q672" s="12">
        <f>VLOOKUP($K672,'Defensive Stats'!$AC:$AH,2,FALSE)</f>
        <v>6.7641325536062382</v>
      </c>
      <c r="R672" s="12">
        <f>VLOOKUP($K672,'Defensive Stats'!$AC:$AH,4,FALSE)</f>
        <v>5</v>
      </c>
      <c r="S672" s="12">
        <f>VLOOKUP($K672,'Defensive Stats'!$AC:$AH,6,FALSE)</f>
        <v>10.911949685534591</v>
      </c>
      <c r="T672" s="12">
        <f>IFERROR(VLOOKUP($P672,Passing!$C:$AF,9,FALSE)/VLOOKUP($P672,Passing!$C:$AF,5,FALSE),0)</f>
        <v>0</v>
      </c>
      <c r="U672" s="12">
        <f>IFERROR(VLOOKUP($P672,Passing!$C:$AF,11,FALSE)/VLOOKUP($P672,Passing!$C:$AF,5,FALSE),0)</f>
        <v>0</v>
      </c>
      <c r="V672" s="12">
        <f>IFERROR(VLOOKUP($P672,Passing!$C:$AF,18,FALSE),0)</f>
        <v>0</v>
      </c>
      <c r="W672" s="12">
        <f>IFERROR(VLOOKUP($P672,Passing!$C:$AF,12,FALSE)/VLOOKUP($P672,Passing!$C:$AF,5,FALSE),0)</f>
        <v>0</v>
      </c>
      <c r="X672" s="12">
        <f>IFERROR(IF(OR($B672="D",$B672="K"),0,VLOOKUP($P672,Receiving!$C:$T,7,FALSE)/VLOOKUP($P672,Receiving!$C:$T,5,FALSE)),0)*$AJ672</f>
        <v>0</v>
      </c>
      <c r="Y672" s="21">
        <f>IFERROR(VLOOKUP($P672,Receiving!$C:$T,8,FALSE)/VLOOKUP($P672,Receiving!$C:$T,5,FALSE),0)</f>
        <v>0</v>
      </c>
      <c r="Z672" s="21">
        <f>IFERROR(VLOOKUP($P672,Receiving!$C:$T,10,FALSE)/VLOOKUP($P672,Receiving!$C:$T,5,FALSE),0)</f>
        <v>0</v>
      </c>
      <c r="AA672" s="21">
        <f>IFERROR(VLOOKUP($P672,Receiving!$C:$T,11,FALSE),0)</f>
        <v>0</v>
      </c>
      <c r="AB672" s="21">
        <f>IFERROR(VLOOKUP($P672,Receiving!$C:$T,14,FALSE),0)</f>
        <v>0</v>
      </c>
      <c r="AC672" s="21">
        <f>IFERROR(VLOOKUP($P672,Receiving!$C:$T,11,FALSE)/VLOOKUP($P672,Receiving!$C:$T,5,FALSE),0)</f>
        <v>0</v>
      </c>
      <c r="AD672" s="12">
        <f>IFERROR(VLOOKUP($P672,Rushing!$C:$P,7,FALSE)/VLOOKUP($P672,Rushing!$C:$P,5,FALSE),0)</f>
        <v>0</v>
      </c>
      <c r="AE672" s="12">
        <f>IFERROR(VLOOKUP($P672,Rushing!$C:$P,8,FALSE)/VLOOKUP($P672,Rushing!$C:$P,5,FALSE),0)</f>
        <v>0</v>
      </c>
      <c r="AF672" s="12">
        <f>IFERROR(VLOOKUP($P672,Rushing!$C:$P,12,FALSE),0)</f>
        <v>0</v>
      </c>
      <c r="AG672" s="12">
        <f>IFERROR(VLOOKUP($P672,Rushing!$C:$P,9,FALSE)/VLOOKUP($P672,Rushing!$C:$P,5,FALSE),0)</f>
        <v>0</v>
      </c>
      <c r="AH672" s="12">
        <f>VLOOKUP($J672,'Vegas Odds'!$B:$S,18,FALSE)</f>
        <v>12.779863682432442</v>
      </c>
      <c r="AI672" s="12">
        <f>VLOOKUP($J672,'Vegas Odds'!$B:$S,17,FALSE)</f>
        <v>50.520136317567555</v>
      </c>
      <c r="AJ672">
        <v>1</v>
      </c>
      <c r="AK672" s="12">
        <f t="shared" si="193"/>
        <v>0</v>
      </c>
      <c r="AL672" s="12">
        <f t="shared" si="194"/>
        <v>0</v>
      </c>
      <c r="AM672" s="12">
        <f>V672/Team_Defense_Table[[#Totals],[Passing yds/att]]*'Fanduel Export'!Q672</f>
        <v>0</v>
      </c>
      <c r="AN672" s="12">
        <f t="shared" si="209"/>
        <v>0</v>
      </c>
      <c r="AO672" s="12">
        <f>IFERROR(IF(OR($B672="D",$B672="K"),0,VLOOKUP($P672,Receiving!$C:$T,7,FALSE)/VLOOKUP($P672,Receiving!$C:$T,5,FALSE)),0)*$AJ672</f>
        <v>0</v>
      </c>
      <c r="AP672" s="21">
        <f t="shared" si="201"/>
        <v>19.229761904761904</v>
      </c>
      <c r="AQ672" s="21">
        <f t="shared" si="202"/>
        <v>0</v>
      </c>
      <c r="AR672" s="22">
        <f t="shared" si="195"/>
        <v>0</v>
      </c>
      <c r="AS672" s="22">
        <f t="shared" si="203"/>
        <v>0</v>
      </c>
      <c r="AT672" s="22">
        <f>AA672/Team_Defense_Table[[#Totals],[Yards per completion]]*'Fanduel Export'!S672</f>
        <v>0</v>
      </c>
      <c r="AU672" s="12">
        <f t="shared" si="210"/>
        <v>0</v>
      </c>
      <c r="AV672" s="12">
        <f t="shared" si="196"/>
        <v>0</v>
      </c>
      <c r="AW672" s="21">
        <f t="shared" si="204"/>
        <v>27.742261904761904</v>
      </c>
      <c r="AX672" s="12">
        <f t="shared" si="205"/>
        <v>0</v>
      </c>
      <c r="AY672" s="12">
        <f>AF672/Team_Defense_Table[[#Totals],[Rushing Y/A]]*R672</f>
        <v>0</v>
      </c>
      <c r="AZ672" s="12">
        <f t="shared" si="211"/>
        <v>0</v>
      </c>
      <c r="BA672" s="22">
        <f t="shared" si="197"/>
        <v>0</v>
      </c>
      <c r="BB672" s="22">
        <f t="shared" si="198"/>
        <v>0</v>
      </c>
      <c r="BC672" s="21">
        <f t="shared" si="199"/>
        <v>0</v>
      </c>
      <c r="BD672" t="str">
        <f t="shared" si="206"/>
        <v>Charles Scarff</v>
      </c>
      <c r="BE672">
        <f t="shared" si="207"/>
        <v>4000</v>
      </c>
      <c r="BF672" t="str">
        <f t="shared" si="208"/>
        <v>TE</v>
      </c>
    </row>
    <row r="673" spans="1:58" x14ac:dyDescent="0.3">
      <c r="A673" t="s">
        <v>3747</v>
      </c>
      <c r="B673" t="s">
        <v>52</v>
      </c>
      <c r="C673" t="s">
        <v>1936</v>
      </c>
      <c r="D673" t="s">
        <v>3748</v>
      </c>
      <c r="E673" t="s">
        <v>3749</v>
      </c>
      <c r="F673">
        <v>0</v>
      </c>
      <c r="G673">
        <v>0</v>
      </c>
      <c r="H673">
        <v>4000</v>
      </c>
      <c r="I673" t="s">
        <v>1972</v>
      </c>
      <c r="J673" t="s">
        <v>86</v>
      </c>
      <c r="K673" t="s">
        <v>1093</v>
      </c>
      <c r="O673" t="str">
        <f t="shared" si="200"/>
        <v>Chris Myarick</v>
      </c>
      <c r="P673" t="str">
        <f>IFERROR(VLOOKUP(O:O,'Name Bridge'!A:B,2,FALSE),O:O)</f>
        <v>Chris Myarick</v>
      </c>
      <c r="Q673" s="12">
        <f>VLOOKUP($K673,'Defensive Stats'!$AC:$AH,2,FALSE)</f>
        <v>5.3843283582089549</v>
      </c>
      <c r="R673" s="12">
        <f>VLOOKUP($K673,'Defensive Stats'!$AC:$AH,4,FALSE)</f>
        <v>4.1863013698630134</v>
      </c>
      <c r="S673" s="12">
        <f>VLOOKUP($K673,'Defensive Stats'!$AC:$AH,6,FALSE)</f>
        <v>9.5247524752475243</v>
      </c>
      <c r="T673" s="12">
        <f>IFERROR(VLOOKUP($P673,Passing!$C:$AF,9,FALSE)/VLOOKUP($P673,Passing!$C:$AF,5,FALSE),0)</f>
        <v>0</v>
      </c>
      <c r="U673" s="12">
        <f>IFERROR(VLOOKUP($P673,Passing!$C:$AF,11,FALSE)/VLOOKUP($P673,Passing!$C:$AF,5,FALSE),0)</f>
        <v>0</v>
      </c>
      <c r="V673" s="12">
        <f>IFERROR(VLOOKUP($P673,Passing!$C:$AF,18,FALSE),0)</f>
        <v>0</v>
      </c>
      <c r="W673" s="12">
        <f>IFERROR(VLOOKUP($P673,Passing!$C:$AF,12,FALSE)/VLOOKUP($P673,Passing!$C:$AF,5,FALSE),0)</f>
        <v>0</v>
      </c>
      <c r="X673" s="12">
        <f>IFERROR(IF(OR($B673="D",$B673="K"),0,VLOOKUP($P673,Receiving!$C:$T,7,FALSE)/VLOOKUP($P673,Receiving!$C:$T,5,FALSE)),0)*$AJ673</f>
        <v>0</v>
      </c>
      <c r="Y673" s="21">
        <f>IFERROR(VLOOKUP($P673,Receiving!$C:$T,8,FALSE)/VLOOKUP($P673,Receiving!$C:$T,5,FALSE),0)</f>
        <v>0</v>
      </c>
      <c r="Z673" s="21">
        <f>IFERROR(VLOOKUP($P673,Receiving!$C:$T,10,FALSE)/VLOOKUP($P673,Receiving!$C:$T,5,FALSE),0)</f>
        <v>0</v>
      </c>
      <c r="AA673" s="21">
        <f>IFERROR(VLOOKUP($P673,Receiving!$C:$T,11,FALSE),0)</f>
        <v>0</v>
      </c>
      <c r="AB673" s="21">
        <f>IFERROR(VLOOKUP($P673,Receiving!$C:$T,14,FALSE),0)</f>
        <v>0</v>
      </c>
      <c r="AC673" s="21">
        <f>IFERROR(VLOOKUP($P673,Receiving!$C:$T,11,FALSE)/VLOOKUP($P673,Receiving!$C:$T,5,FALSE),0)</f>
        <v>0</v>
      </c>
      <c r="AD673" s="12">
        <f>IFERROR(VLOOKUP($P673,Rushing!$C:$P,7,FALSE)/VLOOKUP($P673,Rushing!$C:$P,5,FALSE),0)</f>
        <v>0</v>
      </c>
      <c r="AE673" s="12">
        <f>IFERROR(VLOOKUP($P673,Rushing!$C:$P,8,FALSE)/VLOOKUP($P673,Rushing!$C:$P,5,FALSE),0)</f>
        <v>0</v>
      </c>
      <c r="AF673" s="12">
        <f>IFERROR(VLOOKUP($P673,Rushing!$C:$P,12,FALSE),0)</f>
        <v>0</v>
      </c>
      <c r="AG673" s="12">
        <f>IFERROR(VLOOKUP($P673,Rushing!$C:$P,9,FALSE)/VLOOKUP($P673,Rushing!$C:$P,5,FALSE),0)</f>
        <v>0</v>
      </c>
      <c r="AH673" s="12">
        <f>VLOOKUP($J673,'Vegas Odds'!$B:$S,18,FALSE)</f>
        <v>42.492174647302903</v>
      </c>
      <c r="AI673" s="12">
        <f>VLOOKUP($J673,'Vegas Odds'!$B:$S,17,FALSE)</f>
        <v>20.507825352697093</v>
      </c>
      <c r="AJ673">
        <v>1</v>
      </c>
      <c r="AK673" s="12">
        <f t="shared" si="193"/>
        <v>0</v>
      </c>
      <c r="AL673" s="12">
        <f t="shared" si="194"/>
        <v>0</v>
      </c>
      <c r="AM673" s="12">
        <f>V673/Team_Defense_Table[[#Totals],[Passing yds/att]]*'Fanduel Export'!Q673</f>
        <v>0</v>
      </c>
      <c r="AN673" s="12">
        <f t="shared" si="209"/>
        <v>0</v>
      </c>
      <c r="AO673" s="12">
        <f>IFERROR(IF(OR($B673="D",$B673="K"),0,VLOOKUP($P673,Receiving!$C:$T,7,FALSE)/VLOOKUP($P673,Receiving!$C:$T,5,FALSE)),0)*$AJ673</f>
        <v>0</v>
      </c>
      <c r="AP673" s="21">
        <f t="shared" si="201"/>
        <v>49.607967032967032</v>
      </c>
      <c r="AQ673" s="21">
        <f t="shared" si="202"/>
        <v>0</v>
      </c>
      <c r="AR673" s="22">
        <f t="shared" si="195"/>
        <v>0</v>
      </c>
      <c r="AS673" s="22">
        <f t="shared" si="203"/>
        <v>0</v>
      </c>
      <c r="AT673" s="22">
        <f>AA673/Team_Defense_Table[[#Totals],[Yards per completion]]*'Fanduel Export'!S673</f>
        <v>0</v>
      </c>
      <c r="AU673" s="12">
        <f t="shared" si="210"/>
        <v>0</v>
      </c>
      <c r="AV673" s="12">
        <f t="shared" si="196"/>
        <v>0</v>
      </c>
      <c r="AW673" s="21">
        <f t="shared" si="204"/>
        <v>42.314010989010988</v>
      </c>
      <c r="AX673" s="12">
        <f t="shared" si="205"/>
        <v>0</v>
      </c>
      <c r="AY673" s="12">
        <f>AF673/Team_Defense_Table[[#Totals],[Rushing Y/A]]*R673</f>
        <v>0</v>
      </c>
      <c r="AZ673" s="12">
        <f t="shared" si="211"/>
        <v>0</v>
      </c>
      <c r="BA673" s="22">
        <f t="shared" si="197"/>
        <v>0</v>
      </c>
      <c r="BB673" s="22">
        <f t="shared" si="198"/>
        <v>0</v>
      </c>
      <c r="BC673" s="21">
        <f t="shared" si="199"/>
        <v>0</v>
      </c>
      <c r="BD673" t="str">
        <f t="shared" si="206"/>
        <v>Chris Myarick</v>
      </c>
      <c r="BE673">
        <f t="shared" si="207"/>
        <v>4000</v>
      </c>
      <c r="BF673" t="str">
        <f t="shared" si="208"/>
        <v>TE</v>
      </c>
    </row>
    <row r="674" spans="1:58" x14ac:dyDescent="0.3">
      <c r="A674" t="s">
        <v>3750</v>
      </c>
      <c r="B674" t="s">
        <v>52</v>
      </c>
      <c r="C674" t="s">
        <v>2621</v>
      </c>
      <c r="D674" t="s">
        <v>661</v>
      </c>
      <c r="E674" t="s">
        <v>1955</v>
      </c>
      <c r="F674">
        <v>1.20000004768371</v>
      </c>
      <c r="G674">
        <v>1</v>
      </c>
      <c r="H674">
        <v>4000</v>
      </c>
      <c r="I674" t="s">
        <v>1941</v>
      </c>
      <c r="J674" t="s">
        <v>135</v>
      </c>
      <c r="K674" t="s">
        <v>76</v>
      </c>
      <c r="O674" t="str">
        <f t="shared" si="200"/>
        <v>Richard Rodgers</v>
      </c>
      <c r="P674" t="str">
        <f>IFERROR(VLOOKUP(O:O,'Name Bridge'!A:B,2,FALSE),O:O)</f>
        <v>Richard Rodgers</v>
      </c>
      <c r="Q674" s="12">
        <f>VLOOKUP($K674,'Defensive Stats'!$AC:$AH,2,FALSE)</f>
        <v>6.7688266199649734</v>
      </c>
      <c r="R674" s="12">
        <f>VLOOKUP($K674,'Defensive Stats'!$AC:$AH,4,FALSE)</f>
        <v>4.0849858356940514</v>
      </c>
      <c r="S674" s="12">
        <f>VLOOKUP($K674,'Defensive Stats'!$AC:$AH,6,FALSE)</f>
        <v>11.10632183908046</v>
      </c>
      <c r="T674" s="12">
        <f>IFERROR(VLOOKUP($P674,Passing!$C:$AF,9,FALSE)/VLOOKUP($P674,Passing!$C:$AF,5,FALSE),0)</f>
        <v>0</v>
      </c>
      <c r="U674" s="12">
        <f>IFERROR(VLOOKUP($P674,Passing!$C:$AF,11,FALSE)/VLOOKUP($P674,Passing!$C:$AF,5,FALSE),0)</f>
        <v>0</v>
      </c>
      <c r="V674" s="12">
        <f>IFERROR(VLOOKUP($P674,Passing!$C:$AF,18,FALSE),0)</f>
        <v>0</v>
      </c>
      <c r="W674" s="12">
        <f>IFERROR(VLOOKUP($P674,Passing!$C:$AF,12,FALSE)/VLOOKUP($P674,Passing!$C:$AF,5,FALSE),0)</f>
        <v>0</v>
      </c>
      <c r="X674" s="12">
        <f>IFERROR(IF(OR($B674="D",$B674="K"),0,VLOOKUP($P674,Receiving!$C:$T,7,FALSE)/VLOOKUP($P674,Receiving!$C:$T,5,FALSE)),0)*$AJ674</f>
        <v>0</v>
      </c>
      <c r="Y674" s="21">
        <f>IFERROR(VLOOKUP($P674,Receiving!$C:$T,8,FALSE)/VLOOKUP($P674,Receiving!$C:$T,5,FALSE),0)</f>
        <v>0</v>
      </c>
      <c r="Z674" s="21">
        <f>IFERROR(VLOOKUP($P674,Receiving!$C:$T,10,FALSE)/VLOOKUP($P674,Receiving!$C:$T,5,FALSE),0)</f>
        <v>0</v>
      </c>
      <c r="AA674" s="21">
        <f>IFERROR(VLOOKUP($P674,Receiving!$C:$T,11,FALSE),0)</f>
        <v>0</v>
      </c>
      <c r="AB674" s="21">
        <f>IFERROR(VLOOKUP($P674,Receiving!$C:$T,14,FALSE),0)</f>
        <v>0</v>
      </c>
      <c r="AC674" s="21">
        <f>IFERROR(VLOOKUP($P674,Receiving!$C:$T,11,FALSE)/VLOOKUP($P674,Receiving!$C:$T,5,FALSE),0)</f>
        <v>0</v>
      </c>
      <c r="AD674" s="12">
        <f>IFERROR(VLOOKUP($P674,Rushing!$C:$P,7,FALSE)/VLOOKUP($P674,Rushing!$C:$P,5,FALSE),0)</f>
        <v>0</v>
      </c>
      <c r="AE674" s="12">
        <f>IFERROR(VLOOKUP($P674,Rushing!$C:$P,8,FALSE)/VLOOKUP($P674,Rushing!$C:$P,5,FALSE),0)</f>
        <v>0</v>
      </c>
      <c r="AF674" s="12">
        <f>IFERROR(VLOOKUP($P674,Rushing!$C:$P,12,FALSE),0)</f>
        <v>0</v>
      </c>
      <c r="AG674" s="12">
        <f>IFERROR(VLOOKUP($P674,Rushing!$C:$P,9,FALSE)/VLOOKUP($P674,Rushing!$C:$P,5,FALSE),0)</f>
        <v>0</v>
      </c>
      <c r="AH674" s="12">
        <f>VLOOKUP($J674,'Vegas Odds'!$B:$S,18,FALSE)</f>
        <v>36.75783627131635</v>
      </c>
      <c r="AI674" s="12">
        <f>VLOOKUP($J674,'Vegas Odds'!$B:$S,17,FALSE)</f>
        <v>17.842163728683655</v>
      </c>
      <c r="AJ674">
        <v>1</v>
      </c>
      <c r="AK674" s="12">
        <f t="shared" si="193"/>
        <v>0</v>
      </c>
      <c r="AL674" s="12">
        <f t="shared" si="194"/>
        <v>0</v>
      </c>
      <c r="AM674" s="12">
        <f>V674/Team_Defense_Table[[#Totals],[Passing yds/att]]*'Fanduel Export'!Q674</f>
        <v>0</v>
      </c>
      <c r="AN674" s="12">
        <f t="shared" si="209"/>
        <v>0</v>
      </c>
      <c r="AO674" s="12">
        <f>IFERROR(IF(OR($B674="D",$B674="K"),0,VLOOKUP($P674,Receiving!$C:$T,7,FALSE)/VLOOKUP($P674,Receiving!$C:$T,5,FALSE)),0)*$AJ674</f>
        <v>0</v>
      </c>
      <c r="AP674" s="21">
        <f t="shared" si="201"/>
        <v>32.519155844155847</v>
      </c>
      <c r="AQ674" s="21">
        <f t="shared" si="202"/>
        <v>0</v>
      </c>
      <c r="AR674" s="22">
        <f t="shared" si="195"/>
        <v>0</v>
      </c>
      <c r="AS674" s="22">
        <f t="shared" si="203"/>
        <v>0</v>
      </c>
      <c r="AT674" s="22">
        <f>AA674/Team_Defense_Table[[#Totals],[Yards per completion]]*'Fanduel Export'!S674</f>
        <v>0</v>
      </c>
      <c r="AU674" s="12">
        <f t="shared" si="210"/>
        <v>0</v>
      </c>
      <c r="AV674" s="12">
        <f t="shared" si="196"/>
        <v>0</v>
      </c>
      <c r="AW674" s="21">
        <f t="shared" si="204"/>
        <v>36.928205128205128</v>
      </c>
      <c r="AX674" s="12">
        <f t="shared" si="205"/>
        <v>0</v>
      </c>
      <c r="AY674" s="12">
        <f>AF674/Team_Defense_Table[[#Totals],[Rushing Y/A]]*R674</f>
        <v>0</v>
      </c>
      <c r="AZ674" s="12">
        <f t="shared" si="211"/>
        <v>0</v>
      </c>
      <c r="BA674" s="22">
        <f t="shared" si="197"/>
        <v>0</v>
      </c>
      <c r="BB674" s="22">
        <f t="shared" si="198"/>
        <v>0</v>
      </c>
      <c r="BC674" s="21">
        <f t="shared" si="199"/>
        <v>0</v>
      </c>
      <c r="BD674" t="str">
        <f t="shared" si="206"/>
        <v>Richard Rodgers</v>
      </c>
      <c r="BE674">
        <f t="shared" si="207"/>
        <v>4000</v>
      </c>
      <c r="BF674" t="str">
        <f t="shared" si="208"/>
        <v>TE</v>
      </c>
    </row>
    <row r="675" spans="1:58" x14ac:dyDescent="0.3">
      <c r="A675" t="s">
        <v>3751</v>
      </c>
      <c r="B675" t="s">
        <v>52</v>
      </c>
      <c r="C675" t="s">
        <v>2018</v>
      </c>
      <c r="D675" t="s">
        <v>3752</v>
      </c>
      <c r="E675" t="s">
        <v>3753</v>
      </c>
      <c r="F675">
        <v>0</v>
      </c>
      <c r="G675">
        <v>0</v>
      </c>
      <c r="H675">
        <v>4000</v>
      </c>
      <c r="I675" t="s">
        <v>1934</v>
      </c>
      <c r="J675" t="s">
        <v>78</v>
      </c>
      <c r="K675" t="s">
        <v>56</v>
      </c>
      <c r="O675" t="str">
        <f t="shared" si="200"/>
        <v>Mitchell Wilcox</v>
      </c>
      <c r="P675" t="str">
        <f>IFERROR(VLOOKUP(O:O,'Name Bridge'!A:B,2,FALSE),O:O)</f>
        <v>Mitchell Wilcox</v>
      </c>
      <c r="Q675" s="12">
        <f>VLOOKUP($K675,'Defensive Stats'!$AC:$AH,2,FALSE)</f>
        <v>6.9051724137931032</v>
      </c>
      <c r="R675" s="12">
        <f>VLOOKUP($K675,'Defensive Stats'!$AC:$AH,4,FALSE)</f>
        <v>4.2074592074592072</v>
      </c>
      <c r="S675" s="12">
        <f>VLOOKUP($K675,'Defensive Stats'!$AC:$AH,6,FALSE)</f>
        <v>9.7682926829268286</v>
      </c>
      <c r="T675" s="12">
        <f>IFERROR(VLOOKUP($P675,Passing!$C:$AF,9,FALSE)/VLOOKUP($P675,Passing!$C:$AF,5,FALSE),0)</f>
        <v>0</v>
      </c>
      <c r="U675" s="12">
        <f>IFERROR(VLOOKUP($P675,Passing!$C:$AF,11,FALSE)/VLOOKUP($P675,Passing!$C:$AF,5,FALSE),0)</f>
        <v>0</v>
      </c>
      <c r="V675" s="12">
        <f>IFERROR(VLOOKUP($P675,Passing!$C:$AF,18,FALSE),0)</f>
        <v>0</v>
      </c>
      <c r="W675" s="12">
        <f>IFERROR(VLOOKUP($P675,Passing!$C:$AF,12,FALSE)/VLOOKUP($P675,Passing!$C:$AF,5,FALSE),0)</f>
        <v>0</v>
      </c>
      <c r="X675" s="12">
        <f>IFERROR(IF(OR($B675="D",$B675="K"),0,VLOOKUP($P675,Receiving!$C:$T,7,FALSE)/VLOOKUP($P675,Receiving!$C:$T,5,FALSE)),0)*$AJ675</f>
        <v>0</v>
      </c>
      <c r="Y675" s="21">
        <f>IFERROR(VLOOKUP($P675,Receiving!$C:$T,8,FALSE)/VLOOKUP($P675,Receiving!$C:$T,5,FALSE),0)</f>
        <v>0</v>
      </c>
      <c r="Z675" s="21">
        <f>IFERROR(VLOOKUP($P675,Receiving!$C:$T,10,FALSE)/VLOOKUP($P675,Receiving!$C:$T,5,FALSE),0)</f>
        <v>0</v>
      </c>
      <c r="AA675" s="21">
        <f>IFERROR(VLOOKUP($P675,Receiving!$C:$T,11,FALSE),0)</f>
        <v>0</v>
      </c>
      <c r="AB675" s="21">
        <f>IFERROR(VLOOKUP($P675,Receiving!$C:$T,14,FALSE),0)</f>
        <v>0</v>
      </c>
      <c r="AC675" s="21">
        <f>IFERROR(VLOOKUP($P675,Receiving!$C:$T,11,FALSE)/VLOOKUP($P675,Receiving!$C:$T,5,FALSE),0)</f>
        <v>0</v>
      </c>
      <c r="AD675" s="12">
        <f>IFERROR(VLOOKUP($P675,Rushing!$C:$P,7,FALSE)/VLOOKUP($P675,Rushing!$C:$P,5,FALSE),0)</f>
        <v>0</v>
      </c>
      <c r="AE675" s="12">
        <f>IFERROR(VLOOKUP($P675,Rushing!$C:$P,8,FALSE)/VLOOKUP($P675,Rushing!$C:$P,5,FALSE),0)</f>
        <v>0</v>
      </c>
      <c r="AF675" s="12">
        <f>IFERROR(VLOOKUP($P675,Rushing!$C:$P,12,FALSE),0)</f>
        <v>0</v>
      </c>
      <c r="AG675" s="12">
        <f>IFERROR(VLOOKUP($P675,Rushing!$C:$P,9,FALSE)/VLOOKUP($P675,Rushing!$C:$P,5,FALSE),0)</f>
        <v>0</v>
      </c>
      <c r="AH675" s="12">
        <f>VLOOKUP($J675,'Vegas Odds'!$B:$S,18,FALSE)</f>
        <v>37.475043336397064</v>
      </c>
      <c r="AI675" s="12">
        <f>VLOOKUP($J675,'Vegas Odds'!$B:$S,17,FALSE)</f>
        <v>24.624956663602941</v>
      </c>
      <c r="AJ675">
        <v>1</v>
      </c>
      <c r="AK675" s="12">
        <f t="shared" si="193"/>
        <v>0</v>
      </c>
      <c r="AL675" s="12">
        <f t="shared" si="194"/>
        <v>0</v>
      </c>
      <c r="AM675" s="12">
        <f>V675/Team_Defense_Table[[#Totals],[Passing yds/att]]*'Fanduel Export'!Q675</f>
        <v>0</v>
      </c>
      <c r="AN675" s="12">
        <f t="shared" si="209"/>
        <v>0</v>
      </c>
      <c r="AO675" s="12">
        <f>IFERROR(IF(OR($B675="D",$B675="K"),0,VLOOKUP($P675,Receiving!$C:$T,7,FALSE)/VLOOKUP($P675,Receiving!$C:$T,5,FALSE)),0)*$AJ675</f>
        <v>0</v>
      </c>
      <c r="AP675" s="21">
        <f t="shared" si="201"/>
        <v>31.570833333333336</v>
      </c>
      <c r="AQ675" s="21">
        <f t="shared" si="202"/>
        <v>0</v>
      </c>
      <c r="AR675" s="22">
        <f t="shared" si="195"/>
        <v>0</v>
      </c>
      <c r="AS675" s="22">
        <f t="shared" si="203"/>
        <v>0</v>
      </c>
      <c r="AT675" s="22">
        <f>AA675/Team_Defense_Table[[#Totals],[Yards per completion]]*'Fanduel Export'!S675</f>
        <v>0</v>
      </c>
      <c r="AU675" s="12">
        <f t="shared" si="210"/>
        <v>0</v>
      </c>
      <c r="AV675" s="12">
        <f t="shared" si="196"/>
        <v>0</v>
      </c>
      <c r="AW675" s="21">
        <f t="shared" si="204"/>
        <v>28.63095238095238</v>
      </c>
      <c r="AX675" s="12">
        <f t="shared" si="205"/>
        <v>0</v>
      </c>
      <c r="AY675" s="12">
        <f>AF675/Team_Defense_Table[[#Totals],[Rushing Y/A]]*R675</f>
        <v>0</v>
      </c>
      <c r="AZ675" s="12">
        <f t="shared" si="211"/>
        <v>0</v>
      </c>
      <c r="BA675" s="22">
        <f t="shared" si="197"/>
        <v>0</v>
      </c>
      <c r="BB675" s="22">
        <f t="shared" si="198"/>
        <v>0</v>
      </c>
      <c r="BC675" s="21">
        <f t="shared" si="199"/>
        <v>0</v>
      </c>
      <c r="BD675" t="str">
        <f t="shared" si="206"/>
        <v>Mitchell Wilcox</v>
      </c>
      <c r="BE675">
        <f t="shared" si="207"/>
        <v>4000</v>
      </c>
      <c r="BF675" t="str">
        <f t="shared" si="208"/>
        <v>TE</v>
      </c>
    </row>
    <row r="676" spans="1:58" x14ac:dyDescent="0.3">
      <c r="A676" t="s">
        <v>3754</v>
      </c>
      <c r="B676" t="s">
        <v>52</v>
      </c>
      <c r="C676" t="s">
        <v>3755</v>
      </c>
      <c r="D676" t="s">
        <v>3756</v>
      </c>
      <c r="E676" t="s">
        <v>3757</v>
      </c>
      <c r="F676">
        <v>0</v>
      </c>
      <c r="G676">
        <v>0</v>
      </c>
      <c r="H676">
        <v>4000</v>
      </c>
      <c r="I676" t="s">
        <v>1919</v>
      </c>
      <c r="J676" t="s">
        <v>1090</v>
      </c>
      <c r="K676" t="s">
        <v>116</v>
      </c>
      <c r="O676" t="str">
        <f t="shared" si="200"/>
        <v>Charlie Woerner</v>
      </c>
      <c r="P676" t="str">
        <f>IFERROR(VLOOKUP(O:O,'Name Bridge'!A:B,2,FALSE),O:O)</f>
        <v>Charlie Woerner</v>
      </c>
      <c r="Q676" s="12">
        <f>VLOOKUP($K676,'Defensive Stats'!$AC:$AH,2,FALSE)</f>
        <v>7.5041597337770387</v>
      </c>
      <c r="R676" s="12">
        <f>VLOOKUP($K676,'Defensive Stats'!$AC:$AH,4,FALSE)</f>
        <v>4.3781321184510249</v>
      </c>
      <c r="S676" s="12">
        <f>VLOOKUP($K676,'Defensive Stats'!$AC:$AH,6,FALSE)</f>
        <v>10.712589073634204</v>
      </c>
      <c r="T676" s="12">
        <f>IFERROR(VLOOKUP($P676,Passing!$C:$AF,9,FALSE)/VLOOKUP($P676,Passing!$C:$AF,5,FALSE),0)</f>
        <v>0</v>
      </c>
      <c r="U676" s="12">
        <f>IFERROR(VLOOKUP($P676,Passing!$C:$AF,11,FALSE)/VLOOKUP($P676,Passing!$C:$AF,5,FALSE),0)</f>
        <v>0</v>
      </c>
      <c r="V676" s="12">
        <f>IFERROR(VLOOKUP($P676,Passing!$C:$AF,18,FALSE),0)</f>
        <v>0</v>
      </c>
      <c r="W676" s="12">
        <f>IFERROR(VLOOKUP($P676,Passing!$C:$AF,12,FALSE)/VLOOKUP($P676,Passing!$C:$AF,5,FALSE),0)</f>
        <v>0</v>
      </c>
      <c r="X676" s="12">
        <f>IFERROR(IF(OR($B676="D",$B676="K"),0,VLOOKUP($P676,Receiving!$C:$T,7,FALSE)/VLOOKUP($P676,Receiving!$C:$T,5,FALSE)),0)*$AJ676</f>
        <v>0</v>
      </c>
      <c r="Y676" s="21">
        <f>IFERROR(VLOOKUP($P676,Receiving!$C:$T,8,FALSE)/VLOOKUP($P676,Receiving!$C:$T,5,FALSE),0)</f>
        <v>0</v>
      </c>
      <c r="Z676" s="21">
        <f>IFERROR(VLOOKUP($P676,Receiving!$C:$T,10,FALSE)/VLOOKUP($P676,Receiving!$C:$T,5,FALSE),0)</f>
        <v>0</v>
      </c>
      <c r="AA676" s="21">
        <f>IFERROR(VLOOKUP($P676,Receiving!$C:$T,11,FALSE),0)</f>
        <v>0</v>
      </c>
      <c r="AB676" s="21">
        <f>IFERROR(VLOOKUP($P676,Receiving!$C:$T,14,FALSE),0)</f>
        <v>0</v>
      </c>
      <c r="AC676" s="21">
        <f>IFERROR(VLOOKUP($P676,Receiving!$C:$T,11,FALSE)/VLOOKUP($P676,Receiving!$C:$T,5,FALSE),0)</f>
        <v>0</v>
      </c>
      <c r="AD676" s="12">
        <f>IFERROR(VLOOKUP($P676,Rushing!$C:$P,7,FALSE)/VLOOKUP($P676,Rushing!$C:$P,5,FALSE),0)</f>
        <v>0</v>
      </c>
      <c r="AE676" s="12">
        <f>IFERROR(VLOOKUP($P676,Rushing!$C:$P,8,FALSE)/VLOOKUP($P676,Rushing!$C:$P,5,FALSE),0)</f>
        <v>0</v>
      </c>
      <c r="AF676" s="12">
        <f>IFERROR(VLOOKUP($P676,Rushing!$C:$P,12,FALSE),0)</f>
        <v>0</v>
      </c>
      <c r="AG676" s="12">
        <f>IFERROR(VLOOKUP($P676,Rushing!$C:$P,9,FALSE)/VLOOKUP($P676,Rushing!$C:$P,5,FALSE),0)</f>
        <v>0</v>
      </c>
      <c r="AH676" s="12">
        <f>VLOOKUP($J676,'Vegas Odds'!$B:$S,18,FALSE)</f>
        <v>26.807585091071147</v>
      </c>
      <c r="AI676" s="12">
        <f>VLOOKUP($J676,'Vegas Odds'!$B:$S,17,FALSE)</f>
        <v>33.392414908928856</v>
      </c>
      <c r="AJ676">
        <v>1</v>
      </c>
      <c r="AK676" s="12">
        <f t="shared" si="193"/>
        <v>0</v>
      </c>
      <c r="AL676" s="12">
        <f t="shared" si="194"/>
        <v>0</v>
      </c>
      <c r="AM676" s="12">
        <f>V676/Team_Defense_Table[[#Totals],[Passing yds/att]]*'Fanduel Export'!Q676</f>
        <v>0</v>
      </c>
      <c r="AN676" s="12">
        <f t="shared" si="209"/>
        <v>0</v>
      </c>
      <c r="AO676" s="12">
        <f>IFERROR(IF(OR($B676="D",$B676="K"),0,VLOOKUP($P676,Receiving!$C:$T,7,FALSE)/VLOOKUP($P676,Receiving!$C:$T,5,FALSE)),0)*$AJ676</f>
        <v>0</v>
      </c>
      <c r="AP676" s="21">
        <f t="shared" si="201"/>
        <v>33.340259740259739</v>
      </c>
      <c r="AQ676" s="21">
        <f t="shared" si="202"/>
        <v>0</v>
      </c>
      <c r="AR676" s="22">
        <f t="shared" si="195"/>
        <v>0</v>
      </c>
      <c r="AS676" s="22">
        <f t="shared" si="203"/>
        <v>0</v>
      </c>
      <c r="AT676" s="22">
        <f>AA676/Team_Defense_Table[[#Totals],[Yards per completion]]*'Fanduel Export'!S676</f>
        <v>0</v>
      </c>
      <c r="AU676" s="12">
        <f t="shared" si="210"/>
        <v>0</v>
      </c>
      <c r="AV676" s="12">
        <f t="shared" si="196"/>
        <v>0</v>
      </c>
      <c r="AW676" s="21">
        <f t="shared" si="204"/>
        <v>29.127326839826839</v>
      </c>
      <c r="AX676" s="12">
        <f t="shared" si="205"/>
        <v>0</v>
      </c>
      <c r="AY676" s="12">
        <f>AF676/Team_Defense_Table[[#Totals],[Rushing Y/A]]*R676</f>
        <v>0</v>
      </c>
      <c r="AZ676" s="12">
        <f t="shared" si="211"/>
        <v>0</v>
      </c>
      <c r="BA676" s="22">
        <f t="shared" si="197"/>
        <v>0</v>
      </c>
      <c r="BB676" s="22">
        <f t="shared" si="198"/>
        <v>0</v>
      </c>
      <c r="BC676" s="21">
        <f t="shared" si="199"/>
        <v>0</v>
      </c>
      <c r="BD676" t="str">
        <f t="shared" si="206"/>
        <v>Charlie Woerner</v>
      </c>
      <c r="BE676">
        <f t="shared" si="207"/>
        <v>4000</v>
      </c>
      <c r="BF676" t="str">
        <f t="shared" si="208"/>
        <v>TE</v>
      </c>
    </row>
    <row r="677" spans="1:58" x14ac:dyDescent="0.3">
      <c r="A677" t="s">
        <v>3758</v>
      </c>
      <c r="B677" t="s">
        <v>52</v>
      </c>
      <c r="C677" t="s">
        <v>3759</v>
      </c>
      <c r="D677" t="s">
        <v>3760</v>
      </c>
      <c r="E677" t="s">
        <v>3761</v>
      </c>
      <c r="F677">
        <v>0</v>
      </c>
      <c r="G677">
        <v>0</v>
      </c>
      <c r="H677">
        <v>4000</v>
      </c>
      <c r="I677" t="s">
        <v>1896</v>
      </c>
      <c r="J677" t="s">
        <v>1094</v>
      </c>
      <c r="K677" t="s">
        <v>46</v>
      </c>
      <c r="O677" t="str">
        <f t="shared" si="200"/>
        <v>Josiah Deguara</v>
      </c>
      <c r="P677" t="str">
        <f>IFERROR(VLOOKUP(O:O,'Name Bridge'!A:B,2,FALSE),O:O)</f>
        <v>Josiah Deguara</v>
      </c>
      <c r="Q677" s="12">
        <f>VLOOKUP($K677,'Defensive Stats'!$AC:$AH,2,FALSE)</f>
        <v>6.2179700499168051</v>
      </c>
      <c r="R677" s="12">
        <f>VLOOKUP($K677,'Defensive Stats'!$AC:$AH,4,FALSE)</f>
        <v>4.2772277227722775</v>
      </c>
      <c r="S677" s="12">
        <f>VLOOKUP($K677,'Defensive Stats'!$AC:$AH,6,FALSE)</f>
        <v>9.4847715736040605</v>
      </c>
      <c r="T677" s="12">
        <f>IFERROR(VLOOKUP($P677,Passing!$C:$AF,9,FALSE)/VLOOKUP($P677,Passing!$C:$AF,5,FALSE),0)</f>
        <v>0</v>
      </c>
      <c r="U677" s="12">
        <f>IFERROR(VLOOKUP($P677,Passing!$C:$AF,11,FALSE)/VLOOKUP($P677,Passing!$C:$AF,5,FALSE),0)</f>
        <v>0</v>
      </c>
      <c r="V677" s="12">
        <f>IFERROR(VLOOKUP($P677,Passing!$C:$AF,18,FALSE),0)</f>
        <v>0</v>
      </c>
      <c r="W677" s="12">
        <f>IFERROR(VLOOKUP($P677,Passing!$C:$AF,12,FALSE)/VLOOKUP($P677,Passing!$C:$AF,5,FALSE),0)</f>
        <v>0</v>
      </c>
      <c r="X677" s="12">
        <f>IFERROR(IF(OR($B677="D",$B677="K"),0,VLOOKUP($P677,Receiving!$C:$T,7,FALSE)/VLOOKUP($P677,Receiving!$C:$T,5,FALSE)),0)*$AJ677</f>
        <v>0</v>
      </c>
      <c r="Y677" s="21">
        <f>IFERROR(VLOOKUP($P677,Receiving!$C:$T,8,FALSE)/VLOOKUP($P677,Receiving!$C:$T,5,FALSE),0)</f>
        <v>0</v>
      </c>
      <c r="Z677" s="21">
        <f>IFERROR(VLOOKUP($P677,Receiving!$C:$T,10,FALSE)/VLOOKUP($P677,Receiving!$C:$T,5,FALSE),0)</f>
        <v>0</v>
      </c>
      <c r="AA677" s="21">
        <f>IFERROR(VLOOKUP($P677,Receiving!$C:$T,11,FALSE),0)</f>
        <v>0</v>
      </c>
      <c r="AB677" s="21">
        <f>IFERROR(VLOOKUP($P677,Receiving!$C:$T,14,FALSE),0)</f>
        <v>0</v>
      </c>
      <c r="AC677" s="21">
        <f>IFERROR(VLOOKUP($P677,Receiving!$C:$T,11,FALSE)/VLOOKUP($P677,Receiving!$C:$T,5,FALSE),0)</f>
        <v>0</v>
      </c>
      <c r="AD677" s="12">
        <f>IFERROR(VLOOKUP($P677,Rushing!$C:$P,7,FALSE)/VLOOKUP($P677,Rushing!$C:$P,5,FALSE),0)</f>
        <v>0</v>
      </c>
      <c r="AE677" s="12">
        <f>IFERROR(VLOOKUP($P677,Rushing!$C:$P,8,FALSE)/VLOOKUP($P677,Rushing!$C:$P,5,FALSE),0)</f>
        <v>0</v>
      </c>
      <c r="AF677" s="12">
        <f>IFERROR(VLOOKUP($P677,Rushing!$C:$P,12,FALSE),0)</f>
        <v>0</v>
      </c>
      <c r="AG677" s="12">
        <f>IFERROR(VLOOKUP($P677,Rushing!$C:$P,9,FALSE)/VLOOKUP($P677,Rushing!$C:$P,5,FALSE),0)</f>
        <v>0</v>
      </c>
      <c r="AH677" s="12">
        <f>VLOOKUP($J677,'Vegas Odds'!$B:$S,18,FALSE)</f>
        <v>37.252589426829275</v>
      </c>
      <c r="AI677" s="12">
        <f>VLOOKUP($J677,'Vegas Odds'!$B:$S,17,FALSE)</f>
        <v>23.147410573170728</v>
      </c>
      <c r="AJ677">
        <v>1</v>
      </c>
      <c r="AK677" s="12">
        <f t="shared" si="193"/>
        <v>0</v>
      </c>
      <c r="AL677" s="12">
        <f t="shared" si="194"/>
        <v>0</v>
      </c>
      <c r="AM677" s="12">
        <f>V677/Team_Defense_Table[[#Totals],[Passing yds/att]]*'Fanduel Export'!Q677</f>
        <v>0</v>
      </c>
      <c r="AN677" s="12">
        <f t="shared" si="209"/>
        <v>0</v>
      </c>
      <c r="AO677" s="12">
        <f>IFERROR(IF(OR($B677="D",$B677="K"),0,VLOOKUP($P677,Receiving!$C:$T,7,FALSE)/VLOOKUP($P677,Receiving!$C:$T,5,FALSE)),0)*$AJ677</f>
        <v>0</v>
      </c>
      <c r="AP677" s="21">
        <f t="shared" si="201"/>
        <v>34.582088744588752</v>
      </c>
      <c r="AQ677" s="21">
        <f t="shared" si="202"/>
        <v>0</v>
      </c>
      <c r="AR677" s="22">
        <f t="shared" si="195"/>
        <v>0</v>
      </c>
      <c r="AS677" s="22">
        <f t="shared" si="203"/>
        <v>0</v>
      </c>
      <c r="AT677" s="22">
        <f>AA677/Team_Defense_Table[[#Totals],[Yards per completion]]*'Fanduel Export'!S677</f>
        <v>0</v>
      </c>
      <c r="AU677" s="12">
        <f t="shared" si="210"/>
        <v>0</v>
      </c>
      <c r="AV677" s="12">
        <f t="shared" si="196"/>
        <v>0</v>
      </c>
      <c r="AW677" s="21">
        <f t="shared" si="204"/>
        <v>28.472023809523812</v>
      </c>
      <c r="AX677" s="12">
        <f t="shared" si="205"/>
        <v>0</v>
      </c>
      <c r="AY677" s="12">
        <f>AF677/Team_Defense_Table[[#Totals],[Rushing Y/A]]*R677</f>
        <v>0</v>
      </c>
      <c r="AZ677" s="12">
        <f t="shared" si="211"/>
        <v>0</v>
      </c>
      <c r="BA677" s="22">
        <f t="shared" si="197"/>
        <v>0</v>
      </c>
      <c r="BB677" s="22">
        <f t="shared" si="198"/>
        <v>0</v>
      </c>
      <c r="BC677" s="21">
        <f t="shared" si="199"/>
        <v>0</v>
      </c>
      <c r="BD677" t="str">
        <f t="shared" si="206"/>
        <v>Josiah Deguara</v>
      </c>
      <c r="BE677">
        <f t="shared" si="207"/>
        <v>4000</v>
      </c>
      <c r="BF677" t="str">
        <f t="shared" si="208"/>
        <v>TE</v>
      </c>
    </row>
    <row r="678" spans="1:58" x14ac:dyDescent="0.3">
      <c r="A678" t="s">
        <v>3762</v>
      </c>
      <c r="B678" t="s">
        <v>52</v>
      </c>
      <c r="C678" t="s">
        <v>2660</v>
      </c>
      <c r="D678" t="s">
        <v>3763</v>
      </c>
      <c r="E678" t="s">
        <v>3764</v>
      </c>
      <c r="F678">
        <v>2.8571428571428501</v>
      </c>
      <c r="G678">
        <v>7</v>
      </c>
      <c r="H678">
        <v>4000</v>
      </c>
      <c r="I678" t="s">
        <v>1884</v>
      </c>
      <c r="J678" t="s">
        <v>33</v>
      </c>
      <c r="K678" t="s">
        <v>1138</v>
      </c>
      <c r="O678" t="str">
        <f t="shared" si="200"/>
        <v>Seth DeValve</v>
      </c>
      <c r="P678" t="str">
        <f>IFERROR(VLOOKUP(O:O,'Name Bridge'!A:B,2,FALSE),O:O)</f>
        <v>Seth DeValve</v>
      </c>
      <c r="Q678" s="12">
        <f>VLOOKUP($K678,'Defensive Stats'!$AC:$AH,2,FALSE)</f>
        <v>7.8079847908745244</v>
      </c>
      <c r="R678" s="12">
        <f>VLOOKUP($K678,'Defensive Stats'!$AC:$AH,4,FALSE)</f>
        <v>3.8765432098765431</v>
      </c>
      <c r="S678" s="12">
        <f>VLOOKUP($K678,'Defensive Stats'!$AC:$AH,6,FALSE)</f>
        <v>12.186943620178042</v>
      </c>
      <c r="T678" s="12">
        <f>IFERROR(VLOOKUP($P678,Passing!$C:$AF,9,FALSE)/VLOOKUP($P678,Passing!$C:$AF,5,FALSE),0)</f>
        <v>0</v>
      </c>
      <c r="U678" s="12">
        <f>IFERROR(VLOOKUP($P678,Passing!$C:$AF,11,FALSE)/VLOOKUP($P678,Passing!$C:$AF,5,FALSE),0)</f>
        <v>0</v>
      </c>
      <c r="V678" s="12">
        <f>IFERROR(VLOOKUP($P678,Passing!$C:$AF,18,FALSE),0)</f>
        <v>0</v>
      </c>
      <c r="W678" s="12">
        <f>IFERROR(VLOOKUP($P678,Passing!$C:$AF,12,FALSE)/VLOOKUP($P678,Passing!$C:$AF,5,FALSE),0)</f>
        <v>0</v>
      </c>
      <c r="X678" s="12">
        <f>IFERROR(IF(OR($B678="D",$B678="K"),0,VLOOKUP($P678,Receiving!$C:$T,7,FALSE)/VLOOKUP($P678,Receiving!$C:$T,5,FALSE)),0)*$AJ678</f>
        <v>1.5</v>
      </c>
      <c r="Y678" s="21">
        <f>IFERROR(VLOOKUP($P678,Receiving!$C:$T,8,FALSE)/VLOOKUP($P678,Receiving!$C:$T,5,FALSE),0)</f>
        <v>1</v>
      </c>
      <c r="Z678" s="21">
        <f>IFERROR(VLOOKUP($P678,Receiving!$C:$T,10,FALSE)/VLOOKUP($P678,Receiving!$C:$T,5,FALSE),0)</f>
        <v>11.666666666666666</v>
      </c>
      <c r="AA678" s="21">
        <f>IFERROR(VLOOKUP($P678,Receiving!$C:$T,11,FALSE),0)</f>
        <v>11.7</v>
      </c>
      <c r="AB678" s="21">
        <f>IFERROR(VLOOKUP($P678,Receiving!$C:$T,14,FALSE),0)</f>
        <v>20</v>
      </c>
      <c r="AC678" s="21">
        <f>IFERROR(VLOOKUP($P678,Receiving!$C:$T,11,FALSE)/VLOOKUP($P678,Receiving!$C:$T,5,FALSE),0)</f>
        <v>0.97499999999999998</v>
      </c>
      <c r="AD678" s="12">
        <f>IFERROR(VLOOKUP($P678,Rushing!$C:$P,7,FALSE)/VLOOKUP($P678,Rushing!$C:$P,5,FALSE),0)</f>
        <v>0</v>
      </c>
      <c r="AE678" s="12">
        <f>IFERROR(VLOOKUP($P678,Rushing!$C:$P,8,FALSE)/VLOOKUP($P678,Rushing!$C:$P,5,FALSE),0)</f>
        <v>0</v>
      </c>
      <c r="AF678" s="12">
        <f>IFERROR(VLOOKUP($P678,Rushing!$C:$P,12,FALSE),0)</f>
        <v>0</v>
      </c>
      <c r="AG678" s="12">
        <f>IFERROR(VLOOKUP($P678,Rushing!$C:$P,9,FALSE)/VLOOKUP($P678,Rushing!$C:$P,5,FALSE),0)</f>
        <v>0</v>
      </c>
      <c r="AH678" s="12">
        <f>VLOOKUP($J678,'Vegas Odds'!$B:$S,18,FALSE)</f>
        <v>42.975624629062651</v>
      </c>
      <c r="AI678" s="12">
        <f>VLOOKUP($J678,'Vegas Odds'!$B:$S,17,FALSE)</f>
        <v>20.224375370937352</v>
      </c>
      <c r="AJ678">
        <v>1</v>
      </c>
      <c r="AK678" s="12">
        <f t="shared" si="193"/>
        <v>0</v>
      </c>
      <c r="AL678" s="12">
        <f t="shared" si="194"/>
        <v>0</v>
      </c>
      <c r="AM678" s="12">
        <f>V678/Team_Defense_Table[[#Totals],[Passing yds/att]]*'Fanduel Export'!Q678</f>
        <v>0</v>
      </c>
      <c r="AN678" s="12">
        <f t="shared" si="209"/>
        <v>0</v>
      </c>
      <c r="AO678" s="12">
        <f>IFERROR(IF(OR($B678="D",$B678="K"),0,VLOOKUP($P678,Receiving!$C:$T,7,FALSE)/VLOOKUP($P678,Receiving!$C:$T,5,FALSE)),0)*$AJ678</f>
        <v>1.5</v>
      </c>
      <c r="AP678" s="21">
        <f t="shared" si="201"/>
        <v>35.359294871794873</v>
      </c>
      <c r="AQ678" s="21">
        <f t="shared" si="202"/>
        <v>1.8230973546651426</v>
      </c>
      <c r="AR678" s="22">
        <f t="shared" si="195"/>
        <v>1</v>
      </c>
      <c r="AS678" s="22">
        <f t="shared" si="203"/>
        <v>1.2153982364434284</v>
      </c>
      <c r="AT678" s="22">
        <f>AA678/Team_Defense_Table[[#Totals],[Yards per completion]]*'Fanduel Export'!S678</f>
        <v>13.428167062544702</v>
      </c>
      <c r="AU678" s="12">
        <f t="shared" si="210"/>
        <v>16.320570566484562</v>
      </c>
      <c r="AV678" s="12">
        <f t="shared" si="196"/>
        <v>0</v>
      </c>
      <c r="AW678" s="21">
        <f t="shared" si="204"/>
        <v>28.778311965811962</v>
      </c>
      <c r="AX678" s="12">
        <f t="shared" si="205"/>
        <v>0</v>
      </c>
      <c r="AY678" s="12">
        <f>AF678/Team_Defense_Table[[#Totals],[Rushing Y/A]]*R678</f>
        <v>0</v>
      </c>
      <c r="AZ678" s="12">
        <f t="shared" si="211"/>
        <v>0</v>
      </c>
      <c r="BA678" s="22">
        <f t="shared" si="197"/>
        <v>2.1320570566484562</v>
      </c>
      <c r="BB678" s="22">
        <f t="shared" si="198"/>
        <v>0.53301426416211406</v>
      </c>
      <c r="BC678" s="21">
        <f t="shared" si="199"/>
        <v>0.375</v>
      </c>
      <c r="BD678" t="str">
        <f t="shared" si="206"/>
        <v>Seth DeValve</v>
      </c>
      <c r="BE678">
        <f t="shared" si="207"/>
        <v>4000</v>
      </c>
      <c r="BF678" t="str">
        <f t="shared" si="208"/>
        <v>TE</v>
      </c>
    </row>
    <row r="679" spans="1:58" x14ac:dyDescent="0.3">
      <c r="A679" t="s">
        <v>3765</v>
      </c>
      <c r="B679" t="s">
        <v>52</v>
      </c>
      <c r="C679" t="s">
        <v>3766</v>
      </c>
      <c r="D679" t="s">
        <v>3767</v>
      </c>
      <c r="E679" t="s">
        <v>3768</v>
      </c>
      <c r="F679">
        <v>0</v>
      </c>
      <c r="G679">
        <v>0</v>
      </c>
      <c r="H679">
        <v>4000</v>
      </c>
      <c r="I679" t="s">
        <v>1934</v>
      </c>
      <c r="J679" t="s">
        <v>78</v>
      </c>
      <c r="K679" t="s">
        <v>56</v>
      </c>
      <c r="O679" t="str">
        <f t="shared" si="200"/>
        <v>Moritz Bohringer</v>
      </c>
      <c r="P679" t="str">
        <f>IFERROR(VLOOKUP(O:O,'Name Bridge'!A:B,2,FALSE),O:O)</f>
        <v>Moritz Bohringer</v>
      </c>
      <c r="Q679" s="12">
        <f>VLOOKUP($K679,'Defensive Stats'!$AC:$AH,2,FALSE)</f>
        <v>6.9051724137931032</v>
      </c>
      <c r="R679" s="12">
        <f>VLOOKUP($K679,'Defensive Stats'!$AC:$AH,4,FALSE)</f>
        <v>4.2074592074592072</v>
      </c>
      <c r="S679" s="12">
        <f>VLOOKUP($K679,'Defensive Stats'!$AC:$AH,6,FALSE)</f>
        <v>9.7682926829268286</v>
      </c>
      <c r="T679" s="12">
        <f>IFERROR(VLOOKUP($P679,Passing!$C:$AF,9,FALSE)/VLOOKUP($P679,Passing!$C:$AF,5,FALSE),0)</f>
        <v>0</v>
      </c>
      <c r="U679" s="12">
        <f>IFERROR(VLOOKUP($P679,Passing!$C:$AF,11,FALSE)/VLOOKUP($P679,Passing!$C:$AF,5,FALSE),0)</f>
        <v>0</v>
      </c>
      <c r="V679" s="12">
        <f>IFERROR(VLOOKUP($P679,Passing!$C:$AF,18,FALSE),0)</f>
        <v>0</v>
      </c>
      <c r="W679" s="12">
        <f>IFERROR(VLOOKUP($P679,Passing!$C:$AF,12,FALSE)/VLOOKUP($P679,Passing!$C:$AF,5,FALSE),0)</f>
        <v>0</v>
      </c>
      <c r="X679" s="12">
        <f>IFERROR(IF(OR($B679="D",$B679="K"),0,VLOOKUP($P679,Receiving!$C:$T,7,FALSE)/VLOOKUP($P679,Receiving!$C:$T,5,FALSE)),0)*$AJ679</f>
        <v>0</v>
      </c>
      <c r="Y679" s="21">
        <f>IFERROR(VLOOKUP($P679,Receiving!$C:$T,8,FALSE)/VLOOKUP($P679,Receiving!$C:$T,5,FALSE),0)</f>
        <v>0</v>
      </c>
      <c r="Z679" s="21">
        <f>IFERROR(VLOOKUP($P679,Receiving!$C:$T,10,FALSE)/VLOOKUP($P679,Receiving!$C:$T,5,FALSE),0)</f>
        <v>0</v>
      </c>
      <c r="AA679" s="21">
        <f>IFERROR(VLOOKUP($P679,Receiving!$C:$T,11,FALSE),0)</f>
        <v>0</v>
      </c>
      <c r="AB679" s="21">
        <f>IFERROR(VLOOKUP($P679,Receiving!$C:$T,14,FALSE),0)</f>
        <v>0</v>
      </c>
      <c r="AC679" s="21">
        <f>IFERROR(VLOOKUP($P679,Receiving!$C:$T,11,FALSE)/VLOOKUP($P679,Receiving!$C:$T,5,FALSE),0)</f>
        <v>0</v>
      </c>
      <c r="AD679" s="12">
        <f>IFERROR(VLOOKUP($P679,Rushing!$C:$P,7,FALSE)/VLOOKUP($P679,Rushing!$C:$P,5,FALSE),0)</f>
        <v>0</v>
      </c>
      <c r="AE679" s="12">
        <f>IFERROR(VLOOKUP($P679,Rushing!$C:$P,8,FALSE)/VLOOKUP($P679,Rushing!$C:$P,5,FALSE),0)</f>
        <v>0</v>
      </c>
      <c r="AF679" s="12">
        <f>IFERROR(VLOOKUP($P679,Rushing!$C:$P,12,FALSE),0)</f>
        <v>0</v>
      </c>
      <c r="AG679" s="12">
        <f>IFERROR(VLOOKUP($P679,Rushing!$C:$P,9,FALSE)/VLOOKUP($P679,Rushing!$C:$P,5,FALSE),0)</f>
        <v>0</v>
      </c>
      <c r="AH679" s="12">
        <f>VLOOKUP($J679,'Vegas Odds'!$B:$S,18,FALSE)</f>
        <v>37.475043336397064</v>
      </c>
      <c r="AI679" s="12">
        <f>VLOOKUP($J679,'Vegas Odds'!$B:$S,17,FALSE)</f>
        <v>24.624956663602941</v>
      </c>
      <c r="AJ679">
        <v>1</v>
      </c>
      <c r="AK679" s="12">
        <f t="shared" si="193"/>
        <v>0</v>
      </c>
      <c r="AL679" s="12">
        <f t="shared" si="194"/>
        <v>0</v>
      </c>
      <c r="AM679" s="12">
        <f>V679/Team_Defense_Table[[#Totals],[Passing yds/att]]*'Fanduel Export'!Q679</f>
        <v>0</v>
      </c>
      <c r="AN679" s="12">
        <f t="shared" si="209"/>
        <v>0</v>
      </c>
      <c r="AO679" s="12">
        <f>IFERROR(IF(OR($B679="D",$B679="K"),0,VLOOKUP($P679,Receiving!$C:$T,7,FALSE)/VLOOKUP($P679,Receiving!$C:$T,5,FALSE)),0)*$AJ679</f>
        <v>0</v>
      </c>
      <c r="AP679" s="21">
        <f t="shared" si="201"/>
        <v>31.570833333333336</v>
      </c>
      <c r="AQ679" s="21">
        <f t="shared" si="202"/>
        <v>0</v>
      </c>
      <c r="AR679" s="22">
        <f t="shared" si="195"/>
        <v>0</v>
      </c>
      <c r="AS679" s="22">
        <f t="shared" si="203"/>
        <v>0</v>
      </c>
      <c r="AT679" s="22">
        <f>AA679/Team_Defense_Table[[#Totals],[Yards per completion]]*'Fanduel Export'!S679</f>
        <v>0</v>
      </c>
      <c r="AU679" s="12">
        <f t="shared" si="210"/>
        <v>0</v>
      </c>
      <c r="AV679" s="12">
        <f t="shared" si="196"/>
        <v>0</v>
      </c>
      <c r="AW679" s="21">
        <f t="shared" si="204"/>
        <v>28.63095238095238</v>
      </c>
      <c r="AX679" s="12">
        <f t="shared" si="205"/>
        <v>0</v>
      </c>
      <c r="AY679" s="12">
        <f>AF679/Team_Defense_Table[[#Totals],[Rushing Y/A]]*R679</f>
        <v>0</v>
      </c>
      <c r="AZ679" s="12">
        <f t="shared" si="211"/>
        <v>0</v>
      </c>
      <c r="BA679" s="22">
        <f t="shared" si="197"/>
        <v>0</v>
      </c>
      <c r="BB679" s="22">
        <f t="shared" si="198"/>
        <v>0</v>
      </c>
      <c r="BC679" s="21">
        <f t="shared" si="199"/>
        <v>0</v>
      </c>
      <c r="BD679" t="str">
        <f t="shared" si="206"/>
        <v>Moritz Bohringer</v>
      </c>
      <c r="BE679">
        <f t="shared" si="207"/>
        <v>4000</v>
      </c>
      <c r="BF679" t="str">
        <f t="shared" si="208"/>
        <v>TE</v>
      </c>
    </row>
    <row r="680" spans="1:58" x14ac:dyDescent="0.3">
      <c r="A680" t="s">
        <v>3769</v>
      </c>
      <c r="B680" t="s">
        <v>52</v>
      </c>
      <c r="C680" t="s">
        <v>3770</v>
      </c>
      <c r="D680" t="s">
        <v>839</v>
      </c>
      <c r="E680" t="s">
        <v>3771</v>
      </c>
      <c r="F680">
        <v>0</v>
      </c>
      <c r="G680">
        <v>0</v>
      </c>
      <c r="H680">
        <v>4000</v>
      </c>
      <c r="I680" t="s">
        <v>1884</v>
      </c>
      <c r="J680" t="s">
        <v>33</v>
      </c>
      <c r="K680" t="s">
        <v>1138</v>
      </c>
      <c r="O680" t="str">
        <f t="shared" si="200"/>
        <v>Temarrick Hemingway</v>
      </c>
      <c r="P680" t="str">
        <f>IFERROR(VLOOKUP(O:O,'Name Bridge'!A:B,2,FALSE),O:O)</f>
        <v>Temarrick Hemingway</v>
      </c>
      <c r="Q680" s="12">
        <f>VLOOKUP($K680,'Defensive Stats'!$AC:$AH,2,FALSE)</f>
        <v>7.8079847908745244</v>
      </c>
      <c r="R680" s="12">
        <f>VLOOKUP($K680,'Defensive Stats'!$AC:$AH,4,FALSE)</f>
        <v>3.8765432098765431</v>
      </c>
      <c r="S680" s="12">
        <f>VLOOKUP($K680,'Defensive Stats'!$AC:$AH,6,FALSE)</f>
        <v>12.186943620178042</v>
      </c>
      <c r="T680" s="12">
        <f>IFERROR(VLOOKUP($P680,Passing!$C:$AF,9,FALSE)/VLOOKUP($P680,Passing!$C:$AF,5,FALSE),0)</f>
        <v>0</v>
      </c>
      <c r="U680" s="12">
        <f>IFERROR(VLOOKUP($P680,Passing!$C:$AF,11,FALSE)/VLOOKUP($P680,Passing!$C:$AF,5,FALSE),0)</f>
        <v>0</v>
      </c>
      <c r="V680" s="12">
        <f>IFERROR(VLOOKUP($P680,Passing!$C:$AF,18,FALSE),0)</f>
        <v>0</v>
      </c>
      <c r="W680" s="12">
        <f>IFERROR(VLOOKUP($P680,Passing!$C:$AF,12,FALSE)/VLOOKUP($P680,Passing!$C:$AF,5,FALSE),0)</f>
        <v>0</v>
      </c>
      <c r="X680" s="12">
        <f>IFERROR(IF(OR($B680="D",$B680="K"),0,VLOOKUP($P680,Receiving!$C:$T,7,FALSE)/VLOOKUP($P680,Receiving!$C:$T,5,FALSE)),0)*$AJ680</f>
        <v>0</v>
      </c>
      <c r="Y680" s="21">
        <f>IFERROR(VLOOKUP($P680,Receiving!$C:$T,8,FALSE)/VLOOKUP($P680,Receiving!$C:$T,5,FALSE),0)</f>
        <v>0</v>
      </c>
      <c r="Z680" s="21">
        <f>IFERROR(VLOOKUP($P680,Receiving!$C:$T,10,FALSE)/VLOOKUP($P680,Receiving!$C:$T,5,FALSE),0)</f>
        <v>0</v>
      </c>
      <c r="AA680" s="21">
        <f>IFERROR(VLOOKUP($P680,Receiving!$C:$T,11,FALSE),0)</f>
        <v>0</v>
      </c>
      <c r="AB680" s="21">
        <f>IFERROR(VLOOKUP($P680,Receiving!$C:$T,14,FALSE),0)</f>
        <v>0</v>
      </c>
      <c r="AC680" s="21">
        <f>IFERROR(VLOOKUP($P680,Receiving!$C:$T,11,FALSE)/VLOOKUP($P680,Receiving!$C:$T,5,FALSE),0)</f>
        <v>0</v>
      </c>
      <c r="AD680" s="12">
        <f>IFERROR(VLOOKUP($P680,Rushing!$C:$P,7,FALSE)/VLOOKUP($P680,Rushing!$C:$P,5,FALSE),0)</f>
        <v>0</v>
      </c>
      <c r="AE680" s="12">
        <f>IFERROR(VLOOKUP($P680,Rushing!$C:$P,8,FALSE)/VLOOKUP($P680,Rushing!$C:$P,5,FALSE),0)</f>
        <v>0</v>
      </c>
      <c r="AF680" s="12">
        <f>IFERROR(VLOOKUP($P680,Rushing!$C:$P,12,FALSE),0)</f>
        <v>0</v>
      </c>
      <c r="AG680" s="12">
        <f>IFERROR(VLOOKUP($P680,Rushing!$C:$P,9,FALSE)/VLOOKUP($P680,Rushing!$C:$P,5,FALSE),0)</f>
        <v>0</v>
      </c>
      <c r="AH680" s="12">
        <f>VLOOKUP($J680,'Vegas Odds'!$B:$S,18,FALSE)</f>
        <v>42.975624629062651</v>
      </c>
      <c r="AI680" s="12">
        <f>VLOOKUP($J680,'Vegas Odds'!$B:$S,17,FALSE)</f>
        <v>20.224375370937352</v>
      </c>
      <c r="AJ680">
        <v>1</v>
      </c>
      <c r="AK680" s="12">
        <f t="shared" si="193"/>
        <v>0</v>
      </c>
      <c r="AL680" s="12">
        <f t="shared" si="194"/>
        <v>0</v>
      </c>
      <c r="AM680" s="12">
        <f>V680/Team_Defense_Table[[#Totals],[Passing yds/att]]*'Fanduel Export'!Q680</f>
        <v>0</v>
      </c>
      <c r="AN680" s="12">
        <f t="shared" si="209"/>
        <v>0</v>
      </c>
      <c r="AO680" s="12">
        <f>IFERROR(IF(OR($B680="D",$B680="K"),0,VLOOKUP($P680,Receiving!$C:$T,7,FALSE)/VLOOKUP($P680,Receiving!$C:$T,5,FALSE)),0)*$AJ680</f>
        <v>0</v>
      </c>
      <c r="AP680" s="21">
        <f t="shared" si="201"/>
        <v>35.359294871794873</v>
      </c>
      <c r="AQ680" s="21">
        <f t="shared" si="202"/>
        <v>0</v>
      </c>
      <c r="AR680" s="22">
        <f t="shared" si="195"/>
        <v>0</v>
      </c>
      <c r="AS680" s="22">
        <f t="shared" si="203"/>
        <v>0</v>
      </c>
      <c r="AT680" s="22">
        <f>AA680/Team_Defense_Table[[#Totals],[Yards per completion]]*'Fanduel Export'!S680</f>
        <v>0</v>
      </c>
      <c r="AU680" s="12">
        <f t="shared" si="210"/>
        <v>0</v>
      </c>
      <c r="AV680" s="12">
        <f t="shared" si="196"/>
        <v>0</v>
      </c>
      <c r="AW680" s="21">
        <f t="shared" si="204"/>
        <v>28.778311965811962</v>
      </c>
      <c r="AX680" s="12">
        <f t="shared" si="205"/>
        <v>0</v>
      </c>
      <c r="AY680" s="12">
        <f>AF680/Team_Defense_Table[[#Totals],[Rushing Y/A]]*R680</f>
        <v>0</v>
      </c>
      <c r="AZ680" s="12">
        <f t="shared" si="211"/>
        <v>0</v>
      </c>
      <c r="BA680" s="22">
        <f t="shared" si="197"/>
        <v>0</v>
      </c>
      <c r="BB680" s="22">
        <f t="shared" si="198"/>
        <v>0</v>
      </c>
      <c r="BC680" s="21">
        <f t="shared" si="199"/>
        <v>0</v>
      </c>
      <c r="BD680" t="str">
        <f t="shared" si="206"/>
        <v>Temarrick Hemingway</v>
      </c>
      <c r="BE680">
        <f t="shared" si="207"/>
        <v>4000</v>
      </c>
      <c r="BF680" t="str">
        <f t="shared" si="208"/>
        <v>TE</v>
      </c>
    </row>
    <row r="681" spans="1:58" x14ac:dyDescent="0.3">
      <c r="A681" t="s">
        <v>3772</v>
      </c>
      <c r="B681" t="s">
        <v>52</v>
      </c>
      <c r="C681" t="s">
        <v>3773</v>
      </c>
      <c r="D681" t="s">
        <v>608</v>
      </c>
      <c r="E681" t="s">
        <v>3774</v>
      </c>
      <c r="F681">
        <v>0</v>
      </c>
      <c r="G681">
        <v>0</v>
      </c>
      <c r="H681">
        <v>4000</v>
      </c>
      <c r="I681" t="s">
        <v>1896</v>
      </c>
      <c r="J681" t="s">
        <v>1094</v>
      </c>
      <c r="K681" t="s">
        <v>46</v>
      </c>
      <c r="O681" t="str">
        <f t="shared" si="200"/>
        <v>Evan Baylis</v>
      </c>
      <c r="P681" t="str">
        <f>IFERROR(VLOOKUP(O:O,'Name Bridge'!A:B,2,FALSE),O:O)</f>
        <v>Evan Baylis</v>
      </c>
      <c r="Q681" s="12">
        <f>VLOOKUP($K681,'Defensive Stats'!$AC:$AH,2,FALSE)</f>
        <v>6.2179700499168051</v>
      </c>
      <c r="R681" s="12">
        <f>VLOOKUP($K681,'Defensive Stats'!$AC:$AH,4,FALSE)</f>
        <v>4.2772277227722775</v>
      </c>
      <c r="S681" s="12">
        <f>VLOOKUP($K681,'Defensive Stats'!$AC:$AH,6,FALSE)</f>
        <v>9.4847715736040605</v>
      </c>
      <c r="T681" s="12">
        <f>IFERROR(VLOOKUP($P681,Passing!$C:$AF,9,FALSE)/VLOOKUP($P681,Passing!$C:$AF,5,FALSE),0)</f>
        <v>0</v>
      </c>
      <c r="U681" s="12">
        <f>IFERROR(VLOOKUP($P681,Passing!$C:$AF,11,FALSE)/VLOOKUP($P681,Passing!$C:$AF,5,FALSE),0)</f>
        <v>0</v>
      </c>
      <c r="V681" s="12">
        <f>IFERROR(VLOOKUP($P681,Passing!$C:$AF,18,FALSE),0)</f>
        <v>0</v>
      </c>
      <c r="W681" s="12">
        <f>IFERROR(VLOOKUP($P681,Passing!$C:$AF,12,FALSE)/VLOOKUP($P681,Passing!$C:$AF,5,FALSE),0)</f>
        <v>0</v>
      </c>
      <c r="X681" s="12">
        <f>IFERROR(IF(OR($B681="D",$B681="K"),0,VLOOKUP($P681,Receiving!$C:$T,7,FALSE)/VLOOKUP($P681,Receiving!$C:$T,5,FALSE)),0)*$AJ681</f>
        <v>0</v>
      </c>
      <c r="Y681" s="21">
        <f>IFERROR(VLOOKUP($P681,Receiving!$C:$T,8,FALSE)/VLOOKUP($P681,Receiving!$C:$T,5,FALSE),0)</f>
        <v>0</v>
      </c>
      <c r="Z681" s="21">
        <f>IFERROR(VLOOKUP($P681,Receiving!$C:$T,10,FALSE)/VLOOKUP($P681,Receiving!$C:$T,5,FALSE),0)</f>
        <v>0</v>
      </c>
      <c r="AA681" s="21">
        <f>IFERROR(VLOOKUP($P681,Receiving!$C:$T,11,FALSE),0)</f>
        <v>0</v>
      </c>
      <c r="AB681" s="21">
        <f>IFERROR(VLOOKUP($P681,Receiving!$C:$T,14,FALSE),0)</f>
        <v>0</v>
      </c>
      <c r="AC681" s="21">
        <f>IFERROR(VLOOKUP($P681,Receiving!$C:$T,11,FALSE)/VLOOKUP($P681,Receiving!$C:$T,5,FALSE),0)</f>
        <v>0</v>
      </c>
      <c r="AD681" s="12">
        <f>IFERROR(VLOOKUP($P681,Rushing!$C:$P,7,FALSE)/VLOOKUP($P681,Rushing!$C:$P,5,FALSE),0)</f>
        <v>0</v>
      </c>
      <c r="AE681" s="12">
        <f>IFERROR(VLOOKUP($P681,Rushing!$C:$P,8,FALSE)/VLOOKUP($P681,Rushing!$C:$P,5,FALSE),0)</f>
        <v>0</v>
      </c>
      <c r="AF681" s="12">
        <f>IFERROR(VLOOKUP($P681,Rushing!$C:$P,12,FALSE),0)</f>
        <v>0</v>
      </c>
      <c r="AG681" s="12">
        <f>IFERROR(VLOOKUP($P681,Rushing!$C:$P,9,FALSE)/VLOOKUP($P681,Rushing!$C:$P,5,FALSE),0)</f>
        <v>0</v>
      </c>
      <c r="AH681" s="12">
        <f>VLOOKUP($J681,'Vegas Odds'!$B:$S,18,FALSE)</f>
        <v>37.252589426829275</v>
      </c>
      <c r="AI681" s="12">
        <f>VLOOKUP($J681,'Vegas Odds'!$B:$S,17,FALSE)</f>
        <v>23.147410573170728</v>
      </c>
      <c r="AJ681">
        <v>1</v>
      </c>
      <c r="AK681" s="12">
        <f t="shared" si="193"/>
        <v>0</v>
      </c>
      <c r="AL681" s="12">
        <f t="shared" si="194"/>
        <v>0</v>
      </c>
      <c r="AM681" s="12">
        <f>V681/Team_Defense_Table[[#Totals],[Passing yds/att]]*'Fanduel Export'!Q681</f>
        <v>0</v>
      </c>
      <c r="AN681" s="12">
        <f t="shared" si="209"/>
        <v>0</v>
      </c>
      <c r="AO681" s="12">
        <f>IFERROR(IF(OR($B681="D",$B681="K"),0,VLOOKUP($P681,Receiving!$C:$T,7,FALSE)/VLOOKUP($P681,Receiving!$C:$T,5,FALSE)),0)*$AJ681</f>
        <v>0</v>
      </c>
      <c r="AP681" s="21">
        <f t="shared" si="201"/>
        <v>34.582088744588752</v>
      </c>
      <c r="AQ681" s="21">
        <f t="shared" si="202"/>
        <v>0</v>
      </c>
      <c r="AR681" s="22">
        <f t="shared" si="195"/>
        <v>0</v>
      </c>
      <c r="AS681" s="22">
        <f t="shared" si="203"/>
        <v>0</v>
      </c>
      <c r="AT681" s="22">
        <f>AA681/Team_Defense_Table[[#Totals],[Yards per completion]]*'Fanduel Export'!S681</f>
        <v>0</v>
      </c>
      <c r="AU681" s="12">
        <f t="shared" si="210"/>
        <v>0</v>
      </c>
      <c r="AV681" s="12">
        <f t="shared" si="196"/>
        <v>0</v>
      </c>
      <c r="AW681" s="21">
        <f t="shared" si="204"/>
        <v>28.472023809523812</v>
      </c>
      <c r="AX681" s="12">
        <f t="shared" si="205"/>
        <v>0</v>
      </c>
      <c r="AY681" s="12">
        <f>AF681/Team_Defense_Table[[#Totals],[Rushing Y/A]]*R681</f>
        <v>0</v>
      </c>
      <c r="AZ681" s="12">
        <f t="shared" si="211"/>
        <v>0</v>
      </c>
      <c r="BA681" s="22">
        <f t="shared" si="197"/>
        <v>0</v>
      </c>
      <c r="BB681" s="22">
        <f t="shared" si="198"/>
        <v>0</v>
      </c>
      <c r="BC681" s="21">
        <f t="shared" si="199"/>
        <v>0</v>
      </c>
      <c r="BD681" t="str">
        <f t="shared" si="206"/>
        <v>Evan Baylis</v>
      </c>
      <c r="BE681">
        <f t="shared" si="207"/>
        <v>4000</v>
      </c>
      <c r="BF681" t="str">
        <f t="shared" si="208"/>
        <v>TE</v>
      </c>
    </row>
    <row r="682" spans="1:58" x14ac:dyDescent="0.3">
      <c r="A682" t="s">
        <v>3775</v>
      </c>
      <c r="B682" t="s">
        <v>52</v>
      </c>
      <c r="C682" t="s">
        <v>3776</v>
      </c>
      <c r="D682" t="s">
        <v>590</v>
      </c>
      <c r="E682" t="s">
        <v>3777</v>
      </c>
      <c r="F682">
        <v>1.1499999761581401</v>
      </c>
      <c r="G682">
        <v>2</v>
      </c>
      <c r="H682">
        <v>4000</v>
      </c>
      <c r="I682" t="s">
        <v>1968</v>
      </c>
      <c r="J682" t="s">
        <v>72</v>
      </c>
      <c r="K682" t="s">
        <v>99</v>
      </c>
      <c r="O682" t="str">
        <f t="shared" si="200"/>
        <v>Isaac Nauta</v>
      </c>
      <c r="P682" t="str">
        <f>IFERROR(VLOOKUP(O:O,'Name Bridge'!A:B,2,FALSE),O:O)</f>
        <v>Isaac Nauta</v>
      </c>
      <c r="Q682" s="12">
        <f>VLOOKUP($K682,'Defensive Stats'!$AC:$AH,2,FALSE)</f>
        <v>6.2241681260945709</v>
      </c>
      <c r="R682" s="12">
        <f>VLOOKUP($K682,'Defensive Stats'!$AC:$AH,4,FALSE)</f>
        <v>3.9420289855072466</v>
      </c>
      <c r="S682" s="12">
        <f>VLOOKUP($K682,'Defensive Stats'!$AC:$AH,6,FALSE)</f>
        <v>9.817679558011049</v>
      </c>
      <c r="T682" s="12">
        <f>IFERROR(VLOOKUP($P682,Passing!$C:$AF,9,FALSE)/VLOOKUP($P682,Passing!$C:$AF,5,FALSE),0)</f>
        <v>0</v>
      </c>
      <c r="U682" s="12">
        <f>IFERROR(VLOOKUP($P682,Passing!$C:$AF,11,FALSE)/VLOOKUP($P682,Passing!$C:$AF,5,FALSE),0)</f>
        <v>0</v>
      </c>
      <c r="V682" s="12">
        <f>IFERROR(VLOOKUP($P682,Passing!$C:$AF,18,FALSE),0)</f>
        <v>0</v>
      </c>
      <c r="W682" s="12">
        <f>IFERROR(VLOOKUP($P682,Passing!$C:$AF,12,FALSE)/VLOOKUP($P682,Passing!$C:$AF,5,FALSE),0)</f>
        <v>0</v>
      </c>
      <c r="X682" s="12">
        <f>IFERROR(IF(OR($B682="D",$B682="K"),0,VLOOKUP($P682,Receiving!$C:$T,7,FALSE)/VLOOKUP($P682,Receiving!$C:$T,5,FALSE)),0)*$AJ682</f>
        <v>0.5</v>
      </c>
      <c r="Y682" s="21">
        <f>IFERROR(VLOOKUP($P682,Receiving!$C:$T,8,FALSE)/VLOOKUP($P682,Receiving!$C:$T,5,FALSE),0)</f>
        <v>0.33333333333333331</v>
      </c>
      <c r="Z682" s="21">
        <f>IFERROR(VLOOKUP($P682,Receiving!$C:$T,10,FALSE)/VLOOKUP($P682,Receiving!$C:$T,5,FALSE),0)</f>
        <v>2.1666666666666665</v>
      </c>
      <c r="AA682" s="21">
        <f>IFERROR(VLOOKUP($P682,Receiving!$C:$T,11,FALSE),0)</f>
        <v>6.5</v>
      </c>
      <c r="AB682" s="21">
        <f>IFERROR(VLOOKUP($P682,Receiving!$C:$T,14,FALSE),0)</f>
        <v>10</v>
      </c>
      <c r="AC682" s="21">
        <f>IFERROR(VLOOKUP($P682,Receiving!$C:$T,11,FALSE)/VLOOKUP($P682,Receiving!$C:$T,5,FALSE),0)</f>
        <v>1.0833333333333333</v>
      </c>
      <c r="AD682" s="12">
        <f>IFERROR(VLOOKUP($P682,Rushing!$C:$P,7,FALSE)/VLOOKUP($P682,Rushing!$C:$P,5,FALSE),0)</f>
        <v>0</v>
      </c>
      <c r="AE682" s="12">
        <f>IFERROR(VLOOKUP($P682,Rushing!$C:$P,8,FALSE)/VLOOKUP($P682,Rushing!$C:$P,5,FALSE),0)</f>
        <v>0</v>
      </c>
      <c r="AF682" s="12">
        <f>IFERROR(VLOOKUP($P682,Rushing!$C:$P,12,FALSE),0)</f>
        <v>0</v>
      </c>
      <c r="AG682" s="12">
        <f>IFERROR(VLOOKUP($P682,Rushing!$C:$P,9,FALSE)/VLOOKUP($P682,Rushing!$C:$P,5,FALSE),0)</f>
        <v>0</v>
      </c>
      <c r="AH682" s="12">
        <f>VLOOKUP($J682,'Vegas Odds'!$B:$S,18,FALSE)</f>
        <v>34.909659414362835</v>
      </c>
      <c r="AI682" s="12">
        <f>VLOOKUP($J682,'Vegas Odds'!$B:$S,17,FALSE)</f>
        <v>26.19034058563717</v>
      </c>
      <c r="AJ682">
        <v>1</v>
      </c>
      <c r="AK682" s="12">
        <f t="shared" si="193"/>
        <v>0</v>
      </c>
      <c r="AL682" s="12">
        <f t="shared" si="194"/>
        <v>0</v>
      </c>
      <c r="AM682" s="12">
        <f>V682/Team_Defense_Table[[#Totals],[Passing yds/att]]*'Fanduel Export'!Q682</f>
        <v>0</v>
      </c>
      <c r="AN682" s="12">
        <f t="shared" si="209"/>
        <v>0</v>
      </c>
      <c r="AO682" s="12">
        <f>IFERROR(IF(OR($B682="D",$B682="K"),0,VLOOKUP($P682,Receiving!$C:$T,7,FALSE)/VLOOKUP($P682,Receiving!$C:$T,5,FALSE)),0)*$AJ682</f>
        <v>0.5</v>
      </c>
      <c r="AP682" s="21">
        <f t="shared" si="201"/>
        <v>35.950198412698413</v>
      </c>
      <c r="AQ682" s="21">
        <f t="shared" si="202"/>
        <v>0.48552804929766347</v>
      </c>
      <c r="AR682" s="22">
        <f t="shared" si="195"/>
        <v>0.33333333333333331</v>
      </c>
      <c r="AS682" s="22">
        <f t="shared" si="203"/>
        <v>0.32368536619844229</v>
      </c>
      <c r="AT682" s="22">
        <f>AA682/Team_Defense_Table[[#Totals],[Yards per completion]]*'Fanduel Export'!S682</f>
        <v>6.0097759527766028</v>
      </c>
      <c r="AU682" s="12">
        <f t="shared" si="210"/>
        <v>1.9452765300450872</v>
      </c>
      <c r="AV682" s="12">
        <f t="shared" si="196"/>
        <v>0</v>
      </c>
      <c r="AW682" s="21">
        <f t="shared" si="204"/>
        <v>55.169444444444444</v>
      </c>
      <c r="AX682" s="12">
        <f t="shared" si="205"/>
        <v>0</v>
      </c>
      <c r="AY682" s="12">
        <f>AF682/Team_Defense_Table[[#Totals],[Rushing Y/A]]*R682</f>
        <v>0</v>
      </c>
      <c r="AZ682" s="12">
        <f t="shared" si="211"/>
        <v>0</v>
      </c>
      <c r="BA682" s="22">
        <f t="shared" si="197"/>
        <v>0.36119431967117538</v>
      </c>
      <c r="BB682" s="22">
        <f t="shared" si="198"/>
        <v>9.0298579917793845E-2</v>
      </c>
      <c r="BC682" s="21">
        <f t="shared" si="199"/>
        <v>0.125</v>
      </c>
      <c r="BD682" t="str">
        <f t="shared" si="206"/>
        <v>Isaac Nauta</v>
      </c>
      <c r="BE682">
        <f t="shared" si="207"/>
        <v>4000</v>
      </c>
      <c r="BF682" t="str">
        <f t="shared" si="208"/>
        <v>TE</v>
      </c>
    </row>
    <row r="683" spans="1:58" x14ac:dyDescent="0.3">
      <c r="A683" t="s">
        <v>3778</v>
      </c>
      <c r="B683" t="s">
        <v>52</v>
      </c>
      <c r="C683" t="s">
        <v>2346</v>
      </c>
      <c r="D683" t="s">
        <v>3779</v>
      </c>
      <c r="E683" t="s">
        <v>3780</v>
      </c>
      <c r="F683">
        <v>0</v>
      </c>
      <c r="G683">
        <v>0</v>
      </c>
      <c r="H683">
        <v>4000</v>
      </c>
      <c r="I683" t="s">
        <v>1934</v>
      </c>
      <c r="J683" t="s">
        <v>56</v>
      </c>
      <c r="K683" t="s">
        <v>78</v>
      </c>
      <c r="O683" t="str">
        <f t="shared" si="200"/>
        <v>Jared Rice</v>
      </c>
      <c r="P683" t="str">
        <f>IFERROR(VLOOKUP(O:O,'Name Bridge'!A:B,2,FALSE),O:O)</f>
        <v>Jared Rice</v>
      </c>
      <c r="Q683" s="12">
        <f>VLOOKUP($K683,'Defensive Stats'!$AC:$AH,2,FALSE)</f>
        <v>7.8496993987975952</v>
      </c>
      <c r="R683" s="12">
        <f>VLOOKUP($K683,'Defensive Stats'!$AC:$AH,4,FALSE)</f>
        <v>4.7261904761904763</v>
      </c>
      <c r="S683" s="12">
        <f>VLOOKUP($K683,'Defensive Stats'!$AC:$AH,6,FALSE)</f>
        <v>12.717532467532468</v>
      </c>
      <c r="T683" s="12">
        <f>IFERROR(VLOOKUP($P683,Passing!$C:$AF,9,FALSE)/VLOOKUP($P683,Passing!$C:$AF,5,FALSE),0)</f>
        <v>0</v>
      </c>
      <c r="U683" s="12">
        <f>IFERROR(VLOOKUP($P683,Passing!$C:$AF,11,FALSE)/VLOOKUP($P683,Passing!$C:$AF,5,FALSE),0)</f>
        <v>0</v>
      </c>
      <c r="V683" s="12">
        <f>IFERROR(VLOOKUP($P683,Passing!$C:$AF,18,FALSE),0)</f>
        <v>0</v>
      </c>
      <c r="W683" s="12">
        <f>IFERROR(VLOOKUP($P683,Passing!$C:$AF,12,FALSE)/VLOOKUP($P683,Passing!$C:$AF,5,FALSE),0)</f>
        <v>0</v>
      </c>
      <c r="X683" s="12">
        <f>IFERROR(IF(OR($B683="D",$B683="K"),0,VLOOKUP($P683,Receiving!$C:$T,7,FALSE)/VLOOKUP($P683,Receiving!$C:$T,5,FALSE)),0)*$AJ683</f>
        <v>0</v>
      </c>
      <c r="Y683" s="21">
        <f>IFERROR(VLOOKUP($P683,Receiving!$C:$T,8,FALSE)/VLOOKUP($P683,Receiving!$C:$T,5,FALSE),0)</f>
        <v>0</v>
      </c>
      <c r="Z683" s="21">
        <f>IFERROR(VLOOKUP($P683,Receiving!$C:$T,10,FALSE)/VLOOKUP($P683,Receiving!$C:$T,5,FALSE),0)</f>
        <v>0</v>
      </c>
      <c r="AA683" s="21">
        <f>IFERROR(VLOOKUP($P683,Receiving!$C:$T,11,FALSE),0)</f>
        <v>0</v>
      </c>
      <c r="AB683" s="21">
        <f>IFERROR(VLOOKUP($P683,Receiving!$C:$T,14,FALSE),0)</f>
        <v>0</v>
      </c>
      <c r="AC683" s="21">
        <f>IFERROR(VLOOKUP($P683,Receiving!$C:$T,11,FALSE)/VLOOKUP($P683,Receiving!$C:$T,5,FALSE),0)</f>
        <v>0</v>
      </c>
      <c r="AD683" s="12">
        <f>IFERROR(VLOOKUP($P683,Rushing!$C:$P,7,FALSE)/VLOOKUP($P683,Rushing!$C:$P,5,FALSE),0)</f>
        <v>0</v>
      </c>
      <c r="AE683" s="12">
        <f>IFERROR(VLOOKUP($P683,Rushing!$C:$P,8,FALSE)/VLOOKUP($P683,Rushing!$C:$P,5,FALSE),0)</f>
        <v>0</v>
      </c>
      <c r="AF683" s="12">
        <f>IFERROR(VLOOKUP($P683,Rushing!$C:$P,12,FALSE),0)</f>
        <v>0</v>
      </c>
      <c r="AG683" s="12">
        <f>IFERROR(VLOOKUP($P683,Rushing!$C:$P,9,FALSE)/VLOOKUP($P683,Rushing!$C:$P,5,FALSE),0)</f>
        <v>0</v>
      </c>
      <c r="AH683" s="12">
        <f>VLOOKUP($J683,'Vegas Odds'!$B:$S,18,FALSE)</f>
        <v>34.151746652267818</v>
      </c>
      <c r="AI683" s="12">
        <f>VLOOKUP($J683,'Vegas Odds'!$B:$S,17,FALSE)</f>
        <v>26.748253347732181</v>
      </c>
      <c r="AJ683">
        <v>1</v>
      </c>
      <c r="AK683" s="12">
        <f t="shared" si="193"/>
        <v>0</v>
      </c>
      <c r="AL683" s="12">
        <f t="shared" si="194"/>
        <v>0</v>
      </c>
      <c r="AM683" s="12">
        <f>V683/Team_Defense_Table[[#Totals],[Passing yds/att]]*'Fanduel Export'!Q683</f>
        <v>0</v>
      </c>
      <c r="AN683" s="12">
        <f t="shared" si="209"/>
        <v>0</v>
      </c>
      <c r="AO683" s="12">
        <f>IFERROR(IF(OR($B683="D",$B683="K"),0,VLOOKUP($P683,Receiving!$C:$T,7,FALSE)/VLOOKUP($P683,Receiving!$C:$T,5,FALSE)),0)*$AJ683</f>
        <v>0</v>
      </c>
      <c r="AP683" s="21">
        <f t="shared" si="201"/>
        <v>32.673214285714288</v>
      </c>
      <c r="AQ683" s="21">
        <f t="shared" si="202"/>
        <v>0</v>
      </c>
      <c r="AR683" s="22">
        <f t="shared" si="195"/>
        <v>0</v>
      </c>
      <c r="AS683" s="22">
        <f t="shared" si="203"/>
        <v>0</v>
      </c>
      <c r="AT683" s="22">
        <f>AA683/Team_Defense_Table[[#Totals],[Yards per completion]]*'Fanduel Export'!S683</f>
        <v>0</v>
      </c>
      <c r="AU683" s="12">
        <f t="shared" si="210"/>
        <v>0</v>
      </c>
      <c r="AV683" s="12">
        <f t="shared" si="196"/>
        <v>0</v>
      </c>
      <c r="AW683" s="21">
        <f t="shared" si="204"/>
        <v>14.611309523809522</v>
      </c>
      <c r="AX683" s="12">
        <f t="shared" si="205"/>
        <v>0</v>
      </c>
      <c r="AY683" s="12">
        <f>AF683/Team_Defense_Table[[#Totals],[Rushing Y/A]]*R683</f>
        <v>0</v>
      </c>
      <c r="AZ683" s="12">
        <f t="shared" si="211"/>
        <v>0</v>
      </c>
      <c r="BA683" s="22">
        <f t="shared" si="197"/>
        <v>0</v>
      </c>
      <c r="BB683" s="22">
        <f t="shared" si="198"/>
        <v>0</v>
      </c>
      <c r="BC683" s="21">
        <f t="shared" si="199"/>
        <v>0</v>
      </c>
      <c r="BD683" t="str">
        <f t="shared" si="206"/>
        <v>Jared Rice</v>
      </c>
      <c r="BE683">
        <f t="shared" si="207"/>
        <v>4000</v>
      </c>
      <c r="BF683" t="str">
        <f t="shared" si="208"/>
        <v>TE</v>
      </c>
    </row>
    <row r="684" spans="1:58" x14ac:dyDescent="0.3">
      <c r="A684" t="s">
        <v>3781</v>
      </c>
      <c r="B684" t="s">
        <v>52</v>
      </c>
      <c r="C684" t="s">
        <v>3362</v>
      </c>
      <c r="D684" t="s">
        <v>389</v>
      </c>
      <c r="E684" t="s">
        <v>1891</v>
      </c>
      <c r="F684">
        <v>2.4076922490046502</v>
      </c>
      <c r="G684">
        <v>13</v>
      </c>
      <c r="H684">
        <v>4000</v>
      </c>
      <c r="I684" t="s">
        <v>1941</v>
      </c>
      <c r="J684" t="s">
        <v>135</v>
      </c>
      <c r="K684" t="s">
        <v>76</v>
      </c>
      <c r="O684" t="str">
        <f t="shared" si="200"/>
        <v>Logan Thomas</v>
      </c>
      <c r="P684" t="str">
        <f>IFERROR(VLOOKUP(O:O,'Name Bridge'!A:B,2,FALSE),O:O)</f>
        <v>Logan Thomas</v>
      </c>
      <c r="Q684" s="12">
        <f>VLOOKUP($K684,'Defensive Stats'!$AC:$AH,2,FALSE)</f>
        <v>6.7688266199649734</v>
      </c>
      <c r="R684" s="12">
        <f>VLOOKUP($K684,'Defensive Stats'!$AC:$AH,4,FALSE)</f>
        <v>4.0849858356940514</v>
      </c>
      <c r="S684" s="12">
        <f>VLOOKUP($K684,'Defensive Stats'!$AC:$AH,6,FALSE)</f>
        <v>11.10632183908046</v>
      </c>
      <c r="T684" s="12">
        <f>IFERROR(VLOOKUP($P684,Passing!$C:$AF,9,FALSE)/VLOOKUP($P684,Passing!$C:$AF,5,FALSE),0)</f>
        <v>0</v>
      </c>
      <c r="U684" s="12">
        <f>IFERROR(VLOOKUP($P684,Passing!$C:$AF,11,FALSE)/VLOOKUP($P684,Passing!$C:$AF,5,FALSE),0)</f>
        <v>0</v>
      </c>
      <c r="V684" s="12">
        <f>IFERROR(VLOOKUP($P684,Passing!$C:$AF,18,FALSE),0)</f>
        <v>0</v>
      </c>
      <c r="W684" s="12">
        <f>IFERROR(VLOOKUP($P684,Passing!$C:$AF,12,FALSE)/VLOOKUP($P684,Passing!$C:$AF,5,FALSE),0)</f>
        <v>0</v>
      </c>
      <c r="X684" s="12">
        <f>IFERROR(IF(OR($B684="D",$B684="K"),0,VLOOKUP($P684,Receiving!$C:$T,7,FALSE)/VLOOKUP($P684,Receiving!$C:$T,5,FALSE)),0)*$AJ684</f>
        <v>1.75</v>
      </c>
      <c r="Y684" s="21">
        <f>IFERROR(VLOOKUP($P684,Receiving!$C:$T,8,FALSE)/VLOOKUP($P684,Receiving!$C:$T,5,FALSE),0)</f>
        <v>1</v>
      </c>
      <c r="Z684" s="21">
        <f>IFERROR(VLOOKUP($P684,Receiving!$C:$T,10,FALSE)/VLOOKUP($P684,Receiving!$C:$T,5,FALSE),0)</f>
        <v>10.8125</v>
      </c>
      <c r="AA684" s="21">
        <f>IFERROR(VLOOKUP($P684,Receiving!$C:$T,11,FALSE),0)</f>
        <v>10.8</v>
      </c>
      <c r="AB684" s="21">
        <f>IFERROR(VLOOKUP($P684,Receiving!$C:$T,14,FALSE),0)</f>
        <v>17</v>
      </c>
      <c r="AC684" s="21">
        <f>IFERROR(VLOOKUP($P684,Receiving!$C:$T,11,FALSE)/VLOOKUP($P684,Receiving!$C:$T,5,FALSE),0)</f>
        <v>0.67500000000000004</v>
      </c>
      <c r="AD684" s="12">
        <f>IFERROR(VLOOKUP($P684,Rushing!$C:$P,7,FALSE)/VLOOKUP($P684,Rushing!$C:$P,5,FALSE),0)</f>
        <v>0</v>
      </c>
      <c r="AE684" s="12">
        <f>IFERROR(VLOOKUP($P684,Rushing!$C:$P,8,FALSE)/VLOOKUP($P684,Rushing!$C:$P,5,FALSE),0)</f>
        <v>0</v>
      </c>
      <c r="AF684" s="12">
        <f>IFERROR(VLOOKUP($P684,Rushing!$C:$P,12,FALSE),0)</f>
        <v>0</v>
      </c>
      <c r="AG684" s="12">
        <f>IFERROR(VLOOKUP($P684,Rushing!$C:$P,9,FALSE)/VLOOKUP($P684,Rushing!$C:$P,5,FALSE),0)</f>
        <v>0</v>
      </c>
      <c r="AH684" s="12">
        <f>VLOOKUP($J684,'Vegas Odds'!$B:$S,18,FALSE)</f>
        <v>36.75783627131635</v>
      </c>
      <c r="AI684" s="12">
        <f>VLOOKUP($J684,'Vegas Odds'!$B:$S,17,FALSE)</f>
        <v>17.842163728683655</v>
      </c>
      <c r="AJ684">
        <v>1</v>
      </c>
      <c r="AK684" s="12">
        <f t="shared" si="193"/>
        <v>0</v>
      </c>
      <c r="AL684" s="12">
        <f t="shared" si="194"/>
        <v>0</v>
      </c>
      <c r="AM684" s="12">
        <f>V684/Team_Defense_Table[[#Totals],[Passing yds/att]]*'Fanduel Export'!Q684</f>
        <v>0</v>
      </c>
      <c r="AN684" s="12">
        <f t="shared" si="209"/>
        <v>0</v>
      </c>
      <c r="AO684" s="12">
        <f>IFERROR(IF(OR($B684="D",$B684="K"),0,VLOOKUP($P684,Receiving!$C:$T,7,FALSE)/VLOOKUP($P684,Receiving!$C:$T,5,FALSE)),0)*$AJ684</f>
        <v>1.75</v>
      </c>
      <c r="AP684" s="21">
        <f t="shared" si="201"/>
        <v>32.519155844155847</v>
      </c>
      <c r="AQ684" s="21">
        <f t="shared" si="202"/>
        <v>1.9781021925378159</v>
      </c>
      <c r="AR684" s="22">
        <f t="shared" si="195"/>
        <v>1</v>
      </c>
      <c r="AS684" s="22">
        <f t="shared" si="203"/>
        <v>1.1303441100216089</v>
      </c>
      <c r="AT684" s="22">
        <f>AA684/Team_Defense_Table[[#Totals],[Yards per completion]]*'Fanduel Export'!S684</f>
        <v>11.296140405815388</v>
      </c>
      <c r="AU684" s="12">
        <f t="shared" si="210"/>
        <v>12.768525773690531</v>
      </c>
      <c r="AV684" s="12">
        <f t="shared" si="196"/>
        <v>0</v>
      </c>
      <c r="AW684" s="21">
        <f t="shared" si="204"/>
        <v>36.928205128205128</v>
      </c>
      <c r="AX684" s="12">
        <f t="shared" si="205"/>
        <v>0</v>
      </c>
      <c r="AY684" s="12">
        <f>AF684/Team_Defense_Table[[#Totals],[Rushing Y/A]]*R684</f>
        <v>0</v>
      </c>
      <c r="AZ684" s="12">
        <f t="shared" si="211"/>
        <v>0</v>
      </c>
      <c r="BA684" s="22">
        <f t="shared" si="197"/>
        <v>1.7768525773690531</v>
      </c>
      <c r="BB684" s="22">
        <f t="shared" si="198"/>
        <v>0.44421314434226328</v>
      </c>
      <c r="BC684" s="21">
        <f t="shared" si="199"/>
        <v>0.4375</v>
      </c>
      <c r="BD684" t="str">
        <f t="shared" si="206"/>
        <v>Logan Thomas</v>
      </c>
      <c r="BE684">
        <f t="shared" si="207"/>
        <v>4000</v>
      </c>
      <c r="BF684" t="str">
        <f t="shared" si="208"/>
        <v>TE</v>
      </c>
    </row>
    <row r="685" spans="1:58" x14ac:dyDescent="0.3">
      <c r="A685" t="s">
        <v>3782</v>
      </c>
      <c r="B685" t="s">
        <v>52</v>
      </c>
      <c r="C685" t="s">
        <v>2323</v>
      </c>
      <c r="D685" t="s">
        <v>3783</v>
      </c>
      <c r="E685" t="s">
        <v>3784</v>
      </c>
      <c r="F685">
        <v>0</v>
      </c>
      <c r="G685">
        <v>0</v>
      </c>
      <c r="H685">
        <v>4000</v>
      </c>
      <c r="I685" t="s">
        <v>1968</v>
      </c>
      <c r="J685" t="s">
        <v>72</v>
      </c>
      <c r="K685" t="s">
        <v>99</v>
      </c>
      <c r="O685" t="str">
        <f t="shared" si="200"/>
        <v>Hunter Bryant</v>
      </c>
      <c r="P685" t="str">
        <f>IFERROR(VLOOKUP(O:O,'Name Bridge'!A:B,2,FALSE),O:O)</f>
        <v>Hunter Bryant</v>
      </c>
      <c r="Q685" s="12">
        <f>VLOOKUP($K685,'Defensive Stats'!$AC:$AH,2,FALSE)</f>
        <v>6.2241681260945709</v>
      </c>
      <c r="R685" s="12">
        <f>VLOOKUP($K685,'Defensive Stats'!$AC:$AH,4,FALSE)</f>
        <v>3.9420289855072466</v>
      </c>
      <c r="S685" s="12">
        <f>VLOOKUP($K685,'Defensive Stats'!$AC:$AH,6,FALSE)</f>
        <v>9.817679558011049</v>
      </c>
      <c r="T685" s="12">
        <f>IFERROR(VLOOKUP($P685,Passing!$C:$AF,9,FALSE)/VLOOKUP($P685,Passing!$C:$AF,5,FALSE),0)</f>
        <v>0</v>
      </c>
      <c r="U685" s="12">
        <f>IFERROR(VLOOKUP($P685,Passing!$C:$AF,11,FALSE)/VLOOKUP($P685,Passing!$C:$AF,5,FALSE),0)</f>
        <v>0</v>
      </c>
      <c r="V685" s="12">
        <f>IFERROR(VLOOKUP($P685,Passing!$C:$AF,18,FALSE),0)</f>
        <v>0</v>
      </c>
      <c r="W685" s="12">
        <f>IFERROR(VLOOKUP($P685,Passing!$C:$AF,12,FALSE)/VLOOKUP($P685,Passing!$C:$AF,5,FALSE),0)</f>
        <v>0</v>
      </c>
      <c r="X685" s="12">
        <f>IFERROR(IF(OR($B685="D",$B685="K"),0,VLOOKUP($P685,Receiving!$C:$T,7,FALSE)/VLOOKUP($P685,Receiving!$C:$T,5,FALSE)),0)*$AJ685</f>
        <v>0</v>
      </c>
      <c r="Y685" s="21">
        <f>IFERROR(VLOOKUP($P685,Receiving!$C:$T,8,FALSE)/VLOOKUP($P685,Receiving!$C:$T,5,FALSE),0)</f>
        <v>0</v>
      </c>
      <c r="Z685" s="21">
        <f>IFERROR(VLOOKUP($P685,Receiving!$C:$T,10,FALSE)/VLOOKUP($P685,Receiving!$C:$T,5,FALSE),0)</f>
        <v>0</v>
      </c>
      <c r="AA685" s="21">
        <f>IFERROR(VLOOKUP($P685,Receiving!$C:$T,11,FALSE),0)</f>
        <v>0</v>
      </c>
      <c r="AB685" s="21">
        <f>IFERROR(VLOOKUP($P685,Receiving!$C:$T,14,FALSE),0)</f>
        <v>0</v>
      </c>
      <c r="AC685" s="21">
        <f>IFERROR(VLOOKUP($P685,Receiving!$C:$T,11,FALSE)/VLOOKUP($P685,Receiving!$C:$T,5,FALSE),0)</f>
        <v>0</v>
      </c>
      <c r="AD685" s="12">
        <f>IFERROR(VLOOKUP($P685,Rushing!$C:$P,7,FALSE)/VLOOKUP($P685,Rushing!$C:$P,5,FALSE),0)</f>
        <v>0</v>
      </c>
      <c r="AE685" s="12">
        <f>IFERROR(VLOOKUP($P685,Rushing!$C:$P,8,FALSE)/VLOOKUP($P685,Rushing!$C:$P,5,FALSE),0)</f>
        <v>0</v>
      </c>
      <c r="AF685" s="12">
        <f>IFERROR(VLOOKUP($P685,Rushing!$C:$P,12,FALSE),0)</f>
        <v>0</v>
      </c>
      <c r="AG685" s="12">
        <f>IFERROR(VLOOKUP($P685,Rushing!$C:$P,9,FALSE)/VLOOKUP($P685,Rushing!$C:$P,5,FALSE),0)</f>
        <v>0</v>
      </c>
      <c r="AH685" s="12">
        <f>VLOOKUP($J685,'Vegas Odds'!$B:$S,18,FALSE)</f>
        <v>34.909659414362835</v>
      </c>
      <c r="AI685" s="12">
        <f>VLOOKUP($J685,'Vegas Odds'!$B:$S,17,FALSE)</f>
        <v>26.19034058563717</v>
      </c>
      <c r="AJ685">
        <v>1</v>
      </c>
      <c r="AK685" s="12">
        <f t="shared" si="193"/>
        <v>0</v>
      </c>
      <c r="AL685" s="12">
        <f t="shared" si="194"/>
        <v>0</v>
      </c>
      <c r="AM685" s="12">
        <f>V685/Team_Defense_Table[[#Totals],[Passing yds/att]]*'Fanduel Export'!Q685</f>
        <v>0</v>
      </c>
      <c r="AN685" s="12">
        <f t="shared" si="209"/>
        <v>0</v>
      </c>
      <c r="AO685" s="12">
        <f>IFERROR(IF(OR($B685="D",$B685="K"),0,VLOOKUP($P685,Receiving!$C:$T,7,FALSE)/VLOOKUP($P685,Receiving!$C:$T,5,FALSE)),0)*$AJ685</f>
        <v>0</v>
      </c>
      <c r="AP685" s="21">
        <f t="shared" si="201"/>
        <v>35.950198412698413</v>
      </c>
      <c r="AQ685" s="21">
        <f t="shared" si="202"/>
        <v>0</v>
      </c>
      <c r="AR685" s="22">
        <f t="shared" si="195"/>
        <v>0</v>
      </c>
      <c r="AS685" s="22">
        <f t="shared" si="203"/>
        <v>0</v>
      </c>
      <c r="AT685" s="22">
        <f>AA685/Team_Defense_Table[[#Totals],[Yards per completion]]*'Fanduel Export'!S685</f>
        <v>0</v>
      </c>
      <c r="AU685" s="12">
        <f t="shared" si="210"/>
        <v>0</v>
      </c>
      <c r="AV685" s="12">
        <f t="shared" si="196"/>
        <v>0</v>
      </c>
      <c r="AW685" s="21">
        <f t="shared" si="204"/>
        <v>55.169444444444444</v>
      </c>
      <c r="AX685" s="12">
        <f t="shared" si="205"/>
        <v>0</v>
      </c>
      <c r="AY685" s="12">
        <f>AF685/Team_Defense_Table[[#Totals],[Rushing Y/A]]*R685</f>
        <v>0</v>
      </c>
      <c r="AZ685" s="12">
        <f t="shared" si="211"/>
        <v>0</v>
      </c>
      <c r="BA685" s="22">
        <f t="shared" si="197"/>
        <v>0</v>
      </c>
      <c r="BB685" s="22">
        <f t="shared" si="198"/>
        <v>0</v>
      </c>
      <c r="BC685" s="21">
        <f t="shared" si="199"/>
        <v>0</v>
      </c>
      <c r="BD685" t="str">
        <f t="shared" si="206"/>
        <v>Hunter Bryant</v>
      </c>
      <c r="BE685">
        <f t="shared" si="207"/>
        <v>4000</v>
      </c>
      <c r="BF685" t="str">
        <f t="shared" si="208"/>
        <v>TE</v>
      </c>
    </row>
    <row r="686" spans="1:58" x14ac:dyDescent="0.3">
      <c r="A686" t="s">
        <v>3785</v>
      </c>
      <c r="B686" t="s">
        <v>52</v>
      </c>
      <c r="C686" t="s">
        <v>2027</v>
      </c>
      <c r="D686" t="s">
        <v>3786</v>
      </c>
      <c r="E686" t="s">
        <v>2319</v>
      </c>
      <c r="F686">
        <v>0</v>
      </c>
      <c r="G686">
        <v>0</v>
      </c>
      <c r="H686">
        <v>4000</v>
      </c>
      <c r="I686" t="s">
        <v>1996</v>
      </c>
      <c r="J686" t="s">
        <v>1092</v>
      </c>
      <c r="K686" t="s">
        <v>104</v>
      </c>
      <c r="O686" t="str">
        <f t="shared" si="200"/>
        <v>Tyler Davis</v>
      </c>
      <c r="P686" t="str">
        <f>IFERROR(VLOOKUP(O:O,'Name Bridge'!A:B,2,FALSE),O:O)</f>
        <v>Tyler Davis</v>
      </c>
      <c r="Q686" s="12">
        <f>VLOOKUP($K686,'Defensive Stats'!$AC:$AH,2,FALSE)</f>
        <v>7.0854092526690389</v>
      </c>
      <c r="R686" s="12">
        <f>VLOOKUP($K686,'Defensive Stats'!$AC:$AH,4,FALSE)</f>
        <v>4.0913838120104442</v>
      </c>
      <c r="S686" s="12">
        <f>VLOOKUP($K686,'Defensive Stats'!$AC:$AH,6,FALSE)</f>
        <v>10.106598984771574</v>
      </c>
      <c r="T686" s="12">
        <f>IFERROR(VLOOKUP($P686,Passing!$C:$AF,9,FALSE)/VLOOKUP($P686,Passing!$C:$AF,5,FALSE),0)</f>
        <v>0</v>
      </c>
      <c r="U686" s="12">
        <f>IFERROR(VLOOKUP($P686,Passing!$C:$AF,11,FALSE)/VLOOKUP($P686,Passing!$C:$AF,5,FALSE),0)</f>
        <v>0</v>
      </c>
      <c r="V686" s="12">
        <f>IFERROR(VLOOKUP($P686,Passing!$C:$AF,18,FALSE),0)</f>
        <v>0</v>
      </c>
      <c r="W686" s="12">
        <f>IFERROR(VLOOKUP($P686,Passing!$C:$AF,12,FALSE)/VLOOKUP($P686,Passing!$C:$AF,5,FALSE),0)</f>
        <v>0</v>
      </c>
      <c r="X686" s="12">
        <f>IFERROR(IF(OR($B686="D",$B686="K"),0,VLOOKUP($P686,Receiving!$C:$T,7,FALSE)/VLOOKUP($P686,Receiving!$C:$T,5,FALSE)),0)*$AJ686</f>
        <v>0</v>
      </c>
      <c r="Y686" s="21">
        <f>IFERROR(VLOOKUP($P686,Receiving!$C:$T,8,FALSE)/VLOOKUP($P686,Receiving!$C:$T,5,FALSE),0)</f>
        <v>0</v>
      </c>
      <c r="Z686" s="21">
        <f>IFERROR(VLOOKUP($P686,Receiving!$C:$T,10,FALSE)/VLOOKUP($P686,Receiving!$C:$T,5,FALSE),0)</f>
        <v>0</v>
      </c>
      <c r="AA686" s="21">
        <f>IFERROR(VLOOKUP($P686,Receiving!$C:$T,11,FALSE),0)</f>
        <v>0</v>
      </c>
      <c r="AB686" s="21">
        <f>IFERROR(VLOOKUP($P686,Receiving!$C:$T,14,FALSE),0)</f>
        <v>0</v>
      </c>
      <c r="AC686" s="21">
        <f>IFERROR(VLOOKUP($P686,Receiving!$C:$T,11,FALSE)/VLOOKUP($P686,Receiving!$C:$T,5,FALSE),0)</f>
        <v>0</v>
      </c>
      <c r="AD686" s="12">
        <f>IFERROR(VLOOKUP($P686,Rushing!$C:$P,7,FALSE)/VLOOKUP($P686,Rushing!$C:$P,5,FALSE),0)</f>
        <v>0</v>
      </c>
      <c r="AE686" s="12">
        <f>IFERROR(VLOOKUP($P686,Rushing!$C:$P,8,FALSE)/VLOOKUP($P686,Rushing!$C:$P,5,FALSE),0)</f>
        <v>0</v>
      </c>
      <c r="AF686" s="12">
        <f>IFERROR(VLOOKUP($P686,Rushing!$C:$P,12,FALSE),0)</f>
        <v>0</v>
      </c>
      <c r="AG686" s="12">
        <f>IFERROR(VLOOKUP($P686,Rushing!$C:$P,9,FALSE)/VLOOKUP($P686,Rushing!$C:$P,5,FALSE),0)</f>
        <v>0</v>
      </c>
      <c r="AH686" s="12">
        <f>VLOOKUP($J686,'Vegas Odds'!$B:$S,18,FALSE)</f>
        <v>43.022920729712041</v>
      </c>
      <c r="AI686" s="12">
        <f>VLOOKUP($J686,'Vegas Odds'!$B:$S,17,FALSE)</f>
        <v>18.377079270287954</v>
      </c>
      <c r="AJ686">
        <v>1</v>
      </c>
      <c r="AK686" s="12">
        <f t="shared" si="193"/>
        <v>0</v>
      </c>
      <c r="AL686" s="12">
        <f t="shared" si="194"/>
        <v>0</v>
      </c>
      <c r="AM686" s="12">
        <f>V686/Team_Defense_Table[[#Totals],[Passing yds/att]]*'Fanduel Export'!Q686</f>
        <v>0</v>
      </c>
      <c r="AN686" s="12">
        <f t="shared" si="209"/>
        <v>0</v>
      </c>
      <c r="AO686" s="12">
        <f>IFERROR(IF(OR($B686="D",$B686="K"),0,VLOOKUP($P686,Receiving!$C:$T,7,FALSE)/VLOOKUP($P686,Receiving!$C:$T,5,FALSE)),0)*$AJ686</f>
        <v>0</v>
      </c>
      <c r="AP686" s="21">
        <f t="shared" si="201"/>
        <v>39.601298701298703</v>
      </c>
      <c r="AQ686" s="21">
        <f t="shared" si="202"/>
        <v>0</v>
      </c>
      <c r="AR686" s="22">
        <f t="shared" si="195"/>
        <v>0</v>
      </c>
      <c r="AS686" s="22">
        <f t="shared" si="203"/>
        <v>0</v>
      </c>
      <c r="AT686" s="22">
        <f>AA686/Team_Defense_Table[[#Totals],[Yards per completion]]*'Fanduel Export'!S686</f>
        <v>0</v>
      </c>
      <c r="AU686" s="12">
        <f t="shared" si="210"/>
        <v>0</v>
      </c>
      <c r="AV686" s="12">
        <f t="shared" si="196"/>
        <v>0</v>
      </c>
      <c r="AW686" s="21">
        <f t="shared" si="204"/>
        <v>30.299350649350647</v>
      </c>
      <c r="AX686" s="12">
        <f t="shared" si="205"/>
        <v>0</v>
      </c>
      <c r="AY686" s="12">
        <f>AF686/Team_Defense_Table[[#Totals],[Rushing Y/A]]*R686</f>
        <v>0</v>
      </c>
      <c r="AZ686" s="12">
        <f t="shared" si="211"/>
        <v>0</v>
      </c>
      <c r="BA686" s="22">
        <f t="shared" si="197"/>
        <v>0</v>
      </c>
      <c r="BB686" s="22">
        <f t="shared" si="198"/>
        <v>0</v>
      </c>
      <c r="BC686" s="21">
        <f t="shared" si="199"/>
        <v>0</v>
      </c>
      <c r="BD686" t="str">
        <f t="shared" si="206"/>
        <v>Tyler Davis</v>
      </c>
      <c r="BE686">
        <f t="shared" si="207"/>
        <v>4000</v>
      </c>
      <c r="BF686" t="str">
        <f t="shared" si="208"/>
        <v>TE</v>
      </c>
    </row>
    <row r="687" spans="1:58" x14ac:dyDescent="0.3">
      <c r="A687" t="s">
        <v>3787</v>
      </c>
      <c r="B687" t="s">
        <v>52</v>
      </c>
      <c r="C687" t="s">
        <v>1970</v>
      </c>
      <c r="D687" t="s">
        <v>3788</v>
      </c>
      <c r="E687" t="s">
        <v>3409</v>
      </c>
      <c r="F687">
        <v>0</v>
      </c>
      <c r="G687">
        <v>0</v>
      </c>
      <c r="H687">
        <v>4000</v>
      </c>
      <c r="I687" t="s">
        <v>1884</v>
      </c>
      <c r="J687" t="s">
        <v>33</v>
      </c>
      <c r="K687" t="s">
        <v>1138</v>
      </c>
      <c r="O687" t="str">
        <f t="shared" si="200"/>
        <v>Cam Sutton</v>
      </c>
      <c r="P687" t="str">
        <f>IFERROR(VLOOKUP(O:O,'Name Bridge'!A:B,2,FALSE),O:O)</f>
        <v>Cam Sutton</v>
      </c>
      <c r="Q687" s="12">
        <f>VLOOKUP($K687,'Defensive Stats'!$AC:$AH,2,FALSE)</f>
        <v>7.8079847908745244</v>
      </c>
      <c r="R687" s="12">
        <f>VLOOKUP($K687,'Defensive Stats'!$AC:$AH,4,FALSE)</f>
        <v>3.8765432098765431</v>
      </c>
      <c r="S687" s="12">
        <f>VLOOKUP($K687,'Defensive Stats'!$AC:$AH,6,FALSE)</f>
        <v>12.186943620178042</v>
      </c>
      <c r="T687" s="12">
        <f>IFERROR(VLOOKUP($P687,Passing!$C:$AF,9,FALSE)/VLOOKUP($P687,Passing!$C:$AF,5,FALSE),0)</f>
        <v>0</v>
      </c>
      <c r="U687" s="12">
        <f>IFERROR(VLOOKUP($P687,Passing!$C:$AF,11,FALSE)/VLOOKUP($P687,Passing!$C:$AF,5,FALSE),0)</f>
        <v>0</v>
      </c>
      <c r="V687" s="12">
        <f>IFERROR(VLOOKUP($P687,Passing!$C:$AF,18,FALSE),0)</f>
        <v>0</v>
      </c>
      <c r="W687" s="12">
        <f>IFERROR(VLOOKUP($P687,Passing!$C:$AF,12,FALSE)/VLOOKUP($P687,Passing!$C:$AF,5,FALSE),0)</f>
        <v>0</v>
      </c>
      <c r="X687" s="12">
        <f>IFERROR(IF(OR($B687="D",$B687="K"),0,VLOOKUP($P687,Receiving!$C:$T,7,FALSE)/VLOOKUP($P687,Receiving!$C:$T,5,FALSE)),0)*$AJ687</f>
        <v>0</v>
      </c>
      <c r="Y687" s="21">
        <f>IFERROR(VLOOKUP($P687,Receiving!$C:$T,8,FALSE)/VLOOKUP($P687,Receiving!$C:$T,5,FALSE),0)</f>
        <v>0</v>
      </c>
      <c r="Z687" s="21">
        <f>IFERROR(VLOOKUP($P687,Receiving!$C:$T,10,FALSE)/VLOOKUP($P687,Receiving!$C:$T,5,FALSE),0)</f>
        <v>0</v>
      </c>
      <c r="AA687" s="21">
        <f>IFERROR(VLOOKUP($P687,Receiving!$C:$T,11,FALSE),0)</f>
        <v>0</v>
      </c>
      <c r="AB687" s="21">
        <f>IFERROR(VLOOKUP($P687,Receiving!$C:$T,14,FALSE),0)</f>
        <v>0</v>
      </c>
      <c r="AC687" s="21">
        <f>IFERROR(VLOOKUP($P687,Receiving!$C:$T,11,FALSE)/VLOOKUP($P687,Receiving!$C:$T,5,FALSE),0)</f>
        <v>0</v>
      </c>
      <c r="AD687" s="12">
        <f>IFERROR(VLOOKUP($P687,Rushing!$C:$P,7,FALSE)/VLOOKUP($P687,Rushing!$C:$P,5,FALSE),0)</f>
        <v>0</v>
      </c>
      <c r="AE687" s="12">
        <f>IFERROR(VLOOKUP($P687,Rushing!$C:$P,8,FALSE)/VLOOKUP($P687,Rushing!$C:$P,5,FALSE),0)</f>
        <v>0</v>
      </c>
      <c r="AF687" s="12">
        <f>IFERROR(VLOOKUP($P687,Rushing!$C:$P,12,FALSE),0)</f>
        <v>0</v>
      </c>
      <c r="AG687" s="12">
        <f>IFERROR(VLOOKUP($P687,Rushing!$C:$P,9,FALSE)/VLOOKUP($P687,Rushing!$C:$P,5,FALSE),0)</f>
        <v>0</v>
      </c>
      <c r="AH687" s="12">
        <f>VLOOKUP($J687,'Vegas Odds'!$B:$S,18,FALSE)</f>
        <v>42.975624629062651</v>
      </c>
      <c r="AI687" s="12">
        <f>VLOOKUP($J687,'Vegas Odds'!$B:$S,17,FALSE)</f>
        <v>20.224375370937352</v>
      </c>
      <c r="AJ687">
        <v>1</v>
      </c>
      <c r="AK687" s="12">
        <f t="shared" si="193"/>
        <v>0</v>
      </c>
      <c r="AL687" s="12">
        <f t="shared" si="194"/>
        <v>0</v>
      </c>
      <c r="AM687" s="12">
        <f>V687/Team_Defense_Table[[#Totals],[Passing yds/att]]*'Fanduel Export'!Q687</f>
        <v>0</v>
      </c>
      <c r="AN687" s="12">
        <f t="shared" si="209"/>
        <v>0</v>
      </c>
      <c r="AO687" s="12">
        <f>IFERROR(IF(OR($B687="D",$B687="K"),0,VLOOKUP($P687,Receiving!$C:$T,7,FALSE)/VLOOKUP($P687,Receiving!$C:$T,5,FALSE)),0)*$AJ687</f>
        <v>0</v>
      </c>
      <c r="AP687" s="21">
        <f t="shared" si="201"/>
        <v>35.359294871794873</v>
      </c>
      <c r="AQ687" s="21">
        <f t="shared" si="202"/>
        <v>0</v>
      </c>
      <c r="AR687" s="22">
        <f t="shared" si="195"/>
        <v>0</v>
      </c>
      <c r="AS687" s="22">
        <f t="shared" si="203"/>
        <v>0</v>
      </c>
      <c r="AT687" s="22">
        <f>AA687/Team_Defense_Table[[#Totals],[Yards per completion]]*'Fanduel Export'!S687</f>
        <v>0</v>
      </c>
      <c r="AU687" s="12">
        <f t="shared" si="210"/>
        <v>0</v>
      </c>
      <c r="AV687" s="12">
        <f t="shared" si="196"/>
        <v>0</v>
      </c>
      <c r="AW687" s="21">
        <f t="shared" si="204"/>
        <v>28.778311965811962</v>
      </c>
      <c r="AX687" s="12">
        <f t="shared" si="205"/>
        <v>0</v>
      </c>
      <c r="AY687" s="12">
        <f>AF687/Team_Defense_Table[[#Totals],[Rushing Y/A]]*R687</f>
        <v>0</v>
      </c>
      <c r="AZ687" s="12">
        <f t="shared" si="211"/>
        <v>0</v>
      </c>
      <c r="BA687" s="22">
        <f t="shared" si="197"/>
        <v>0</v>
      </c>
      <c r="BB687" s="22">
        <f t="shared" si="198"/>
        <v>0</v>
      </c>
      <c r="BC687" s="21">
        <f t="shared" si="199"/>
        <v>0</v>
      </c>
      <c r="BD687" t="str">
        <f t="shared" si="206"/>
        <v>Cam Sutton</v>
      </c>
      <c r="BE687">
        <f t="shared" si="207"/>
        <v>4000</v>
      </c>
      <c r="BF687" t="str">
        <f t="shared" si="208"/>
        <v>TE</v>
      </c>
    </row>
    <row r="688" spans="1:58" x14ac:dyDescent="0.3">
      <c r="A688" t="s">
        <v>3789</v>
      </c>
      <c r="B688" t="s">
        <v>52</v>
      </c>
      <c r="C688" t="s">
        <v>2487</v>
      </c>
      <c r="D688" t="s">
        <v>3790</v>
      </c>
      <c r="E688" t="s">
        <v>3791</v>
      </c>
      <c r="F688">
        <v>0</v>
      </c>
      <c r="G688">
        <v>0</v>
      </c>
      <c r="H688">
        <v>4000</v>
      </c>
      <c r="I688" t="s">
        <v>1996</v>
      </c>
      <c r="J688" t="s">
        <v>104</v>
      </c>
      <c r="K688" t="s">
        <v>1092</v>
      </c>
      <c r="O688" t="str">
        <f t="shared" si="200"/>
        <v>Ian Bunting</v>
      </c>
      <c r="P688" t="str">
        <f>IFERROR(VLOOKUP(O:O,'Name Bridge'!A:B,2,FALSE),O:O)</f>
        <v>Ian Bunting</v>
      </c>
      <c r="Q688" s="12">
        <f>VLOOKUP($K688,'Defensive Stats'!$AC:$AH,2,FALSE)</f>
        <v>7.3075435203094781</v>
      </c>
      <c r="R688" s="12">
        <f>VLOOKUP($K688,'Defensive Stats'!$AC:$AH,4,FALSE)</f>
        <v>5.1241379310344826</v>
      </c>
      <c r="S688" s="12">
        <f>VLOOKUP($K688,'Defensive Stats'!$AC:$AH,6,FALSE)</f>
        <v>11.553516819571865</v>
      </c>
      <c r="T688" s="12">
        <f>IFERROR(VLOOKUP($P688,Passing!$C:$AF,9,FALSE)/VLOOKUP($P688,Passing!$C:$AF,5,FALSE),0)</f>
        <v>0</v>
      </c>
      <c r="U688" s="12">
        <f>IFERROR(VLOOKUP($P688,Passing!$C:$AF,11,FALSE)/VLOOKUP($P688,Passing!$C:$AF,5,FALSE),0)</f>
        <v>0</v>
      </c>
      <c r="V688" s="12">
        <f>IFERROR(VLOOKUP($P688,Passing!$C:$AF,18,FALSE),0)</f>
        <v>0</v>
      </c>
      <c r="W688" s="12">
        <f>IFERROR(VLOOKUP($P688,Passing!$C:$AF,12,FALSE)/VLOOKUP($P688,Passing!$C:$AF,5,FALSE),0)</f>
        <v>0</v>
      </c>
      <c r="X688" s="12">
        <f>IFERROR(IF(OR($B688="D",$B688="K"),0,VLOOKUP($P688,Receiving!$C:$T,7,FALSE)/VLOOKUP($P688,Receiving!$C:$T,5,FALSE)),0)*$AJ688</f>
        <v>0</v>
      </c>
      <c r="Y688" s="21">
        <f>IFERROR(VLOOKUP($P688,Receiving!$C:$T,8,FALSE)/VLOOKUP($P688,Receiving!$C:$T,5,FALSE),0)</f>
        <v>0</v>
      </c>
      <c r="Z688" s="21">
        <f>IFERROR(VLOOKUP($P688,Receiving!$C:$T,10,FALSE)/VLOOKUP($P688,Receiving!$C:$T,5,FALSE),0)</f>
        <v>0</v>
      </c>
      <c r="AA688" s="21">
        <f>IFERROR(VLOOKUP($P688,Receiving!$C:$T,11,FALSE),0)</f>
        <v>0</v>
      </c>
      <c r="AB688" s="21">
        <f>IFERROR(VLOOKUP($P688,Receiving!$C:$T,14,FALSE),0)</f>
        <v>0</v>
      </c>
      <c r="AC688" s="21">
        <f>IFERROR(VLOOKUP($P688,Receiving!$C:$T,11,FALSE)/VLOOKUP($P688,Receiving!$C:$T,5,FALSE),0)</f>
        <v>0</v>
      </c>
      <c r="AD688" s="12">
        <f>IFERROR(VLOOKUP($P688,Rushing!$C:$P,7,FALSE)/VLOOKUP($P688,Rushing!$C:$P,5,FALSE),0)</f>
        <v>0</v>
      </c>
      <c r="AE688" s="12">
        <f>IFERROR(VLOOKUP($P688,Rushing!$C:$P,8,FALSE)/VLOOKUP($P688,Rushing!$C:$P,5,FALSE),0)</f>
        <v>0</v>
      </c>
      <c r="AF688" s="12">
        <f>IFERROR(VLOOKUP($P688,Rushing!$C:$P,12,FALSE),0)</f>
        <v>0</v>
      </c>
      <c r="AG688" s="12">
        <f>IFERROR(VLOOKUP($P688,Rushing!$C:$P,9,FALSE)/VLOOKUP($P688,Rushing!$C:$P,5,FALSE),0)</f>
        <v>0</v>
      </c>
      <c r="AH688" s="12">
        <f>VLOOKUP($J688,'Vegas Odds'!$B:$S,18,FALSE)</f>
        <v>24.832312195121943</v>
      </c>
      <c r="AI688" s="12">
        <f>VLOOKUP($J688,'Vegas Odds'!$B:$S,17,FALSE)</f>
        <v>36.767687804878058</v>
      </c>
      <c r="AJ688">
        <v>1</v>
      </c>
      <c r="AK688" s="12">
        <f t="shared" si="193"/>
        <v>0</v>
      </c>
      <c r="AL688" s="12">
        <f t="shared" si="194"/>
        <v>0</v>
      </c>
      <c r="AM688" s="12">
        <f>V688/Team_Defense_Table[[#Totals],[Passing yds/att]]*'Fanduel Export'!Q688</f>
        <v>0</v>
      </c>
      <c r="AN688" s="12">
        <f t="shared" si="209"/>
        <v>0</v>
      </c>
      <c r="AO688" s="12">
        <f>IFERROR(IF(OR($B688="D",$B688="K"),0,VLOOKUP($P688,Receiving!$C:$T,7,FALSE)/VLOOKUP($P688,Receiving!$C:$T,5,FALSE)),0)*$AJ688</f>
        <v>0</v>
      </c>
      <c r="AP688" s="21">
        <f t="shared" si="201"/>
        <v>34.886584249084251</v>
      </c>
      <c r="AQ688" s="21">
        <f t="shared" si="202"/>
        <v>0</v>
      </c>
      <c r="AR688" s="22">
        <f t="shared" si="195"/>
        <v>0</v>
      </c>
      <c r="AS688" s="22">
        <f t="shared" si="203"/>
        <v>0</v>
      </c>
      <c r="AT688" s="22">
        <f>AA688/Team_Defense_Table[[#Totals],[Yards per completion]]*'Fanduel Export'!S688</f>
        <v>0</v>
      </c>
      <c r="AU688" s="12">
        <f t="shared" si="210"/>
        <v>0</v>
      </c>
      <c r="AV688" s="12">
        <f t="shared" si="196"/>
        <v>0</v>
      </c>
      <c r="AW688" s="21">
        <f t="shared" si="204"/>
        <v>29.715476190476192</v>
      </c>
      <c r="AX688" s="12">
        <f t="shared" si="205"/>
        <v>0</v>
      </c>
      <c r="AY688" s="12">
        <f>AF688/Team_Defense_Table[[#Totals],[Rushing Y/A]]*R688</f>
        <v>0</v>
      </c>
      <c r="AZ688" s="12">
        <f t="shared" si="211"/>
        <v>0</v>
      </c>
      <c r="BA688" s="22">
        <f t="shared" si="197"/>
        <v>0</v>
      </c>
      <c r="BB688" s="22">
        <f t="shared" si="198"/>
        <v>0</v>
      </c>
      <c r="BC688" s="21">
        <f t="shared" si="199"/>
        <v>0</v>
      </c>
      <c r="BD688" t="str">
        <f t="shared" si="206"/>
        <v>Ian Bunting</v>
      </c>
      <c r="BE688">
        <f t="shared" si="207"/>
        <v>4000</v>
      </c>
      <c r="BF688" t="str">
        <f t="shared" si="208"/>
        <v>TE</v>
      </c>
    </row>
    <row r="689" spans="1:58" x14ac:dyDescent="0.3">
      <c r="A689" t="s">
        <v>3792</v>
      </c>
      <c r="B689" t="s">
        <v>52</v>
      </c>
      <c r="C689" t="s">
        <v>3214</v>
      </c>
      <c r="D689" t="s">
        <v>674</v>
      </c>
      <c r="E689" t="s">
        <v>3793</v>
      </c>
      <c r="F689">
        <v>0</v>
      </c>
      <c r="G689">
        <v>1</v>
      </c>
      <c r="H689">
        <v>4000</v>
      </c>
      <c r="I689" t="s">
        <v>1892</v>
      </c>
      <c r="J689" t="s">
        <v>1095</v>
      </c>
      <c r="K689" t="s">
        <v>1096</v>
      </c>
      <c r="L689" t="s">
        <v>2506</v>
      </c>
      <c r="M689" t="s">
        <v>2548</v>
      </c>
      <c r="O689" t="str">
        <f t="shared" si="200"/>
        <v>Jason Vander Laan</v>
      </c>
      <c r="P689" t="str">
        <f>IFERROR(VLOOKUP(O:O,'Name Bridge'!A:B,2,FALSE),O:O)</f>
        <v>Jason Vander Laan</v>
      </c>
      <c r="Q689" s="12">
        <f>VLOOKUP($K689,'Defensive Stats'!$AC:$AH,2,FALSE)</f>
        <v>6.5090361445783129</v>
      </c>
      <c r="R689" s="12">
        <f>VLOOKUP($K689,'Defensive Stats'!$AC:$AH,4,FALSE)</f>
        <v>3.2624309392265194</v>
      </c>
      <c r="S689" s="12">
        <f>VLOOKUP($K689,'Defensive Stats'!$AC:$AH,6,FALSE)</f>
        <v>10.593137254901961</v>
      </c>
      <c r="T689" s="12">
        <f>IFERROR(VLOOKUP($P689,Passing!$C:$AF,9,FALSE)/VLOOKUP($P689,Passing!$C:$AF,5,FALSE),0)</f>
        <v>0</v>
      </c>
      <c r="U689" s="12">
        <f>IFERROR(VLOOKUP($P689,Passing!$C:$AF,11,FALSE)/VLOOKUP($P689,Passing!$C:$AF,5,FALSE),0)</f>
        <v>0</v>
      </c>
      <c r="V689" s="12">
        <f>IFERROR(VLOOKUP($P689,Passing!$C:$AF,18,FALSE),0)</f>
        <v>0</v>
      </c>
      <c r="W689" s="12">
        <f>IFERROR(VLOOKUP($P689,Passing!$C:$AF,12,FALSE)/VLOOKUP($P689,Passing!$C:$AF,5,FALSE),0)</f>
        <v>0</v>
      </c>
      <c r="X689" s="12">
        <f>IFERROR(IF(OR($B689="D",$B689="K"),0,VLOOKUP($P689,Receiving!$C:$T,7,FALSE)/VLOOKUP($P689,Receiving!$C:$T,5,FALSE)),0)*$AJ689</f>
        <v>0</v>
      </c>
      <c r="Y689" s="21">
        <f>IFERROR(VLOOKUP($P689,Receiving!$C:$T,8,FALSE)/VLOOKUP($P689,Receiving!$C:$T,5,FALSE),0)</f>
        <v>0</v>
      </c>
      <c r="Z689" s="21">
        <f>IFERROR(VLOOKUP($P689,Receiving!$C:$T,10,FALSE)/VLOOKUP($P689,Receiving!$C:$T,5,FALSE),0)</f>
        <v>0</v>
      </c>
      <c r="AA689" s="21">
        <f>IFERROR(VLOOKUP($P689,Receiving!$C:$T,11,FALSE),0)</f>
        <v>0</v>
      </c>
      <c r="AB689" s="21">
        <f>IFERROR(VLOOKUP($P689,Receiving!$C:$T,14,FALSE),0)</f>
        <v>0</v>
      </c>
      <c r="AC689" s="21">
        <f>IFERROR(VLOOKUP($P689,Receiving!$C:$T,11,FALSE)/VLOOKUP($P689,Receiving!$C:$T,5,FALSE),0)</f>
        <v>0</v>
      </c>
      <c r="AD689" s="12">
        <f>IFERROR(VLOOKUP($P689,Rushing!$C:$P,7,FALSE)/VLOOKUP($P689,Rushing!$C:$P,5,FALSE),0)</f>
        <v>0</v>
      </c>
      <c r="AE689" s="12">
        <f>IFERROR(VLOOKUP($P689,Rushing!$C:$P,8,FALSE)/VLOOKUP($P689,Rushing!$C:$P,5,FALSE),0)</f>
        <v>0</v>
      </c>
      <c r="AF689" s="12">
        <f>IFERROR(VLOOKUP($P689,Rushing!$C:$P,12,FALSE),0)</f>
        <v>0</v>
      </c>
      <c r="AG689" s="12">
        <f>IFERROR(VLOOKUP($P689,Rushing!$C:$P,9,FALSE)/VLOOKUP($P689,Rushing!$C:$P,5,FALSE),0)</f>
        <v>0</v>
      </c>
      <c r="AH689" s="12">
        <f>VLOOKUP($J689,'Vegas Odds'!$B:$S,18,FALSE)</f>
        <v>41.698085765579364</v>
      </c>
      <c r="AI689" s="12">
        <f>VLOOKUP($J689,'Vegas Odds'!$B:$S,17,FALSE)</f>
        <v>21.901914234420641</v>
      </c>
      <c r="AJ689">
        <v>1</v>
      </c>
      <c r="AK689" s="12">
        <f t="shared" si="193"/>
        <v>0</v>
      </c>
      <c r="AL689" s="12">
        <f t="shared" si="194"/>
        <v>0</v>
      </c>
      <c r="AM689" s="12">
        <f>V689/Team_Defense_Table[[#Totals],[Passing yds/att]]*'Fanduel Export'!Q689</f>
        <v>0</v>
      </c>
      <c r="AN689" s="12">
        <f t="shared" si="209"/>
        <v>0</v>
      </c>
      <c r="AO689" s="12">
        <f>IFERROR(IF(OR($B689="D",$B689="K"),0,VLOOKUP($P689,Receiving!$C:$T,7,FALSE)/VLOOKUP($P689,Receiving!$C:$T,5,FALSE)),0)*$AJ689</f>
        <v>0</v>
      </c>
      <c r="AP689" s="21">
        <f t="shared" si="201"/>
        <v>40.582776292335119</v>
      </c>
      <c r="AQ689" s="21">
        <f t="shared" si="202"/>
        <v>0</v>
      </c>
      <c r="AR689" s="22">
        <f t="shared" si="195"/>
        <v>0</v>
      </c>
      <c r="AS689" s="22">
        <f t="shared" si="203"/>
        <v>0</v>
      </c>
      <c r="AT689" s="22">
        <f>AA689/Team_Defense_Table[[#Totals],[Yards per completion]]*'Fanduel Export'!S689</f>
        <v>0</v>
      </c>
      <c r="AU689" s="12">
        <f t="shared" si="210"/>
        <v>0</v>
      </c>
      <c r="AV689" s="12">
        <f t="shared" si="196"/>
        <v>0</v>
      </c>
      <c r="AW689" s="21">
        <f t="shared" si="204"/>
        <v>30.380681818181817</v>
      </c>
      <c r="AX689" s="12">
        <f t="shared" si="205"/>
        <v>0</v>
      </c>
      <c r="AY689" s="12">
        <f>AF689/Team_Defense_Table[[#Totals],[Rushing Y/A]]*R689</f>
        <v>0</v>
      </c>
      <c r="AZ689" s="12">
        <f t="shared" si="211"/>
        <v>0</v>
      </c>
      <c r="BA689" s="22">
        <f t="shared" si="197"/>
        <v>0</v>
      </c>
      <c r="BB689" s="22">
        <f t="shared" si="198"/>
        <v>0</v>
      </c>
      <c r="BC689" s="21">
        <f t="shared" si="199"/>
        <v>0</v>
      </c>
      <c r="BD689" t="str">
        <f t="shared" si="206"/>
        <v>Jason Vander Laan</v>
      </c>
      <c r="BE689">
        <f t="shared" si="207"/>
        <v>4000</v>
      </c>
      <c r="BF689" t="str">
        <f t="shared" si="208"/>
        <v>TE</v>
      </c>
    </row>
    <row r="690" spans="1:58" x14ac:dyDescent="0.3">
      <c r="A690" t="s">
        <v>3794</v>
      </c>
      <c r="B690" t="s">
        <v>52</v>
      </c>
      <c r="C690" t="s">
        <v>1928</v>
      </c>
      <c r="D690" t="s">
        <v>3795</v>
      </c>
      <c r="E690" t="s">
        <v>2661</v>
      </c>
      <c r="F690">
        <v>0</v>
      </c>
      <c r="G690">
        <v>0</v>
      </c>
      <c r="H690">
        <v>4000</v>
      </c>
      <c r="I690" t="s">
        <v>1934</v>
      </c>
      <c r="J690" t="s">
        <v>56</v>
      </c>
      <c r="K690" t="s">
        <v>78</v>
      </c>
      <c r="O690" t="str">
        <f t="shared" si="200"/>
        <v>Ryan Roberts</v>
      </c>
      <c r="P690" t="str">
        <f>IFERROR(VLOOKUP(O:O,'Name Bridge'!A:B,2,FALSE),O:O)</f>
        <v>Ryan Roberts</v>
      </c>
      <c r="Q690" s="12">
        <f>VLOOKUP($K690,'Defensive Stats'!$AC:$AH,2,FALSE)</f>
        <v>7.8496993987975952</v>
      </c>
      <c r="R690" s="12">
        <f>VLOOKUP($K690,'Defensive Stats'!$AC:$AH,4,FALSE)</f>
        <v>4.7261904761904763</v>
      </c>
      <c r="S690" s="12">
        <f>VLOOKUP($K690,'Defensive Stats'!$AC:$AH,6,FALSE)</f>
        <v>12.717532467532468</v>
      </c>
      <c r="T690" s="12">
        <f>IFERROR(VLOOKUP($P690,Passing!$C:$AF,9,FALSE)/VLOOKUP($P690,Passing!$C:$AF,5,FALSE),0)</f>
        <v>0</v>
      </c>
      <c r="U690" s="12">
        <f>IFERROR(VLOOKUP($P690,Passing!$C:$AF,11,FALSE)/VLOOKUP($P690,Passing!$C:$AF,5,FALSE),0)</f>
        <v>0</v>
      </c>
      <c r="V690" s="12">
        <f>IFERROR(VLOOKUP($P690,Passing!$C:$AF,18,FALSE),0)</f>
        <v>0</v>
      </c>
      <c r="W690" s="12">
        <f>IFERROR(VLOOKUP($P690,Passing!$C:$AF,12,FALSE)/VLOOKUP($P690,Passing!$C:$AF,5,FALSE),0)</f>
        <v>0</v>
      </c>
      <c r="X690" s="12">
        <f>IFERROR(IF(OR($B690="D",$B690="K"),0,VLOOKUP($P690,Receiving!$C:$T,7,FALSE)/VLOOKUP($P690,Receiving!$C:$T,5,FALSE)),0)*$AJ690</f>
        <v>0</v>
      </c>
      <c r="Y690" s="21">
        <f>IFERROR(VLOOKUP($P690,Receiving!$C:$T,8,FALSE)/VLOOKUP($P690,Receiving!$C:$T,5,FALSE),0)</f>
        <v>0</v>
      </c>
      <c r="Z690" s="21">
        <f>IFERROR(VLOOKUP($P690,Receiving!$C:$T,10,FALSE)/VLOOKUP($P690,Receiving!$C:$T,5,FALSE),0)</f>
        <v>0</v>
      </c>
      <c r="AA690" s="21">
        <f>IFERROR(VLOOKUP($P690,Receiving!$C:$T,11,FALSE),0)</f>
        <v>0</v>
      </c>
      <c r="AB690" s="21">
        <f>IFERROR(VLOOKUP($P690,Receiving!$C:$T,14,FALSE),0)</f>
        <v>0</v>
      </c>
      <c r="AC690" s="21">
        <f>IFERROR(VLOOKUP($P690,Receiving!$C:$T,11,FALSE)/VLOOKUP($P690,Receiving!$C:$T,5,FALSE),0)</f>
        <v>0</v>
      </c>
      <c r="AD690" s="12">
        <f>IFERROR(VLOOKUP($P690,Rushing!$C:$P,7,FALSE)/VLOOKUP($P690,Rushing!$C:$P,5,FALSE),0)</f>
        <v>0</v>
      </c>
      <c r="AE690" s="12">
        <f>IFERROR(VLOOKUP($P690,Rushing!$C:$P,8,FALSE)/VLOOKUP($P690,Rushing!$C:$P,5,FALSE),0)</f>
        <v>0</v>
      </c>
      <c r="AF690" s="12">
        <f>IFERROR(VLOOKUP($P690,Rushing!$C:$P,12,FALSE),0)</f>
        <v>0</v>
      </c>
      <c r="AG690" s="12">
        <f>IFERROR(VLOOKUP($P690,Rushing!$C:$P,9,FALSE)/VLOOKUP($P690,Rushing!$C:$P,5,FALSE),0)</f>
        <v>0</v>
      </c>
      <c r="AH690" s="12">
        <f>VLOOKUP($J690,'Vegas Odds'!$B:$S,18,FALSE)</f>
        <v>34.151746652267818</v>
      </c>
      <c r="AI690" s="12">
        <f>VLOOKUP($J690,'Vegas Odds'!$B:$S,17,FALSE)</f>
        <v>26.748253347732181</v>
      </c>
      <c r="AJ690">
        <v>1</v>
      </c>
      <c r="AK690" s="12">
        <f t="shared" si="193"/>
        <v>0</v>
      </c>
      <c r="AL690" s="12">
        <f t="shared" si="194"/>
        <v>0</v>
      </c>
      <c r="AM690" s="12">
        <f>V690/Team_Defense_Table[[#Totals],[Passing yds/att]]*'Fanduel Export'!Q690</f>
        <v>0</v>
      </c>
      <c r="AN690" s="12">
        <f t="shared" si="209"/>
        <v>0</v>
      </c>
      <c r="AO690" s="12">
        <f>IFERROR(IF(OR($B690="D",$B690="K"),0,VLOOKUP($P690,Receiving!$C:$T,7,FALSE)/VLOOKUP($P690,Receiving!$C:$T,5,FALSE)),0)*$AJ690</f>
        <v>0</v>
      </c>
      <c r="AP690" s="21">
        <f t="shared" si="201"/>
        <v>32.673214285714288</v>
      </c>
      <c r="AQ690" s="21">
        <f t="shared" si="202"/>
        <v>0</v>
      </c>
      <c r="AR690" s="22">
        <f t="shared" si="195"/>
        <v>0</v>
      </c>
      <c r="AS690" s="22">
        <f t="shared" si="203"/>
        <v>0</v>
      </c>
      <c r="AT690" s="22">
        <f>AA690/Team_Defense_Table[[#Totals],[Yards per completion]]*'Fanduel Export'!S690</f>
        <v>0</v>
      </c>
      <c r="AU690" s="12">
        <f t="shared" si="210"/>
        <v>0</v>
      </c>
      <c r="AV690" s="12">
        <f t="shared" si="196"/>
        <v>0</v>
      </c>
      <c r="AW690" s="21">
        <f t="shared" si="204"/>
        <v>14.611309523809522</v>
      </c>
      <c r="AX690" s="12">
        <f t="shared" si="205"/>
        <v>0</v>
      </c>
      <c r="AY690" s="12">
        <f>AF690/Team_Defense_Table[[#Totals],[Rushing Y/A]]*R690</f>
        <v>0</v>
      </c>
      <c r="AZ690" s="12">
        <f t="shared" si="211"/>
        <v>0</v>
      </c>
      <c r="BA690" s="22">
        <f t="shared" si="197"/>
        <v>0</v>
      </c>
      <c r="BB690" s="22">
        <f t="shared" si="198"/>
        <v>0</v>
      </c>
      <c r="BC690" s="21">
        <f t="shared" si="199"/>
        <v>0</v>
      </c>
      <c r="BD690" t="str">
        <f t="shared" si="206"/>
        <v>Ryan Roberts</v>
      </c>
      <c r="BE690">
        <f t="shared" si="207"/>
        <v>4000</v>
      </c>
      <c r="BF690" t="str">
        <f t="shared" si="208"/>
        <v>TE</v>
      </c>
    </row>
    <row r="691" spans="1:58" x14ac:dyDescent="0.3">
      <c r="A691" t="s">
        <v>3796</v>
      </c>
      <c r="B691" t="s">
        <v>52</v>
      </c>
      <c r="C691" t="s">
        <v>3797</v>
      </c>
      <c r="D691" t="s">
        <v>487</v>
      </c>
      <c r="E691" t="s">
        <v>3798</v>
      </c>
      <c r="F691">
        <v>4.1500000953674299</v>
      </c>
      <c r="G691">
        <v>2</v>
      </c>
      <c r="H691">
        <v>4000</v>
      </c>
      <c r="I691" t="s">
        <v>1934</v>
      </c>
      <c r="J691" t="s">
        <v>78</v>
      </c>
      <c r="K691" t="s">
        <v>56</v>
      </c>
      <c r="O691" t="str">
        <f t="shared" si="200"/>
        <v>Cethan Carter</v>
      </c>
      <c r="P691" t="str">
        <f>IFERROR(VLOOKUP(O:O,'Name Bridge'!A:B,2,FALSE),O:O)</f>
        <v>Cethan Carter</v>
      </c>
      <c r="Q691" s="12">
        <f>VLOOKUP($K691,'Defensive Stats'!$AC:$AH,2,FALSE)</f>
        <v>6.9051724137931032</v>
      </c>
      <c r="R691" s="12">
        <f>VLOOKUP($K691,'Defensive Stats'!$AC:$AH,4,FALSE)</f>
        <v>4.2074592074592072</v>
      </c>
      <c r="S691" s="12">
        <f>VLOOKUP($K691,'Defensive Stats'!$AC:$AH,6,FALSE)</f>
        <v>9.7682926829268286</v>
      </c>
      <c r="T691" s="12">
        <f>IFERROR(VLOOKUP($P691,Passing!$C:$AF,9,FALSE)/VLOOKUP($P691,Passing!$C:$AF,5,FALSE),0)</f>
        <v>0</v>
      </c>
      <c r="U691" s="12">
        <f>IFERROR(VLOOKUP($P691,Passing!$C:$AF,11,FALSE)/VLOOKUP($P691,Passing!$C:$AF,5,FALSE),0)</f>
        <v>0</v>
      </c>
      <c r="V691" s="12">
        <f>IFERROR(VLOOKUP($P691,Passing!$C:$AF,18,FALSE),0)</f>
        <v>0</v>
      </c>
      <c r="W691" s="12">
        <f>IFERROR(VLOOKUP($P691,Passing!$C:$AF,12,FALSE)/VLOOKUP($P691,Passing!$C:$AF,5,FALSE),0)</f>
        <v>0</v>
      </c>
      <c r="X691" s="12">
        <f>IFERROR(IF(OR($B691="D",$B691="K"),0,VLOOKUP($P691,Receiving!$C:$T,7,FALSE)/VLOOKUP($P691,Receiving!$C:$T,5,FALSE)),0)*$AJ691</f>
        <v>0.2</v>
      </c>
      <c r="Y691" s="21">
        <f>IFERROR(VLOOKUP($P691,Receiving!$C:$T,8,FALSE)/VLOOKUP($P691,Receiving!$C:$T,5,FALSE),0)</f>
        <v>0.13333333333333333</v>
      </c>
      <c r="Z691" s="21">
        <f>IFERROR(VLOOKUP($P691,Receiving!$C:$T,10,FALSE)/VLOOKUP($P691,Receiving!$C:$T,5,FALSE),0)</f>
        <v>0.8666666666666667</v>
      </c>
      <c r="AA691" s="21">
        <f>IFERROR(VLOOKUP($P691,Receiving!$C:$T,11,FALSE),0)</f>
        <v>6.5</v>
      </c>
      <c r="AB691" s="21">
        <f>IFERROR(VLOOKUP($P691,Receiving!$C:$T,14,FALSE),0)</f>
        <v>8</v>
      </c>
      <c r="AC691" s="21">
        <f>IFERROR(VLOOKUP($P691,Receiving!$C:$T,11,FALSE)/VLOOKUP($P691,Receiving!$C:$T,5,FALSE),0)</f>
        <v>0.43333333333333335</v>
      </c>
      <c r="AD691" s="12">
        <f>IFERROR(VLOOKUP($P691,Rushing!$C:$P,7,FALSE)/VLOOKUP($P691,Rushing!$C:$P,5,FALSE),0)</f>
        <v>0</v>
      </c>
      <c r="AE691" s="12">
        <f>IFERROR(VLOOKUP($P691,Rushing!$C:$P,8,FALSE)/VLOOKUP($P691,Rushing!$C:$P,5,FALSE),0)</f>
        <v>0</v>
      </c>
      <c r="AF691" s="12">
        <f>IFERROR(VLOOKUP($P691,Rushing!$C:$P,12,FALSE),0)</f>
        <v>0</v>
      </c>
      <c r="AG691" s="12">
        <f>IFERROR(VLOOKUP($P691,Rushing!$C:$P,9,FALSE)/VLOOKUP($P691,Rushing!$C:$P,5,FALSE),0)</f>
        <v>0</v>
      </c>
      <c r="AH691" s="12">
        <f>VLOOKUP($J691,'Vegas Odds'!$B:$S,18,FALSE)</f>
        <v>37.475043336397064</v>
      </c>
      <c r="AI691" s="12">
        <f>VLOOKUP($J691,'Vegas Odds'!$B:$S,17,FALSE)</f>
        <v>24.624956663602941</v>
      </c>
      <c r="AJ691">
        <v>1</v>
      </c>
      <c r="AK691" s="12">
        <f t="shared" si="193"/>
        <v>0</v>
      </c>
      <c r="AL691" s="12">
        <f t="shared" si="194"/>
        <v>0</v>
      </c>
      <c r="AM691" s="12">
        <f>V691/Team_Defense_Table[[#Totals],[Passing yds/att]]*'Fanduel Export'!Q691</f>
        <v>0</v>
      </c>
      <c r="AN691" s="12">
        <f t="shared" si="209"/>
        <v>0</v>
      </c>
      <c r="AO691" s="12">
        <f>IFERROR(IF(OR($B691="D",$B691="K"),0,VLOOKUP($P691,Receiving!$C:$T,7,FALSE)/VLOOKUP($P691,Receiving!$C:$T,5,FALSE)),0)*$AJ691</f>
        <v>0.2</v>
      </c>
      <c r="AP691" s="21">
        <f t="shared" si="201"/>
        <v>31.570833333333336</v>
      </c>
      <c r="AQ691" s="21">
        <f t="shared" si="202"/>
        <v>0.23740294049717026</v>
      </c>
      <c r="AR691" s="22">
        <f t="shared" si="195"/>
        <v>0.13333333333333333</v>
      </c>
      <c r="AS691" s="22">
        <f t="shared" si="203"/>
        <v>0.1582686269981135</v>
      </c>
      <c r="AT691" s="22">
        <f>AA691/Team_Defense_Table[[#Totals],[Yards per completion]]*'Fanduel Export'!S691</f>
        <v>5.9795443636816277</v>
      </c>
      <c r="AU691" s="12">
        <f t="shared" si="210"/>
        <v>0.94637427651419948</v>
      </c>
      <c r="AV691" s="12">
        <f t="shared" si="196"/>
        <v>0</v>
      </c>
      <c r="AW691" s="21">
        <f t="shared" si="204"/>
        <v>28.63095238095238</v>
      </c>
      <c r="AX691" s="12">
        <f t="shared" si="205"/>
        <v>0</v>
      </c>
      <c r="AY691" s="12">
        <f>AF691/Team_Defense_Table[[#Totals],[Rushing Y/A]]*R691</f>
        <v>0</v>
      </c>
      <c r="AZ691" s="12">
        <f t="shared" si="211"/>
        <v>0</v>
      </c>
      <c r="BA691" s="22">
        <f t="shared" si="197"/>
        <v>0.16130409431808662</v>
      </c>
      <c r="BB691" s="22">
        <f t="shared" si="198"/>
        <v>4.0326023579521655E-2</v>
      </c>
      <c r="BC691" s="21">
        <f t="shared" si="199"/>
        <v>0.05</v>
      </c>
      <c r="BD691" t="str">
        <f t="shared" si="206"/>
        <v>Cethan Carter</v>
      </c>
      <c r="BE691">
        <f t="shared" si="207"/>
        <v>4000</v>
      </c>
      <c r="BF691" t="str">
        <f t="shared" si="208"/>
        <v>TE</v>
      </c>
    </row>
    <row r="692" spans="1:58" x14ac:dyDescent="0.3">
      <c r="A692" t="s">
        <v>3799</v>
      </c>
      <c r="B692" t="s">
        <v>52</v>
      </c>
      <c r="C692" t="s">
        <v>3800</v>
      </c>
      <c r="D692" t="s">
        <v>3801</v>
      </c>
      <c r="E692" t="s">
        <v>3802</v>
      </c>
      <c r="F692">
        <v>0</v>
      </c>
      <c r="G692">
        <v>0</v>
      </c>
      <c r="H692">
        <v>4000</v>
      </c>
      <c r="I692" t="s">
        <v>1934</v>
      </c>
      <c r="J692" t="s">
        <v>56</v>
      </c>
      <c r="K692" t="s">
        <v>78</v>
      </c>
      <c r="O692" t="str">
        <f t="shared" si="200"/>
        <v>Donald Parham Jr.</v>
      </c>
      <c r="P692" t="str">
        <f>IFERROR(VLOOKUP(O:O,'Name Bridge'!A:B,2,FALSE),O:O)</f>
        <v>Donald Parham Jr.</v>
      </c>
      <c r="Q692" s="12">
        <f>VLOOKUP($K692,'Defensive Stats'!$AC:$AH,2,FALSE)</f>
        <v>7.8496993987975952</v>
      </c>
      <c r="R692" s="12">
        <f>VLOOKUP($K692,'Defensive Stats'!$AC:$AH,4,FALSE)</f>
        <v>4.7261904761904763</v>
      </c>
      <c r="S692" s="12">
        <f>VLOOKUP($K692,'Defensive Stats'!$AC:$AH,6,FALSE)</f>
        <v>12.717532467532468</v>
      </c>
      <c r="T692" s="12">
        <f>IFERROR(VLOOKUP($P692,Passing!$C:$AF,9,FALSE)/VLOOKUP($P692,Passing!$C:$AF,5,FALSE),0)</f>
        <v>0</v>
      </c>
      <c r="U692" s="12">
        <f>IFERROR(VLOOKUP($P692,Passing!$C:$AF,11,FALSE)/VLOOKUP($P692,Passing!$C:$AF,5,FALSE),0)</f>
        <v>0</v>
      </c>
      <c r="V692" s="12">
        <f>IFERROR(VLOOKUP($P692,Passing!$C:$AF,18,FALSE),0)</f>
        <v>0</v>
      </c>
      <c r="W692" s="12">
        <f>IFERROR(VLOOKUP($P692,Passing!$C:$AF,12,FALSE)/VLOOKUP($P692,Passing!$C:$AF,5,FALSE),0)</f>
        <v>0</v>
      </c>
      <c r="X692" s="12">
        <f>IFERROR(IF(OR($B692="D",$B692="K"),0,VLOOKUP($P692,Receiving!$C:$T,7,FALSE)/VLOOKUP($P692,Receiving!$C:$T,5,FALSE)),0)*$AJ692</f>
        <v>0</v>
      </c>
      <c r="Y692" s="21">
        <f>IFERROR(VLOOKUP($P692,Receiving!$C:$T,8,FALSE)/VLOOKUP($P692,Receiving!$C:$T,5,FALSE),0)</f>
        <v>0</v>
      </c>
      <c r="Z692" s="21">
        <f>IFERROR(VLOOKUP($P692,Receiving!$C:$T,10,FALSE)/VLOOKUP($P692,Receiving!$C:$T,5,FALSE),0)</f>
        <v>0</v>
      </c>
      <c r="AA692" s="21">
        <f>IFERROR(VLOOKUP($P692,Receiving!$C:$T,11,FALSE),0)</f>
        <v>0</v>
      </c>
      <c r="AB692" s="21">
        <f>IFERROR(VLOOKUP($P692,Receiving!$C:$T,14,FALSE),0)</f>
        <v>0</v>
      </c>
      <c r="AC692" s="21">
        <f>IFERROR(VLOOKUP($P692,Receiving!$C:$T,11,FALSE)/VLOOKUP($P692,Receiving!$C:$T,5,FALSE),0)</f>
        <v>0</v>
      </c>
      <c r="AD692" s="12">
        <f>IFERROR(VLOOKUP($P692,Rushing!$C:$P,7,FALSE)/VLOOKUP($P692,Rushing!$C:$P,5,FALSE),0)</f>
        <v>0</v>
      </c>
      <c r="AE692" s="12">
        <f>IFERROR(VLOOKUP($P692,Rushing!$C:$P,8,FALSE)/VLOOKUP($P692,Rushing!$C:$P,5,FALSE),0)</f>
        <v>0</v>
      </c>
      <c r="AF692" s="12">
        <f>IFERROR(VLOOKUP($P692,Rushing!$C:$P,12,FALSE),0)</f>
        <v>0</v>
      </c>
      <c r="AG692" s="12">
        <f>IFERROR(VLOOKUP($P692,Rushing!$C:$P,9,FALSE)/VLOOKUP($P692,Rushing!$C:$P,5,FALSE),0)</f>
        <v>0</v>
      </c>
      <c r="AH692" s="12">
        <f>VLOOKUP($J692,'Vegas Odds'!$B:$S,18,FALSE)</f>
        <v>34.151746652267818</v>
      </c>
      <c r="AI692" s="12">
        <f>VLOOKUP($J692,'Vegas Odds'!$B:$S,17,FALSE)</f>
        <v>26.748253347732181</v>
      </c>
      <c r="AJ692">
        <v>1</v>
      </c>
      <c r="AK692" s="12">
        <f t="shared" si="193"/>
        <v>0</v>
      </c>
      <c r="AL692" s="12">
        <f t="shared" si="194"/>
        <v>0</v>
      </c>
      <c r="AM692" s="12">
        <f>V692/Team_Defense_Table[[#Totals],[Passing yds/att]]*'Fanduel Export'!Q692</f>
        <v>0</v>
      </c>
      <c r="AN692" s="12">
        <f t="shared" si="209"/>
        <v>0</v>
      </c>
      <c r="AO692" s="12">
        <f>IFERROR(IF(OR($B692="D",$B692="K"),0,VLOOKUP($P692,Receiving!$C:$T,7,FALSE)/VLOOKUP($P692,Receiving!$C:$T,5,FALSE)),0)*$AJ692</f>
        <v>0</v>
      </c>
      <c r="AP692" s="21">
        <f t="shared" si="201"/>
        <v>32.673214285714288</v>
      </c>
      <c r="AQ692" s="21">
        <f t="shared" si="202"/>
        <v>0</v>
      </c>
      <c r="AR692" s="22">
        <f t="shared" si="195"/>
        <v>0</v>
      </c>
      <c r="AS692" s="22">
        <f t="shared" si="203"/>
        <v>0</v>
      </c>
      <c r="AT692" s="22">
        <f>AA692/Team_Defense_Table[[#Totals],[Yards per completion]]*'Fanduel Export'!S692</f>
        <v>0</v>
      </c>
      <c r="AU692" s="12">
        <f t="shared" si="210"/>
        <v>0</v>
      </c>
      <c r="AV692" s="12">
        <f t="shared" si="196"/>
        <v>0</v>
      </c>
      <c r="AW692" s="21">
        <f t="shared" si="204"/>
        <v>14.611309523809522</v>
      </c>
      <c r="AX692" s="12">
        <f t="shared" si="205"/>
        <v>0</v>
      </c>
      <c r="AY692" s="12">
        <f>AF692/Team_Defense_Table[[#Totals],[Rushing Y/A]]*R692</f>
        <v>0</v>
      </c>
      <c r="AZ692" s="12">
        <f t="shared" si="211"/>
        <v>0</v>
      </c>
      <c r="BA692" s="22">
        <f t="shared" si="197"/>
        <v>0</v>
      </c>
      <c r="BB692" s="22">
        <f t="shared" si="198"/>
        <v>0</v>
      </c>
      <c r="BC692" s="21">
        <f t="shared" si="199"/>
        <v>0</v>
      </c>
      <c r="BD692" t="str">
        <f t="shared" si="206"/>
        <v>Donald Parham Jr.</v>
      </c>
      <c r="BE692">
        <f t="shared" si="207"/>
        <v>4000</v>
      </c>
      <c r="BF692" t="str">
        <f t="shared" si="208"/>
        <v>TE</v>
      </c>
    </row>
    <row r="693" spans="1:58" x14ac:dyDescent="0.3">
      <c r="A693" t="s">
        <v>3803</v>
      </c>
      <c r="B693" t="s">
        <v>52</v>
      </c>
      <c r="C693" t="s">
        <v>2792</v>
      </c>
      <c r="D693" t="s">
        <v>445</v>
      </c>
      <c r="E693" t="s">
        <v>3804</v>
      </c>
      <c r="F693">
        <v>3.7249999046325599</v>
      </c>
      <c r="G693">
        <v>4</v>
      </c>
      <c r="H693">
        <v>4000</v>
      </c>
      <c r="I693" t="s">
        <v>1968</v>
      </c>
      <c r="J693" t="s">
        <v>99</v>
      </c>
      <c r="K693" t="s">
        <v>72</v>
      </c>
      <c r="O693" t="str">
        <f t="shared" si="200"/>
        <v>Ben Braunecker</v>
      </c>
      <c r="P693" t="str">
        <f>IFERROR(VLOOKUP(O:O,'Name Bridge'!A:B,2,FALSE),O:O)</f>
        <v>Ben Braunecker</v>
      </c>
      <c r="Q693" s="12">
        <f>VLOOKUP($K693,'Defensive Stats'!$AC:$AH,2,FALSE)</f>
        <v>7.4484451718494276</v>
      </c>
      <c r="R693" s="12">
        <f>VLOOKUP($K693,'Defensive Stats'!$AC:$AH,4,FALSE)</f>
        <v>4.0769230769230766</v>
      </c>
      <c r="S693" s="12">
        <f>VLOOKUP($K693,'Defensive Stats'!$AC:$AH,6,FALSE)</f>
        <v>11.94488188976378</v>
      </c>
      <c r="T693" s="12">
        <f>IFERROR(VLOOKUP($P693,Passing!$C:$AF,9,FALSE)/VLOOKUP($P693,Passing!$C:$AF,5,FALSE),0)</f>
        <v>0</v>
      </c>
      <c r="U693" s="12">
        <f>IFERROR(VLOOKUP($P693,Passing!$C:$AF,11,FALSE)/VLOOKUP($P693,Passing!$C:$AF,5,FALSE),0)</f>
        <v>0</v>
      </c>
      <c r="V693" s="12">
        <f>IFERROR(VLOOKUP($P693,Passing!$C:$AF,18,FALSE),0)</f>
        <v>0</v>
      </c>
      <c r="W693" s="12">
        <f>IFERROR(VLOOKUP($P693,Passing!$C:$AF,12,FALSE)/VLOOKUP($P693,Passing!$C:$AF,5,FALSE),0)</f>
        <v>0</v>
      </c>
      <c r="X693" s="12">
        <f>IFERROR(IF(OR($B693="D",$B693="K"),0,VLOOKUP($P693,Receiving!$C:$T,7,FALSE)/VLOOKUP($P693,Receiving!$C:$T,5,FALSE)),0)*$AJ693</f>
        <v>1</v>
      </c>
      <c r="Y693" s="21">
        <f>IFERROR(VLOOKUP($P693,Receiving!$C:$T,8,FALSE)/VLOOKUP($P693,Receiving!$C:$T,5,FALSE),0)</f>
        <v>0.54545454545454541</v>
      </c>
      <c r="Z693" s="21">
        <f>IFERROR(VLOOKUP($P693,Receiving!$C:$T,10,FALSE)/VLOOKUP($P693,Receiving!$C:$T,5,FALSE),0)</f>
        <v>5.3636363636363633</v>
      </c>
      <c r="AA693" s="21">
        <f>IFERROR(VLOOKUP($P693,Receiving!$C:$T,11,FALSE),0)</f>
        <v>9.8000000000000007</v>
      </c>
      <c r="AB693" s="21">
        <f>IFERROR(VLOOKUP($P693,Receiving!$C:$T,14,FALSE),0)</f>
        <v>18</v>
      </c>
      <c r="AC693" s="21">
        <f>IFERROR(VLOOKUP($P693,Receiving!$C:$T,11,FALSE)/VLOOKUP($P693,Receiving!$C:$T,5,FALSE),0)</f>
        <v>0.89090909090909098</v>
      </c>
      <c r="AD693" s="12">
        <f>IFERROR(VLOOKUP($P693,Rushing!$C:$P,7,FALSE)/VLOOKUP($P693,Rushing!$C:$P,5,FALSE),0)</f>
        <v>0</v>
      </c>
      <c r="AE693" s="12">
        <f>IFERROR(VLOOKUP($P693,Rushing!$C:$P,8,FALSE)/VLOOKUP($P693,Rushing!$C:$P,5,FALSE),0)</f>
        <v>0</v>
      </c>
      <c r="AF693" s="12">
        <f>IFERROR(VLOOKUP($P693,Rushing!$C:$P,12,FALSE),0)</f>
        <v>0</v>
      </c>
      <c r="AG693" s="12">
        <f>IFERROR(VLOOKUP($P693,Rushing!$C:$P,9,FALSE)/VLOOKUP($P693,Rushing!$C:$P,5,FALSE),0)</f>
        <v>0</v>
      </c>
      <c r="AH693" s="12">
        <f>VLOOKUP($J693,'Vegas Odds'!$B:$S,18,FALSE)</f>
        <v>39.087289482995565</v>
      </c>
      <c r="AI693" s="12">
        <f>VLOOKUP($J693,'Vegas Odds'!$B:$S,17,FALSE)</f>
        <v>21.912710517004435</v>
      </c>
      <c r="AJ693">
        <v>1</v>
      </c>
      <c r="AK693" s="12">
        <f t="shared" si="193"/>
        <v>0</v>
      </c>
      <c r="AL693" s="12">
        <f t="shared" si="194"/>
        <v>0</v>
      </c>
      <c r="AM693" s="12">
        <f>V693/Team_Defense_Table[[#Totals],[Passing yds/att]]*'Fanduel Export'!Q693</f>
        <v>0</v>
      </c>
      <c r="AN693" s="12">
        <f t="shared" si="209"/>
        <v>0</v>
      </c>
      <c r="AO693" s="12">
        <f>IFERROR(IF(OR($B693="D",$B693="K"),0,VLOOKUP($P693,Receiving!$C:$T,7,FALSE)/VLOOKUP($P693,Receiving!$C:$T,5,FALSE)),0)*$AJ693</f>
        <v>1</v>
      </c>
      <c r="AP693" s="21">
        <f t="shared" si="201"/>
        <v>29.935714285714287</v>
      </c>
      <c r="AQ693" s="21">
        <f t="shared" si="202"/>
        <v>1.3057075942780672</v>
      </c>
      <c r="AR693" s="22">
        <f t="shared" si="195"/>
        <v>0.54545454545454541</v>
      </c>
      <c r="AS693" s="22">
        <f t="shared" si="203"/>
        <v>0.71220414233349116</v>
      </c>
      <c r="AT693" s="22">
        <f>AA693/Team_Defense_Table[[#Totals],[Yards per completion]]*'Fanduel Export'!S693</f>
        <v>11.024121918230563</v>
      </c>
      <c r="AU693" s="12">
        <f t="shared" si="210"/>
        <v>7.8514252957532396</v>
      </c>
      <c r="AV693" s="12">
        <f t="shared" si="196"/>
        <v>0</v>
      </c>
      <c r="AW693" s="21">
        <f t="shared" si="204"/>
        <v>24.985714285714284</v>
      </c>
      <c r="AX693" s="12">
        <f t="shared" si="205"/>
        <v>0</v>
      </c>
      <c r="AY693" s="12">
        <f>AF693/Team_Defense_Table[[#Totals],[Rushing Y/A]]*R693</f>
        <v>0</v>
      </c>
      <c r="AZ693" s="12">
        <f t="shared" si="211"/>
        <v>0</v>
      </c>
      <c r="BA693" s="22">
        <f t="shared" si="197"/>
        <v>1.0578698023025965</v>
      </c>
      <c r="BB693" s="22">
        <f t="shared" si="198"/>
        <v>0.26446745057564913</v>
      </c>
      <c r="BC693" s="21">
        <f t="shared" si="199"/>
        <v>0.25</v>
      </c>
      <c r="BD693" t="str">
        <f t="shared" si="206"/>
        <v>Ben Braunecker</v>
      </c>
      <c r="BE693">
        <f t="shared" si="207"/>
        <v>4000</v>
      </c>
      <c r="BF693" t="str">
        <f t="shared" si="208"/>
        <v>TE</v>
      </c>
    </row>
    <row r="694" spans="1:58" x14ac:dyDescent="0.3">
      <c r="A694" t="s">
        <v>3805</v>
      </c>
      <c r="B694" t="s">
        <v>52</v>
      </c>
      <c r="C694" t="s">
        <v>3806</v>
      </c>
      <c r="D694" t="s">
        <v>3807</v>
      </c>
      <c r="E694" t="s">
        <v>3808</v>
      </c>
      <c r="F694">
        <v>0</v>
      </c>
      <c r="G694">
        <v>0</v>
      </c>
      <c r="H694">
        <v>4000</v>
      </c>
      <c r="I694" t="s">
        <v>1972</v>
      </c>
      <c r="J694" t="s">
        <v>1093</v>
      </c>
      <c r="K694" t="s">
        <v>86</v>
      </c>
      <c r="O694" t="str">
        <f t="shared" si="200"/>
        <v>Rashod Berry</v>
      </c>
      <c r="P694" t="str">
        <f>IFERROR(VLOOKUP(O:O,'Name Bridge'!A:B,2,FALSE),O:O)</f>
        <v>Rashod Berry</v>
      </c>
      <c r="Q694" s="12">
        <f>VLOOKUP($K694,'Defensive Stats'!$AC:$AH,2,FALSE)</f>
        <v>7.7027522935779817</v>
      </c>
      <c r="R694" s="12">
        <f>VLOOKUP($K694,'Defensive Stats'!$AC:$AH,4,FALSE)</f>
        <v>4.4659793814432991</v>
      </c>
      <c r="S694" s="12">
        <f>VLOOKUP($K694,'Defensive Stats'!$AC:$AH,6,FALSE)</f>
        <v>12.203488372093023</v>
      </c>
      <c r="T694" s="12">
        <f>IFERROR(VLOOKUP($P694,Passing!$C:$AF,9,FALSE)/VLOOKUP($P694,Passing!$C:$AF,5,FALSE),0)</f>
        <v>0</v>
      </c>
      <c r="U694" s="12">
        <f>IFERROR(VLOOKUP($P694,Passing!$C:$AF,11,FALSE)/VLOOKUP($P694,Passing!$C:$AF,5,FALSE),0)</f>
        <v>0</v>
      </c>
      <c r="V694" s="12">
        <f>IFERROR(VLOOKUP($P694,Passing!$C:$AF,18,FALSE),0)</f>
        <v>0</v>
      </c>
      <c r="W694" s="12">
        <f>IFERROR(VLOOKUP($P694,Passing!$C:$AF,12,FALSE)/VLOOKUP($P694,Passing!$C:$AF,5,FALSE),0)</f>
        <v>0</v>
      </c>
      <c r="X694" s="12">
        <f>IFERROR(IF(OR($B694="D",$B694="K"),0,VLOOKUP($P694,Receiving!$C:$T,7,FALSE)/VLOOKUP($P694,Receiving!$C:$T,5,FALSE)),0)*$AJ694</f>
        <v>0</v>
      </c>
      <c r="Y694" s="21">
        <f>IFERROR(VLOOKUP($P694,Receiving!$C:$T,8,FALSE)/VLOOKUP($P694,Receiving!$C:$T,5,FALSE),0)</f>
        <v>0</v>
      </c>
      <c r="Z694" s="21">
        <f>IFERROR(VLOOKUP($P694,Receiving!$C:$T,10,FALSE)/VLOOKUP($P694,Receiving!$C:$T,5,FALSE),0)</f>
        <v>0</v>
      </c>
      <c r="AA694" s="21">
        <f>IFERROR(VLOOKUP($P694,Receiving!$C:$T,11,FALSE),0)</f>
        <v>0</v>
      </c>
      <c r="AB694" s="21">
        <f>IFERROR(VLOOKUP($P694,Receiving!$C:$T,14,FALSE),0)</f>
        <v>0</v>
      </c>
      <c r="AC694" s="21">
        <f>IFERROR(VLOOKUP($P694,Receiving!$C:$T,11,FALSE)/VLOOKUP($P694,Receiving!$C:$T,5,FALSE),0)</f>
        <v>0</v>
      </c>
      <c r="AD694" s="12">
        <f>IFERROR(VLOOKUP($P694,Rushing!$C:$P,7,FALSE)/VLOOKUP($P694,Rushing!$C:$P,5,FALSE),0)</f>
        <v>0</v>
      </c>
      <c r="AE694" s="12">
        <f>IFERROR(VLOOKUP($P694,Rushing!$C:$P,8,FALSE)/VLOOKUP($P694,Rushing!$C:$P,5,FALSE),0)</f>
        <v>0</v>
      </c>
      <c r="AF694" s="12">
        <f>IFERROR(VLOOKUP($P694,Rushing!$C:$P,12,FALSE),0)</f>
        <v>0</v>
      </c>
      <c r="AG694" s="12">
        <f>IFERROR(VLOOKUP($P694,Rushing!$C:$P,9,FALSE)/VLOOKUP($P694,Rushing!$C:$P,5,FALSE),0)</f>
        <v>0</v>
      </c>
      <c r="AH694" s="12">
        <f>VLOOKUP($J694,'Vegas Odds'!$B:$S,18,FALSE)</f>
        <v>34.723204605263149</v>
      </c>
      <c r="AI694" s="12">
        <f>VLOOKUP($J694,'Vegas Odds'!$B:$S,17,FALSE)</f>
        <v>31.576795394736852</v>
      </c>
      <c r="AJ694">
        <v>1</v>
      </c>
      <c r="AK694" s="12">
        <f t="shared" si="193"/>
        <v>0</v>
      </c>
      <c r="AL694" s="12">
        <f t="shared" si="194"/>
        <v>0</v>
      </c>
      <c r="AM694" s="12">
        <f>V694/Team_Defense_Table[[#Totals],[Passing yds/att]]*'Fanduel Export'!Q694</f>
        <v>0</v>
      </c>
      <c r="AN694" s="12">
        <f t="shared" si="209"/>
        <v>0</v>
      </c>
      <c r="AO694" s="12">
        <f>IFERROR(IF(OR($B694="D",$B694="K"),0,VLOOKUP($P694,Receiving!$C:$T,7,FALSE)/VLOOKUP($P694,Receiving!$C:$T,5,FALSE)),0)*$AJ694</f>
        <v>0</v>
      </c>
      <c r="AP694" s="21">
        <f t="shared" si="201"/>
        <v>42.773239260739253</v>
      </c>
      <c r="AQ694" s="21">
        <f t="shared" si="202"/>
        <v>0</v>
      </c>
      <c r="AR694" s="22">
        <f t="shared" si="195"/>
        <v>0</v>
      </c>
      <c r="AS694" s="22">
        <f t="shared" si="203"/>
        <v>0</v>
      </c>
      <c r="AT694" s="22">
        <f>AA694/Team_Defense_Table[[#Totals],[Yards per completion]]*'Fanduel Export'!S694</f>
        <v>0</v>
      </c>
      <c r="AU694" s="12">
        <f t="shared" si="210"/>
        <v>0</v>
      </c>
      <c r="AV694" s="12">
        <f t="shared" si="196"/>
        <v>0</v>
      </c>
      <c r="AW694" s="21">
        <f t="shared" si="204"/>
        <v>34.718452380952385</v>
      </c>
      <c r="AX694" s="12">
        <f t="shared" si="205"/>
        <v>0</v>
      </c>
      <c r="AY694" s="12">
        <f>AF694/Team_Defense_Table[[#Totals],[Rushing Y/A]]*R694</f>
        <v>0</v>
      </c>
      <c r="AZ694" s="12">
        <f t="shared" si="211"/>
        <v>0</v>
      </c>
      <c r="BA694" s="22">
        <f t="shared" si="197"/>
        <v>0</v>
      </c>
      <c r="BB694" s="22">
        <f t="shared" si="198"/>
        <v>0</v>
      </c>
      <c r="BC694" s="21">
        <f t="shared" si="199"/>
        <v>0</v>
      </c>
      <c r="BD694" t="str">
        <f t="shared" si="206"/>
        <v>Rashod Berry</v>
      </c>
      <c r="BE694">
        <f t="shared" si="207"/>
        <v>4000</v>
      </c>
      <c r="BF694" t="str">
        <f t="shared" si="208"/>
        <v>TE</v>
      </c>
    </row>
    <row r="695" spans="1:58" x14ac:dyDescent="0.3">
      <c r="A695" t="s">
        <v>3809</v>
      </c>
      <c r="B695" t="s">
        <v>52</v>
      </c>
      <c r="C695" t="s">
        <v>2194</v>
      </c>
      <c r="D695" t="s">
        <v>3810</v>
      </c>
      <c r="E695" t="s">
        <v>3811</v>
      </c>
      <c r="F695">
        <v>0</v>
      </c>
      <c r="G695">
        <v>0</v>
      </c>
      <c r="H695">
        <v>4000</v>
      </c>
      <c r="I695" t="s">
        <v>1972</v>
      </c>
      <c r="J695" t="s">
        <v>1093</v>
      </c>
      <c r="K695" t="s">
        <v>86</v>
      </c>
      <c r="O695" t="str">
        <f t="shared" si="200"/>
        <v>Jake Burt</v>
      </c>
      <c r="P695" t="str">
        <f>IFERROR(VLOOKUP(O:O,'Name Bridge'!A:B,2,FALSE),O:O)</f>
        <v>Jake Burt</v>
      </c>
      <c r="Q695" s="12">
        <f>VLOOKUP($K695,'Defensive Stats'!$AC:$AH,2,FALSE)</f>
        <v>7.7027522935779817</v>
      </c>
      <c r="R695" s="12">
        <f>VLOOKUP($K695,'Defensive Stats'!$AC:$AH,4,FALSE)</f>
        <v>4.4659793814432991</v>
      </c>
      <c r="S695" s="12">
        <f>VLOOKUP($K695,'Defensive Stats'!$AC:$AH,6,FALSE)</f>
        <v>12.203488372093023</v>
      </c>
      <c r="T695" s="12">
        <f>IFERROR(VLOOKUP($P695,Passing!$C:$AF,9,FALSE)/VLOOKUP($P695,Passing!$C:$AF,5,FALSE),0)</f>
        <v>0</v>
      </c>
      <c r="U695" s="12">
        <f>IFERROR(VLOOKUP($P695,Passing!$C:$AF,11,FALSE)/VLOOKUP($P695,Passing!$C:$AF,5,FALSE),0)</f>
        <v>0</v>
      </c>
      <c r="V695" s="12">
        <f>IFERROR(VLOOKUP($P695,Passing!$C:$AF,18,FALSE),0)</f>
        <v>0</v>
      </c>
      <c r="W695" s="12">
        <f>IFERROR(VLOOKUP($P695,Passing!$C:$AF,12,FALSE)/VLOOKUP($P695,Passing!$C:$AF,5,FALSE),0)</f>
        <v>0</v>
      </c>
      <c r="X695" s="12">
        <f>IFERROR(IF(OR($B695="D",$B695="K"),0,VLOOKUP($P695,Receiving!$C:$T,7,FALSE)/VLOOKUP($P695,Receiving!$C:$T,5,FALSE)),0)*$AJ695</f>
        <v>0</v>
      </c>
      <c r="Y695" s="21">
        <f>IFERROR(VLOOKUP($P695,Receiving!$C:$T,8,FALSE)/VLOOKUP($P695,Receiving!$C:$T,5,FALSE),0)</f>
        <v>0</v>
      </c>
      <c r="Z695" s="21">
        <f>IFERROR(VLOOKUP($P695,Receiving!$C:$T,10,FALSE)/VLOOKUP($P695,Receiving!$C:$T,5,FALSE),0)</f>
        <v>0</v>
      </c>
      <c r="AA695" s="21">
        <f>IFERROR(VLOOKUP($P695,Receiving!$C:$T,11,FALSE),0)</f>
        <v>0</v>
      </c>
      <c r="AB695" s="21">
        <f>IFERROR(VLOOKUP($P695,Receiving!$C:$T,14,FALSE),0)</f>
        <v>0</v>
      </c>
      <c r="AC695" s="21">
        <f>IFERROR(VLOOKUP($P695,Receiving!$C:$T,11,FALSE)/VLOOKUP($P695,Receiving!$C:$T,5,FALSE),0)</f>
        <v>0</v>
      </c>
      <c r="AD695" s="12">
        <f>IFERROR(VLOOKUP($P695,Rushing!$C:$P,7,FALSE)/VLOOKUP($P695,Rushing!$C:$P,5,FALSE),0)</f>
        <v>0</v>
      </c>
      <c r="AE695" s="12">
        <f>IFERROR(VLOOKUP($P695,Rushing!$C:$P,8,FALSE)/VLOOKUP($P695,Rushing!$C:$P,5,FALSE),0)</f>
        <v>0</v>
      </c>
      <c r="AF695" s="12">
        <f>IFERROR(VLOOKUP($P695,Rushing!$C:$P,12,FALSE),0)</f>
        <v>0</v>
      </c>
      <c r="AG695" s="12">
        <f>IFERROR(VLOOKUP($P695,Rushing!$C:$P,9,FALSE)/VLOOKUP($P695,Rushing!$C:$P,5,FALSE),0)</f>
        <v>0</v>
      </c>
      <c r="AH695" s="12">
        <f>VLOOKUP($J695,'Vegas Odds'!$B:$S,18,FALSE)</f>
        <v>34.723204605263149</v>
      </c>
      <c r="AI695" s="12">
        <f>VLOOKUP($J695,'Vegas Odds'!$B:$S,17,FALSE)</f>
        <v>31.576795394736852</v>
      </c>
      <c r="AJ695">
        <v>1</v>
      </c>
      <c r="AK695" s="12">
        <f t="shared" si="193"/>
        <v>0</v>
      </c>
      <c r="AL695" s="12">
        <f t="shared" si="194"/>
        <v>0</v>
      </c>
      <c r="AM695" s="12">
        <f>V695/Team_Defense_Table[[#Totals],[Passing yds/att]]*'Fanduel Export'!Q695</f>
        <v>0</v>
      </c>
      <c r="AN695" s="12">
        <f t="shared" si="209"/>
        <v>0</v>
      </c>
      <c r="AO695" s="12">
        <f>IFERROR(IF(OR($B695="D",$B695="K"),0,VLOOKUP($P695,Receiving!$C:$T,7,FALSE)/VLOOKUP($P695,Receiving!$C:$T,5,FALSE)),0)*$AJ695</f>
        <v>0</v>
      </c>
      <c r="AP695" s="21">
        <f t="shared" si="201"/>
        <v>42.773239260739253</v>
      </c>
      <c r="AQ695" s="21">
        <f t="shared" si="202"/>
        <v>0</v>
      </c>
      <c r="AR695" s="22">
        <f t="shared" si="195"/>
        <v>0</v>
      </c>
      <c r="AS695" s="22">
        <f t="shared" si="203"/>
        <v>0</v>
      </c>
      <c r="AT695" s="22">
        <f>AA695/Team_Defense_Table[[#Totals],[Yards per completion]]*'Fanduel Export'!S695</f>
        <v>0</v>
      </c>
      <c r="AU695" s="12">
        <f t="shared" si="210"/>
        <v>0</v>
      </c>
      <c r="AV695" s="12">
        <f t="shared" si="196"/>
        <v>0</v>
      </c>
      <c r="AW695" s="21">
        <f t="shared" si="204"/>
        <v>34.718452380952385</v>
      </c>
      <c r="AX695" s="12">
        <f t="shared" si="205"/>
        <v>0</v>
      </c>
      <c r="AY695" s="12">
        <f>AF695/Team_Defense_Table[[#Totals],[Rushing Y/A]]*R695</f>
        <v>0</v>
      </c>
      <c r="AZ695" s="12">
        <f t="shared" si="211"/>
        <v>0</v>
      </c>
      <c r="BA695" s="22">
        <f t="shared" si="197"/>
        <v>0</v>
      </c>
      <c r="BB695" s="22">
        <f t="shared" si="198"/>
        <v>0</v>
      </c>
      <c r="BC695" s="21">
        <f t="shared" si="199"/>
        <v>0</v>
      </c>
      <c r="BD695" t="str">
        <f t="shared" si="206"/>
        <v>Jake Burt</v>
      </c>
      <c r="BE695">
        <f t="shared" si="207"/>
        <v>4000</v>
      </c>
      <c r="BF695" t="str">
        <f t="shared" si="208"/>
        <v>TE</v>
      </c>
    </row>
    <row r="696" spans="1:58" x14ac:dyDescent="0.3">
      <c r="A696" t="s">
        <v>3812</v>
      </c>
      <c r="B696" t="s">
        <v>52</v>
      </c>
      <c r="C696" t="s">
        <v>2105</v>
      </c>
      <c r="D696" t="s">
        <v>696</v>
      </c>
      <c r="E696" t="s">
        <v>2106</v>
      </c>
      <c r="F696">
        <v>0</v>
      </c>
      <c r="G696">
        <v>0</v>
      </c>
      <c r="H696">
        <v>4000</v>
      </c>
      <c r="I696" t="s">
        <v>1888</v>
      </c>
      <c r="J696" t="s">
        <v>54</v>
      </c>
      <c r="K696" t="s">
        <v>37</v>
      </c>
      <c r="O696" t="str">
        <f t="shared" si="200"/>
        <v>A.J. Green</v>
      </c>
      <c r="P696" t="str">
        <f>IFERROR(VLOOKUP(O:O,'Name Bridge'!A:B,2,FALSE),O:O)</f>
        <v>A.J. Green</v>
      </c>
      <c r="Q696" s="12">
        <f>VLOOKUP($K696,'Defensive Stats'!$AC:$AH,2,FALSE)</f>
        <v>6.09375</v>
      </c>
      <c r="R696" s="12">
        <f>VLOOKUP($K696,'Defensive Stats'!$AC:$AH,4,FALSE)</f>
        <v>4.3941176470588239</v>
      </c>
      <c r="S696" s="12">
        <f>VLOOKUP($K696,'Defensive Stats'!$AC:$AH,6,FALSE)</f>
        <v>10.424528301886792</v>
      </c>
      <c r="T696" s="12">
        <f>IFERROR(VLOOKUP($P696,Passing!$C:$AF,9,FALSE)/VLOOKUP($P696,Passing!$C:$AF,5,FALSE),0)</f>
        <v>0</v>
      </c>
      <c r="U696" s="12">
        <f>IFERROR(VLOOKUP($P696,Passing!$C:$AF,11,FALSE)/VLOOKUP($P696,Passing!$C:$AF,5,FALSE),0)</f>
        <v>0</v>
      </c>
      <c r="V696" s="12">
        <f>IFERROR(VLOOKUP($P696,Passing!$C:$AF,18,FALSE),0)</f>
        <v>0</v>
      </c>
      <c r="W696" s="12">
        <f>IFERROR(VLOOKUP($P696,Passing!$C:$AF,12,FALSE)/VLOOKUP($P696,Passing!$C:$AF,5,FALSE),0)</f>
        <v>0</v>
      </c>
      <c r="X696" s="12">
        <f>IFERROR(IF(OR($B696="D",$B696="K"),0,VLOOKUP($P696,Receiving!$C:$T,7,FALSE)/VLOOKUP($P696,Receiving!$C:$T,5,FALSE)),0)*$AJ696</f>
        <v>0</v>
      </c>
      <c r="Y696" s="21">
        <f>IFERROR(VLOOKUP($P696,Receiving!$C:$T,8,FALSE)/VLOOKUP($P696,Receiving!$C:$T,5,FALSE),0)</f>
        <v>0</v>
      </c>
      <c r="Z696" s="21">
        <f>IFERROR(VLOOKUP($P696,Receiving!$C:$T,10,FALSE)/VLOOKUP($P696,Receiving!$C:$T,5,FALSE),0)</f>
        <v>0</v>
      </c>
      <c r="AA696" s="21">
        <f>IFERROR(VLOOKUP($P696,Receiving!$C:$T,11,FALSE),0)</f>
        <v>0</v>
      </c>
      <c r="AB696" s="21">
        <f>IFERROR(VLOOKUP($P696,Receiving!$C:$T,14,FALSE),0)</f>
        <v>0</v>
      </c>
      <c r="AC696" s="21">
        <f>IFERROR(VLOOKUP($P696,Receiving!$C:$T,11,FALSE)/VLOOKUP($P696,Receiving!$C:$T,5,FALSE),0)</f>
        <v>0</v>
      </c>
      <c r="AD696" s="12">
        <f>IFERROR(VLOOKUP($P696,Rushing!$C:$P,7,FALSE)/VLOOKUP($P696,Rushing!$C:$P,5,FALSE),0)</f>
        <v>0</v>
      </c>
      <c r="AE696" s="12">
        <f>IFERROR(VLOOKUP($P696,Rushing!$C:$P,8,FALSE)/VLOOKUP($P696,Rushing!$C:$P,5,FALSE),0)</f>
        <v>0</v>
      </c>
      <c r="AF696" s="12">
        <f>IFERROR(VLOOKUP($P696,Rushing!$C:$P,12,FALSE),0)</f>
        <v>0</v>
      </c>
      <c r="AG696" s="12">
        <f>IFERROR(VLOOKUP($P696,Rushing!$C:$P,9,FALSE)/VLOOKUP($P696,Rushing!$C:$P,5,FALSE),0)</f>
        <v>0</v>
      </c>
      <c r="AH696" s="12">
        <f>VLOOKUP($J696,'Vegas Odds'!$B:$S,18,FALSE)</f>
        <v>39.317423175965665</v>
      </c>
      <c r="AI696" s="12">
        <f>VLOOKUP($J696,'Vegas Odds'!$B:$S,17,FALSE)</f>
        <v>20.682576824034335</v>
      </c>
      <c r="AJ696">
        <v>1</v>
      </c>
      <c r="AK696" s="12">
        <f t="shared" si="193"/>
        <v>0</v>
      </c>
      <c r="AL696" s="12">
        <f t="shared" si="194"/>
        <v>0</v>
      </c>
      <c r="AM696" s="12">
        <f>V696/Team_Defense_Table[[#Totals],[Passing yds/att]]*'Fanduel Export'!Q696</f>
        <v>0</v>
      </c>
      <c r="AN696" s="12">
        <f t="shared" si="209"/>
        <v>0</v>
      </c>
      <c r="AO696" s="12">
        <f>IFERROR(IF(OR($B696="D",$B696="K"),0,VLOOKUP($P696,Receiving!$C:$T,7,FALSE)/VLOOKUP($P696,Receiving!$C:$T,5,FALSE)),0)*$AJ696</f>
        <v>0</v>
      </c>
      <c r="AP696" s="21">
        <f t="shared" si="201"/>
        <v>34.054517704517707</v>
      </c>
      <c r="AQ696" s="21">
        <f t="shared" si="202"/>
        <v>0</v>
      </c>
      <c r="AR696" s="22">
        <f t="shared" si="195"/>
        <v>0</v>
      </c>
      <c r="AS696" s="22">
        <f t="shared" si="203"/>
        <v>0</v>
      </c>
      <c r="AT696" s="22">
        <f>AA696/Team_Defense_Table[[#Totals],[Yards per completion]]*'Fanduel Export'!S696</f>
        <v>0</v>
      </c>
      <c r="AU696" s="12">
        <f t="shared" si="210"/>
        <v>0</v>
      </c>
      <c r="AV696" s="12">
        <f t="shared" si="196"/>
        <v>0</v>
      </c>
      <c r="AW696" s="21">
        <f t="shared" si="204"/>
        <v>28.633928571428569</v>
      </c>
      <c r="AX696" s="12">
        <f t="shared" si="205"/>
        <v>0</v>
      </c>
      <c r="AY696" s="12">
        <f>AF696/Team_Defense_Table[[#Totals],[Rushing Y/A]]*R696</f>
        <v>0</v>
      </c>
      <c r="AZ696" s="12">
        <f t="shared" si="211"/>
        <v>0</v>
      </c>
      <c r="BA696" s="22">
        <f t="shared" si="197"/>
        <v>0</v>
      </c>
      <c r="BB696" s="22">
        <f t="shared" si="198"/>
        <v>0</v>
      </c>
      <c r="BC696" s="21">
        <f t="shared" si="199"/>
        <v>0</v>
      </c>
      <c r="BD696" t="str">
        <f t="shared" si="206"/>
        <v>A.J. Green</v>
      </c>
      <c r="BE696">
        <f t="shared" si="207"/>
        <v>4000</v>
      </c>
      <c r="BF696" t="str">
        <f t="shared" si="208"/>
        <v>TE</v>
      </c>
    </row>
    <row r="697" spans="1:58" x14ac:dyDescent="0.3">
      <c r="A697" t="s">
        <v>3813</v>
      </c>
      <c r="B697" t="s">
        <v>52</v>
      </c>
      <c r="C697" t="s">
        <v>2428</v>
      </c>
      <c r="D697" t="s">
        <v>3814</v>
      </c>
      <c r="E697" t="s">
        <v>3815</v>
      </c>
      <c r="F697">
        <v>0</v>
      </c>
      <c r="G697">
        <v>0</v>
      </c>
      <c r="H697">
        <v>4000</v>
      </c>
      <c r="I697" t="s">
        <v>1941</v>
      </c>
      <c r="J697" t="s">
        <v>76</v>
      </c>
      <c r="K697" t="s">
        <v>135</v>
      </c>
      <c r="O697" t="str">
        <f t="shared" si="200"/>
        <v>Jack Driscoll</v>
      </c>
      <c r="P697" t="str">
        <f>IFERROR(VLOOKUP(O:O,'Name Bridge'!A:B,2,FALSE),O:O)</f>
        <v>Jack Driscoll</v>
      </c>
      <c r="Q697" s="12">
        <f>VLOOKUP($K697,'Defensive Stats'!$AC:$AH,2,FALSE)</f>
        <v>7.0796296296296299</v>
      </c>
      <c r="R697" s="12">
        <f>VLOOKUP($K697,'Defensive Stats'!$AC:$AH,4,FALSE)</f>
        <v>4.7444219066937121</v>
      </c>
      <c r="S697" s="12">
        <f>VLOOKUP($K697,'Defensive Stats'!$AC:$AH,6,FALSE)</f>
        <v>10.304582210242588</v>
      </c>
      <c r="T697" s="12">
        <f>IFERROR(VLOOKUP($P697,Passing!$C:$AF,9,FALSE)/VLOOKUP($P697,Passing!$C:$AF,5,FALSE),0)</f>
        <v>0</v>
      </c>
      <c r="U697" s="12">
        <f>IFERROR(VLOOKUP($P697,Passing!$C:$AF,11,FALSE)/VLOOKUP($P697,Passing!$C:$AF,5,FALSE),0)</f>
        <v>0</v>
      </c>
      <c r="V697" s="12">
        <f>IFERROR(VLOOKUP($P697,Passing!$C:$AF,18,FALSE),0)</f>
        <v>0</v>
      </c>
      <c r="W697" s="12">
        <f>IFERROR(VLOOKUP($P697,Passing!$C:$AF,12,FALSE)/VLOOKUP($P697,Passing!$C:$AF,5,FALSE),0)</f>
        <v>0</v>
      </c>
      <c r="X697" s="12">
        <f>IFERROR(IF(OR($B697="D",$B697="K"),0,VLOOKUP($P697,Receiving!$C:$T,7,FALSE)/VLOOKUP($P697,Receiving!$C:$T,5,FALSE)),0)*$AJ697</f>
        <v>0</v>
      </c>
      <c r="Y697" s="21">
        <f>IFERROR(VLOOKUP($P697,Receiving!$C:$T,8,FALSE)/VLOOKUP($P697,Receiving!$C:$T,5,FALSE),0)</f>
        <v>0</v>
      </c>
      <c r="Z697" s="21">
        <f>IFERROR(VLOOKUP($P697,Receiving!$C:$T,10,FALSE)/VLOOKUP($P697,Receiving!$C:$T,5,FALSE),0)</f>
        <v>0</v>
      </c>
      <c r="AA697" s="21">
        <f>IFERROR(VLOOKUP($P697,Receiving!$C:$T,11,FALSE),0)</f>
        <v>0</v>
      </c>
      <c r="AB697" s="21">
        <f>IFERROR(VLOOKUP($P697,Receiving!$C:$T,14,FALSE),0)</f>
        <v>0</v>
      </c>
      <c r="AC697" s="21">
        <f>IFERROR(VLOOKUP($P697,Receiving!$C:$T,11,FALSE)/VLOOKUP($P697,Receiving!$C:$T,5,FALSE),0)</f>
        <v>0</v>
      </c>
      <c r="AD697" s="12">
        <f>IFERROR(VLOOKUP($P697,Rushing!$C:$P,7,FALSE)/VLOOKUP($P697,Rushing!$C:$P,5,FALSE),0)</f>
        <v>0</v>
      </c>
      <c r="AE697" s="12">
        <f>IFERROR(VLOOKUP($P697,Rushing!$C:$P,8,FALSE)/VLOOKUP($P697,Rushing!$C:$P,5,FALSE),0)</f>
        <v>0</v>
      </c>
      <c r="AF697" s="12">
        <f>IFERROR(VLOOKUP($P697,Rushing!$C:$P,12,FALSE),0)</f>
        <v>0</v>
      </c>
      <c r="AG697" s="12">
        <f>IFERROR(VLOOKUP($P697,Rushing!$C:$P,9,FALSE)/VLOOKUP($P697,Rushing!$C:$P,5,FALSE),0)</f>
        <v>0</v>
      </c>
      <c r="AH697" s="12">
        <f>VLOOKUP($J697,'Vegas Odds'!$B:$S,18,FALSE)</f>
        <v>29.284970403171386</v>
      </c>
      <c r="AI697" s="12">
        <f>VLOOKUP($J697,'Vegas Odds'!$B:$S,17,FALSE)</f>
        <v>32.615029596828613</v>
      </c>
      <c r="AJ697">
        <v>1</v>
      </c>
      <c r="AK697" s="12">
        <f t="shared" si="193"/>
        <v>0</v>
      </c>
      <c r="AL697" s="12">
        <f t="shared" si="194"/>
        <v>0</v>
      </c>
      <c r="AM697" s="12">
        <f>V697/Team_Defense_Table[[#Totals],[Passing yds/att]]*'Fanduel Export'!Q697</f>
        <v>0</v>
      </c>
      <c r="AN697" s="12">
        <f t="shared" si="209"/>
        <v>0</v>
      </c>
      <c r="AO697" s="12">
        <f>IFERROR(IF(OR($B697="D",$B697="K"),0,VLOOKUP($P697,Receiving!$C:$T,7,FALSE)/VLOOKUP($P697,Receiving!$C:$T,5,FALSE)),0)*$AJ697</f>
        <v>0</v>
      </c>
      <c r="AP697" s="21">
        <f t="shared" si="201"/>
        <v>48.590422077922085</v>
      </c>
      <c r="AQ697" s="21">
        <f t="shared" si="202"/>
        <v>0</v>
      </c>
      <c r="AR697" s="22">
        <f t="shared" si="195"/>
        <v>0</v>
      </c>
      <c r="AS697" s="22">
        <f t="shared" si="203"/>
        <v>0</v>
      </c>
      <c r="AT697" s="22">
        <f>AA697/Team_Defense_Table[[#Totals],[Yards per completion]]*'Fanduel Export'!S697</f>
        <v>0</v>
      </c>
      <c r="AU697" s="12">
        <f t="shared" si="210"/>
        <v>0</v>
      </c>
      <c r="AV697" s="12">
        <f t="shared" si="196"/>
        <v>0</v>
      </c>
      <c r="AW697" s="21">
        <f t="shared" si="204"/>
        <v>20.961922799422798</v>
      </c>
      <c r="AX697" s="12">
        <f t="shared" si="205"/>
        <v>0</v>
      </c>
      <c r="AY697" s="12">
        <f>AF697/Team_Defense_Table[[#Totals],[Rushing Y/A]]*R697</f>
        <v>0</v>
      </c>
      <c r="AZ697" s="12">
        <f t="shared" si="211"/>
        <v>0</v>
      </c>
      <c r="BA697" s="22">
        <f t="shared" si="197"/>
        <v>0</v>
      </c>
      <c r="BB697" s="22">
        <f t="shared" si="198"/>
        <v>0</v>
      </c>
      <c r="BC697" s="21">
        <f t="shared" si="199"/>
        <v>0</v>
      </c>
      <c r="BD697" t="str">
        <f t="shared" si="206"/>
        <v>Jack Driscoll</v>
      </c>
      <c r="BE697">
        <f t="shared" si="207"/>
        <v>4000</v>
      </c>
      <c r="BF697" t="str">
        <f t="shared" si="208"/>
        <v>TE</v>
      </c>
    </row>
    <row r="698" spans="1:58" x14ac:dyDescent="0.3">
      <c r="A698" t="s">
        <v>3816</v>
      </c>
      <c r="B698" t="s">
        <v>52</v>
      </c>
      <c r="C698" t="s">
        <v>2212</v>
      </c>
      <c r="D698" t="s">
        <v>736</v>
      </c>
      <c r="E698" t="s">
        <v>3817</v>
      </c>
      <c r="F698">
        <v>1.87692304757925</v>
      </c>
      <c r="G698">
        <v>13</v>
      </c>
      <c r="H698">
        <v>4000</v>
      </c>
      <c r="I698" t="s">
        <v>1892</v>
      </c>
      <c r="J698" t="s">
        <v>1096</v>
      </c>
      <c r="K698" t="s">
        <v>1095</v>
      </c>
      <c r="O698" t="str">
        <f t="shared" si="200"/>
        <v>Jordan Leggett</v>
      </c>
      <c r="P698" t="str">
        <f>IFERROR(VLOOKUP(O:O,'Name Bridge'!A:B,2,FALSE),O:O)</f>
        <v>Jordan Leggett</v>
      </c>
      <c r="Q698" s="12">
        <f>VLOOKUP($K698,'Defensive Stats'!$AC:$AH,2,FALSE)</f>
        <v>6.4145936981757874</v>
      </c>
      <c r="R698" s="12">
        <f>VLOOKUP($K698,'Defensive Stats'!$AC:$AH,4,FALSE)</f>
        <v>4.2347826086956522</v>
      </c>
      <c r="S698" s="12">
        <f>VLOOKUP($K698,'Defensive Stats'!$AC:$AH,6,FALSE)</f>
        <v>10.425876010781671</v>
      </c>
      <c r="T698" s="12">
        <f>IFERROR(VLOOKUP($P698,Passing!$C:$AF,9,FALSE)/VLOOKUP($P698,Passing!$C:$AF,5,FALSE),0)</f>
        <v>0</v>
      </c>
      <c r="U698" s="12">
        <f>IFERROR(VLOOKUP($P698,Passing!$C:$AF,11,FALSE)/VLOOKUP($P698,Passing!$C:$AF,5,FALSE),0)</f>
        <v>0</v>
      </c>
      <c r="V698" s="12">
        <f>IFERROR(VLOOKUP($P698,Passing!$C:$AF,18,FALSE),0)</f>
        <v>0</v>
      </c>
      <c r="W698" s="12">
        <f>IFERROR(VLOOKUP($P698,Passing!$C:$AF,12,FALSE)/VLOOKUP($P698,Passing!$C:$AF,5,FALSE),0)</f>
        <v>0</v>
      </c>
      <c r="X698" s="12">
        <f>IFERROR(IF(OR($B698="D",$B698="K"),0,VLOOKUP($P698,Receiving!$C:$T,7,FALSE)/VLOOKUP($P698,Receiving!$C:$T,5,FALSE)),0)*$AJ698</f>
        <v>0</v>
      </c>
      <c r="Y698" s="21">
        <f>IFERROR(VLOOKUP($P698,Receiving!$C:$T,8,FALSE)/VLOOKUP($P698,Receiving!$C:$T,5,FALSE),0)</f>
        <v>0</v>
      </c>
      <c r="Z698" s="21">
        <f>IFERROR(VLOOKUP($P698,Receiving!$C:$T,10,FALSE)/VLOOKUP($P698,Receiving!$C:$T,5,FALSE),0)</f>
        <v>0</v>
      </c>
      <c r="AA698" s="21">
        <f>IFERROR(VLOOKUP($P698,Receiving!$C:$T,11,FALSE),0)</f>
        <v>0</v>
      </c>
      <c r="AB698" s="21">
        <f>IFERROR(VLOOKUP($P698,Receiving!$C:$T,14,FALSE),0)</f>
        <v>0</v>
      </c>
      <c r="AC698" s="21">
        <f>IFERROR(VLOOKUP($P698,Receiving!$C:$T,11,FALSE)/VLOOKUP($P698,Receiving!$C:$T,5,FALSE),0)</f>
        <v>0</v>
      </c>
      <c r="AD698" s="12">
        <f>IFERROR(VLOOKUP($P698,Rushing!$C:$P,7,FALSE)/VLOOKUP($P698,Rushing!$C:$P,5,FALSE),0)</f>
        <v>0</v>
      </c>
      <c r="AE698" s="12">
        <f>IFERROR(VLOOKUP($P698,Rushing!$C:$P,8,FALSE)/VLOOKUP($P698,Rushing!$C:$P,5,FALSE),0)</f>
        <v>0</v>
      </c>
      <c r="AF698" s="12">
        <f>IFERROR(VLOOKUP($P698,Rushing!$C:$P,12,FALSE),0)</f>
        <v>0</v>
      </c>
      <c r="AG698" s="12">
        <f>IFERROR(VLOOKUP($P698,Rushing!$C:$P,9,FALSE)/VLOOKUP($P698,Rushing!$C:$P,5,FALSE),0)</f>
        <v>0</v>
      </c>
      <c r="AH698" s="12">
        <f>VLOOKUP($J698,'Vegas Odds'!$B:$S,18,FALSE)</f>
        <v>44.70009236218047</v>
      </c>
      <c r="AI698" s="12">
        <f>VLOOKUP($J698,'Vegas Odds'!$B:$S,17,FALSE)</f>
        <v>20.599907637819527</v>
      </c>
      <c r="AJ698">
        <v>1</v>
      </c>
      <c r="AK698" s="12">
        <f t="shared" si="193"/>
        <v>0</v>
      </c>
      <c r="AL698" s="12">
        <f t="shared" si="194"/>
        <v>0</v>
      </c>
      <c r="AM698" s="12">
        <f>V698/Team_Defense_Table[[#Totals],[Passing yds/att]]*'Fanduel Export'!Q698</f>
        <v>0</v>
      </c>
      <c r="AN698" s="12">
        <f t="shared" si="209"/>
        <v>0</v>
      </c>
      <c r="AO698" s="12">
        <f>IFERROR(IF(OR($B698="D",$B698="K"),0,VLOOKUP($P698,Receiving!$C:$T,7,FALSE)/VLOOKUP($P698,Receiving!$C:$T,5,FALSE)),0)*$AJ698</f>
        <v>0</v>
      </c>
      <c r="AP698" s="21">
        <f t="shared" si="201"/>
        <v>39.892780830280827</v>
      </c>
      <c r="AQ698" s="21">
        <f t="shared" si="202"/>
        <v>0</v>
      </c>
      <c r="AR698" s="22">
        <f t="shared" si="195"/>
        <v>0</v>
      </c>
      <c r="AS698" s="22">
        <f t="shared" si="203"/>
        <v>0</v>
      </c>
      <c r="AT698" s="22">
        <f>AA698/Team_Defense_Table[[#Totals],[Yards per completion]]*'Fanduel Export'!S698</f>
        <v>0</v>
      </c>
      <c r="AU698" s="12">
        <f t="shared" si="210"/>
        <v>0</v>
      </c>
      <c r="AV698" s="12">
        <f t="shared" si="196"/>
        <v>0</v>
      </c>
      <c r="AW698" s="21">
        <f t="shared" si="204"/>
        <v>23.153159340659339</v>
      </c>
      <c r="AX698" s="12">
        <f t="shared" si="205"/>
        <v>0</v>
      </c>
      <c r="AY698" s="12">
        <f>AF698/Team_Defense_Table[[#Totals],[Rushing Y/A]]*R698</f>
        <v>0</v>
      </c>
      <c r="AZ698" s="12">
        <f t="shared" si="211"/>
        <v>0</v>
      </c>
      <c r="BA698" s="22">
        <f t="shared" si="197"/>
        <v>0</v>
      </c>
      <c r="BB698" s="22">
        <f t="shared" si="198"/>
        <v>0</v>
      </c>
      <c r="BC698" s="21">
        <f t="shared" si="199"/>
        <v>0</v>
      </c>
      <c r="BD698" t="str">
        <f t="shared" si="206"/>
        <v>Jordan Leggett</v>
      </c>
      <c r="BE698">
        <f t="shared" si="207"/>
        <v>4000</v>
      </c>
      <c r="BF698" t="str">
        <f t="shared" si="208"/>
        <v>TE</v>
      </c>
    </row>
    <row r="699" spans="1:58" x14ac:dyDescent="0.3">
      <c r="A699" t="s">
        <v>3818</v>
      </c>
      <c r="B699" t="s">
        <v>52</v>
      </c>
      <c r="C699" t="s">
        <v>2270</v>
      </c>
      <c r="D699" t="s">
        <v>3819</v>
      </c>
      <c r="E699" t="s">
        <v>3820</v>
      </c>
      <c r="F699">
        <v>0</v>
      </c>
      <c r="G699">
        <v>0</v>
      </c>
      <c r="H699">
        <v>4000</v>
      </c>
      <c r="I699" t="s">
        <v>1941</v>
      </c>
      <c r="J699" t="s">
        <v>135</v>
      </c>
      <c r="K699" t="s">
        <v>76</v>
      </c>
      <c r="O699" t="str">
        <f t="shared" si="200"/>
        <v>Marcus Baugh</v>
      </c>
      <c r="P699" t="str">
        <f>IFERROR(VLOOKUP(O:O,'Name Bridge'!A:B,2,FALSE),O:O)</f>
        <v>Marcus Baugh</v>
      </c>
      <c r="Q699" s="12">
        <f>VLOOKUP($K699,'Defensive Stats'!$AC:$AH,2,FALSE)</f>
        <v>6.7688266199649734</v>
      </c>
      <c r="R699" s="12">
        <f>VLOOKUP($K699,'Defensive Stats'!$AC:$AH,4,FALSE)</f>
        <v>4.0849858356940514</v>
      </c>
      <c r="S699" s="12">
        <f>VLOOKUP($K699,'Defensive Stats'!$AC:$AH,6,FALSE)</f>
        <v>11.10632183908046</v>
      </c>
      <c r="T699" s="12">
        <f>IFERROR(VLOOKUP($P699,Passing!$C:$AF,9,FALSE)/VLOOKUP($P699,Passing!$C:$AF,5,FALSE),0)</f>
        <v>0</v>
      </c>
      <c r="U699" s="12">
        <f>IFERROR(VLOOKUP($P699,Passing!$C:$AF,11,FALSE)/VLOOKUP($P699,Passing!$C:$AF,5,FALSE),0)</f>
        <v>0</v>
      </c>
      <c r="V699" s="12">
        <f>IFERROR(VLOOKUP($P699,Passing!$C:$AF,18,FALSE),0)</f>
        <v>0</v>
      </c>
      <c r="W699" s="12">
        <f>IFERROR(VLOOKUP($P699,Passing!$C:$AF,12,FALSE)/VLOOKUP($P699,Passing!$C:$AF,5,FALSE),0)</f>
        <v>0</v>
      </c>
      <c r="X699" s="12">
        <f>IFERROR(IF(OR($B699="D",$B699="K"),0,VLOOKUP($P699,Receiving!$C:$T,7,FALSE)/VLOOKUP($P699,Receiving!$C:$T,5,FALSE)),0)*$AJ699</f>
        <v>0</v>
      </c>
      <c r="Y699" s="21">
        <f>IFERROR(VLOOKUP($P699,Receiving!$C:$T,8,FALSE)/VLOOKUP($P699,Receiving!$C:$T,5,FALSE),0)</f>
        <v>0</v>
      </c>
      <c r="Z699" s="21">
        <f>IFERROR(VLOOKUP($P699,Receiving!$C:$T,10,FALSE)/VLOOKUP($P699,Receiving!$C:$T,5,FALSE),0)</f>
        <v>0</v>
      </c>
      <c r="AA699" s="21">
        <f>IFERROR(VLOOKUP($P699,Receiving!$C:$T,11,FALSE),0)</f>
        <v>0</v>
      </c>
      <c r="AB699" s="21">
        <f>IFERROR(VLOOKUP($P699,Receiving!$C:$T,14,FALSE),0)</f>
        <v>0</v>
      </c>
      <c r="AC699" s="21">
        <f>IFERROR(VLOOKUP($P699,Receiving!$C:$T,11,FALSE)/VLOOKUP($P699,Receiving!$C:$T,5,FALSE),0)</f>
        <v>0</v>
      </c>
      <c r="AD699" s="12">
        <f>IFERROR(VLOOKUP($P699,Rushing!$C:$P,7,FALSE)/VLOOKUP($P699,Rushing!$C:$P,5,FALSE),0)</f>
        <v>0</v>
      </c>
      <c r="AE699" s="12">
        <f>IFERROR(VLOOKUP($P699,Rushing!$C:$P,8,FALSE)/VLOOKUP($P699,Rushing!$C:$P,5,FALSE),0)</f>
        <v>0</v>
      </c>
      <c r="AF699" s="12">
        <f>IFERROR(VLOOKUP($P699,Rushing!$C:$P,12,FALSE),0)</f>
        <v>0</v>
      </c>
      <c r="AG699" s="12">
        <f>IFERROR(VLOOKUP($P699,Rushing!$C:$P,9,FALSE)/VLOOKUP($P699,Rushing!$C:$P,5,FALSE),0)</f>
        <v>0</v>
      </c>
      <c r="AH699" s="12">
        <f>VLOOKUP($J699,'Vegas Odds'!$B:$S,18,FALSE)</f>
        <v>36.75783627131635</v>
      </c>
      <c r="AI699" s="12">
        <f>VLOOKUP($J699,'Vegas Odds'!$B:$S,17,FALSE)</f>
        <v>17.842163728683655</v>
      </c>
      <c r="AJ699">
        <v>1</v>
      </c>
      <c r="AK699" s="12">
        <f t="shared" si="193"/>
        <v>0</v>
      </c>
      <c r="AL699" s="12">
        <f t="shared" si="194"/>
        <v>0</v>
      </c>
      <c r="AM699" s="12">
        <f>V699/Team_Defense_Table[[#Totals],[Passing yds/att]]*'Fanduel Export'!Q699</f>
        <v>0</v>
      </c>
      <c r="AN699" s="12">
        <f t="shared" si="209"/>
        <v>0</v>
      </c>
      <c r="AO699" s="12">
        <f>IFERROR(IF(OR($B699="D",$B699="K"),0,VLOOKUP($P699,Receiving!$C:$T,7,FALSE)/VLOOKUP($P699,Receiving!$C:$T,5,FALSE)),0)*$AJ699</f>
        <v>0</v>
      </c>
      <c r="AP699" s="21">
        <f t="shared" si="201"/>
        <v>32.519155844155847</v>
      </c>
      <c r="AQ699" s="21">
        <f t="shared" si="202"/>
        <v>0</v>
      </c>
      <c r="AR699" s="22">
        <f t="shared" si="195"/>
        <v>0</v>
      </c>
      <c r="AS699" s="22">
        <f t="shared" si="203"/>
        <v>0</v>
      </c>
      <c r="AT699" s="22">
        <f>AA699/Team_Defense_Table[[#Totals],[Yards per completion]]*'Fanduel Export'!S699</f>
        <v>0</v>
      </c>
      <c r="AU699" s="12">
        <f t="shared" si="210"/>
        <v>0</v>
      </c>
      <c r="AV699" s="12">
        <f t="shared" si="196"/>
        <v>0</v>
      </c>
      <c r="AW699" s="21">
        <f t="shared" si="204"/>
        <v>36.928205128205128</v>
      </c>
      <c r="AX699" s="12">
        <f t="shared" si="205"/>
        <v>0</v>
      </c>
      <c r="AY699" s="12">
        <f>AF699/Team_Defense_Table[[#Totals],[Rushing Y/A]]*R699</f>
        <v>0</v>
      </c>
      <c r="AZ699" s="12">
        <f t="shared" si="211"/>
        <v>0</v>
      </c>
      <c r="BA699" s="22">
        <f t="shared" si="197"/>
        <v>0</v>
      </c>
      <c r="BB699" s="22">
        <f t="shared" si="198"/>
        <v>0</v>
      </c>
      <c r="BC699" s="21">
        <f t="shared" si="199"/>
        <v>0</v>
      </c>
      <c r="BD699" t="str">
        <f t="shared" si="206"/>
        <v>Marcus Baugh</v>
      </c>
      <c r="BE699">
        <f t="shared" si="207"/>
        <v>4000</v>
      </c>
      <c r="BF699" t="str">
        <f t="shared" si="208"/>
        <v>TE</v>
      </c>
    </row>
    <row r="700" spans="1:58" x14ac:dyDescent="0.3">
      <c r="A700" t="s">
        <v>3821</v>
      </c>
      <c r="B700" t="s">
        <v>52</v>
      </c>
      <c r="C700" t="s">
        <v>3822</v>
      </c>
      <c r="D700" t="s">
        <v>636</v>
      </c>
      <c r="E700" t="s">
        <v>3823</v>
      </c>
      <c r="F700">
        <v>0.40000000596046398</v>
      </c>
      <c r="G700">
        <v>2</v>
      </c>
      <c r="H700">
        <v>4000</v>
      </c>
      <c r="I700" t="s">
        <v>1996</v>
      </c>
      <c r="J700" t="s">
        <v>104</v>
      </c>
      <c r="K700" t="s">
        <v>1092</v>
      </c>
      <c r="O700" t="str">
        <f t="shared" si="200"/>
        <v>Xavier Grimble</v>
      </c>
      <c r="P700" t="str">
        <f>IFERROR(VLOOKUP(O:O,'Name Bridge'!A:B,2,FALSE),O:O)</f>
        <v>Xavier Grimble</v>
      </c>
      <c r="Q700" s="12">
        <f>VLOOKUP($K700,'Defensive Stats'!$AC:$AH,2,FALSE)</f>
        <v>7.3075435203094781</v>
      </c>
      <c r="R700" s="12">
        <f>VLOOKUP($K700,'Defensive Stats'!$AC:$AH,4,FALSE)</f>
        <v>5.1241379310344826</v>
      </c>
      <c r="S700" s="12">
        <f>VLOOKUP($K700,'Defensive Stats'!$AC:$AH,6,FALSE)</f>
        <v>11.553516819571865</v>
      </c>
      <c r="T700" s="12">
        <f>IFERROR(VLOOKUP($P700,Passing!$C:$AF,9,FALSE)/VLOOKUP($P700,Passing!$C:$AF,5,FALSE),0)</f>
        <v>0</v>
      </c>
      <c r="U700" s="12">
        <f>IFERROR(VLOOKUP($P700,Passing!$C:$AF,11,FALSE)/VLOOKUP($P700,Passing!$C:$AF,5,FALSE),0)</f>
        <v>0</v>
      </c>
      <c r="V700" s="12">
        <f>IFERROR(VLOOKUP($P700,Passing!$C:$AF,18,FALSE),0)</f>
        <v>0</v>
      </c>
      <c r="W700" s="12">
        <f>IFERROR(VLOOKUP($P700,Passing!$C:$AF,12,FALSE)/VLOOKUP($P700,Passing!$C:$AF,5,FALSE),0)</f>
        <v>0</v>
      </c>
      <c r="X700" s="12">
        <f>IFERROR(IF(OR($B700="D",$B700="K"),0,VLOOKUP($P700,Receiving!$C:$T,7,FALSE)/VLOOKUP($P700,Receiving!$C:$T,5,FALSE)),0)*$AJ700</f>
        <v>1</v>
      </c>
      <c r="Y700" s="21">
        <f>IFERROR(VLOOKUP($P700,Receiving!$C:$T,8,FALSE)/VLOOKUP($P700,Receiving!$C:$T,5,FALSE),0)</f>
        <v>0.33333333333333331</v>
      </c>
      <c r="Z700" s="21">
        <f>IFERROR(VLOOKUP($P700,Receiving!$C:$T,10,FALSE)/VLOOKUP($P700,Receiving!$C:$T,5,FALSE),0)</f>
        <v>1</v>
      </c>
      <c r="AA700" s="21">
        <f>IFERROR(VLOOKUP($P700,Receiving!$C:$T,11,FALSE),0)</f>
        <v>3</v>
      </c>
      <c r="AB700" s="21">
        <f>IFERROR(VLOOKUP($P700,Receiving!$C:$T,14,FALSE),0)</f>
        <v>3</v>
      </c>
      <c r="AC700" s="21">
        <f>IFERROR(VLOOKUP($P700,Receiving!$C:$T,11,FALSE)/VLOOKUP($P700,Receiving!$C:$T,5,FALSE),0)</f>
        <v>1</v>
      </c>
      <c r="AD700" s="12">
        <f>IFERROR(VLOOKUP($P700,Rushing!$C:$P,7,FALSE)/VLOOKUP($P700,Rushing!$C:$P,5,FALSE),0)</f>
        <v>0</v>
      </c>
      <c r="AE700" s="12">
        <f>IFERROR(VLOOKUP($P700,Rushing!$C:$P,8,FALSE)/VLOOKUP($P700,Rushing!$C:$P,5,FALSE),0)</f>
        <v>0</v>
      </c>
      <c r="AF700" s="12">
        <f>IFERROR(VLOOKUP($P700,Rushing!$C:$P,12,FALSE),0)</f>
        <v>0</v>
      </c>
      <c r="AG700" s="12">
        <f>IFERROR(VLOOKUP($P700,Rushing!$C:$P,9,FALSE)/VLOOKUP($P700,Rushing!$C:$P,5,FALSE),0)</f>
        <v>0</v>
      </c>
      <c r="AH700" s="12">
        <f>VLOOKUP($J700,'Vegas Odds'!$B:$S,18,FALSE)</f>
        <v>24.832312195121943</v>
      </c>
      <c r="AI700" s="12">
        <f>VLOOKUP($J700,'Vegas Odds'!$B:$S,17,FALSE)</f>
        <v>36.767687804878058</v>
      </c>
      <c r="AJ700">
        <v>1</v>
      </c>
      <c r="AK700" s="12">
        <f t="shared" si="193"/>
        <v>0</v>
      </c>
      <c r="AL700" s="12">
        <f t="shared" si="194"/>
        <v>0</v>
      </c>
      <c r="AM700" s="12">
        <f>V700/Team_Defense_Table[[#Totals],[Passing yds/att]]*'Fanduel Export'!Q700</f>
        <v>0</v>
      </c>
      <c r="AN700" s="12">
        <f t="shared" si="209"/>
        <v>0</v>
      </c>
      <c r="AO700" s="12">
        <f>IFERROR(IF(OR($B700="D",$B700="K"),0,VLOOKUP($P700,Receiving!$C:$T,7,FALSE)/VLOOKUP($P700,Receiving!$C:$T,5,FALSE)),0)*$AJ700</f>
        <v>1</v>
      </c>
      <c r="AP700" s="21">
        <f t="shared" si="201"/>
        <v>34.886584249084251</v>
      </c>
      <c r="AQ700" s="21">
        <f t="shared" si="202"/>
        <v>0.71180119033217681</v>
      </c>
      <c r="AR700" s="22">
        <f t="shared" si="195"/>
        <v>0.33333333333333331</v>
      </c>
      <c r="AS700" s="22">
        <f t="shared" si="203"/>
        <v>0.23726706344405893</v>
      </c>
      <c r="AT700" s="22">
        <f>AA700/Team_Defense_Table[[#Totals],[Yards per completion]]*'Fanduel Export'!S700</f>
        <v>3.2641606701769468</v>
      </c>
      <c r="AU700" s="12">
        <f t="shared" si="210"/>
        <v>0.77447781682247552</v>
      </c>
      <c r="AV700" s="12">
        <f t="shared" si="196"/>
        <v>0</v>
      </c>
      <c r="AW700" s="21">
        <f t="shared" si="204"/>
        <v>29.715476190476192</v>
      </c>
      <c r="AX700" s="12">
        <f t="shared" si="205"/>
        <v>0</v>
      </c>
      <c r="AY700" s="12">
        <f>AF700/Team_Defense_Table[[#Totals],[Rushing Y/A]]*R700</f>
        <v>0</v>
      </c>
      <c r="AZ700" s="12">
        <f t="shared" si="211"/>
        <v>0</v>
      </c>
      <c r="BA700" s="22">
        <f t="shared" si="197"/>
        <v>0.24411444834891421</v>
      </c>
      <c r="BB700" s="22">
        <f t="shared" si="198"/>
        <v>6.1028612087228554E-2</v>
      </c>
      <c r="BC700" s="21">
        <f t="shared" si="199"/>
        <v>0.25</v>
      </c>
      <c r="BD700" t="str">
        <f t="shared" si="206"/>
        <v>Xavier Grimble</v>
      </c>
      <c r="BE700">
        <f t="shared" si="207"/>
        <v>4000</v>
      </c>
      <c r="BF700" t="str">
        <f t="shared" si="208"/>
        <v>TE</v>
      </c>
    </row>
    <row r="701" spans="1:58" x14ac:dyDescent="0.3">
      <c r="A701" t="s">
        <v>3824</v>
      </c>
      <c r="B701" t="s">
        <v>52</v>
      </c>
      <c r="C701" t="s">
        <v>1949</v>
      </c>
      <c r="D701" t="s">
        <v>3825</v>
      </c>
      <c r="E701" t="s">
        <v>3826</v>
      </c>
      <c r="F701">
        <v>0</v>
      </c>
      <c r="G701">
        <v>0</v>
      </c>
      <c r="H701">
        <v>4000</v>
      </c>
      <c r="I701" t="s">
        <v>1884</v>
      </c>
      <c r="J701" t="s">
        <v>1138</v>
      </c>
      <c r="K701" t="s">
        <v>33</v>
      </c>
      <c r="O701" t="str">
        <f t="shared" si="200"/>
        <v>Nick Bowers</v>
      </c>
      <c r="P701" t="str">
        <f>IFERROR(VLOOKUP(O:O,'Name Bridge'!A:B,2,FALSE),O:O)</f>
        <v>Nick Bowers</v>
      </c>
      <c r="Q701" s="12">
        <f>VLOOKUP($K701,'Defensive Stats'!$AC:$AH,2,FALSE)</f>
        <v>6.7941176470588234</v>
      </c>
      <c r="R701" s="12">
        <f>VLOOKUP($K701,'Defensive Stats'!$AC:$AH,4,FALSE)</f>
        <v>5.1595505617977526</v>
      </c>
      <c r="S701" s="12">
        <f>VLOOKUP($K701,'Defensive Stats'!$AC:$AH,6,FALSE)</f>
        <v>10.651296829971182</v>
      </c>
      <c r="T701" s="12">
        <f>IFERROR(VLOOKUP($P701,Passing!$C:$AF,9,FALSE)/VLOOKUP($P701,Passing!$C:$AF,5,FALSE),0)</f>
        <v>0</v>
      </c>
      <c r="U701" s="12">
        <f>IFERROR(VLOOKUP($P701,Passing!$C:$AF,11,FALSE)/VLOOKUP($P701,Passing!$C:$AF,5,FALSE),0)</f>
        <v>0</v>
      </c>
      <c r="V701" s="12">
        <f>IFERROR(VLOOKUP($P701,Passing!$C:$AF,18,FALSE),0)</f>
        <v>0</v>
      </c>
      <c r="W701" s="12">
        <f>IFERROR(VLOOKUP($P701,Passing!$C:$AF,12,FALSE)/VLOOKUP($P701,Passing!$C:$AF,5,FALSE),0)</f>
        <v>0</v>
      </c>
      <c r="X701" s="12">
        <f>IFERROR(IF(OR($B701="D",$B701="K"),0,VLOOKUP($P701,Receiving!$C:$T,7,FALSE)/VLOOKUP($P701,Receiving!$C:$T,5,FALSE)),0)*$AJ701</f>
        <v>0</v>
      </c>
      <c r="Y701" s="21">
        <f>IFERROR(VLOOKUP($P701,Receiving!$C:$T,8,FALSE)/VLOOKUP($P701,Receiving!$C:$T,5,FALSE),0)</f>
        <v>0</v>
      </c>
      <c r="Z701" s="21">
        <f>IFERROR(VLOOKUP($P701,Receiving!$C:$T,10,FALSE)/VLOOKUP($P701,Receiving!$C:$T,5,FALSE),0)</f>
        <v>0</v>
      </c>
      <c r="AA701" s="21">
        <f>IFERROR(VLOOKUP($P701,Receiving!$C:$T,11,FALSE),0)</f>
        <v>0</v>
      </c>
      <c r="AB701" s="21">
        <f>IFERROR(VLOOKUP($P701,Receiving!$C:$T,14,FALSE),0)</f>
        <v>0</v>
      </c>
      <c r="AC701" s="21">
        <f>IFERROR(VLOOKUP($P701,Receiving!$C:$T,11,FALSE)/VLOOKUP($P701,Receiving!$C:$T,5,FALSE),0)</f>
        <v>0</v>
      </c>
      <c r="AD701" s="12">
        <f>IFERROR(VLOOKUP($P701,Rushing!$C:$P,7,FALSE)/VLOOKUP($P701,Rushing!$C:$P,5,FALSE),0)</f>
        <v>0</v>
      </c>
      <c r="AE701" s="12">
        <f>IFERROR(VLOOKUP($P701,Rushing!$C:$P,8,FALSE)/VLOOKUP($P701,Rushing!$C:$P,5,FALSE),0)</f>
        <v>0</v>
      </c>
      <c r="AF701" s="12">
        <f>IFERROR(VLOOKUP($P701,Rushing!$C:$P,12,FALSE),0)</f>
        <v>0</v>
      </c>
      <c r="AG701" s="12">
        <f>IFERROR(VLOOKUP($P701,Rushing!$C:$P,9,FALSE)/VLOOKUP($P701,Rushing!$C:$P,5,FALSE),0)</f>
        <v>0</v>
      </c>
      <c r="AH701" s="12">
        <f>VLOOKUP($J701,'Vegas Odds'!$B:$S,18,FALSE)</f>
        <v>29.094443537499998</v>
      </c>
      <c r="AI701" s="12">
        <f>VLOOKUP($J701,'Vegas Odds'!$B:$S,17,FALSE)</f>
        <v>32.205556462499999</v>
      </c>
      <c r="AJ701">
        <v>1</v>
      </c>
      <c r="AK701" s="12">
        <f t="shared" si="193"/>
        <v>0</v>
      </c>
      <c r="AL701" s="12">
        <f t="shared" si="194"/>
        <v>0</v>
      </c>
      <c r="AM701" s="12">
        <f>V701/Team_Defense_Table[[#Totals],[Passing yds/att]]*'Fanduel Export'!Q701</f>
        <v>0</v>
      </c>
      <c r="AN701" s="12">
        <f t="shared" si="209"/>
        <v>0</v>
      </c>
      <c r="AO701" s="12">
        <f>IFERROR(IF(OR($B701="D",$B701="K"),0,VLOOKUP($P701,Receiving!$C:$T,7,FALSE)/VLOOKUP($P701,Receiving!$C:$T,5,FALSE)),0)*$AJ701</f>
        <v>0</v>
      </c>
      <c r="AP701" s="21">
        <f t="shared" si="201"/>
        <v>44.777285214785209</v>
      </c>
      <c r="AQ701" s="21">
        <f t="shared" si="202"/>
        <v>0</v>
      </c>
      <c r="AR701" s="22">
        <f t="shared" si="195"/>
        <v>0</v>
      </c>
      <c r="AS701" s="22">
        <f t="shared" si="203"/>
        <v>0</v>
      </c>
      <c r="AT701" s="22">
        <f>AA701/Team_Defense_Table[[#Totals],[Yards per completion]]*'Fanduel Export'!S701</f>
        <v>0</v>
      </c>
      <c r="AU701" s="12">
        <f t="shared" si="210"/>
        <v>0</v>
      </c>
      <c r="AV701" s="12">
        <f t="shared" si="196"/>
        <v>0</v>
      </c>
      <c r="AW701" s="21">
        <f t="shared" si="204"/>
        <v>27.354940892440894</v>
      </c>
      <c r="AX701" s="12">
        <f t="shared" si="205"/>
        <v>0</v>
      </c>
      <c r="AY701" s="12">
        <f>AF701/Team_Defense_Table[[#Totals],[Rushing Y/A]]*R701</f>
        <v>0</v>
      </c>
      <c r="AZ701" s="12">
        <f t="shared" si="211"/>
        <v>0</v>
      </c>
      <c r="BA701" s="22">
        <f t="shared" si="197"/>
        <v>0</v>
      </c>
      <c r="BB701" s="22">
        <f t="shared" si="198"/>
        <v>0</v>
      </c>
      <c r="BC701" s="21">
        <f t="shared" si="199"/>
        <v>0</v>
      </c>
      <c r="BD701" t="str">
        <f t="shared" si="206"/>
        <v>Nick Bowers</v>
      </c>
      <c r="BE701">
        <f t="shared" si="207"/>
        <v>4000</v>
      </c>
      <c r="BF701" t="str">
        <f t="shared" si="208"/>
        <v>TE</v>
      </c>
    </row>
    <row r="702" spans="1:58" x14ac:dyDescent="0.3">
      <c r="A702" t="s">
        <v>3827</v>
      </c>
      <c r="B702" t="s">
        <v>52</v>
      </c>
      <c r="C702" t="s">
        <v>2123</v>
      </c>
      <c r="D702" t="s">
        <v>3828</v>
      </c>
      <c r="E702" t="s">
        <v>2840</v>
      </c>
      <c r="F702">
        <v>0</v>
      </c>
      <c r="G702">
        <v>0</v>
      </c>
      <c r="H702">
        <v>4000</v>
      </c>
      <c r="I702" t="s">
        <v>1922</v>
      </c>
      <c r="J702" t="s">
        <v>107</v>
      </c>
      <c r="K702" t="s">
        <v>130</v>
      </c>
      <c r="O702" t="str">
        <f t="shared" si="200"/>
        <v>Nate Becker</v>
      </c>
      <c r="P702" t="str">
        <f>IFERROR(VLOOKUP(O:O,'Name Bridge'!A:B,2,FALSE),O:O)</f>
        <v>Nate Becker</v>
      </c>
      <c r="Q702" s="12">
        <f>VLOOKUP($K702,'Defensive Stats'!$AC:$AH,2,FALSE)</f>
        <v>6.45982905982906</v>
      </c>
      <c r="R702" s="12">
        <f>VLOOKUP($K702,'Defensive Stats'!$AC:$AH,4,FALSE)</f>
        <v>3.3357314148681056</v>
      </c>
      <c r="S702" s="12">
        <f>VLOOKUP($K702,'Defensive Stats'!$AC:$AH,6,FALSE)</f>
        <v>10.410468319559229</v>
      </c>
      <c r="T702" s="12">
        <f>IFERROR(VLOOKUP($P702,Passing!$C:$AF,9,FALSE)/VLOOKUP($P702,Passing!$C:$AF,5,FALSE),0)</f>
        <v>0</v>
      </c>
      <c r="U702" s="12">
        <f>IFERROR(VLOOKUP($P702,Passing!$C:$AF,11,FALSE)/VLOOKUP($P702,Passing!$C:$AF,5,FALSE),0)</f>
        <v>0</v>
      </c>
      <c r="V702" s="12">
        <f>IFERROR(VLOOKUP($P702,Passing!$C:$AF,18,FALSE),0)</f>
        <v>0</v>
      </c>
      <c r="W702" s="12">
        <f>IFERROR(VLOOKUP($P702,Passing!$C:$AF,12,FALSE)/VLOOKUP($P702,Passing!$C:$AF,5,FALSE),0)</f>
        <v>0</v>
      </c>
      <c r="X702" s="12">
        <f>IFERROR(IF(OR($B702="D",$B702="K"),0,VLOOKUP($P702,Receiving!$C:$T,7,FALSE)/VLOOKUP($P702,Receiving!$C:$T,5,FALSE)),0)*$AJ702</f>
        <v>0</v>
      </c>
      <c r="Y702" s="21">
        <f>IFERROR(VLOOKUP($P702,Receiving!$C:$T,8,FALSE)/VLOOKUP($P702,Receiving!$C:$T,5,FALSE),0)</f>
        <v>0</v>
      </c>
      <c r="Z702" s="21">
        <f>IFERROR(VLOOKUP($P702,Receiving!$C:$T,10,FALSE)/VLOOKUP($P702,Receiving!$C:$T,5,FALSE),0)</f>
        <v>0</v>
      </c>
      <c r="AA702" s="21">
        <f>IFERROR(VLOOKUP($P702,Receiving!$C:$T,11,FALSE),0)</f>
        <v>0</v>
      </c>
      <c r="AB702" s="21">
        <f>IFERROR(VLOOKUP($P702,Receiving!$C:$T,14,FALSE),0)</f>
        <v>0</v>
      </c>
      <c r="AC702" s="21">
        <f>IFERROR(VLOOKUP($P702,Receiving!$C:$T,11,FALSE)/VLOOKUP($P702,Receiving!$C:$T,5,FALSE),0)</f>
        <v>0</v>
      </c>
      <c r="AD702" s="12">
        <f>IFERROR(VLOOKUP($P702,Rushing!$C:$P,7,FALSE)/VLOOKUP($P702,Rushing!$C:$P,5,FALSE),0)</f>
        <v>0</v>
      </c>
      <c r="AE702" s="12">
        <f>IFERROR(VLOOKUP($P702,Rushing!$C:$P,8,FALSE)/VLOOKUP($P702,Rushing!$C:$P,5,FALSE),0)</f>
        <v>0</v>
      </c>
      <c r="AF702" s="12">
        <f>IFERROR(VLOOKUP($P702,Rushing!$C:$P,12,FALSE),0)</f>
        <v>0</v>
      </c>
      <c r="AG702" s="12">
        <f>IFERROR(VLOOKUP($P702,Rushing!$C:$P,9,FALSE)/VLOOKUP($P702,Rushing!$C:$P,5,FALSE),0)</f>
        <v>0</v>
      </c>
      <c r="AH702" s="12">
        <f>VLOOKUP($J702,'Vegas Odds'!$B:$S,18,FALSE)</f>
        <v>31.210567449280106</v>
      </c>
      <c r="AI702" s="12">
        <f>VLOOKUP($J702,'Vegas Odds'!$B:$S,17,FALSE)</f>
        <v>27.689432550719893</v>
      </c>
      <c r="AJ702">
        <v>1</v>
      </c>
      <c r="AK702" s="12">
        <f t="shared" si="193"/>
        <v>0</v>
      </c>
      <c r="AL702" s="12">
        <f t="shared" si="194"/>
        <v>0</v>
      </c>
      <c r="AM702" s="12">
        <f>V702/Team_Defense_Table[[#Totals],[Passing yds/att]]*'Fanduel Export'!Q702</f>
        <v>0</v>
      </c>
      <c r="AN702" s="12">
        <f t="shared" si="209"/>
        <v>0</v>
      </c>
      <c r="AO702" s="12">
        <f>IFERROR(IF(OR($B702="D",$B702="K"),0,VLOOKUP($P702,Receiving!$C:$T,7,FALSE)/VLOOKUP($P702,Receiving!$C:$T,5,FALSE)),0)*$AJ702</f>
        <v>0</v>
      </c>
      <c r="AP702" s="21">
        <f t="shared" si="201"/>
        <v>43.803379953379959</v>
      </c>
      <c r="AQ702" s="21">
        <f t="shared" si="202"/>
        <v>0</v>
      </c>
      <c r="AR702" s="22">
        <f t="shared" si="195"/>
        <v>0</v>
      </c>
      <c r="AS702" s="22">
        <f t="shared" si="203"/>
        <v>0</v>
      </c>
      <c r="AT702" s="22">
        <f>AA702/Team_Defense_Table[[#Totals],[Yards per completion]]*'Fanduel Export'!S702</f>
        <v>0</v>
      </c>
      <c r="AU702" s="12">
        <f t="shared" si="210"/>
        <v>0</v>
      </c>
      <c r="AV702" s="12">
        <f t="shared" si="196"/>
        <v>0</v>
      </c>
      <c r="AW702" s="21">
        <f t="shared" si="204"/>
        <v>25.532284382284381</v>
      </c>
      <c r="AX702" s="12">
        <f t="shared" si="205"/>
        <v>0</v>
      </c>
      <c r="AY702" s="12">
        <f>AF702/Team_Defense_Table[[#Totals],[Rushing Y/A]]*R702</f>
        <v>0</v>
      </c>
      <c r="AZ702" s="12">
        <f t="shared" si="211"/>
        <v>0</v>
      </c>
      <c r="BA702" s="22">
        <f t="shared" si="197"/>
        <v>0</v>
      </c>
      <c r="BB702" s="22">
        <f t="shared" si="198"/>
        <v>0</v>
      </c>
      <c r="BC702" s="21">
        <f t="shared" si="199"/>
        <v>0</v>
      </c>
      <c r="BD702" t="str">
        <f t="shared" si="206"/>
        <v>Nate Becker</v>
      </c>
      <c r="BE702">
        <f t="shared" si="207"/>
        <v>4000</v>
      </c>
      <c r="BF702" t="str">
        <f t="shared" si="208"/>
        <v>TE</v>
      </c>
    </row>
    <row r="703" spans="1:58" x14ac:dyDescent="0.3">
      <c r="A703" t="s">
        <v>3829</v>
      </c>
      <c r="B703" t="s">
        <v>52</v>
      </c>
      <c r="C703" t="s">
        <v>3830</v>
      </c>
      <c r="D703" t="s">
        <v>3831</v>
      </c>
      <c r="E703" t="s">
        <v>3832</v>
      </c>
      <c r="F703">
        <v>0</v>
      </c>
      <c r="G703">
        <v>0</v>
      </c>
      <c r="H703">
        <v>4000</v>
      </c>
      <c r="I703" t="s">
        <v>1884</v>
      </c>
      <c r="J703" t="s">
        <v>33</v>
      </c>
      <c r="K703" t="s">
        <v>1138</v>
      </c>
      <c r="O703" t="str">
        <f t="shared" si="200"/>
        <v>Giovanni Ricci</v>
      </c>
      <c r="P703" t="str">
        <f>IFERROR(VLOOKUP(O:O,'Name Bridge'!A:B,2,FALSE),O:O)</f>
        <v>Giovanni Ricci</v>
      </c>
      <c r="Q703" s="12">
        <f>VLOOKUP($K703,'Defensive Stats'!$AC:$AH,2,FALSE)</f>
        <v>7.8079847908745244</v>
      </c>
      <c r="R703" s="12">
        <f>VLOOKUP($K703,'Defensive Stats'!$AC:$AH,4,FALSE)</f>
        <v>3.8765432098765431</v>
      </c>
      <c r="S703" s="12">
        <f>VLOOKUP($K703,'Defensive Stats'!$AC:$AH,6,FALSE)</f>
        <v>12.186943620178042</v>
      </c>
      <c r="T703" s="12">
        <f>IFERROR(VLOOKUP($P703,Passing!$C:$AF,9,FALSE)/VLOOKUP($P703,Passing!$C:$AF,5,FALSE),0)</f>
        <v>0</v>
      </c>
      <c r="U703" s="12">
        <f>IFERROR(VLOOKUP($P703,Passing!$C:$AF,11,FALSE)/VLOOKUP($P703,Passing!$C:$AF,5,FALSE),0)</f>
        <v>0</v>
      </c>
      <c r="V703" s="12">
        <f>IFERROR(VLOOKUP($P703,Passing!$C:$AF,18,FALSE),0)</f>
        <v>0</v>
      </c>
      <c r="W703" s="12">
        <f>IFERROR(VLOOKUP($P703,Passing!$C:$AF,12,FALSE)/VLOOKUP($P703,Passing!$C:$AF,5,FALSE),0)</f>
        <v>0</v>
      </c>
      <c r="X703" s="12">
        <f>IFERROR(IF(OR($B703="D",$B703="K"),0,VLOOKUP($P703,Receiving!$C:$T,7,FALSE)/VLOOKUP($P703,Receiving!$C:$T,5,FALSE)),0)*$AJ703</f>
        <v>0</v>
      </c>
      <c r="Y703" s="21">
        <f>IFERROR(VLOOKUP($P703,Receiving!$C:$T,8,FALSE)/VLOOKUP($P703,Receiving!$C:$T,5,FALSE),0)</f>
        <v>0</v>
      </c>
      <c r="Z703" s="21">
        <f>IFERROR(VLOOKUP($P703,Receiving!$C:$T,10,FALSE)/VLOOKUP($P703,Receiving!$C:$T,5,FALSE),0)</f>
        <v>0</v>
      </c>
      <c r="AA703" s="21">
        <f>IFERROR(VLOOKUP($P703,Receiving!$C:$T,11,FALSE),0)</f>
        <v>0</v>
      </c>
      <c r="AB703" s="21">
        <f>IFERROR(VLOOKUP($P703,Receiving!$C:$T,14,FALSE),0)</f>
        <v>0</v>
      </c>
      <c r="AC703" s="21">
        <f>IFERROR(VLOOKUP($P703,Receiving!$C:$T,11,FALSE)/VLOOKUP($P703,Receiving!$C:$T,5,FALSE),0)</f>
        <v>0</v>
      </c>
      <c r="AD703" s="12">
        <f>IFERROR(VLOOKUP($P703,Rushing!$C:$P,7,FALSE)/VLOOKUP($P703,Rushing!$C:$P,5,FALSE),0)</f>
        <v>0</v>
      </c>
      <c r="AE703" s="12">
        <f>IFERROR(VLOOKUP($P703,Rushing!$C:$P,8,FALSE)/VLOOKUP($P703,Rushing!$C:$P,5,FALSE),0)</f>
        <v>0</v>
      </c>
      <c r="AF703" s="12">
        <f>IFERROR(VLOOKUP($P703,Rushing!$C:$P,12,FALSE),0)</f>
        <v>0</v>
      </c>
      <c r="AG703" s="12">
        <f>IFERROR(VLOOKUP($P703,Rushing!$C:$P,9,FALSE)/VLOOKUP($P703,Rushing!$C:$P,5,FALSE),0)</f>
        <v>0</v>
      </c>
      <c r="AH703" s="12">
        <f>VLOOKUP($J703,'Vegas Odds'!$B:$S,18,FALSE)</f>
        <v>42.975624629062651</v>
      </c>
      <c r="AI703" s="12">
        <f>VLOOKUP($J703,'Vegas Odds'!$B:$S,17,FALSE)</f>
        <v>20.224375370937352</v>
      </c>
      <c r="AJ703">
        <v>1</v>
      </c>
      <c r="AK703" s="12">
        <f t="shared" si="193"/>
        <v>0</v>
      </c>
      <c r="AL703" s="12">
        <f t="shared" si="194"/>
        <v>0</v>
      </c>
      <c r="AM703" s="12">
        <f>V703/Team_Defense_Table[[#Totals],[Passing yds/att]]*'Fanduel Export'!Q703</f>
        <v>0</v>
      </c>
      <c r="AN703" s="12">
        <f t="shared" si="209"/>
        <v>0</v>
      </c>
      <c r="AO703" s="12">
        <f>IFERROR(IF(OR($B703="D",$B703="K"),0,VLOOKUP($P703,Receiving!$C:$T,7,FALSE)/VLOOKUP($P703,Receiving!$C:$T,5,FALSE)),0)*$AJ703</f>
        <v>0</v>
      </c>
      <c r="AP703" s="21">
        <f t="shared" si="201"/>
        <v>35.359294871794873</v>
      </c>
      <c r="AQ703" s="21">
        <f t="shared" si="202"/>
        <v>0</v>
      </c>
      <c r="AR703" s="22">
        <f t="shared" si="195"/>
        <v>0</v>
      </c>
      <c r="AS703" s="22">
        <f t="shared" si="203"/>
        <v>0</v>
      </c>
      <c r="AT703" s="22">
        <f>AA703/Team_Defense_Table[[#Totals],[Yards per completion]]*'Fanduel Export'!S703</f>
        <v>0</v>
      </c>
      <c r="AU703" s="12">
        <f t="shared" si="210"/>
        <v>0</v>
      </c>
      <c r="AV703" s="12">
        <f t="shared" si="196"/>
        <v>0</v>
      </c>
      <c r="AW703" s="21">
        <f t="shared" si="204"/>
        <v>28.778311965811962</v>
      </c>
      <c r="AX703" s="12">
        <f t="shared" si="205"/>
        <v>0</v>
      </c>
      <c r="AY703" s="12">
        <f>AF703/Team_Defense_Table[[#Totals],[Rushing Y/A]]*R703</f>
        <v>0</v>
      </c>
      <c r="AZ703" s="12">
        <f t="shared" si="211"/>
        <v>0</v>
      </c>
      <c r="BA703" s="22">
        <f t="shared" si="197"/>
        <v>0</v>
      </c>
      <c r="BB703" s="22">
        <f t="shared" si="198"/>
        <v>0</v>
      </c>
      <c r="BC703" s="21">
        <f t="shared" si="199"/>
        <v>0</v>
      </c>
      <c r="BD703" t="str">
        <f t="shared" si="206"/>
        <v>Giovanni Ricci</v>
      </c>
      <c r="BE703">
        <f t="shared" si="207"/>
        <v>4000</v>
      </c>
      <c r="BF703" t="str">
        <f t="shared" si="208"/>
        <v>TE</v>
      </c>
    </row>
    <row r="704" spans="1:58" x14ac:dyDescent="0.3">
      <c r="A704" t="s">
        <v>3833</v>
      </c>
      <c r="B704" t="s">
        <v>52</v>
      </c>
      <c r="C704" t="s">
        <v>3834</v>
      </c>
      <c r="D704" t="s">
        <v>3835</v>
      </c>
      <c r="E704" t="s">
        <v>3784</v>
      </c>
      <c r="F704">
        <v>0</v>
      </c>
      <c r="G704">
        <v>0</v>
      </c>
      <c r="H704">
        <v>4000</v>
      </c>
      <c r="I704" t="s">
        <v>1888</v>
      </c>
      <c r="J704" t="s">
        <v>54</v>
      </c>
      <c r="K704" t="s">
        <v>37</v>
      </c>
      <c r="O704" t="str">
        <f t="shared" si="200"/>
        <v>Harrison Bryant</v>
      </c>
      <c r="P704" t="str">
        <f>IFERROR(VLOOKUP(O:O,'Name Bridge'!A:B,2,FALSE),O:O)</f>
        <v>Harrison Bryant</v>
      </c>
      <c r="Q704" s="12">
        <f>VLOOKUP($K704,'Defensive Stats'!$AC:$AH,2,FALSE)</f>
        <v>6.09375</v>
      </c>
      <c r="R704" s="12">
        <f>VLOOKUP($K704,'Defensive Stats'!$AC:$AH,4,FALSE)</f>
        <v>4.3941176470588239</v>
      </c>
      <c r="S704" s="12">
        <f>VLOOKUP($K704,'Defensive Stats'!$AC:$AH,6,FALSE)</f>
        <v>10.424528301886792</v>
      </c>
      <c r="T704" s="12">
        <f>IFERROR(VLOOKUP($P704,Passing!$C:$AF,9,FALSE)/VLOOKUP($P704,Passing!$C:$AF,5,FALSE),0)</f>
        <v>0</v>
      </c>
      <c r="U704" s="12">
        <f>IFERROR(VLOOKUP($P704,Passing!$C:$AF,11,FALSE)/VLOOKUP($P704,Passing!$C:$AF,5,FALSE),0)</f>
        <v>0</v>
      </c>
      <c r="V704" s="12">
        <f>IFERROR(VLOOKUP($P704,Passing!$C:$AF,18,FALSE),0)</f>
        <v>0</v>
      </c>
      <c r="W704" s="12">
        <f>IFERROR(VLOOKUP($P704,Passing!$C:$AF,12,FALSE)/VLOOKUP($P704,Passing!$C:$AF,5,FALSE),0)</f>
        <v>0</v>
      </c>
      <c r="X704" s="12">
        <f>IFERROR(IF(OR($B704="D",$B704="K"),0,VLOOKUP($P704,Receiving!$C:$T,7,FALSE)/VLOOKUP($P704,Receiving!$C:$T,5,FALSE)),0)*$AJ704</f>
        <v>0</v>
      </c>
      <c r="Y704" s="21">
        <f>IFERROR(VLOOKUP($P704,Receiving!$C:$T,8,FALSE)/VLOOKUP($P704,Receiving!$C:$T,5,FALSE),0)</f>
        <v>0</v>
      </c>
      <c r="Z704" s="21">
        <f>IFERROR(VLOOKUP($P704,Receiving!$C:$T,10,FALSE)/VLOOKUP($P704,Receiving!$C:$T,5,FALSE),0)</f>
        <v>0</v>
      </c>
      <c r="AA704" s="21">
        <f>IFERROR(VLOOKUP($P704,Receiving!$C:$T,11,FALSE),0)</f>
        <v>0</v>
      </c>
      <c r="AB704" s="21">
        <f>IFERROR(VLOOKUP($P704,Receiving!$C:$T,14,FALSE),0)</f>
        <v>0</v>
      </c>
      <c r="AC704" s="21">
        <f>IFERROR(VLOOKUP($P704,Receiving!$C:$T,11,FALSE)/VLOOKUP($P704,Receiving!$C:$T,5,FALSE),0)</f>
        <v>0</v>
      </c>
      <c r="AD704" s="12">
        <f>IFERROR(VLOOKUP($P704,Rushing!$C:$P,7,FALSE)/VLOOKUP($P704,Rushing!$C:$P,5,FALSE),0)</f>
        <v>0</v>
      </c>
      <c r="AE704" s="12">
        <f>IFERROR(VLOOKUP($P704,Rushing!$C:$P,8,FALSE)/VLOOKUP($P704,Rushing!$C:$P,5,FALSE),0)</f>
        <v>0</v>
      </c>
      <c r="AF704" s="12">
        <f>IFERROR(VLOOKUP($P704,Rushing!$C:$P,12,FALSE),0)</f>
        <v>0</v>
      </c>
      <c r="AG704" s="12">
        <f>IFERROR(VLOOKUP($P704,Rushing!$C:$P,9,FALSE)/VLOOKUP($P704,Rushing!$C:$P,5,FALSE),0)</f>
        <v>0</v>
      </c>
      <c r="AH704" s="12">
        <f>VLOOKUP($J704,'Vegas Odds'!$B:$S,18,FALSE)</f>
        <v>39.317423175965665</v>
      </c>
      <c r="AI704" s="12">
        <f>VLOOKUP($J704,'Vegas Odds'!$B:$S,17,FALSE)</f>
        <v>20.682576824034335</v>
      </c>
      <c r="AJ704">
        <v>1</v>
      </c>
      <c r="AK704" s="12">
        <f t="shared" si="193"/>
        <v>0</v>
      </c>
      <c r="AL704" s="12">
        <f t="shared" si="194"/>
        <v>0</v>
      </c>
      <c r="AM704" s="12">
        <f>V704/Team_Defense_Table[[#Totals],[Passing yds/att]]*'Fanduel Export'!Q704</f>
        <v>0</v>
      </c>
      <c r="AN704" s="12">
        <f t="shared" si="209"/>
        <v>0</v>
      </c>
      <c r="AO704" s="12">
        <f>IFERROR(IF(OR($B704="D",$B704="K"),0,VLOOKUP($P704,Receiving!$C:$T,7,FALSE)/VLOOKUP($P704,Receiving!$C:$T,5,FALSE)),0)*$AJ704</f>
        <v>0</v>
      </c>
      <c r="AP704" s="21">
        <f t="shared" si="201"/>
        <v>34.054517704517707</v>
      </c>
      <c r="AQ704" s="21">
        <f t="shared" si="202"/>
        <v>0</v>
      </c>
      <c r="AR704" s="22">
        <f t="shared" si="195"/>
        <v>0</v>
      </c>
      <c r="AS704" s="22">
        <f t="shared" si="203"/>
        <v>0</v>
      </c>
      <c r="AT704" s="22">
        <f>AA704/Team_Defense_Table[[#Totals],[Yards per completion]]*'Fanduel Export'!S704</f>
        <v>0</v>
      </c>
      <c r="AU704" s="12">
        <f t="shared" si="210"/>
        <v>0</v>
      </c>
      <c r="AV704" s="12">
        <f t="shared" si="196"/>
        <v>0</v>
      </c>
      <c r="AW704" s="21">
        <f t="shared" si="204"/>
        <v>28.633928571428569</v>
      </c>
      <c r="AX704" s="12">
        <f t="shared" si="205"/>
        <v>0</v>
      </c>
      <c r="AY704" s="12">
        <f>AF704/Team_Defense_Table[[#Totals],[Rushing Y/A]]*R704</f>
        <v>0</v>
      </c>
      <c r="AZ704" s="12">
        <f t="shared" si="211"/>
        <v>0</v>
      </c>
      <c r="BA704" s="22">
        <f t="shared" si="197"/>
        <v>0</v>
      </c>
      <c r="BB704" s="22">
        <f t="shared" si="198"/>
        <v>0</v>
      </c>
      <c r="BC704" s="21">
        <f t="shared" si="199"/>
        <v>0</v>
      </c>
      <c r="BD704" t="str">
        <f t="shared" si="206"/>
        <v>Harrison Bryant</v>
      </c>
      <c r="BE704">
        <f t="shared" si="207"/>
        <v>4000</v>
      </c>
      <c r="BF704" t="str">
        <f t="shared" si="208"/>
        <v>TE</v>
      </c>
    </row>
    <row r="705" spans="1:58" x14ac:dyDescent="0.3">
      <c r="A705" t="s">
        <v>3836</v>
      </c>
      <c r="B705" t="s">
        <v>52</v>
      </c>
      <c r="C705" t="s">
        <v>3837</v>
      </c>
      <c r="D705" t="s">
        <v>465</v>
      </c>
      <c r="E705" t="s">
        <v>3838</v>
      </c>
      <c r="F705">
        <v>1.4777777989705401</v>
      </c>
      <c r="G705">
        <v>9</v>
      </c>
      <c r="H705">
        <v>4000</v>
      </c>
      <c r="I705" t="s">
        <v>1996</v>
      </c>
      <c r="J705" t="s">
        <v>104</v>
      </c>
      <c r="K705" t="s">
        <v>1092</v>
      </c>
      <c r="L705" t="s">
        <v>2205</v>
      </c>
      <c r="M705" t="s">
        <v>3490</v>
      </c>
      <c r="O705" t="str">
        <f t="shared" si="200"/>
        <v>Mo Alie-Cox</v>
      </c>
      <c r="P705" t="str">
        <f>IFERROR(VLOOKUP(O:O,'Name Bridge'!A:B,2,FALSE),O:O)</f>
        <v>Mo Alie-Cox</v>
      </c>
      <c r="Q705" s="12">
        <f>VLOOKUP($K705,'Defensive Stats'!$AC:$AH,2,FALSE)</f>
        <v>7.3075435203094781</v>
      </c>
      <c r="R705" s="12">
        <f>VLOOKUP($K705,'Defensive Stats'!$AC:$AH,4,FALSE)</f>
        <v>5.1241379310344826</v>
      </c>
      <c r="S705" s="12">
        <f>VLOOKUP($K705,'Defensive Stats'!$AC:$AH,6,FALSE)</f>
        <v>11.553516819571865</v>
      </c>
      <c r="T705" s="12">
        <f>IFERROR(VLOOKUP($P705,Passing!$C:$AF,9,FALSE)/VLOOKUP($P705,Passing!$C:$AF,5,FALSE),0)</f>
        <v>0</v>
      </c>
      <c r="U705" s="12">
        <f>IFERROR(VLOOKUP($P705,Passing!$C:$AF,11,FALSE)/VLOOKUP($P705,Passing!$C:$AF,5,FALSE),0)</f>
        <v>0</v>
      </c>
      <c r="V705" s="12">
        <f>IFERROR(VLOOKUP($P705,Passing!$C:$AF,18,FALSE),0)</f>
        <v>0</v>
      </c>
      <c r="W705" s="12">
        <f>IFERROR(VLOOKUP($P705,Passing!$C:$AF,12,FALSE)/VLOOKUP($P705,Passing!$C:$AF,5,FALSE),0)</f>
        <v>0</v>
      </c>
      <c r="X705" s="12">
        <f>IFERROR(IF(OR($B705="D",$B705="K"),0,VLOOKUP($P705,Receiving!$C:$T,7,FALSE)/VLOOKUP($P705,Receiving!$C:$T,5,FALSE)),0)*$AJ705</f>
        <v>0.6875</v>
      </c>
      <c r="Y705" s="21">
        <f>IFERROR(VLOOKUP($P705,Receiving!$C:$T,8,FALSE)/VLOOKUP($P705,Receiving!$C:$T,5,FALSE),0)</f>
        <v>0.5</v>
      </c>
      <c r="Z705" s="21">
        <f>IFERROR(VLOOKUP($P705,Receiving!$C:$T,10,FALSE)/VLOOKUP($P705,Receiving!$C:$T,5,FALSE),0)</f>
        <v>5.8125</v>
      </c>
      <c r="AA705" s="21">
        <f>IFERROR(VLOOKUP($P705,Receiving!$C:$T,11,FALSE),0)</f>
        <v>11.6</v>
      </c>
      <c r="AB705" s="21">
        <f>IFERROR(VLOOKUP($P705,Receiving!$C:$T,14,FALSE),0)</f>
        <v>21</v>
      </c>
      <c r="AC705" s="21">
        <f>IFERROR(VLOOKUP($P705,Receiving!$C:$T,11,FALSE)/VLOOKUP($P705,Receiving!$C:$T,5,FALSE),0)</f>
        <v>0.72499999999999998</v>
      </c>
      <c r="AD705" s="12">
        <f>IFERROR(VLOOKUP($P705,Rushing!$C:$P,7,FALSE)/VLOOKUP($P705,Rushing!$C:$P,5,FALSE),0)</f>
        <v>0</v>
      </c>
      <c r="AE705" s="12">
        <f>IFERROR(VLOOKUP($P705,Rushing!$C:$P,8,FALSE)/VLOOKUP($P705,Rushing!$C:$P,5,FALSE),0)</f>
        <v>0</v>
      </c>
      <c r="AF705" s="12">
        <f>IFERROR(VLOOKUP($P705,Rushing!$C:$P,12,FALSE),0)</f>
        <v>0</v>
      </c>
      <c r="AG705" s="12">
        <f>IFERROR(VLOOKUP($P705,Rushing!$C:$P,9,FALSE)/VLOOKUP($P705,Rushing!$C:$P,5,FALSE),0)</f>
        <v>0</v>
      </c>
      <c r="AH705" s="12">
        <f>VLOOKUP($J705,'Vegas Odds'!$B:$S,18,FALSE)</f>
        <v>24.832312195121943</v>
      </c>
      <c r="AI705" s="12">
        <f>VLOOKUP($J705,'Vegas Odds'!$B:$S,17,FALSE)</f>
        <v>36.767687804878058</v>
      </c>
      <c r="AJ705">
        <v>1</v>
      </c>
      <c r="AK705" s="12">
        <f t="shared" si="193"/>
        <v>0</v>
      </c>
      <c r="AL705" s="12">
        <f t="shared" si="194"/>
        <v>0</v>
      </c>
      <c r="AM705" s="12">
        <f>V705/Team_Defense_Table[[#Totals],[Passing yds/att]]*'Fanduel Export'!Q705</f>
        <v>0</v>
      </c>
      <c r="AN705" s="12">
        <f t="shared" si="209"/>
        <v>0</v>
      </c>
      <c r="AO705" s="12">
        <f>IFERROR(IF(OR($B705="D",$B705="K"),0,VLOOKUP($P705,Receiving!$C:$T,7,FALSE)/VLOOKUP($P705,Receiving!$C:$T,5,FALSE)),0)*$AJ705</f>
        <v>0.6875</v>
      </c>
      <c r="AP705" s="21">
        <f t="shared" si="201"/>
        <v>34.886584249084251</v>
      </c>
      <c r="AQ705" s="21">
        <f t="shared" si="202"/>
        <v>0.4893633183533716</v>
      </c>
      <c r="AR705" s="22">
        <f t="shared" si="195"/>
        <v>0.5</v>
      </c>
      <c r="AS705" s="22">
        <f t="shared" si="203"/>
        <v>0.35590059516608846</v>
      </c>
      <c r="AT705" s="22">
        <f>AA705/Team_Defense_Table[[#Totals],[Yards per completion]]*'Fanduel Export'!S705</f>
        <v>12.621421258017525</v>
      </c>
      <c r="AU705" s="12">
        <f t="shared" si="210"/>
        <v>4.4919713375703578</v>
      </c>
      <c r="AV705" s="12">
        <f t="shared" si="196"/>
        <v>0</v>
      </c>
      <c r="AW705" s="21">
        <f t="shared" si="204"/>
        <v>29.715476190476192</v>
      </c>
      <c r="AX705" s="12">
        <f t="shared" si="205"/>
        <v>0</v>
      </c>
      <c r="AY705" s="12">
        <f>AF705/Team_Defense_Table[[#Totals],[Rushing Y/A]]*R705</f>
        <v>0</v>
      </c>
      <c r="AZ705" s="12">
        <f t="shared" si="211"/>
        <v>0</v>
      </c>
      <c r="BA705" s="22">
        <f t="shared" si="197"/>
        <v>0.69919713375703574</v>
      </c>
      <c r="BB705" s="22">
        <f t="shared" si="198"/>
        <v>0.17479928343925893</v>
      </c>
      <c r="BC705" s="21">
        <f t="shared" si="199"/>
        <v>0.171875</v>
      </c>
      <c r="BD705" t="str">
        <f t="shared" si="206"/>
        <v>Mo Alie-Cox</v>
      </c>
      <c r="BE705">
        <f t="shared" si="207"/>
        <v>4000</v>
      </c>
      <c r="BF705" t="str">
        <f t="shared" si="208"/>
        <v>TE</v>
      </c>
    </row>
    <row r="706" spans="1:58" x14ac:dyDescent="0.3">
      <c r="A706" t="s">
        <v>3839</v>
      </c>
      <c r="B706" t="s">
        <v>52</v>
      </c>
      <c r="C706" t="s">
        <v>1927</v>
      </c>
      <c r="D706" t="s">
        <v>3840</v>
      </c>
      <c r="E706" t="s">
        <v>3841</v>
      </c>
      <c r="F706">
        <v>0</v>
      </c>
      <c r="G706">
        <v>0</v>
      </c>
      <c r="H706">
        <v>4000</v>
      </c>
      <c r="I706" t="s">
        <v>1968</v>
      </c>
      <c r="J706" t="s">
        <v>72</v>
      </c>
      <c r="K706" t="s">
        <v>99</v>
      </c>
      <c r="O706" t="str">
        <f t="shared" si="200"/>
        <v>Matt Sokol</v>
      </c>
      <c r="P706" t="str">
        <f>IFERROR(VLOOKUP(O:O,'Name Bridge'!A:B,2,FALSE),O:O)</f>
        <v>Matt Sokol</v>
      </c>
      <c r="Q706" s="12">
        <f>VLOOKUP($K706,'Defensive Stats'!$AC:$AH,2,FALSE)</f>
        <v>6.2241681260945709</v>
      </c>
      <c r="R706" s="12">
        <f>VLOOKUP($K706,'Defensive Stats'!$AC:$AH,4,FALSE)</f>
        <v>3.9420289855072466</v>
      </c>
      <c r="S706" s="12">
        <f>VLOOKUP($K706,'Defensive Stats'!$AC:$AH,6,FALSE)</f>
        <v>9.817679558011049</v>
      </c>
      <c r="T706" s="12">
        <f>IFERROR(VLOOKUP($P706,Passing!$C:$AF,9,FALSE)/VLOOKUP($P706,Passing!$C:$AF,5,FALSE),0)</f>
        <v>0</v>
      </c>
      <c r="U706" s="12">
        <f>IFERROR(VLOOKUP($P706,Passing!$C:$AF,11,FALSE)/VLOOKUP($P706,Passing!$C:$AF,5,FALSE),0)</f>
        <v>0</v>
      </c>
      <c r="V706" s="12">
        <f>IFERROR(VLOOKUP($P706,Passing!$C:$AF,18,FALSE),0)</f>
        <v>0</v>
      </c>
      <c r="W706" s="12">
        <f>IFERROR(VLOOKUP($P706,Passing!$C:$AF,12,FALSE)/VLOOKUP($P706,Passing!$C:$AF,5,FALSE),0)</f>
        <v>0</v>
      </c>
      <c r="X706" s="12">
        <f>IFERROR(IF(OR($B706="D",$B706="K"),0,VLOOKUP($P706,Receiving!$C:$T,7,FALSE)/VLOOKUP($P706,Receiving!$C:$T,5,FALSE)),0)*$AJ706</f>
        <v>0</v>
      </c>
      <c r="Y706" s="21">
        <f>IFERROR(VLOOKUP($P706,Receiving!$C:$T,8,FALSE)/VLOOKUP($P706,Receiving!$C:$T,5,FALSE),0)</f>
        <v>0</v>
      </c>
      <c r="Z706" s="21">
        <f>IFERROR(VLOOKUP($P706,Receiving!$C:$T,10,FALSE)/VLOOKUP($P706,Receiving!$C:$T,5,FALSE),0)</f>
        <v>0</v>
      </c>
      <c r="AA706" s="21">
        <f>IFERROR(VLOOKUP($P706,Receiving!$C:$T,11,FALSE),0)</f>
        <v>0</v>
      </c>
      <c r="AB706" s="21">
        <f>IFERROR(VLOOKUP($P706,Receiving!$C:$T,14,FALSE),0)</f>
        <v>0</v>
      </c>
      <c r="AC706" s="21">
        <f>IFERROR(VLOOKUP($P706,Receiving!$C:$T,11,FALSE)/VLOOKUP($P706,Receiving!$C:$T,5,FALSE),0)</f>
        <v>0</v>
      </c>
      <c r="AD706" s="12">
        <f>IFERROR(VLOOKUP($P706,Rushing!$C:$P,7,FALSE)/VLOOKUP($P706,Rushing!$C:$P,5,FALSE),0)</f>
        <v>0</v>
      </c>
      <c r="AE706" s="12">
        <f>IFERROR(VLOOKUP($P706,Rushing!$C:$P,8,FALSE)/VLOOKUP($P706,Rushing!$C:$P,5,FALSE),0)</f>
        <v>0</v>
      </c>
      <c r="AF706" s="12">
        <f>IFERROR(VLOOKUP($P706,Rushing!$C:$P,12,FALSE),0)</f>
        <v>0</v>
      </c>
      <c r="AG706" s="12">
        <f>IFERROR(VLOOKUP($P706,Rushing!$C:$P,9,FALSE)/VLOOKUP($P706,Rushing!$C:$P,5,FALSE),0)</f>
        <v>0</v>
      </c>
      <c r="AH706" s="12">
        <f>VLOOKUP($J706,'Vegas Odds'!$B:$S,18,FALSE)</f>
        <v>34.909659414362835</v>
      </c>
      <c r="AI706" s="12">
        <f>VLOOKUP($J706,'Vegas Odds'!$B:$S,17,FALSE)</f>
        <v>26.19034058563717</v>
      </c>
      <c r="AJ706">
        <v>1</v>
      </c>
      <c r="AK706" s="12">
        <f t="shared" si="193"/>
        <v>0</v>
      </c>
      <c r="AL706" s="12">
        <f t="shared" si="194"/>
        <v>0</v>
      </c>
      <c r="AM706" s="12">
        <f>V706/Team_Defense_Table[[#Totals],[Passing yds/att]]*'Fanduel Export'!Q706</f>
        <v>0</v>
      </c>
      <c r="AN706" s="12">
        <f t="shared" si="209"/>
        <v>0</v>
      </c>
      <c r="AO706" s="12">
        <f>IFERROR(IF(OR($B706="D",$B706="K"),0,VLOOKUP($P706,Receiving!$C:$T,7,FALSE)/VLOOKUP($P706,Receiving!$C:$T,5,FALSE)),0)*$AJ706</f>
        <v>0</v>
      </c>
      <c r="AP706" s="21">
        <f t="shared" si="201"/>
        <v>35.950198412698413</v>
      </c>
      <c r="AQ706" s="21">
        <f t="shared" si="202"/>
        <v>0</v>
      </c>
      <c r="AR706" s="22">
        <f t="shared" si="195"/>
        <v>0</v>
      </c>
      <c r="AS706" s="22">
        <f t="shared" si="203"/>
        <v>0</v>
      </c>
      <c r="AT706" s="22">
        <f>AA706/Team_Defense_Table[[#Totals],[Yards per completion]]*'Fanduel Export'!S706</f>
        <v>0</v>
      </c>
      <c r="AU706" s="12">
        <f t="shared" si="210"/>
        <v>0</v>
      </c>
      <c r="AV706" s="12">
        <f t="shared" si="196"/>
        <v>0</v>
      </c>
      <c r="AW706" s="21">
        <f t="shared" si="204"/>
        <v>55.169444444444444</v>
      </c>
      <c r="AX706" s="12">
        <f t="shared" si="205"/>
        <v>0</v>
      </c>
      <c r="AY706" s="12">
        <f>AF706/Team_Defense_Table[[#Totals],[Rushing Y/A]]*R706</f>
        <v>0</v>
      </c>
      <c r="AZ706" s="12">
        <f t="shared" si="211"/>
        <v>0</v>
      </c>
      <c r="BA706" s="22">
        <f t="shared" si="197"/>
        <v>0</v>
      </c>
      <c r="BB706" s="22">
        <f t="shared" si="198"/>
        <v>0</v>
      </c>
      <c r="BC706" s="21">
        <f t="shared" si="199"/>
        <v>0</v>
      </c>
      <c r="BD706" t="str">
        <f t="shared" si="206"/>
        <v>Matt Sokol</v>
      </c>
      <c r="BE706">
        <f t="shared" si="207"/>
        <v>4000</v>
      </c>
      <c r="BF706" t="str">
        <f t="shared" si="208"/>
        <v>TE</v>
      </c>
    </row>
    <row r="707" spans="1:58" x14ac:dyDescent="0.3">
      <c r="A707" t="s">
        <v>3842</v>
      </c>
      <c r="B707" t="s">
        <v>52</v>
      </c>
      <c r="C707" t="s">
        <v>3843</v>
      </c>
      <c r="D707" t="s">
        <v>441</v>
      </c>
      <c r="E707" t="s">
        <v>3844</v>
      </c>
      <c r="F707">
        <v>3.3400001525878902</v>
      </c>
      <c r="G707">
        <v>5</v>
      </c>
      <c r="H707">
        <v>4000</v>
      </c>
      <c r="I707" t="s">
        <v>1968</v>
      </c>
      <c r="J707" t="s">
        <v>99</v>
      </c>
      <c r="K707" t="s">
        <v>72</v>
      </c>
      <c r="O707" t="str">
        <f t="shared" si="200"/>
        <v>Jesper Horsted</v>
      </c>
      <c r="P707" t="str">
        <f>IFERROR(VLOOKUP(O:O,'Name Bridge'!A:B,2,FALSE),O:O)</f>
        <v>Jesper Horsted</v>
      </c>
      <c r="Q707" s="12">
        <f>VLOOKUP($K707,'Defensive Stats'!$AC:$AH,2,FALSE)</f>
        <v>7.4484451718494276</v>
      </c>
      <c r="R707" s="12">
        <f>VLOOKUP($K707,'Defensive Stats'!$AC:$AH,4,FALSE)</f>
        <v>4.0769230769230766</v>
      </c>
      <c r="S707" s="12">
        <f>VLOOKUP($K707,'Defensive Stats'!$AC:$AH,6,FALSE)</f>
        <v>11.94488188976378</v>
      </c>
      <c r="T707" s="12">
        <f>IFERROR(VLOOKUP($P707,Passing!$C:$AF,9,FALSE)/VLOOKUP($P707,Passing!$C:$AF,5,FALSE),0)</f>
        <v>0</v>
      </c>
      <c r="U707" s="12">
        <f>IFERROR(VLOOKUP($P707,Passing!$C:$AF,11,FALSE)/VLOOKUP($P707,Passing!$C:$AF,5,FALSE),0)</f>
        <v>0</v>
      </c>
      <c r="V707" s="12">
        <f>IFERROR(VLOOKUP($P707,Passing!$C:$AF,18,FALSE),0)</f>
        <v>0</v>
      </c>
      <c r="W707" s="12">
        <f>IFERROR(VLOOKUP($P707,Passing!$C:$AF,12,FALSE)/VLOOKUP($P707,Passing!$C:$AF,5,FALSE),0)</f>
        <v>0</v>
      </c>
      <c r="X707" s="12">
        <f>IFERROR(IF(OR($B707="D",$B707="K"),0,VLOOKUP($P707,Receiving!$C:$T,7,FALSE)/VLOOKUP($P707,Receiving!$C:$T,5,FALSE)),0)*$AJ707</f>
        <v>1.6666666666666667</v>
      </c>
      <c r="Y707" s="21">
        <f>IFERROR(VLOOKUP($P707,Receiving!$C:$T,8,FALSE)/VLOOKUP($P707,Receiving!$C:$T,5,FALSE),0)</f>
        <v>1.3333333333333333</v>
      </c>
      <c r="Z707" s="21">
        <f>IFERROR(VLOOKUP($P707,Receiving!$C:$T,10,FALSE)/VLOOKUP($P707,Receiving!$C:$T,5,FALSE),0)</f>
        <v>14.5</v>
      </c>
      <c r="AA707" s="21">
        <f>IFERROR(VLOOKUP($P707,Receiving!$C:$T,11,FALSE),0)</f>
        <v>10.9</v>
      </c>
      <c r="AB707" s="21">
        <f>IFERROR(VLOOKUP($P707,Receiving!$C:$T,14,FALSE),0)</f>
        <v>20</v>
      </c>
      <c r="AC707" s="21">
        <f>IFERROR(VLOOKUP($P707,Receiving!$C:$T,11,FALSE)/VLOOKUP($P707,Receiving!$C:$T,5,FALSE),0)</f>
        <v>1.8166666666666667</v>
      </c>
      <c r="AD707" s="12">
        <f>IFERROR(VLOOKUP($P707,Rushing!$C:$P,7,FALSE)/VLOOKUP($P707,Rushing!$C:$P,5,FALSE),0)</f>
        <v>0</v>
      </c>
      <c r="AE707" s="12">
        <f>IFERROR(VLOOKUP($P707,Rushing!$C:$P,8,FALSE)/VLOOKUP($P707,Rushing!$C:$P,5,FALSE),0)</f>
        <v>0</v>
      </c>
      <c r="AF707" s="12">
        <f>IFERROR(VLOOKUP($P707,Rushing!$C:$P,12,FALSE),0)</f>
        <v>0</v>
      </c>
      <c r="AG707" s="12">
        <f>IFERROR(VLOOKUP($P707,Rushing!$C:$P,9,FALSE)/VLOOKUP($P707,Rushing!$C:$P,5,FALSE),0)</f>
        <v>0</v>
      </c>
      <c r="AH707" s="12">
        <f>VLOOKUP($J707,'Vegas Odds'!$B:$S,18,FALSE)</f>
        <v>39.087289482995565</v>
      </c>
      <c r="AI707" s="12">
        <f>VLOOKUP($J707,'Vegas Odds'!$B:$S,17,FALSE)</f>
        <v>21.912710517004435</v>
      </c>
      <c r="AJ707">
        <v>1</v>
      </c>
      <c r="AK707" s="12">
        <f t="shared" si="193"/>
        <v>0</v>
      </c>
      <c r="AL707" s="12">
        <f t="shared" si="194"/>
        <v>0</v>
      </c>
      <c r="AM707" s="12">
        <f>V707/Team_Defense_Table[[#Totals],[Passing yds/att]]*'Fanduel Export'!Q707</f>
        <v>0</v>
      </c>
      <c r="AN707" s="12">
        <f t="shared" si="209"/>
        <v>0</v>
      </c>
      <c r="AO707" s="12">
        <f>IFERROR(IF(OR($B707="D",$B707="K"),0,VLOOKUP($P707,Receiving!$C:$T,7,FALSE)/VLOOKUP($P707,Receiving!$C:$T,5,FALSE)),0)*$AJ707</f>
        <v>1.6666666666666667</v>
      </c>
      <c r="AP707" s="21">
        <f t="shared" si="201"/>
        <v>29.935714285714287</v>
      </c>
      <c r="AQ707" s="21">
        <f t="shared" si="202"/>
        <v>2.1761793237967786</v>
      </c>
      <c r="AR707" s="22">
        <f t="shared" si="195"/>
        <v>1.3333333333333333</v>
      </c>
      <c r="AS707" s="22">
        <f t="shared" si="203"/>
        <v>1.7409434590374226</v>
      </c>
      <c r="AT707" s="22">
        <f>AA707/Team_Defense_Table[[#Totals],[Yards per completion]]*'Fanduel Export'!S707</f>
        <v>12.261523358031951</v>
      </c>
      <c r="AU707" s="12">
        <f t="shared" si="210"/>
        <v>21.3466188880003</v>
      </c>
      <c r="AV707" s="12">
        <f t="shared" si="196"/>
        <v>0</v>
      </c>
      <c r="AW707" s="21">
        <f t="shared" si="204"/>
        <v>24.985714285714284</v>
      </c>
      <c r="AX707" s="12">
        <f t="shared" si="205"/>
        <v>0</v>
      </c>
      <c r="AY707" s="12">
        <f>AF707/Team_Defense_Table[[#Totals],[Rushing Y/A]]*R707</f>
        <v>0</v>
      </c>
      <c r="AZ707" s="12">
        <f t="shared" si="211"/>
        <v>0</v>
      </c>
      <c r="BA707" s="22">
        <f t="shared" si="197"/>
        <v>2.8013285554666965</v>
      </c>
      <c r="BB707" s="22">
        <f t="shared" si="198"/>
        <v>0.70033213886667411</v>
      </c>
      <c r="BC707" s="21">
        <f t="shared" si="199"/>
        <v>0.41666666666666669</v>
      </c>
      <c r="BD707" t="str">
        <f t="shared" si="206"/>
        <v>Jesper Horsted</v>
      </c>
      <c r="BE707">
        <f t="shared" si="207"/>
        <v>4000</v>
      </c>
      <c r="BF707" t="str">
        <f t="shared" si="208"/>
        <v>TE</v>
      </c>
    </row>
    <row r="708" spans="1:58" x14ac:dyDescent="0.3">
      <c r="A708" t="s">
        <v>3845</v>
      </c>
      <c r="B708" t="s">
        <v>52</v>
      </c>
      <c r="C708" t="s">
        <v>2817</v>
      </c>
      <c r="D708" t="s">
        <v>3846</v>
      </c>
      <c r="E708" t="s">
        <v>3847</v>
      </c>
      <c r="F708">
        <v>0</v>
      </c>
      <c r="G708">
        <v>0</v>
      </c>
      <c r="H708">
        <v>4000</v>
      </c>
      <c r="I708" t="s">
        <v>1972</v>
      </c>
      <c r="J708" t="s">
        <v>1093</v>
      </c>
      <c r="K708" t="s">
        <v>86</v>
      </c>
      <c r="O708" t="str">
        <f t="shared" si="200"/>
        <v>Dalton Keene</v>
      </c>
      <c r="P708" t="str">
        <f>IFERROR(VLOOKUP(O:O,'Name Bridge'!A:B,2,FALSE),O:O)</f>
        <v>Dalton Keene</v>
      </c>
      <c r="Q708" s="12">
        <f>VLOOKUP($K708,'Defensive Stats'!$AC:$AH,2,FALSE)</f>
        <v>7.7027522935779817</v>
      </c>
      <c r="R708" s="12">
        <f>VLOOKUP($K708,'Defensive Stats'!$AC:$AH,4,FALSE)</f>
        <v>4.4659793814432991</v>
      </c>
      <c r="S708" s="12">
        <f>VLOOKUP($K708,'Defensive Stats'!$AC:$AH,6,FALSE)</f>
        <v>12.203488372093023</v>
      </c>
      <c r="T708" s="12">
        <f>IFERROR(VLOOKUP($P708,Passing!$C:$AF,9,FALSE)/VLOOKUP($P708,Passing!$C:$AF,5,FALSE),0)</f>
        <v>0</v>
      </c>
      <c r="U708" s="12">
        <f>IFERROR(VLOOKUP($P708,Passing!$C:$AF,11,FALSE)/VLOOKUP($P708,Passing!$C:$AF,5,FALSE),0)</f>
        <v>0</v>
      </c>
      <c r="V708" s="12">
        <f>IFERROR(VLOOKUP($P708,Passing!$C:$AF,18,FALSE),0)</f>
        <v>0</v>
      </c>
      <c r="W708" s="12">
        <f>IFERROR(VLOOKUP($P708,Passing!$C:$AF,12,FALSE)/VLOOKUP($P708,Passing!$C:$AF,5,FALSE),0)</f>
        <v>0</v>
      </c>
      <c r="X708" s="12">
        <f>IFERROR(IF(OR($B708="D",$B708="K"),0,VLOOKUP($P708,Receiving!$C:$T,7,FALSE)/VLOOKUP($P708,Receiving!$C:$T,5,FALSE)),0)*$AJ708</f>
        <v>0</v>
      </c>
      <c r="Y708" s="21">
        <f>IFERROR(VLOOKUP($P708,Receiving!$C:$T,8,FALSE)/VLOOKUP($P708,Receiving!$C:$T,5,FALSE),0)</f>
        <v>0</v>
      </c>
      <c r="Z708" s="21">
        <f>IFERROR(VLOOKUP($P708,Receiving!$C:$T,10,FALSE)/VLOOKUP($P708,Receiving!$C:$T,5,FALSE),0)</f>
        <v>0</v>
      </c>
      <c r="AA708" s="21">
        <f>IFERROR(VLOOKUP($P708,Receiving!$C:$T,11,FALSE),0)</f>
        <v>0</v>
      </c>
      <c r="AB708" s="21">
        <f>IFERROR(VLOOKUP($P708,Receiving!$C:$T,14,FALSE),0)</f>
        <v>0</v>
      </c>
      <c r="AC708" s="21">
        <f>IFERROR(VLOOKUP($P708,Receiving!$C:$T,11,FALSE)/VLOOKUP($P708,Receiving!$C:$T,5,FALSE),0)</f>
        <v>0</v>
      </c>
      <c r="AD708" s="12">
        <f>IFERROR(VLOOKUP($P708,Rushing!$C:$P,7,FALSE)/VLOOKUP($P708,Rushing!$C:$P,5,FALSE),0)</f>
        <v>0</v>
      </c>
      <c r="AE708" s="12">
        <f>IFERROR(VLOOKUP($P708,Rushing!$C:$P,8,FALSE)/VLOOKUP($P708,Rushing!$C:$P,5,FALSE),0)</f>
        <v>0</v>
      </c>
      <c r="AF708" s="12">
        <f>IFERROR(VLOOKUP($P708,Rushing!$C:$P,12,FALSE),0)</f>
        <v>0</v>
      </c>
      <c r="AG708" s="12">
        <f>IFERROR(VLOOKUP($P708,Rushing!$C:$P,9,FALSE)/VLOOKUP($P708,Rushing!$C:$P,5,FALSE),0)</f>
        <v>0</v>
      </c>
      <c r="AH708" s="12">
        <f>VLOOKUP($J708,'Vegas Odds'!$B:$S,18,FALSE)</f>
        <v>34.723204605263149</v>
      </c>
      <c r="AI708" s="12">
        <f>VLOOKUP($J708,'Vegas Odds'!$B:$S,17,FALSE)</f>
        <v>31.576795394736852</v>
      </c>
      <c r="AJ708">
        <v>1</v>
      </c>
      <c r="AK708" s="12">
        <f t="shared" ref="AK708:AK723" si="212">T708*AJ708</f>
        <v>0</v>
      </c>
      <c r="AL708" s="12">
        <f t="shared" ref="AL708:AL723" si="213">IF(AND(AJ708=1,B708="QB"),AH708,0)</f>
        <v>0</v>
      </c>
      <c r="AM708" s="12">
        <f>V708/Team_Defense_Table[[#Totals],[Passing yds/att]]*'Fanduel Export'!Q708</f>
        <v>0</v>
      </c>
      <c r="AN708" s="12">
        <f t="shared" si="209"/>
        <v>0</v>
      </c>
      <c r="AO708" s="12">
        <f>IFERROR(IF(OR($B708="D",$B708="K"),0,VLOOKUP($P708,Receiving!$C:$T,7,FALSE)/VLOOKUP($P708,Receiving!$C:$T,5,FALSE)),0)*$AJ708</f>
        <v>0</v>
      </c>
      <c r="AP708" s="21">
        <f t="shared" si="201"/>
        <v>42.773239260739253</v>
      </c>
      <c r="AQ708" s="21">
        <f t="shared" si="202"/>
        <v>0</v>
      </c>
      <c r="AR708" s="22">
        <f t="shared" ref="AR708:AR723" si="214">Y708*AJ708</f>
        <v>0</v>
      </c>
      <c r="AS708" s="22">
        <f t="shared" si="203"/>
        <v>0</v>
      </c>
      <c r="AT708" s="22">
        <f>AA708/Team_Defense_Table[[#Totals],[Yards per completion]]*'Fanduel Export'!S708</f>
        <v>0</v>
      </c>
      <c r="AU708" s="12">
        <f t="shared" si="210"/>
        <v>0</v>
      </c>
      <c r="AV708" s="12">
        <f t="shared" ref="AV708:AV723" si="215">AD708*AJ708</f>
        <v>0</v>
      </c>
      <c r="AW708" s="21">
        <f t="shared" si="204"/>
        <v>34.718452380952385</v>
      </c>
      <c r="AX708" s="12">
        <f t="shared" si="205"/>
        <v>0</v>
      </c>
      <c r="AY708" s="12">
        <f>AF708/Team_Defense_Table[[#Totals],[Rushing Y/A]]*R708</f>
        <v>0</v>
      </c>
      <c r="AZ708" s="12">
        <f t="shared" si="211"/>
        <v>0</v>
      </c>
      <c r="BA708" s="22">
        <f t="shared" ref="BA708:BA723" si="216">AN708/25+AU708/10+AZ708/10+AR708*0.5</f>
        <v>0</v>
      </c>
      <c r="BB708" s="22">
        <f t="shared" ref="BB708:BB723" si="217">BA708/(H708/1000)</f>
        <v>0</v>
      </c>
      <c r="BC708" s="21">
        <f t="shared" ref="BC708:BC723" si="218">AO708/(H708/1000)</f>
        <v>0</v>
      </c>
      <c r="BD708" t="str">
        <f t="shared" si="206"/>
        <v>Dalton Keene</v>
      </c>
      <c r="BE708">
        <f t="shared" si="207"/>
        <v>4000</v>
      </c>
      <c r="BF708" t="str">
        <f t="shared" si="208"/>
        <v>TE</v>
      </c>
    </row>
    <row r="709" spans="1:58" x14ac:dyDescent="0.3">
      <c r="A709" t="s">
        <v>3848</v>
      </c>
      <c r="B709" t="s">
        <v>52</v>
      </c>
      <c r="C709" t="s">
        <v>2212</v>
      </c>
      <c r="D709" t="s">
        <v>780</v>
      </c>
      <c r="E709" t="s">
        <v>3849</v>
      </c>
      <c r="F709">
        <v>1.56666660308837</v>
      </c>
      <c r="G709">
        <v>3</v>
      </c>
      <c r="H709">
        <v>4000</v>
      </c>
      <c r="I709" t="s">
        <v>1934</v>
      </c>
      <c r="J709" t="s">
        <v>78</v>
      </c>
      <c r="K709" t="s">
        <v>56</v>
      </c>
      <c r="O709" t="str">
        <f t="shared" ref="O709:O723" si="219">D709</f>
        <v>Jordan Franks</v>
      </c>
      <c r="P709" t="str">
        <f>IFERROR(VLOOKUP(O:O,'Name Bridge'!A:B,2,FALSE),O:O)</f>
        <v>Jordan Franks</v>
      </c>
      <c r="Q709" s="12">
        <f>VLOOKUP($K709,'Defensive Stats'!$AC:$AH,2,FALSE)</f>
        <v>6.9051724137931032</v>
      </c>
      <c r="R709" s="12">
        <f>VLOOKUP($K709,'Defensive Stats'!$AC:$AH,4,FALSE)</f>
        <v>4.2074592074592072</v>
      </c>
      <c r="S709" s="12">
        <f>VLOOKUP($K709,'Defensive Stats'!$AC:$AH,6,FALSE)</f>
        <v>9.7682926829268286</v>
      </c>
      <c r="T709" s="12">
        <f>IFERROR(VLOOKUP($P709,Passing!$C:$AF,9,FALSE)/VLOOKUP($P709,Passing!$C:$AF,5,FALSE),0)</f>
        <v>0</v>
      </c>
      <c r="U709" s="12">
        <f>IFERROR(VLOOKUP($P709,Passing!$C:$AF,11,FALSE)/VLOOKUP($P709,Passing!$C:$AF,5,FALSE),0)</f>
        <v>0</v>
      </c>
      <c r="V709" s="12">
        <f>IFERROR(VLOOKUP($P709,Passing!$C:$AF,18,FALSE),0)</f>
        <v>0</v>
      </c>
      <c r="W709" s="12">
        <f>IFERROR(VLOOKUP($P709,Passing!$C:$AF,12,FALSE)/VLOOKUP($P709,Passing!$C:$AF,5,FALSE),0)</f>
        <v>0</v>
      </c>
      <c r="X709" s="12">
        <f>IFERROR(IF(OR($B709="D",$B709="K"),0,VLOOKUP($P709,Receiving!$C:$T,7,FALSE)/VLOOKUP($P709,Receiving!$C:$T,5,FALSE)),0)*$AJ709</f>
        <v>0</v>
      </c>
      <c r="Y709" s="21">
        <f>IFERROR(VLOOKUP($P709,Receiving!$C:$T,8,FALSE)/VLOOKUP($P709,Receiving!$C:$T,5,FALSE),0)</f>
        <v>0</v>
      </c>
      <c r="Z709" s="21">
        <f>IFERROR(VLOOKUP($P709,Receiving!$C:$T,10,FALSE)/VLOOKUP($P709,Receiving!$C:$T,5,FALSE),0)</f>
        <v>0</v>
      </c>
      <c r="AA709" s="21">
        <f>IFERROR(VLOOKUP($P709,Receiving!$C:$T,11,FALSE),0)</f>
        <v>0</v>
      </c>
      <c r="AB709" s="21">
        <f>IFERROR(VLOOKUP($P709,Receiving!$C:$T,14,FALSE),0)</f>
        <v>0</v>
      </c>
      <c r="AC709" s="21">
        <f>IFERROR(VLOOKUP($P709,Receiving!$C:$T,11,FALSE)/VLOOKUP($P709,Receiving!$C:$T,5,FALSE),0)</f>
        <v>0</v>
      </c>
      <c r="AD709" s="12">
        <f>IFERROR(VLOOKUP($P709,Rushing!$C:$P,7,FALSE)/VLOOKUP($P709,Rushing!$C:$P,5,FALSE),0)</f>
        <v>0</v>
      </c>
      <c r="AE709" s="12">
        <f>IFERROR(VLOOKUP($P709,Rushing!$C:$P,8,FALSE)/VLOOKUP($P709,Rushing!$C:$P,5,FALSE),0)</f>
        <v>0</v>
      </c>
      <c r="AF709" s="12">
        <f>IFERROR(VLOOKUP($P709,Rushing!$C:$P,12,FALSE),0)</f>
        <v>0</v>
      </c>
      <c r="AG709" s="12">
        <f>IFERROR(VLOOKUP($P709,Rushing!$C:$P,9,FALSE)/VLOOKUP($P709,Rushing!$C:$P,5,FALSE),0)</f>
        <v>0</v>
      </c>
      <c r="AH709" s="12">
        <f>VLOOKUP($J709,'Vegas Odds'!$B:$S,18,FALSE)</f>
        <v>37.475043336397064</v>
      </c>
      <c r="AI709" s="12">
        <f>VLOOKUP($J709,'Vegas Odds'!$B:$S,17,FALSE)</f>
        <v>24.624956663602941</v>
      </c>
      <c r="AJ709">
        <v>1</v>
      </c>
      <c r="AK709" s="12">
        <f t="shared" si="212"/>
        <v>0</v>
      </c>
      <c r="AL709" s="12">
        <f t="shared" si="213"/>
        <v>0</v>
      </c>
      <c r="AM709" s="12">
        <f>V709/Team_Defense_Table[[#Totals],[Passing yds/att]]*'Fanduel Export'!Q709</f>
        <v>0</v>
      </c>
      <c r="AN709" s="12">
        <f t="shared" si="209"/>
        <v>0</v>
      </c>
      <c r="AO709" s="12">
        <f>IFERROR(IF(OR($B709="D",$B709="K"),0,VLOOKUP($P709,Receiving!$C:$T,7,FALSE)/VLOOKUP($P709,Receiving!$C:$T,5,FALSE)),0)*$AJ709</f>
        <v>0</v>
      </c>
      <c r="AP709" s="21">
        <f t="shared" ref="AP709:AP723" si="220">SUMIF($J:$J,$J709,AO:AO)</f>
        <v>31.570833333333336</v>
      </c>
      <c r="AQ709" s="21">
        <f t="shared" ref="AQ709:AQ723" si="221">AO709/AP709*AH709</f>
        <v>0</v>
      </c>
      <c r="AR709" s="22">
        <f t="shared" si="214"/>
        <v>0</v>
      </c>
      <c r="AS709" s="22">
        <f t="shared" ref="AS709:AS723" si="222">IFERROR(AR709/AO709*AQ709,0)</f>
        <v>0</v>
      </c>
      <c r="AT709" s="22">
        <f>AA709/Team_Defense_Table[[#Totals],[Yards per completion]]*'Fanduel Export'!S709</f>
        <v>0</v>
      </c>
      <c r="AU709" s="12">
        <f t="shared" si="210"/>
        <v>0</v>
      </c>
      <c r="AV709" s="12">
        <f t="shared" si="215"/>
        <v>0</v>
      </c>
      <c r="AW709" s="21">
        <f t="shared" ref="AW709:AW722" si="223">SUMIF($J:$J,$J709,AV:AV)</f>
        <v>28.63095238095238</v>
      </c>
      <c r="AX709" s="12">
        <f t="shared" ref="AX709:AX723" si="224">IFERROR(AV709/AW709*AI709,0)</f>
        <v>0</v>
      </c>
      <c r="AY709" s="12">
        <f>AF709/Team_Defense_Table[[#Totals],[Rushing Y/A]]*R709</f>
        <v>0</v>
      </c>
      <c r="AZ709" s="12">
        <f t="shared" si="211"/>
        <v>0</v>
      </c>
      <c r="BA709" s="22">
        <f t="shared" si="216"/>
        <v>0</v>
      </c>
      <c r="BB709" s="22">
        <f t="shared" si="217"/>
        <v>0</v>
      </c>
      <c r="BC709" s="21">
        <f t="shared" si="218"/>
        <v>0</v>
      </c>
      <c r="BD709" t="str">
        <f t="shared" ref="BD709:BD723" si="225">D709</f>
        <v>Jordan Franks</v>
      </c>
      <c r="BE709">
        <f t="shared" ref="BE709:BE723" si="226">H709</f>
        <v>4000</v>
      </c>
      <c r="BF709" t="str">
        <f t="shared" ref="BF709:BF723" si="227">B709</f>
        <v>TE</v>
      </c>
    </row>
    <row r="710" spans="1:58" x14ac:dyDescent="0.3">
      <c r="A710" t="s">
        <v>3850</v>
      </c>
      <c r="B710" t="s">
        <v>2511</v>
      </c>
      <c r="C710" t="s">
        <v>3851</v>
      </c>
      <c r="D710" t="s">
        <v>1064</v>
      </c>
      <c r="E710" t="s">
        <v>3852</v>
      </c>
      <c r="F710">
        <v>7</v>
      </c>
      <c r="G710">
        <v>16</v>
      </c>
      <c r="H710">
        <v>3900</v>
      </c>
      <c r="I710" t="s">
        <v>1896</v>
      </c>
      <c r="J710" t="s">
        <v>1094</v>
      </c>
      <c r="K710" t="s">
        <v>46</v>
      </c>
      <c r="O710" t="str">
        <f t="shared" si="219"/>
        <v>Green Bay Packers</v>
      </c>
      <c r="P710" t="str">
        <f>IFERROR(VLOOKUP(O:O,'Name Bridge'!A:B,2,FALSE),O:O)</f>
        <v>GB</v>
      </c>
      <c r="Q710" s="12">
        <f>VLOOKUP($K710,'Defensive Stats'!$AC:$AH,2,FALSE)</f>
        <v>6.2179700499168051</v>
      </c>
      <c r="R710" s="12">
        <f>VLOOKUP($K710,'Defensive Stats'!$AC:$AH,4,FALSE)</f>
        <v>4.2772277227722775</v>
      </c>
      <c r="S710" s="12">
        <f>VLOOKUP($K710,'Defensive Stats'!$AC:$AH,6,FALSE)</f>
        <v>9.4847715736040605</v>
      </c>
      <c r="T710" s="12">
        <f>IFERROR(VLOOKUP($P710,Passing!$C:$AF,9,FALSE)/VLOOKUP($P710,Passing!$C:$AF,5,FALSE),0)</f>
        <v>0</v>
      </c>
      <c r="U710" s="12">
        <f>IFERROR(VLOOKUP($P710,Passing!$C:$AF,11,FALSE)/VLOOKUP($P710,Passing!$C:$AF,5,FALSE),0)</f>
        <v>0</v>
      </c>
      <c r="V710" s="12">
        <f>IFERROR(VLOOKUP($P710,Passing!$C:$AF,18,FALSE),0)</f>
        <v>0</v>
      </c>
      <c r="W710" s="12">
        <f>IFERROR(VLOOKUP($P710,Passing!$C:$AF,12,FALSE)/VLOOKUP($P710,Passing!$C:$AF,5,FALSE),0)</f>
        <v>0</v>
      </c>
      <c r="X710" s="12">
        <f>IFERROR(IF(OR($B710="D",$B710="K"),0,VLOOKUP($P710,Receiving!$C:$T,7,FALSE)/VLOOKUP($P710,Receiving!$C:$T,5,FALSE)),0)*$AJ710</f>
        <v>0</v>
      </c>
      <c r="Y710" s="21">
        <f>IFERROR(VLOOKUP($P710,Receiving!$C:$T,8,FALSE)/VLOOKUP($P710,Receiving!$C:$T,5,FALSE),0)</f>
        <v>0</v>
      </c>
      <c r="Z710" s="21">
        <f>IFERROR(VLOOKUP($P710,Receiving!$C:$T,10,FALSE)/VLOOKUP($P710,Receiving!$C:$T,5,FALSE),0)</f>
        <v>0</v>
      </c>
      <c r="AA710" s="21">
        <f>IFERROR(VLOOKUP($P710,Receiving!$C:$T,11,FALSE),0)</f>
        <v>0</v>
      </c>
      <c r="AB710" s="21">
        <f>IFERROR(VLOOKUP($P710,Receiving!$C:$T,14,FALSE),0)</f>
        <v>0</v>
      </c>
      <c r="AC710" s="21">
        <f>IFERROR(VLOOKUP($P710,Receiving!$C:$T,11,FALSE)/VLOOKUP($P710,Receiving!$C:$T,5,FALSE),0)</f>
        <v>0</v>
      </c>
      <c r="AD710" s="12">
        <f>IFERROR(VLOOKUP($P710,Rushing!$C:$P,7,FALSE)/VLOOKUP($P710,Rushing!$C:$P,5,FALSE),0)</f>
        <v>0</v>
      </c>
      <c r="AE710" s="12">
        <f>IFERROR(VLOOKUP($P710,Rushing!$C:$P,8,FALSE)/VLOOKUP($P710,Rushing!$C:$P,5,FALSE),0)</f>
        <v>0</v>
      </c>
      <c r="AF710" s="12">
        <f>IFERROR(VLOOKUP($P710,Rushing!$C:$P,12,FALSE),0)</f>
        <v>0</v>
      </c>
      <c r="AG710" s="12">
        <f>IFERROR(VLOOKUP($P710,Rushing!$C:$P,9,FALSE)/VLOOKUP($P710,Rushing!$C:$P,5,FALSE),0)</f>
        <v>0</v>
      </c>
      <c r="AH710" s="12">
        <f>VLOOKUP($J710,'Vegas Odds'!$B:$S,18,FALSE)</f>
        <v>37.252589426829275</v>
      </c>
      <c r="AI710" s="12">
        <f>VLOOKUP($J710,'Vegas Odds'!$B:$S,17,FALSE)</f>
        <v>23.147410573170728</v>
      </c>
      <c r="AJ710">
        <v>1</v>
      </c>
      <c r="AK710" s="12">
        <f t="shared" si="212"/>
        <v>0</v>
      </c>
      <c r="AL710" s="12">
        <f t="shared" si="213"/>
        <v>0</v>
      </c>
      <c r="AM710" s="12">
        <f>V710/Team_Defense_Table[[#Totals],[Passing yds/att]]*'Fanduel Export'!Q710</f>
        <v>0</v>
      </c>
      <c r="AN710" s="12">
        <f t="shared" si="209"/>
        <v>0</v>
      </c>
      <c r="AO710" s="12">
        <f>IFERROR(IF(OR($B710="D",$B710="K"),0,VLOOKUP($P710,Receiving!$C:$T,7,FALSE)/VLOOKUP($P710,Receiving!$C:$T,5,FALSE)),0)*$AJ710</f>
        <v>0</v>
      </c>
      <c r="AP710" s="21">
        <f t="shared" si="220"/>
        <v>34.582088744588752</v>
      </c>
      <c r="AQ710" s="21">
        <f t="shared" si="221"/>
        <v>0</v>
      </c>
      <c r="AR710" s="22">
        <f t="shared" si="214"/>
        <v>0</v>
      </c>
      <c r="AS710" s="22">
        <f t="shared" si="222"/>
        <v>0</v>
      </c>
      <c r="AT710" s="22">
        <f>AA710/Team_Defense_Table[[#Totals],[Yards per completion]]*'Fanduel Export'!S710</f>
        <v>0</v>
      </c>
      <c r="AU710" s="12">
        <f t="shared" si="210"/>
        <v>0</v>
      </c>
      <c r="AV710" s="12">
        <f t="shared" si="215"/>
        <v>0</v>
      </c>
      <c r="AW710" s="21">
        <f t="shared" si="223"/>
        <v>28.472023809523812</v>
      </c>
      <c r="AX710" s="12">
        <f t="shared" si="224"/>
        <v>0</v>
      </c>
      <c r="AY710" s="12">
        <f>AF710/Team_Defense_Table[[#Totals],[Rushing Y/A]]*R710</f>
        <v>0</v>
      </c>
      <c r="AZ710" s="12">
        <f t="shared" si="211"/>
        <v>0</v>
      </c>
      <c r="BA710" s="22">
        <f t="shared" si="216"/>
        <v>0</v>
      </c>
      <c r="BB710" s="22">
        <f t="shared" si="217"/>
        <v>0</v>
      </c>
      <c r="BC710" s="21">
        <f t="shared" si="218"/>
        <v>0</v>
      </c>
      <c r="BD710" t="str">
        <f t="shared" si="225"/>
        <v>Green Bay Packers</v>
      </c>
      <c r="BE710">
        <f t="shared" si="226"/>
        <v>3900</v>
      </c>
      <c r="BF710" t="str">
        <f t="shared" si="227"/>
        <v>D</v>
      </c>
    </row>
    <row r="711" spans="1:58" x14ac:dyDescent="0.3">
      <c r="A711" t="s">
        <v>3853</v>
      </c>
      <c r="B711" t="s">
        <v>2511</v>
      </c>
      <c r="C711" t="s">
        <v>3854</v>
      </c>
      <c r="D711" t="s">
        <v>1071</v>
      </c>
      <c r="E711" t="s">
        <v>3855</v>
      </c>
      <c r="F711">
        <v>8.375</v>
      </c>
      <c r="G711">
        <v>16</v>
      </c>
      <c r="H711">
        <v>3900</v>
      </c>
      <c r="I711" t="s">
        <v>1922</v>
      </c>
      <c r="J711" t="s">
        <v>130</v>
      </c>
      <c r="K711" t="s">
        <v>107</v>
      </c>
      <c r="O711" t="str">
        <f t="shared" si="219"/>
        <v>New York Jets</v>
      </c>
      <c r="P711" t="str">
        <f>IFERROR(VLOOKUP(O:O,'Name Bridge'!A:B,2,FALSE),O:O)</f>
        <v>NYJ</v>
      </c>
      <c r="Q711" s="12">
        <f>VLOOKUP($K711,'Defensive Stats'!$AC:$AH,2,FALSE)</f>
        <v>5.6473779385171792</v>
      </c>
      <c r="R711" s="12">
        <f>VLOOKUP($K711,'Defensive Stats'!$AC:$AH,4,FALSE)</f>
        <v>4.25</v>
      </c>
      <c r="S711" s="12">
        <f>VLOOKUP($K711,'Defensive Stats'!$AC:$AH,6,FALSE)</f>
        <v>8.9741379310344822</v>
      </c>
      <c r="T711" s="12">
        <f>IFERROR(VLOOKUP($P711,Passing!$C:$AF,9,FALSE)/VLOOKUP($P711,Passing!$C:$AF,5,FALSE),0)</f>
        <v>0</v>
      </c>
      <c r="U711" s="12">
        <f>IFERROR(VLOOKUP($P711,Passing!$C:$AF,11,FALSE)/VLOOKUP($P711,Passing!$C:$AF,5,FALSE),0)</f>
        <v>0</v>
      </c>
      <c r="V711" s="12">
        <f>IFERROR(VLOOKUP($P711,Passing!$C:$AF,18,FALSE),0)</f>
        <v>0</v>
      </c>
      <c r="W711" s="12">
        <f>IFERROR(VLOOKUP($P711,Passing!$C:$AF,12,FALSE)/VLOOKUP($P711,Passing!$C:$AF,5,FALSE),0)</f>
        <v>0</v>
      </c>
      <c r="X711" s="12">
        <f>IFERROR(IF(OR($B711="D",$B711="K"),0,VLOOKUP($P711,Receiving!$C:$T,7,FALSE)/VLOOKUP($P711,Receiving!$C:$T,5,FALSE)),0)*$AJ711</f>
        <v>0</v>
      </c>
      <c r="Y711" s="21">
        <f>IFERROR(VLOOKUP($P711,Receiving!$C:$T,8,FALSE)/VLOOKUP($P711,Receiving!$C:$T,5,FALSE),0)</f>
        <v>0</v>
      </c>
      <c r="Z711" s="21">
        <f>IFERROR(VLOOKUP($P711,Receiving!$C:$T,10,FALSE)/VLOOKUP($P711,Receiving!$C:$T,5,FALSE),0)</f>
        <v>0</v>
      </c>
      <c r="AA711" s="21">
        <f>IFERROR(VLOOKUP($P711,Receiving!$C:$T,11,FALSE),0)</f>
        <v>0</v>
      </c>
      <c r="AB711" s="21">
        <f>IFERROR(VLOOKUP($P711,Receiving!$C:$T,14,FALSE),0)</f>
        <v>0</v>
      </c>
      <c r="AC711" s="21">
        <f>IFERROR(VLOOKUP($P711,Receiving!$C:$T,11,FALSE)/VLOOKUP($P711,Receiving!$C:$T,5,FALSE),0)</f>
        <v>0</v>
      </c>
      <c r="AD711" s="12">
        <f>IFERROR(VLOOKUP($P711,Rushing!$C:$P,7,FALSE)/VLOOKUP($P711,Rushing!$C:$P,5,FALSE),0)</f>
        <v>0</v>
      </c>
      <c r="AE711" s="12">
        <f>IFERROR(VLOOKUP($P711,Rushing!$C:$P,8,FALSE)/VLOOKUP($P711,Rushing!$C:$P,5,FALSE),0)</f>
        <v>0</v>
      </c>
      <c r="AF711" s="12">
        <f>IFERROR(VLOOKUP($P711,Rushing!$C:$P,12,FALSE),0)</f>
        <v>0</v>
      </c>
      <c r="AG711" s="12">
        <f>IFERROR(VLOOKUP($P711,Rushing!$C:$P,9,FALSE)/VLOOKUP($P711,Rushing!$C:$P,5,FALSE),0)</f>
        <v>0</v>
      </c>
      <c r="AH711" s="12">
        <f>VLOOKUP($J711,'Vegas Odds'!$B:$S,18,FALSE)</f>
        <v>34.445274999999995</v>
      </c>
      <c r="AI711" s="12">
        <f>VLOOKUP($J711,'Vegas Odds'!$B:$S,17,FALSE)</f>
        <v>22.054725000000001</v>
      </c>
      <c r="AJ711">
        <v>1</v>
      </c>
      <c r="AK711" s="12">
        <f t="shared" si="212"/>
        <v>0</v>
      </c>
      <c r="AL711" s="12">
        <f t="shared" si="213"/>
        <v>0</v>
      </c>
      <c r="AM711" s="12">
        <f>V711/Team_Defense_Table[[#Totals],[Passing yds/att]]*'Fanduel Export'!Q711</f>
        <v>0</v>
      </c>
      <c r="AN711" s="12">
        <f t="shared" si="209"/>
        <v>0</v>
      </c>
      <c r="AO711" s="12">
        <f>IFERROR(IF(OR($B711="D",$B711="K"),0,VLOOKUP($P711,Receiving!$C:$T,7,FALSE)/VLOOKUP($P711,Receiving!$C:$T,5,FALSE)),0)*$AJ711</f>
        <v>0</v>
      </c>
      <c r="AP711" s="21">
        <f t="shared" si="220"/>
        <v>29.979532967032963</v>
      </c>
      <c r="AQ711" s="21">
        <f t="shared" si="221"/>
        <v>0</v>
      </c>
      <c r="AR711" s="22">
        <f t="shared" si="214"/>
        <v>0</v>
      </c>
      <c r="AS711" s="22">
        <f t="shared" si="222"/>
        <v>0</v>
      </c>
      <c r="AT711" s="22">
        <f>AA711/Team_Defense_Table[[#Totals],[Yards per completion]]*'Fanduel Export'!S711</f>
        <v>0</v>
      </c>
      <c r="AU711" s="12">
        <f t="shared" si="210"/>
        <v>0</v>
      </c>
      <c r="AV711" s="12">
        <f t="shared" si="215"/>
        <v>0</v>
      </c>
      <c r="AW711" s="21">
        <f t="shared" si="223"/>
        <v>35.912087912087905</v>
      </c>
      <c r="AX711" s="12">
        <f t="shared" si="224"/>
        <v>0</v>
      </c>
      <c r="AY711" s="12">
        <f>AF711/Team_Defense_Table[[#Totals],[Rushing Y/A]]*R711</f>
        <v>0</v>
      </c>
      <c r="AZ711" s="12">
        <f t="shared" si="211"/>
        <v>0</v>
      </c>
      <c r="BA711" s="22">
        <f t="shared" si="216"/>
        <v>0</v>
      </c>
      <c r="BB711" s="22">
        <f t="shared" si="217"/>
        <v>0</v>
      </c>
      <c r="BC711" s="21">
        <f t="shared" si="218"/>
        <v>0</v>
      </c>
      <c r="BD711" t="str">
        <f t="shared" si="225"/>
        <v>New York Jets</v>
      </c>
      <c r="BE711">
        <f t="shared" si="226"/>
        <v>3900</v>
      </c>
      <c r="BF711" t="str">
        <f t="shared" si="227"/>
        <v>D</v>
      </c>
    </row>
    <row r="712" spans="1:58" x14ac:dyDescent="0.3">
      <c r="A712" t="s">
        <v>3856</v>
      </c>
      <c r="B712" t="s">
        <v>2511</v>
      </c>
      <c r="C712" t="s">
        <v>3857</v>
      </c>
      <c r="D712" t="s">
        <v>1084</v>
      </c>
      <c r="E712" t="s">
        <v>3858</v>
      </c>
      <c r="F712">
        <v>8.5625</v>
      </c>
      <c r="G712">
        <v>16</v>
      </c>
      <c r="H712">
        <v>3800</v>
      </c>
      <c r="I712" t="s">
        <v>1892</v>
      </c>
      <c r="J712" t="s">
        <v>1096</v>
      </c>
      <c r="K712" t="s">
        <v>1095</v>
      </c>
      <c r="O712" t="str">
        <f t="shared" si="219"/>
        <v>Tampa Bay Buccaneers</v>
      </c>
      <c r="P712" t="str">
        <f>IFERROR(VLOOKUP(O:O,'Name Bridge'!A:B,2,FALSE),O:O)</f>
        <v>TB</v>
      </c>
      <c r="Q712" s="12">
        <f>VLOOKUP($K712,'Defensive Stats'!$AC:$AH,2,FALSE)</f>
        <v>6.4145936981757874</v>
      </c>
      <c r="R712" s="12">
        <f>VLOOKUP($K712,'Defensive Stats'!$AC:$AH,4,FALSE)</f>
        <v>4.2347826086956522</v>
      </c>
      <c r="S712" s="12">
        <f>VLOOKUP($K712,'Defensive Stats'!$AC:$AH,6,FALSE)</f>
        <v>10.425876010781671</v>
      </c>
      <c r="T712" s="12">
        <f>IFERROR(VLOOKUP($P712,Passing!$C:$AF,9,FALSE)/VLOOKUP($P712,Passing!$C:$AF,5,FALSE),0)</f>
        <v>0</v>
      </c>
      <c r="U712" s="12">
        <f>IFERROR(VLOOKUP($P712,Passing!$C:$AF,11,FALSE)/VLOOKUP($P712,Passing!$C:$AF,5,FALSE),0)</f>
        <v>0</v>
      </c>
      <c r="V712" s="12">
        <f>IFERROR(VLOOKUP($P712,Passing!$C:$AF,18,FALSE),0)</f>
        <v>0</v>
      </c>
      <c r="W712" s="12">
        <f>IFERROR(VLOOKUP($P712,Passing!$C:$AF,12,FALSE)/VLOOKUP($P712,Passing!$C:$AF,5,FALSE),0)</f>
        <v>0</v>
      </c>
      <c r="X712" s="12">
        <f>IFERROR(IF(OR($B712="D",$B712="K"),0,VLOOKUP($P712,Receiving!$C:$T,7,FALSE)/VLOOKUP($P712,Receiving!$C:$T,5,FALSE)),0)*$AJ712</f>
        <v>0</v>
      </c>
      <c r="Y712" s="21">
        <f>IFERROR(VLOOKUP($P712,Receiving!$C:$T,8,FALSE)/VLOOKUP($P712,Receiving!$C:$T,5,FALSE),0)</f>
        <v>0</v>
      </c>
      <c r="Z712" s="21">
        <f>IFERROR(VLOOKUP($P712,Receiving!$C:$T,10,FALSE)/VLOOKUP($P712,Receiving!$C:$T,5,FALSE),0)</f>
        <v>0</v>
      </c>
      <c r="AA712" s="21">
        <f>IFERROR(VLOOKUP($P712,Receiving!$C:$T,11,FALSE),0)</f>
        <v>0</v>
      </c>
      <c r="AB712" s="21">
        <f>IFERROR(VLOOKUP($P712,Receiving!$C:$T,14,FALSE),0)</f>
        <v>0</v>
      </c>
      <c r="AC712" s="21">
        <f>IFERROR(VLOOKUP($P712,Receiving!$C:$T,11,FALSE)/VLOOKUP($P712,Receiving!$C:$T,5,FALSE),0)</f>
        <v>0</v>
      </c>
      <c r="AD712" s="12">
        <f>IFERROR(VLOOKUP($P712,Rushing!$C:$P,7,FALSE)/VLOOKUP($P712,Rushing!$C:$P,5,FALSE),0)</f>
        <v>0</v>
      </c>
      <c r="AE712" s="12">
        <f>IFERROR(VLOOKUP($P712,Rushing!$C:$P,8,FALSE)/VLOOKUP($P712,Rushing!$C:$P,5,FALSE),0)</f>
        <v>0</v>
      </c>
      <c r="AF712" s="12">
        <f>IFERROR(VLOOKUP($P712,Rushing!$C:$P,12,FALSE),0)</f>
        <v>0</v>
      </c>
      <c r="AG712" s="12">
        <f>IFERROR(VLOOKUP($P712,Rushing!$C:$P,9,FALSE)/VLOOKUP($P712,Rushing!$C:$P,5,FALSE),0)</f>
        <v>0</v>
      </c>
      <c r="AH712" s="12">
        <f>VLOOKUP($J712,'Vegas Odds'!$B:$S,18,FALSE)</f>
        <v>44.70009236218047</v>
      </c>
      <c r="AI712" s="12">
        <f>VLOOKUP($J712,'Vegas Odds'!$B:$S,17,FALSE)</f>
        <v>20.599907637819527</v>
      </c>
      <c r="AJ712">
        <v>1</v>
      </c>
      <c r="AK712" s="12">
        <f t="shared" si="212"/>
        <v>0</v>
      </c>
      <c r="AL712" s="12">
        <f t="shared" si="213"/>
        <v>0</v>
      </c>
      <c r="AM712" s="12">
        <f>V712/Team_Defense_Table[[#Totals],[Passing yds/att]]*'Fanduel Export'!Q712</f>
        <v>0</v>
      </c>
      <c r="AN712" s="12">
        <f t="shared" si="209"/>
        <v>0</v>
      </c>
      <c r="AO712" s="12">
        <f>IFERROR(IF(OR($B712="D",$B712="K"),0,VLOOKUP($P712,Receiving!$C:$T,7,FALSE)/VLOOKUP($P712,Receiving!$C:$T,5,FALSE)),0)*$AJ712</f>
        <v>0</v>
      </c>
      <c r="AP712" s="21">
        <f t="shared" si="220"/>
        <v>39.892780830280827</v>
      </c>
      <c r="AQ712" s="21">
        <f t="shared" si="221"/>
        <v>0</v>
      </c>
      <c r="AR712" s="22">
        <f t="shared" si="214"/>
        <v>0</v>
      </c>
      <c r="AS712" s="22">
        <f t="shared" si="222"/>
        <v>0</v>
      </c>
      <c r="AT712" s="22">
        <f>AA712/Team_Defense_Table[[#Totals],[Yards per completion]]*'Fanduel Export'!S712</f>
        <v>0</v>
      </c>
      <c r="AU712" s="12">
        <f t="shared" si="210"/>
        <v>0</v>
      </c>
      <c r="AV712" s="12">
        <f t="shared" si="215"/>
        <v>0</v>
      </c>
      <c r="AW712" s="21">
        <f t="shared" si="223"/>
        <v>23.153159340659339</v>
      </c>
      <c r="AX712" s="12">
        <f t="shared" si="224"/>
        <v>0</v>
      </c>
      <c r="AY712" s="12">
        <f>AF712/Team_Defense_Table[[#Totals],[Rushing Y/A]]*R712</f>
        <v>0</v>
      </c>
      <c r="AZ712" s="12">
        <f t="shared" si="211"/>
        <v>0</v>
      </c>
      <c r="BA712" s="22">
        <f t="shared" si="216"/>
        <v>0</v>
      </c>
      <c r="BB712" s="22">
        <f t="shared" si="217"/>
        <v>0</v>
      </c>
      <c r="BC712" s="21">
        <f t="shared" si="218"/>
        <v>0</v>
      </c>
      <c r="BD712" t="str">
        <f t="shared" si="225"/>
        <v>Tampa Bay Buccaneers</v>
      </c>
      <c r="BE712">
        <f t="shared" si="226"/>
        <v>3800</v>
      </c>
      <c r="BF712" t="str">
        <f t="shared" si="227"/>
        <v>D</v>
      </c>
    </row>
    <row r="713" spans="1:58" x14ac:dyDescent="0.3">
      <c r="A713" t="s">
        <v>3859</v>
      </c>
      <c r="B713" t="s">
        <v>2511</v>
      </c>
      <c r="C713" t="s">
        <v>3860</v>
      </c>
      <c r="D713" t="s">
        <v>1081</v>
      </c>
      <c r="E713" t="s">
        <v>3861</v>
      </c>
      <c r="F713">
        <v>5.0625</v>
      </c>
      <c r="G713">
        <v>16</v>
      </c>
      <c r="H713">
        <v>3700</v>
      </c>
      <c r="I713" t="s">
        <v>1968</v>
      </c>
      <c r="J713" t="s">
        <v>72</v>
      </c>
      <c r="K713" t="s">
        <v>99</v>
      </c>
      <c r="O713" t="str">
        <f t="shared" si="219"/>
        <v>Detroit Lions</v>
      </c>
      <c r="P713" t="str">
        <f>IFERROR(VLOOKUP(O:O,'Name Bridge'!A:B,2,FALSE),O:O)</f>
        <v>DET</v>
      </c>
      <c r="Q713" s="12">
        <f>VLOOKUP($K713,'Defensive Stats'!$AC:$AH,2,FALSE)</f>
        <v>6.2241681260945709</v>
      </c>
      <c r="R713" s="12">
        <f>VLOOKUP($K713,'Defensive Stats'!$AC:$AH,4,FALSE)</f>
        <v>3.9420289855072466</v>
      </c>
      <c r="S713" s="12">
        <f>VLOOKUP($K713,'Defensive Stats'!$AC:$AH,6,FALSE)</f>
        <v>9.817679558011049</v>
      </c>
      <c r="T713" s="12">
        <f>IFERROR(VLOOKUP($P713,Passing!$C:$AF,9,FALSE)/VLOOKUP($P713,Passing!$C:$AF,5,FALSE),0)</f>
        <v>0</v>
      </c>
      <c r="U713" s="12">
        <f>IFERROR(VLOOKUP($P713,Passing!$C:$AF,11,FALSE)/VLOOKUP($P713,Passing!$C:$AF,5,FALSE),0)</f>
        <v>0</v>
      </c>
      <c r="V713" s="12">
        <f>IFERROR(VLOOKUP($P713,Passing!$C:$AF,18,FALSE),0)</f>
        <v>0</v>
      </c>
      <c r="W713" s="12">
        <f>IFERROR(VLOOKUP($P713,Passing!$C:$AF,12,FALSE)/VLOOKUP($P713,Passing!$C:$AF,5,FALSE),0)</f>
        <v>0</v>
      </c>
      <c r="X713" s="12">
        <f>IFERROR(IF(OR($B713="D",$B713="K"),0,VLOOKUP($P713,Receiving!$C:$T,7,FALSE)/VLOOKUP($P713,Receiving!$C:$T,5,FALSE)),0)*$AJ713</f>
        <v>0</v>
      </c>
      <c r="Y713" s="21">
        <f>IFERROR(VLOOKUP($P713,Receiving!$C:$T,8,FALSE)/VLOOKUP($P713,Receiving!$C:$T,5,FALSE),0)</f>
        <v>0</v>
      </c>
      <c r="Z713" s="21">
        <f>IFERROR(VLOOKUP($P713,Receiving!$C:$T,10,FALSE)/VLOOKUP($P713,Receiving!$C:$T,5,FALSE),0)</f>
        <v>0</v>
      </c>
      <c r="AA713" s="21">
        <f>IFERROR(VLOOKUP($P713,Receiving!$C:$T,11,FALSE),0)</f>
        <v>0</v>
      </c>
      <c r="AB713" s="21">
        <f>IFERROR(VLOOKUP($P713,Receiving!$C:$T,14,FALSE),0)</f>
        <v>0</v>
      </c>
      <c r="AC713" s="21">
        <f>IFERROR(VLOOKUP($P713,Receiving!$C:$T,11,FALSE)/VLOOKUP($P713,Receiving!$C:$T,5,FALSE),0)</f>
        <v>0</v>
      </c>
      <c r="AD713" s="12">
        <f>IFERROR(VLOOKUP($P713,Rushing!$C:$P,7,FALSE)/VLOOKUP($P713,Rushing!$C:$P,5,FALSE),0)</f>
        <v>0</v>
      </c>
      <c r="AE713" s="12">
        <f>IFERROR(VLOOKUP($P713,Rushing!$C:$P,8,FALSE)/VLOOKUP($P713,Rushing!$C:$P,5,FALSE),0)</f>
        <v>0</v>
      </c>
      <c r="AF713" s="12">
        <f>IFERROR(VLOOKUP($P713,Rushing!$C:$P,12,FALSE),0)</f>
        <v>0</v>
      </c>
      <c r="AG713" s="12">
        <f>IFERROR(VLOOKUP($P713,Rushing!$C:$P,9,FALSE)/VLOOKUP($P713,Rushing!$C:$P,5,FALSE),0)</f>
        <v>0</v>
      </c>
      <c r="AH713" s="12">
        <f>VLOOKUP($J713,'Vegas Odds'!$B:$S,18,FALSE)</f>
        <v>34.909659414362835</v>
      </c>
      <c r="AI713" s="12">
        <f>VLOOKUP($J713,'Vegas Odds'!$B:$S,17,FALSE)</f>
        <v>26.19034058563717</v>
      </c>
      <c r="AJ713">
        <v>1</v>
      </c>
      <c r="AK713" s="12">
        <f t="shared" si="212"/>
        <v>0</v>
      </c>
      <c r="AL713" s="12">
        <f t="shared" si="213"/>
        <v>0</v>
      </c>
      <c r="AM713" s="12">
        <f>V713/Team_Defense_Table[[#Totals],[Passing yds/att]]*'Fanduel Export'!Q713</f>
        <v>0</v>
      </c>
      <c r="AN713" s="12">
        <f t="shared" si="209"/>
        <v>0</v>
      </c>
      <c r="AO713" s="12">
        <f>IFERROR(IF(OR($B713="D",$B713="K"),0,VLOOKUP($P713,Receiving!$C:$T,7,FALSE)/VLOOKUP($P713,Receiving!$C:$T,5,FALSE)),0)*$AJ713</f>
        <v>0</v>
      </c>
      <c r="AP713" s="21">
        <f t="shared" si="220"/>
        <v>35.950198412698413</v>
      </c>
      <c r="AQ713" s="21">
        <f t="shared" si="221"/>
        <v>0</v>
      </c>
      <c r="AR713" s="22">
        <f t="shared" si="214"/>
        <v>0</v>
      </c>
      <c r="AS713" s="22">
        <f t="shared" si="222"/>
        <v>0</v>
      </c>
      <c r="AT713" s="22">
        <f>AA713/Team_Defense_Table[[#Totals],[Yards per completion]]*'Fanduel Export'!S713</f>
        <v>0</v>
      </c>
      <c r="AU713" s="12">
        <f t="shared" si="210"/>
        <v>0</v>
      </c>
      <c r="AV713" s="12">
        <f t="shared" si="215"/>
        <v>0</v>
      </c>
      <c r="AW713" s="21">
        <f t="shared" si="223"/>
        <v>55.169444444444444</v>
      </c>
      <c r="AX713" s="12">
        <f t="shared" si="224"/>
        <v>0</v>
      </c>
      <c r="AY713" s="12">
        <f>AF713/Team_Defense_Table[[#Totals],[Rushing Y/A]]*R713</f>
        <v>0</v>
      </c>
      <c r="AZ713" s="12">
        <f t="shared" si="211"/>
        <v>0</v>
      </c>
      <c r="BA713" s="22">
        <f t="shared" si="216"/>
        <v>0</v>
      </c>
      <c r="BB713" s="22">
        <f t="shared" si="217"/>
        <v>0</v>
      </c>
      <c r="BC713" s="21">
        <f t="shared" si="218"/>
        <v>0</v>
      </c>
      <c r="BD713" t="str">
        <f t="shared" si="225"/>
        <v>Detroit Lions</v>
      </c>
      <c r="BE713">
        <f t="shared" si="226"/>
        <v>3700</v>
      </c>
      <c r="BF713" t="str">
        <f t="shared" si="227"/>
        <v>D</v>
      </c>
    </row>
    <row r="714" spans="1:58" x14ac:dyDescent="0.3">
      <c r="A714" t="s">
        <v>3862</v>
      </c>
      <c r="B714" t="s">
        <v>2511</v>
      </c>
      <c r="C714" t="s">
        <v>3863</v>
      </c>
      <c r="D714" t="s">
        <v>1073</v>
      </c>
      <c r="E714" t="s">
        <v>3864</v>
      </c>
      <c r="F714">
        <v>7.9375</v>
      </c>
      <c r="G714">
        <v>16</v>
      </c>
      <c r="H714">
        <v>3700</v>
      </c>
      <c r="I714" t="s">
        <v>1996</v>
      </c>
      <c r="J714" t="s">
        <v>104</v>
      </c>
      <c r="K714" t="s">
        <v>1092</v>
      </c>
      <c r="O714" t="str">
        <f t="shared" si="219"/>
        <v>Indianapolis Colts</v>
      </c>
      <c r="P714" t="str">
        <f>IFERROR(VLOOKUP(O:O,'Name Bridge'!A:B,2,FALSE),O:O)</f>
        <v>IND</v>
      </c>
      <c r="Q714" s="12">
        <f>VLOOKUP($K714,'Defensive Stats'!$AC:$AH,2,FALSE)</f>
        <v>7.3075435203094781</v>
      </c>
      <c r="R714" s="12">
        <f>VLOOKUP($K714,'Defensive Stats'!$AC:$AH,4,FALSE)</f>
        <v>5.1241379310344826</v>
      </c>
      <c r="S714" s="12">
        <f>VLOOKUP($K714,'Defensive Stats'!$AC:$AH,6,FALSE)</f>
        <v>11.553516819571865</v>
      </c>
      <c r="T714" s="12">
        <f>IFERROR(VLOOKUP($P714,Passing!$C:$AF,9,FALSE)/VLOOKUP($P714,Passing!$C:$AF,5,FALSE),0)</f>
        <v>0</v>
      </c>
      <c r="U714" s="12">
        <f>IFERROR(VLOOKUP($P714,Passing!$C:$AF,11,FALSE)/VLOOKUP($P714,Passing!$C:$AF,5,FALSE),0)</f>
        <v>0</v>
      </c>
      <c r="V714" s="12">
        <f>IFERROR(VLOOKUP($P714,Passing!$C:$AF,18,FALSE),0)</f>
        <v>0</v>
      </c>
      <c r="W714" s="12">
        <f>IFERROR(VLOOKUP($P714,Passing!$C:$AF,12,FALSE)/VLOOKUP($P714,Passing!$C:$AF,5,FALSE),0)</f>
        <v>0</v>
      </c>
      <c r="X714" s="12">
        <f>IFERROR(IF(OR($B714="D",$B714="K"),0,VLOOKUP($P714,Receiving!$C:$T,7,FALSE)/VLOOKUP($P714,Receiving!$C:$T,5,FALSE)),0)*$AJ714</f>
        <v>0</v>
      </c>
      <c r="Y714" s="21">
        <f>IFERROR(VLOOKUP($P714,Receiving!$C:$T,8,FALSE)/VLOOKUP($P714,Receiving!$C:$T,5,FALSE),0)</f>
        <v>0</v>
      </c>
      <c r="Z714" s="21">
        <f>IFERROR(VLOOKUP($P714,Receiving!$C:$T,10,FALSE)/VLOOKUP($P714,Receiving!$C:$T,5,FALSE),0)</f>
        <v>0</v>
      </c>
      <c r="AA714" s="21">
        <f>IFERROR(VLOOKUP($P714,Receiving!$C:$T,11,FALSE),0)</f>
        <v>0</v>
      </c>
      <c r="AB714" s="21">
        <f>IFERROR(VLOOKUP($P714,Receiving!$C:$T,14,FALSE),0)</f>
        <v>0</v>
      </c>
      <c r="AC714" s="21">
        <f>IFERROR(VLOOKUP($P714,Receiving!$C:$T,11,FALSE)/VLOOKUP($P714,Receiving!$C:$T,5,FALSE),0)</f>
        <v>0</v>
      </c>
      <c r="AD714" s="12">
        <f>IFERROR(VLOOKUP($P714,Rushing!$C:$P,7,FALSE)/VLOOKUP($P714,Rushing!$C:$P,5,FALSE),0)</f>
        <v>0</v>
      </c>
      <c r="AE714" s="12">
        <f>IFERROR(VLOOKUP($P714,Rushing!$C:$P,8,FALSE)/VLOOKUP($P714,Rushing!$C:$P,5,FALSE),0)</f>
        <v>0</v>
      </c>
      <c r="AF714" s="12">
        <f>IFERROR(VLOOKUP($P714,Rushing!$C:$P,12,FALSE),0)</f>
        <v>0</v>
      </c>
      <c r="AG714" s="12">
        <f>IFERROR(VLOOKUP($P714,Rushing!$C:$P,9,FALSE)/VLOOKUP($P714,Rushing!$C:$P,5,FALSE),0)</f>
        <v>0</v>
      </c>
      <c r="AH714" s="12">
        <f>VLOOKUP($J714,'Vegas Odds'!$B:$S,18,FALSE)</f>
        <v>24.832312195121943</v>
      </c>
      <c r="AI714" s="12">
        <f>VLOOKUP($J714,'Vegas Odds'!$B:$S,17,FALSE)</f>
        <v>36.767687804878058</v>
      </c>
      <c r="AJ714">
        <v>1</v>
      </c>
      <c r="AK714" s="12">
        <f t="shared" si="212"/>
        <v>0</v>
      </c>
      <c r="AL714" s="12">
        <f t="shared" si="213"/>
        <v>0</v>
      </c>
      <c r="AM714" s="12">
        <f>V714/Team_Defense_Table[[#Totals],[Passing yds/att]]*'Fanduel Export'!Q714</f>
        <v>0</v>
      </c>
      <c r="AN714" s="12">
        <f t="shared" si="209"/>
        <v>0</v>
      </c>
      <c r="AO714" s="12">
        <f>IFERROR(IF(OR($B714="D",$B714="K"),0,VLOOKUP($P714,Receiving!$C:$T,7,FALSE)/VLOOKUP($P714,Receiving!$C:$T,5,FALSE)),0)*$AJ714</f>
        <v>0</v>
      </c>
      <c r="AP714" s="21">
        <f t="shared" si="220"/>
        <v>34.886584249084251</v>
      </c>
      <c r="AQ714" s="21">
        <f t="shared" si="221"/>
        <v>0</v>
      </c>
      <c r="AR714" s="22">
        <f t="shared" si="214"/>
        <v>0</v>
      </c>
      <c r="AS714" s="22">
        <f t="shared" si="222"/>
        <v>0</v>
      </c>
      <c r="AT714" s="22">
        <f>AA714/Team_Defense_Table[[#Totals],[Yards per completion]]*'Fanduel Export'!S714</f>
        <v>0</v>
      </c>
      <c r="AU714" s="12">
        <f t="shared" si="210"/>
        <v>0</v>
      </c>
      <c r="AV714" s="12">
        <f t="shared" si="215"/>
        <v>0</v>
      </c>
      <c r="AW714" s="21">
        <f t="shared" si="223"/>
        <v>29.715476190476192</v>
      </c>
      <c r="AX714" s="12">
        <f t="shared" si="224"/>
        <v>0</v>
      </c>
      <c r="AY714" s="12">
        <f>AF714/Team_Defense_Table[[#Totals],[Rushing Y/A]]*R714</f>
        <v>0</v>
      </c>
      <c r="AZ714" s="12">
        <f t="shared" si="211"/>
        <v>0</v>
      </c>
      <c r="BA714" s="22">
        <f t="shared" si="216"/>
        <v>0</v>
      </c>
      <c r="BB714" s="22">
        <f t="shared" si="217"/>
        <v>0</v>
      </c>
      <c r="BC714" s="21">
        <f t="shared" si="218"/>
        <v>0</v>
      </c>
      <c r="BD714" t="str">
        <f t="shared" si="225"/>
        <v>Indianapolis Colts</v>
      </c>
      <c r="BE714">
        <f t="shared" si="226"/>
        <v>3700</v>
      </c>
      <c r="BF714" t="str">
        <f t="shared" si="227"/>
        <v>D</v>
      </c>
    </row>
    <row r="715" spans="1:58" x14ac:dyDescent="0.3">
      <c r="A715" t="s">
        <v>3865</v>
      </c>
      <c r="B715" t="s">
        <v>2511</v>
      </c>
      <c r="C715" t="s">
        <v>3866</v>
      </c>
      <c r="D715" t="s">
        <v>1078</v>
      </c>
      <c r="E715" t="s">
        <v>3867</v>
      </c>
      <c r="F715">
        <v>6.125</v>
      </c>
      <c r="G715">
        <v>16</v>
      </c>
      <c r="H715">
        <v>3600</v>
      </c>
      <c r="I715" t="s">
        <v>1900</v>
      </c>
      <c r="J715" t="s">
        <v>84</v>
      </c>
      <c r="K715" t="s">
        <v>61</v>
      </c>
      <c r="O715" t="str">
        <f t="shared" si="219"/>
        <v>Atlanta Falcons</v>
      </c>
      <c r="P715" t="str">
        <f>IFERROR(VLOOKUP(O:O,'Name Bridge'!A:B,2,FALSE),O:O)</f>
        <v>ATL</v>
      </c>
      <c r="Q715" s="12">
        <f>VLOOKUP($K715,'Defensive Stats'!$AC:$AH,2,FALSE)</f>
        <v>7.0618729096989963</v>
      </c>
      <c r="R715" s="12">
        <f>VLOOKUP($K715,'Defensive Stats'!$AC:$AH,4,FALSE)</f>
        <v>4.8530927835051543</v>
      </c>
      <c r="S715" s="12">
        <f>VLOOKUP($K715,'Defensive Stats'!$AC:$AH,6,FALSE)</f>
        <v>11.026109660574413</v>
      </c>
      <c r="T715" s="12">
        <f>IFERROR(VLOOKUP($P715,Passing!$C:$AF,9,FALSE)/VLOOKUP($P715,Passing!$C:$AF,5,FALSE),0)</f>
        <v>0</v>
      </c>
      <c r="U715" s="12">
        <f>IFERROR(VLOOKUP($P715,Passing!$C:$AF,11,FALSE)/VLOOKUP($P715,Passing!$C:$AF,5,FALSE),0)</f>
        <v>0</v>
      </c>
      <c r="V715" s="12">
        <f>IFERROR(VLOOKUP($P715,Passing!$C:$AF,18,FALSE),0)</f>
        <v>0</v>
      </c>
      <c r="W715" s="12">
        <f>IFERROR(VLOOKUP($P715,Passing!$C:$AF,12,FALSE)/VLOOKUP($P715,Passing!$C:$AF,5,FALSE),0)</f>
        <v>0</v>
      </c>
      <c r="X715" s="12">
        <f>IFERROR(IF(OR($B715="D",$B715="K"),0,VLOOKUP($P715,Receiving!$C:$T,7,FALSE)/VLOOKUP($P715,Receiving!$C:$T,5,FALSE)),0)*$AJ715</f>
        <v>0</v>
      </c>
      <c r="Y715" s="21">
        <f>IFERROR(VLOOKUP($P715,Receiving!$C:$T,8,FALSE)/VLOOKUP($P715,Receiving!$C:$T,5,FALSE),0)</f>
        <v>0</v>
      </c>
      <c r="Z715" s="21">
        <f>IFERROR(VLOOKUP($P715,Receiving!$C:$T,10,FALSE)/VLOOKUP($P715,Receiving!$C:$T,5,FALSE),0)</f>
        <v>0</v>
      </c>
      <c r="AA715" s="21">
        <f>IFERROR(VLOOKUP($P715,Receiving!$C:$T,11,FALSE),0)</f>
        <v>0</v>
      </c>
      <c r="AB715" s="21">
        <f>IFERROR(VLOOKUP($P715,Receiving!$C:$T,14,FALSE),0)</f>
        <v>0</v>
      </c>
      <c r="AC715" s="21">
        <f>IFERROR(VLOOKUP($P715,Receiving!$C:$T,11,FALSE)/VLOOKUP($P715,Receiving!$C:$T,5,FALSE),0)</f>
        <v>0</v>
      </c>
      <c r="AD715" s="12">
        <f>IFERROR(VLOOKUP($P715,Rushing!$C:$P,7,FALSE)/VLOOKUP($P715,Rushing!$C:$P,5,FALSE),0)</f>
        <v>0</v>
      </c>
      <c r="AE715" s="12">
        <f>IFERROR(VLOOKUP($P715,Rushing!$C:$P,8,FALSE)/VLOOKUP($P715,Rushing!$C:$P,5,FALSE),0)</f>
        <v>0</v>
      </c>
      <c r="AF715" s="12">
        <f>IFERROR(VLOOKUP($P715,Rushing!$C:$P,12,FALSE),0)</f>
        <v>0</v>
      </c>
      <c r="AG715" s="12">
        <f>IFERROR(VLOOKUP($P715,Rushing!$C:$P,9,FALSE)/VLOOKUP($P715,Rushing!$C:$P,5,FALSE),0)</f>
        <v>0</v>
      </c>
      <c r="AH715" s="12">
        <f>VLOOKUP($J715,'Vegas Odds'!$B:$S,18,FALSE)</f>
        <v>44.774070299355685</v>
      </c>
      <c r="AI715" s="12">
        <f>VLOOKUP($J715,'Vegas Odds'!$B:$S,17,FALSE)</f>
        <v>21.325929700644309</v>
      </c>
      <c r="AJ715">
        <v>1</v>
      </c>
      <c r="AK715" s="12">
        <f t="shared" si="212"/>
        <v>0</v>
      </c>
      <c r="AL715" s="12">
        <f t="shared" si="213"/>
        <v>0</v>
      </c>
      <c r="AM715" s="12">
        <f>V715/Team_Defense_Table[[#Totals],[Passing yds/att]]*'Fanduel Export'!Q715</f>
        <v>0</v>
      </c>
      <c r="AN715" s="12">
        <f t="shared" si="209"/>
        <v>0</v>
      </c>
      <c r="AO715" s="12">
        <f>IFERROR(IF(OR($B715="D",$B715="K"),0,VLOOKUP($P715,Receiving!$C:$T,7,FALSE)/VLOOKUP($P715,Receiving!$C:$T,5,FALSE)),0)*$AJ715</f>
        <v>0</v>
      </c>
      <c r="AP715" s="21">
        <f t="shared" si="220"/>
        <v>36.57628205128205</v>
      </c>
      <c r="AQ715" s="21">
        <f t="shared" si="221"/>
        <v>0</v>
      </c>
      <c r="AR715" s="22">
        <f t="shared" si="214"/>
        <v>0</v>
      </c>
      <c r="AS715" s="22">
        <f t="shared" si="222"/>
        <v>0</v>
      </c>
      <c r="AT715" s="22">
        <f>AA715/Team_Defense_Table[[#Totals],[Yards per completion]]*'Fanduel Export'!S715</f>
        <v>0</v>
      </c>
      <c r="AU715" s="12">
        <f t="shared" si="210"/>
        <v>0</v>
      </c>
      <c r="AV715" s="12">
        <f t="shared" si="215"/>
        <v>0</v>
      </c>
      <c r="AW715" s="21">
        <f t="shared" si="223"/>
        <v>30.875869963369961</v>
      </c>
      <c r="AX715" s="12">
        <f t="shared" si="224"/>
        <v>0</v>
      </c>
      <c r="AY715" s="12">
        <f>AF715/Team_Defense_Table[[#Totals],[Rushing Y/A]]*R715</f>
        <v>0</v>
      </c>
      <c r="AZ715" s="12">
        <f t="shared" si="211"/>
        <v>0</v>
      </c>
      <c r="BA715" s="22">
        <f t="shared" si="216"/>
        <v>0</v>
      </c>
      <c r="BB715" s="22">
        <f t="shared" si="217"/>
        <v>0</v>
      </c>
      <c r="BC715" s="21">
        <f t="shared" si="218"/>
        <v>0</v>
      </c>
      <c r="BD715" t="str">
        <f t="shared" si="225"/>
        <v>Atlanta Falcons</v>
      </c>
      <c r="BE715">
        <f t="shared" si="226"/>
        <v>3600</v>
      </c>
      <c r="BF715" t="str">
        <f t="shared" si="227"/>
        <v>D</v>
      </c>
    </row>
    <row r="716" spans="1:58" x14ac:dyDescent="0.3">
      <c r="A716" t="s">
        <v>3868</v>
      </c>
      <c r="B716" t="s">
        <v>2511</v>
      </c>
      <c r="C716" t="s">
        <v>3869</v>
      </c>
      <c r="D716" t="s">
        <v>1080</v>
      </c>
      <c r="E716" t="s">
        <v>3870</v>
      </c>
      <c r="F716">
        <v>4.1875</v>
      </c>
      <c r="G716">
        <v>16</v>
      </c>
      <c r="H716">
        <v>3600</v>
      </c>
      <c r="I716" t="s">
        <v>1934</v>
      </c>
      <c r="J716" t="s">
        <v>78</v>
      </c>
      <c r="K716" t="s">
        <v>56</v>
      </c>
      <c r="O716" t="str">
        <f t="shared" si="219"/>
        <v>Cincinnati Bengals</v>
      </c>
      <c r="P716" t="str">
        <f>IFERROR(VLOOKUP(O:O,'Name Bridge'!A:B,2,FALSE),O:O)</f>
        <v>CIN</v>
      </c>
      <c r="Q716" s="12">
        <f>VLOOKUP($K716,'Defensive Stats'!$AC:$AH,2,FALSE)</f>
        <v>6.9051724137931032</v>
      </c>
      <c r="R716" s="12">
        <f>VLOOKUP($K716,'Defensive Stats'!$AC:$AH,4,FALSE)</f>
        <v>4.2074592074592072</v>
      </c>
      <c r="S716" s="12">
        <f>VLOOKUP($K716,'Defensive Stats'!$AC:$AH,6,FALSE)</f>
        <v>9.7682926829268286</v>
      </c>
      <c r="T716" s="12">
        <f>IFERROR(VLOOKUP($P716,Passing!$C:$AF,9,FALSE)/VLOOKUP($P716,Passing!$C:$AF,5,FALSE),0)</f>
        <v>0</v>
      </c>
      <c r="U716" s="12">
        <f>IFERROR(VLOOKUP($P716,Passing!$C:$AF,11,FALSE)/VLOOKUP($P716,Passing!$C:$AF,5,FALSE),0)</f>
        <v>0</v>
      </c>
      <c r="V716" s="12">
        <f>IFERROR(VLOOKUP($P716,Passing!$C:$AF,18,FALSE),0)</f>
        <v>0</v>
      </c>
      <c r="W716" s="12">
        <f>IFERROR(VLOOKUP($P716,Passing!$C:$AF,12,FALSE)/VLOOKUP($P716,Passing!$C:$AF,5,FALSE),0)</f>
        <v>0</v>
      </c>
      <c r="X716" s="12">
        <f>IFERROR(IF(OR($B716="D",$B716="K"),0,VLOOKUP($P716,Receiving!$C:$T,7,FALSE)/VLOOKUP($P716,Receiving!$C:$T,5,FALSE)),0)*$AJ716</f>
        <v>0</v>
      </c>
      <c r="Y716" s="21">
        <f>IFERROR(VLOOKUP($P716,Receiving!$C:$T,8,FALSE)/VLOOKUP($P716,Receiving!$C:$T,5,FALSE),0)</f>
        <v>0</v>
      </c>
      <c r="Z716" s="21">
        <f>IFERROR(VLOOKUP($P716,Receiving!$C:$T,10,FALSE)/VLOOKUP($P716,Receiving!$C:$T,5,FALSE),0)</f>
        <v>0</v>
      </c>
      <c r="AA716" s="21">
        <f>IFERROR(VLOOKUP($P716,Receiving!$C:$T,11,FALSE),0)</f>
        <v>0</v>
      </c>
      <c r="AB716" s="21">
        <f>IFERROR(VLOOKUP($P716,Receiving!$C:$T,14,FALSE),0)</f>
        <v>0</v>
      </c>
      <c r="AC716" s="21">
        <f>IFERROR(VLOOKUP($P716,Receiving!$C:$T,11,FALSE)/VLOOKUP($P716,Receiving!$C:$T,5,FALSE),0)</f>
        <v>0</v>
      </c>
      <c r="AD716" s="12">
        <f>IFERROR(VLOOKUP($P716,Rushing!$C:$P,7,FALSE)/VLOOKUP($P716,Rushing!$C:$P,5,FALSE),0)</f>
        <v>0</v>
      </c>
      <c r="AE716" s="12">
        <f>IFERROR(VLOOKUP($P716,Rushing!$C:$P,8,FALSE)/VLOOKUP($P716,Rushing!$C:$P,5,FALSE),0)</f>
        <v>0</v>
      </c>
      <c r="AF716" s="12">
        <f>IFERROR(VLOOKUP($P716,Rushing!$C:$P,12,FALSE),0)</f>
        <v>0</v>
      </c>
      <c r="AG716" s="12">
        <f>IFERROR(VLOOKUP($P716,Rushing!$C:$P,9,FALSE)/VLOOKUP($P716,Rushing!$C:$P,5,FALSE),0)</f>
        <v>0</v>
      </c>
      <c r="AH716" s="12">
        <f>VLOOKUP($J716,'Vegas Odds'!$B:$S,18,FALSE)</f>
        <v>37.475043336397064</v>
      </c>
      <c r="AI716" s="12">
        <f>VLOOKUP($J716,'Vegas Odds'!$B:$S,17,FALSE)</f>
        <v>24.624956663602941</v>
      </c>
      <c r="AJ716">
        <v>1</v>
      </c>
      <c r="AK716" s="12">
        <f t="shared" si="212"/>
        <v>0</v>
      </c>
      <c r="AL716" s="12">
        <f t="shared" si="213"/>
        <v>0</v>
      </c>
      <c r="AM716" s="12">
        <f>V716/Team_Defense_Table[[#Totals],[Passing yds/att]]*'Fanduel Export'!Q716</f>
        <v>0</v>
      </c>
      <c r="AN716" s="12">
        <f t="shared" ref="AN716:AN723" si="228">AM716*AL716</f>
        <v>0</v>
      </c>
      <c r="AO716" s="12">
        <f>IFERROR(IF(OR($B716="D",$B716="K"),0,VLOOKUP($P716,Receiving!$C:$T,7,FALSE)/VLOOKUP($P716,Receiving!$C:$T,5,FALSE)),0)*$AJ716</f>
        <v>0</v>
      </c>
      <c r="AP716" s="21">
        <f t="shared" si="220"/>
        <v>31.570833333333336</v>
      </c>
      <c r="AQ716" s="21">
        <f t="shared" si="221"/>
        <v>0</v>
      </c>
      <c r="AR716" s="22">
        <f t="shared" si="214"/>
        <v>0</v>
      </c>
      <c r="AS716" s="22">
        <f t="shared" si="222"/>
        <v>0</v>
      </c>
      <c r="AT716" s="22">
        <f>AA716/Team_Defense_Table[[#Totals],[Yards per completion]]*'Fanduel Export'!S716</f>
        <v>0</v>
      </c>
      <c r="AU716" s="12">
        <f t="shared" ref="AU716:AU723" si="229">AS716*AT716</f>
        <v>0</v>
      </c>
      <c r="AV716" s="12">
        <f t="shared" si="215"/>
        <v>0</v>
      </c>
      <c r="AW716" s="21">
        <f t="shared" si="223"/>
        <v>28.63095238095238</v>
      </c>
      <c r="AX716" s="12">
        <f t="shared" si="224"/>
        <v>0</v>
      </c>
      <c r="AY716" s="12">
        <f>AF716/Team_Defense_Table[[#Totals],[Rushing Y/A]]*R716</f>
        <v>0</v>
      </c>
      <c r="AZ716" s="12">
        <f t="shared" ref="AZ716:AZ723" si="230">AY716*AX716</f>
        <v>0</v>
      </c>
      <c r="BA716" s="22">
        <f t="shared" si="216"/>
        <v>0</v>
      </c>
      <c r="BB716" s="22">
        <f t="shared" si="217"/>
        <v>0</v>
      </c>
      <c r="BC716" s="21">
        <f t="shared" si="218"/>
        <v>0</v>
      </c>
      <c r="BD716" t="str">
        <f t="shared" si="225"/>
        <v>Cincinnati Bengals</v>
      </c>
      <c r="BE716">
        <f t="shared" si="226"/>
        <v>3600</v>
      </c>
      <c r="BF716" t="str">
        <f t="shared" si="227"/>
        <v>D</v>
      </c>
    </row>
    <row r="717" spans="1:58" x14ac:dyDescent="0.3">
      <c r="A717" t="s">
        <v>3871</v>
      </c>
      <c r="B717" t="s">
        <v>2511</v>
      </c>
      <c r="C717" t="s">
        <v>3872</v>
      </c>
      <c r="D717" t="s">
        <v>1087</v>
      </c>
      <c r="E717" t="s">
        <v>3873</v>
      </c>
      <c r="F717">
        <v>3.375</v>
      </c>
      <c r="G717">
        <v>16</v>
      </c>
      <c r="H717">
        <v>3500</v>
      </c>
      <c r="I717" t="s">
        <v>1972</v>
      </c>
      <c r="J717" t="s">
        <v>86</v>
      </c>
      <c r="K717" t="s">
        <v>1093</v>
      </c>
      <c r="O717" t="str">
        <f t="shared" si="219"/>
        <v>Miami Dolphins</v>
      </c>
      <c r="P717" t="str">
        <f>IFERROR(VLOOKUP(O:O,'Name Bridge'!A:B,2,FALSE),O:O)</f>
        <v>MIA</v>
      </c>
      <c r="Q717" s="12">
        <f>VLOOKUP($K717,'Defensive Stats'!$AC:$AH,2,FALSE)</f>
        <v>5.3843283582089549</v>
      </c>
      <c r="R717" s="12">
        <f>VLOOKUP($K717,'Defensive Stats'!$AC:$AH,4,FALSE)</f>
        <v>4.1863013698630134</v>
      </c>
      <c r="S717" s="12">
        <f>VLOOKUP($K717,'Defensive Stats'!$AC:$AH,6,FALSE)</f>
        <v>9.5247524752475243</v>
      </c>
      <c r="T717" s="12">
        <f>IFERROR(VLOOKUP($P717,Passing!$C:$AF,9,FALSE)/VLOOKUP($P717,Passing!$C:$AF,5,FALSE),0)</f>
        <v>0</v>
      </c>
      <c r="U717" s="12">
        <f>IFERROR(VLOOKUP($P717,Passing!$C:$AF,11,FALSE)/VLOOKUP($P717,Passing!$C:$AF,5,FALSE),0)</f>
        <v>0</v>
      </c>
      <c r="V717" s="12">
        <f>IFERROR(VLOOKUP($P717,Passing!$C:$AF,18,FALSE),0)</f>
        <v>0</v>
      </c>
      <c r="W717" s="12">
        <f>IFERROR(VLOOKUP($P717,Passing!$C:$AF,12,FALSE)/VLOOKUP($P717,Passing!$C:$AF,5,FALSE),0)</f>
        <v>0</v>
      </c>
      <c r="X717" s="12">
        <f>IFERROR(IF(OR($B717="D",$B717="K"),0,VLOOKUP($P717,Receiving!$C:$T,7,FALSE)/VLOOKUP($P717,Receiving!$C:$T,5,FALSE)),0)*$AJ717</f>
        <v>0</v>
      </c>
      <c r="Y717" s="21">
        <f>IFERROR(VLOOKUP($P717,Receiving!$C:$T,8,FALSE)/VLOOKUP($P717,Receiving!$C:$T,5,FALSE),0)</f>
        <v>0</v>
      </c>
      <c r="Z717" s="21">
        <f>IFERROR(VLOOKUP($P717,Receiving!$C:$T,10,FALSE)/VLOOKUP($P717,Receiving!$C:$T,5,FALSE),0)</f>
        <v>0</v>
      </c>
      <c r="AA717" s="21">
        <f>IFERROR(VLOOKUP($P717,Receiving!$C:$T,11,FALSE),0)</f>
        <v>0</v>
      </c>
      <c r="AB717" s="21">
        <f>IFERROR(VLOOKUP($P717,Receiving!$C:$T,14,FALSE),0)</f>
        <v>0</v>
      </c>
      <c r="AC717" s="21">
        <f>IFERROR(VLOOKUP($P717,Receiving!$C:$T,11,FALSE)/VLOOKUP($P717,Receiving!$C:$T,5,FALSE),0)</f>
        <v>0</v>
      </c>
      <c r="AD717" s="12">
        <f>IFERROR(VLOOKUP($P717,Rushing!$C:$P,7,FALSE)/VLOOKUP($P717,Rushing!$C:$P,5,FALSE),0)</f>
        <v>0</v>
      </c>
      <c r="AE717" s="12">
        <f>IFERROR(VLOOKUP($P717,Rushing!$C:$P,8,FALSE)/VLOOKUP($P717,Rushing!$C:$P,5,FALSE),0)</f>
        <v>0</v>
      </c>
      <c r="AF717" s="12">
        <f>IFERROR(VLOOKUP($P717,Rushing!$C:$P,12,FALSE),0)</f>
        <v>0</v>
      </c>
      <c r="AG717" s="12">
        <f>IFERROR(VLOOKUP($P717,Rushing!$C:$P,9,FALSE)/VLOOKUP($P717,Rushing!$C:$P,5,FALSE),0)</f>
        <v>0</v>
      </c>
      <c r="AH717" s="12">
        <f>VLOOKUP($J717,'Vegas Odds'!$B:$S,18,FALSE)</f>
        <v>42.492174647302903</v>
      </c>
      <c r="AI717" s="12">
        <f>VLOOKUP($J717,'Vegas Odds'!$B:$S,17,FALSE)</f>
        <v>20.507825352697093</v>
      </c>
      <c r="AJ717">
        <v>1</v>
      </c>
      <c r="AK717" s="12">
        <f t="shared" si="212"/>
        <v>0</v>
      </c>
      <c r="AL717" s="12">
        <f t="shared" si="213"/>
        <v>0</v>
      </c>
      <c r="AM717" s="12">
        <f>V717/Team_Defense_Table[[#Totals],[Passing yds/att]]*'Fanduel Export'!Q717</f>
        <v>0</v>
      </c>
      <c r="AN717" s="12">
        <f t="shared" si="228"/>
        <v>0</v>
      </c>
      <c r="AO717" s="12">
        <f>IFERROR(IF(OR($B717="D",$B717="K"),0,VLOOKUP($P717,Receiving!$C:$T,7,FALSE)/VLOOKUP($P717,Receiving!$C:$T,5,FALSE)),0)*$AJ717</f>
        <v>0</v>
      </c>
      <c r="AP717" s="21">
        <f t="shared" si="220"/>
        <v>49.607967032967032</v>
      </c>
      <c r="AQ717" s="21">
        <f t="shared" si="221"/>
        <v>0</v>
      </c>
      <c r="AR717" s="22">
        <f t="shared" si="214"/>
        <v>0</v>
      </c>
      <c r="AS717" s="22">
        <f t="shared" si="222"/>
        <v>0</v>
      </c>
      <c r="AT717" s="22">
        <f>AA717/Team_Defense_Table[[#Totals],[Yards per completion]]*'Fanduel Export'!S717</f>
        <v>0</v>
      </c>
      <c r="AU717" s="12">
        <f t="shared" si="229"/>
        <v>0</v>
      </c>
      <c r="AV717" s="12">
        <f t="shared" si="215"/>
        <v>0</v>
      </c>
      <c r="AW717" s="21">
        <f t="shared" si="223"/>
        <v>42.314010989010988</v>
      </c>
      <c r="AX717" s="12">
        <f t="shared" si="224"/>
        <v>0</v>
      </c>
      <c r="AY717" s="12">
        <f>AF717/Team_Defense_Table[[#Totals],[Rushing Y/A]]*R717</f>
        <v>0</v>
      </c>
      <c r="AZ717" s="12">
        <f t="shared" si="230"/>
        <v>0</v>
      </c>
      <c r="BA717" s="22">
        <f t="shared" si="216"/>
        <v>0</v>
      </c>
      <c r="BB717" s="22">
        <f t="shared" si="217"/>
        <v>0</v>
      </c>
      <c r="BC717" s="21">
        <f t="shared" si="218"/>
        <v>0</v>
      </c>
      <c r="BD717" t="str">
        <f t="shared" si="225"/>
        <v>Miami Dolphins</v>
      </c>
      <c r="BE717">
        <f t="shared" si="226"/>
        <v>3500</v>
      </c>
      <c r="BF717" t="str">
        <f t="shared" si="227"/>
        <v>D</v>
      </c>
    </row>
    <row r="718" spans="1:58" x14ac:dyDescent="0.3">
      <c r="A718" t="s">
        <v>3874</v>
      </c>
      <c r="B718" t="s">
        <v>2511</v>
      </c>
      <c r="C718" t="s">
        <v>3875</v>
      </c>
      <c r="D718" t="s">
        <v>1076</v>
      </c>
      <c r="E718" t="s">
        <v>3876</v>
      </c>
      <c r="F718">
        <v>6.4375</v>
      </c>
      <c r="G718">
        <v>16</v>
      </c>
      <c r="H718">
        <v>3500</v>
      </c>
      <c r="I718" t="s">
        <v>1996</v>
      </c>
      <c r="J718" t="s">
        <v>1092</v>
      </c>
      <c r="K718" t="s">
        <v>104</v>
      </c>
      <c r="O718" t="str">
        <f t="shared" si="219"/>
        <v>Jacksonville Jaguars</v>
      </c>
      <c r="P718" t="str">
        <f>IFERROR(VLOOKUP(O:O,'Name Bridge'!A:B,2,FALSE),O:O)</f>
        <v>JAC</v>
      </c>
      <c r="Q718" s="12">
        <f>VLOOKUP($K718,'Defensive Stats'!$AC:$AH,2,FALSE)</f>
        <v>7.0854092526690389</v>
      </c>
      <c r="R718" s="12">
        <f>VLOOKUP($K718,'Defensive Stats'!$AC:$AH,4,FALSE)</f>
        <v>4.0913838120104442</v>
      </c>
      <c r="S718" s="12">
        <f>VLOOKUP($K718,'Defensive Stats'!$AC:$AH,6,FALSE)</f>
        <v>10.106598984771574</v>
      </c>
      <c r="T718" s="12">
        <f>IFERROR(VLOOKUP($P718,Passing!$C:$AF,9,FALSE)/VLOOKUP($P718,Passing!$C:$AF,5,FALSE),0)</f>
        <v>0</v>
      </c>
      <c r="U718" s="12">
        <f>IFERROR(VLOOKUP($P718,Passing!$C:$AF,11,FALSE)/VLOOKUP($P718,Passing!$C:$AF,5,FALSE),0)</f>
        <v>0</v>
      </c>
      <c r="V718" s="12">
        <f>IFERROR(VLOOKUP($P718,Passing!$C:$AF,18,FALSE),0)</f>
        <v>0</v>
      </c>
      <c r="W718" s="12">
        <f>IFERROR(VLOOKUP($P718,Passing!$C:$AF,12,FALSE)/VLOOKUP($P718,Passing!$C:$AF,5,FALSE),0)</f>
        <v>0</v>
      </c>
      <c r="X718" s="12">
        <f>IFERROR(IF(OR($B718="D",$B718="K"),0,VLOOKUP($P718,Receiving!$C:$T,7,FALSE)/VLOOKUP($P718,Receiving!$C:$T,5,FALSE)),0)*$AJ718</f>
        <v>0</v>
      </c>
      <c r="Y718" s="21">
        <f>IFERROR(VLOOKUP($P718,Receiving!$C:$T,8,FALSE)/VLOOKUP($P718,Receiving!$C:$T,5,FALSE),0)</f>
        <v>0</v>
      </c>
      <c r="Z718" s="21">
        <f>IFERROR(VLOOKUP($P718,Receiving!$C:$T,10,FALSE)/VLOOKUP($P718,Receiving!$C:$T,5,FALSE),0)</f>
        <v>0</v>
      </c>
      <c r="AA718" s="21">
        <f>IFERROR(VLOOKUP($P718,Receiving!$C:$T,11,FALSE),0)</f>
        <v>0</v>
      </c>
      <c r="AB718" s="21">
        <f>IFERROR(VLOOKUP($P718,Receiving!$C:$T,14,FALSE),0)</f>
        <v>0</v>
      </c>
      <c r="AC718" s="21">
        <f>IFERROR(VLOOKUP($P718,Receiving!$C:$T,11,FALSE)/VLOOKUP($P718,Receiving!$C:$T,5,FALSE),0)</f>
        <v>0</v>
      </c>
      <c r="AD718" s="12">
        <f>IFERROR(VLOOKUP($P718,Rushing!$C:$P,7,FALSE)/VLOOKUP($P718,Rushing!$C:$P,5,FALSE),0)</f>
        <v>0</v>
      </c>
      <c r="AE718" s="12">
        <f>IFERROR(VLOOKUP($P718,Rushing!$C:$P,8,FALSE)/VLOOKUP($P718,Rushing!$C:$P,5,FALSE),0)</f>
        <v>0</v>
      </c>
      <c r="AF718" s="12">
        <f>IFERROR(VLOOKUP($P718,Rushing!$C:$P,12,FALSE),0)</f>
        <v>0</v>
      </c>
      <c r="AG718" s="12">
        <f>IFERROR(VLOOKUP($P718,Rushing!$C:$P,9,FALSE)/VLOOKUP($P718,Rushing!$C:$P,5,FALSE),0)</f>
        <v>0</v>
      </c>
      <c r="AH718" s="12">
        <f>VLOOKUP($J718,'Vegas Odds'!$B:$S,18,FALSE)</f>
        <v>43.022920729712041</v>
      </c>
      <c r="AI718" s="12">
        <f>VLOOKUP($J718,'Vegas Odds'!$B:$S,17,FALSE)</f>
        <v>18.377079270287954</v>
      </c>
      <c r="AJ718">
        <v>1</v>
      </c>
      <c r="AK718" s="12">
        <f t="shared" si="212"/>
        <v>0</v>
      </c>
      <c r="AL718" s="12">
        <f t="shared" si="213"/>
        <v>0</v>
      </c>
      <c r="AM718" s="12">
        <f>V718/Team_Defense_Table[[#Totals],[Passing yds/att]]*'Fanduel Export'!Q718</f>
        <v>0</v>
      </c>
      <c r="AN718" s="12">
        <f t="shared" si="228"/>
        <v>0</v>
      </c>
      <c r="AO718" s="12">
        <f>IFERROR(IF(OR($B718="D",$B718="K"),0,VLOOKUP($P718,Receiving!$C:$T,7,FALSE)/VLOOKUP($P718,Receiving!$C:$T,5,FALSE)),0)*$AJ718</f>
        <v>0</v>
      </c>
      <c r="AP718" s="21">
        <f t="shared" si="220"/>
        <v>39.601298701298703</v>
      </c>
      <c r="AQ718" s="21">
        <f t="shared" si="221"/>
        <v>0</v>
      </c>
      <c r="AR718" s="22">
        <f t="shared" si="214"/>
        <v>0</v>
      </c>
      <c r="AS718" s="22">
        <f t="shared" si="222"/>
        <v>0</v>
      </c>
      <c r="AT718" s="22">
        <f>AA718/Team_Defense_Table[[#Totals],[Yards per completion]]*'Fanduel Export'!S718</f>
        <v>0</v>
      </c>
      <c r="AU718" s="12">
        <f t="shared" si="229"/>
        <v>0</v>
      </c>
      <c r="AV718" s="12">
        <f t="shared" si="215"/>
        <v>0</v>
      </c>
      <c r="AW718" s="21">
        <f t="shared" si="223"/>
        <v>30.299350649350647</v>
      </c>
      <c r="AX718" s="12">
        <f t="shared" si="224"/>
        <v>0</v>
      </c>
      <c r="AY718" s="12">
        <f>AF718/Team_Defense_Table[[#Totals],[Rushing Y/A]]*R718</f>
        <v>0</v>
      </c>
      <c r="AZ718" s="12">
        <f t="shared" si="230"/>
        <v>0</v>
      </c>
      <c r="BA718" s="22">
        <f t="shared" si="216"/>
        <v>0</v>
      </c>
      <c r="BB718" s="22">
        <f t="shared" si="217"/>
        <v>0</v>
      </c>
      <c r="BC718" s="21">
        <f t="shared" si="218"/>
        <v>0</v>
      </c>
      <c r="BD718" t="str">
        <f t="shared" si="225"/>
        <v>Jacksonville Jaguars</v>
      </c>
      <c r="BE718">
        <f t="shared" si="226"/>
        <v>3500</v>
      </c>
      <c r="BF718" t="str">
        <f t="shared" si="227"/>
        <v>D</v>
      </c>
    </row>
    <row r="719" spans="1:58" x14ac:dyDescent="0.3">
      <c r="A719" t="s">
        <v>3877</v>
      </c>
      <c r="B719" t="s">
        <v>2511</v>
      </c>
      <c r="C719" t="s">
        <v>2857</v>
      </c>
      <c r="D719" t="s">
        <v>3878</v>
      </c>
      <c r="E719" t="s">
        <v>3879</v>
      </c>
      <c r="F719">
        <v>5.875</v>
      </c>
      <c r="G719">
        <v>16</v>
      </c>
      <c r="H719">
        <v>3400</v>
      </c>
      <c r="I719" t="s">
        <v>1941</v>
      </c>
      <c r="J719" t="s">
        <v>135</v>
      </c>
      <c r="K719" t="s">
        <v>76</v>
      </c>
      <c r="O719" t="str">
        <f t="shared" si="219"/>
        <v>Washington Football Team</v>
      </c>
      <c r="P719" t="str">
        <f>IFERROR(VLOOKUP(O:O,'Name Bridge'!A:B,2,FALSE),O:O)</f>
        <v>Washington Football Team</v>
      </c>
      <c r="Q719" s="12">
        <f>VLOOKUP($K719,'Defensive Stats'!$AC:$AH,2,FALSE)</f>
        <v>6.7688266199649734</v>
      </c>
      <c r="R719" s="12">
        <f>VLOOKUP($K719,'Defensive Stats'!$AC:$AH,4,FALSE)</f>
        <v>4.0849858356940514</v>
      </c>
      <c r="S719" s="12">
        <f>VLOOKUP($K719,'Defensive Stats'!$AC:$AH,6,FALSE)</f>
        <v>11.10632183908046</v>
      </c>
      <c r="T719" s="12">
        <f>IFERROR(VLOOKUP($P719,Passing!$C:$AF,9,FALSE)/VLOOKUP($P719,Passing!$C:$AF,5,FALSE),0)</f>
        <v>0</v>
      </c>
      <c r="U719" s="12">
        <f>IFERROR(VLOOKUP($P719,Passing!$C:$AF,11,FALSE)/VLOOKUP($P719,Passing!$C:$AF,5,FALSE),0)</f>
        <v>0</v>
      </c>
      <c r="V719" s="12">
        <f>IFERROR(VLOOKUP($P719,Passing!$C:$AF,18,FALSE),0)</f>
        <v>0</v>
      </c>
      <c r="W719" s="12">
        <f>IFERROR(VLOOKUP($P719,Passing!$C:$AF,12,FALSE)/VLOOKUP($P719,Passing!$C:$AF,5,FALSE),0)</f>
        <v>0</v>
      </c>
      <c r="X719" s="12">
        <f>IFERROR(IF(OR($B719="D",$B719="K"),0,VLOOKUP($P719,Receiving!$C:$T,7,FALSE)/VLOOKUP($P719,Receiving!$C:$T,5,FALSE)),0)*$AJ719</f>
        <v>0</v>
      </c>
      <c r="Y719" s="21">
        <f>IFERROR(VLOOKUP($P719,Receiving!$C:$T,8,FALSE)/VLOOKUP($P719,Receiving!$C:$T,5,FALSE),0)</f>
        <v>0</v>
      </c>
      <c r="Z719" s="21">
        <f>IFERROR(VLOOKUP($P719,Receiving!$C:$T,10,FALSE)/VLOOKUP($P719,Receiving!$C:$T,5,FALSE),0)</f>
        <v>0</v>
      </c>
      <c r="AA719" s="21">
        <f>IFERROR(VLOOKUP($P719,Receiving!$C:$T,11,FALSE),0)</f>
        <v>0</v>
      </c>
      <c r="AB719" s="21">
        <f>IFERROR(VLOOKUP($P719,Receiving!$C:$T,14,FALSE),0)</f>
        <v>0</v>
      </c>
      <c r="AC719" s="21">
        <f>IFERROR(VLOOKUP($P719,Receiving!$C:$T,11,FALSE)/VLOOKUP($P719,Receiving!$C:$T,5,FALSE),0)</f>
        <v>0</v>
      </c>
      <c r="AD719" s="12">
        <f>IFERROR(VLOOKUP($P719,Rushing!$C:$P,7,FALSE)/VLOOKUP($P719,Rushing!$C:$P,5,FALSE),0)</f>
        <v>0</v>
      </c>
      <c r="AE719" s="12">
        <f>IFERROR(VLOOKUP($P719,Rushing!$C:$P,8,FALSE)/VLOOKUP($P719,Rushing!$C:$P,5,FALSE),0)</f>
        <v>0</v>
      </c>
      <c r="AF719" s="12">
        <f>IFERROR(VLOOKUP($P719,Rushing!$C:$P,12,FALSE),0)</f>
        <v>0</v>
      </c>
      <c r="AG719" s="12">
        <f>IFERROR(VLOOKUP($P719,Rushing!$C:$P,9,FALSE)/VLOOKUP($P719,Rushing!$C:$P,5,FALSE),0)</f>
        <v>0</v>
      </c>
      <c r="AH719" s="12">
        <f>VLOOKUP($J719,'Vegas Odds'!$B:$S,18,FALSE)</f>
        <v>36.75783627131635</v>
      </c>
      <c r="AI719" s="12">
        <f>VLOOKUP($J719,'Vegas Odds'!$B:$S,17,FALSE)</f>
        <v>17.842163728683655</v>
      </c>
      <c r="AJ719">
        <v>1</v>
      </c>
      <c r="AK719" s="12">
        <f t="shared" si="212"/>
        <v>0</v>
      </c>
      <c r="AL719" s="12">
        <f t="shared" si="213"/>
        <v>0</v>
      </c>
      <c r="AM719" s="12">
        <f>V719/Team_Defense_Table[[#Totals],[Passing yds/att]]*'Fanduel Export'!Q719</f>
        <v>0</v>
      </c>
      <c r="AN719" s="12">
        <f t="shared" si="228"/>
        <v>0</v>
      </c>
      <c r="AO719" s="12">
        <f>IFERROR(IF(OR($B719="D",$B719="K"),0,VLOOKUP($P719,Receiving!$C:$T,7,FALSE)/VLOOKUP($P719,Receiving!$C:$T,5,FALSE)),0)*$AJ719</f>
        <v>0</v>
      </c>
      <c r="AP719" s="21">
        <f t="shared" si="220"/>
        <v>32.519155844155847</v>
      </c>
      <c r="AQ719" s="21">
        <f t="shared" si="221"/>
        <v>0</v>
      </c>
      <c r="AR719" s="22">
        <f t="shared" si="214"/>
        <v>0</v>
      </c>
      <c r="AS719" s="22">
        <f t="shared" si="222"/>
        <v>0</v>
      </c>
      <c r="AT719" s="22">
        <f>AA719/Team_Defense_Table[[#Totals],[Yards per completion]]*'Fanduel Export'!S719</f>
        <v>0</v>
      </c>
      <c r="AU719" s="12">
        <f t="shared" si="229"/>
        <v>0</v>
      </c>
      <c r="AV719" s="12">
        <f t="shared" si="215"/>
        <v>0</v>
      </c>
      <c r="AW719" s="21">
        <f t="shared" si="223"/>
        <v>36.928205128205128</v>
      </c>
      <c r="AX719" s="12">
        <f t="shared" si="224"/>
        <v>0</v>
      </c>
      <c r="AY719" s="12">
        <f>AF719/Team_Defense_Table[[#Totals],[Rushing Y/A]]*R719</f>
        <v>0</v>
      </c>
      <c r="AZ719" s="12">
        <f t="shared" si="230"/>
        <v>0</v>
      </c>
      <c r="BA719" s="22">
        <f t="shared" si="216"/>
        <v>0</v>
      </c>
      <c r="BB719" s="22">
        <f t="shared" si="217"/>
        <v>0</v>
      </c>
      <c r="BC719" s="21">
        <f t="shared" si="218"/>
        <v>0</v>
      </c>
      <c r="BD719" t="str">
        <f t="shared" si="225"/>
        <v>Washington Football Team</v>
      </c>
      <c r="BE719">
        <f t="shared" si="226"/>
        <v>3400</v>
      </c>
      <c r="BF719" t="str">
        <f t="shared" si="227"/>
        <v>D</v>
      </c>
    </row>
    <row r="720" spans="1:58" x14ac:dyDescent="0.3">
      <c r="A720" t="s">
        <v>3880</v>
      </c>
      <c r="B720" t="s">
        <v>2511</v>
      </c>
      <c r="C720" t="s">
        <v>3881</v>
      </c>
      <c r="D720" t="s">
        <v>1086</v>
      </c>
      <c r="E720" t="s">
        <v>3882</v>
      </c>
      <c r="F720">
        <v>6.25</v>
      </c>
      <c r="G720">
        <v>16</v>
      </c>
      <c r="H720">
        <v>3400</v>
      </c>
      <c r="I720" t="s">
        <v>1884</v>
      </c>
      <c r="J720" t="s">
        <v>33</v>
      </c>
      <c r="K720" t="s">
        <v>1138</v>
      </c>
      <c r="O720" t="str">
        <f t="shared" si="219"/>
        <v>Carolina Panthers</v>
      </c>
      <c r="P720" t="str">
        <f>IFERROR(VLOOKUP(O:O,'Name Bridge'!A:B,2,FALSE),O:O)</f>
        <v>CAR</v>
      </c>
      <c r="Q720" s="12">
        <f>VLOOKUP($K720,'Defensive Stats'!$AC:$AH,2,FALSE)</f>
        <v>7.8079847908745244</v>
      </c>
      <c r="R720" s="12">
        <f>VLOOKUP($K720,'Defensive Stats'!$AC:$AH,4,FALSE)</f>
        <v>3.8765432098765431</v>
      </c>
      <c r="S720" s="12">
        <f>VLOOKUP($K720,'Defensive Stats'!$AC:$AH,6,FALSE)</f>
        <v>12.186943620178042</v>
      </c>
      <c r="T720" s="12">
        <f>IFERROR(VLOOKUP($P720,Passing!$C:$AF,9,FALSE)/VLOOKUP($P720,Passing!$C:$AF,5,FALSE),0)</f>
        <v>0</v>
      </c>
      <c r="U720" s="12">
        <f>IFERROR(VLOOKUP($P720,Passing!$C:$AF,11,FALSE)/VLOOKUP($P720,Passing!$C:$AF,5,FALSE),0)</f>
        <v>0</v>
      </c>
      <c r="V720" s="12">
        <f>IFERROR(VLOOKUP($P720,Passing!$C:$AF,18,FALSE),0)</f>
        <v>0</v>
      </c>
      <c r="W720" s="12">
        <f>IFERROR(VLOOKUP($P720,Passing!$C:$AF,12,FALSE)/VLOOKUP($P720,Passing!$C:$AF,5,FALSE),0)</f>
        <v>0</v>
      </c>
      <c r="X720" s="12">
        <f>IFERROR(IF(OR($B720="D",$B720="K"),0,VLOOKUP($P720,Receiving!$C:$T,7,FALSE)/VLOOKUP($P720,Receiving!$C:$T,5,FALSE)),0)*$AJ720</f>
        <v>0</v>
      </c>
      <c r="Y720" s="21">
        <f>IFERROR(VLOOKUP($P720,Receiving!$C:$T,8,FALSE)/VLOOKUP($P720,Receiving!$C:$T,5,FALSE),0)</f>
        <v>0</v>
      </c>
      <c r="Z720" s="21">
        <f>IFERROR(VLOOKUP($P720,Receiving!$C:$T,10,FALSE)/VLOOKUP($P720,Receiving!$C:$T,5,FALSE),0)</f>
        <v>0</v>
      </c>
      <c r="AA720" s="21">
        <f>IFERROR(VLOOKUP($P720,Receiving!$C:$T,11,FALSE),0)</f>
        <v>0</v>
      </c>
      <c r="AB720" s="21">
        <f>IFERROR(VLOOKUP($P720,Receiving!$C:$T,14,FALSE),0)</f>
        <v>0</v>
      </c>
      <c r="AC720" s="21">
        <f>IFERROR(VLOOKUP($P720,Receiving!$C:$T,11,FALSE)/VLOOKUP($P720,Receiving!$C:$T,5,FALSE),0)</f>
        <v>0</v>
      </c>
      <c r="AD720" s="12">
        <f>IFERROR(VLOOKUP($P720,Rushing!$C:$P,7,FALSE)/VLOOKUP($P720,Rushing!$C:$P,5,FALSE),0)</f>
        <v>0</v>
      </c>
      <c r="AE720" s="12">
        <f>IFERROR(VLOOKUP($P720,Rushing!$C:$P,8,FALSE)/VLOOKUP($P720,Rushing!$C:$P,5,FALSE),0)</f>
        <v>0</v>
      </c>
      <c r="AF720" s="12">
        <f>IFERROR(VLOOKUP($P720,Rushing!$C:$P,12,FALSE),0)</f>
        <v>0</v>
      </c>
      <c r="AG720" s="12">
        <f>IFERROR(VLOOKUP($P720,Rushing!$C:$P,9,FALSE)/VLOOKUP($P720,Rushing!$C:$P,5,FALSE),0)</f>
        <v>0</v>
      </c>
      <c r="AH720" s="12">
        <f>VLOOKUP($J720,'Vegas Odds'!$B:$S,18,FALSE)</f>
        <v>42.975624629062651</v>
      </c>
      <c r="AI720" s="12">
        <f>VLOOKUP($J720,'Vegas Odds'!$B:$S,17,FALSE)</f>
        <v>20.224375370937352</v>
      </c>
      <c r="AJ720">
        <v>1</v>
      </c>
      <c r="AK720" s="12">
        <f t="shared" si="212"/>
        <v>0</v>
      </c>
      <c r="AL720" s="12">
        <f t="shared" si="213"/>
        <v>0</v>
      </c>
      <c r="AM720" s="12">
        <f>V720/Team_Defense_Table[[#Totals],[Passing yds/att]]*'Fanduel Export'!Q720</f>
        <v>0</v>
      </c>
      <c r="AN720" s="12">
        <f t="shared" si="228"/>
        <v>0</v>
      </c>
      <c r="AO720" s="12">
        <f>IFERROR(IF(OR($B720="D",$B720="K"),0,VLOOKUP($P720,Receiving!$C:$T,7,FALSE)/VLOOKUP($P720,Receiving!$C:$T,5,FALSE)),0)*$AJ720</f>
        <v>0</v>
      </c>
      <c r="AP720" s="21">
        <f t="shared" si="220"/>
        <v>35.359294871794873</v>
      </c>
      <c r="AQ720" s="21">
        <f t="shared" si="221"/>
        <v>0</v>
      </c>
      <c r="AR720" s="22">
        <f t="shared" si="214"/>
        <v>0</v>
      </c>
      <c r="AS720" s="22">
        <f t="shared" si="222"/>
        <v>0</v>
      </c>
      <c r="AT720" s="22">
        <f>AA720/Team_Defense_Table[[#Totals],[Yards per completion]]*'Fanduel Export'!S720</f>
        <v>0</v>
      </c>
      <c r="AU720" s="12">
        <f t="shared" si="229"/>
        <v>0</v>
      </c>
      <c r="AV720" s="12">
        <f t="shared" si="215"/>
        <v>0</v>
      </c>
      <c r="AW720" s="21">
        <f t="shared" si="223"/>
        <v>28.778311965811962</v>
      </c>
      <c r="AX720" s="12">
        <f t="shared" si="224"/>
        <v>0</v>
      </c>
      <c r="AY720" s="12">
        <f>AF720/Team_Defense_Table[[#Totals],[Rushing Y/A]]*R720</f>
        <v>0</v>
      </c>
      <c r="AZ720" s="12">
        <f t="shared" si="230"/>
        <v>0</v>
      </c>
      <c r="BA720" s="22">
        <f t="shared" si="216"/>
        <v>0</v>
      </c>
      <c r="BB720" s="22">
        <f t="shared" si="217"/>
        <v>0</v>
      </c>
      <c r="BC720" s="21">
        <f t="shared" si="218"/>
        <v>0</v>
      </c>
      <c r="BD720" t="str">
        <f t="shared" si="225"/>
        <v>Carolina Panthers</v>
      </c>
      <c r="BE720">
        <f t="shared" si="226"/>
        <v>3400</v>
      </c>
      <c r="BF720" t="str">
        <f t="shared" si="227"/>
        <v>D</v>
      </c>
    </row>
    <row r="721" spans="1:58" x14ac:dyDescent="0.3">
      <c r="A721" t="s">
        <v>3883</v>
      </c>
      <c r="B721" t="s">
        <v>2511</v>
      </c>
      <c r="C721" t="s">
        <v>3884</v>
      </c>
      <c r="D721" t="s">
        <v>1083</v>
      </c>
      <c r="E721" t="s">
        <v>3885</v>
      </c>
      <c r="F721">
        <v>4.3125</v>
      </c>
      <c r="G721">
        <v>16</v>
      </c>
      <c r="H721">
        <v>3300</v>
      </c>
      <c r="I721" t="s">
        <v>1919</v>
      </c>
      <c r="J721" t="s">
        <v>116</v>
      </c>
      <c r="K721" t="s">
        <v>1090</v>
      </c>
      <c r="O721" t="str">
        <f t="shared" si="219"/>
        <v>Arizona Cardinals</v>
      </c>
      <c r="P721" t="str">
        <f>IFERROR(VLOOKUP(O:O,'Name Bridge'!A:B,2,FALSE),O:O)</f>
        <v>ARI</v>
      </c>
      <c r="Q721" s="12">
        <f>VLOOKUP($K721,'Defensive Stats'!$AC:$AH,2,FALSE)</f>
        <v>5.2157996146435455</v>
      </c>
      <c r="R721" s="12">
        <f>VLOOKUP($K721,'Defensive Stats'!$AC:$AH,4,FALSE)</f>
        <v>4.4937655860349128</v>
      </c>
      <c r="S721" s="12">
        <f>VLOOKUP($K721,'Defensive Stats'!$AC:$AH,6,FALSE)</f>
        <v>8.5125786163522008</v>
      </c>
      <c r="T721" s="12">
        <f>IFERROR(VLOOKUP($P721,Passing!$C:$AF,9,FALSE)/VLOOKUP($P721,Passing!$C:$AF,5,FALSE),0)</f>
        <v>0</v>
      </c>
      <c r="U721" s="12">
        <f>IFERROR(VLOOKUP($P721,Passing!$C:$AF,11,FALSE)/VLOOKUP($P721,Passing!$C:$AF,5,FALSE),0)</f>
        <v>0</v>
      </c>
      <c r="V721" s="12">
        <f>IFERROR(VLOOKUP($P721,Passing!$C:$AF,18,FALSE),0)</f>
        <v>0</v>
      </c>
      <c r="W721" s="12">
        <f>IFERROR(VLOOKUP($P721,Passing!$C:$AF,12,FALSE)/VLOOKUP($P721,Passing!$C:$AF,5,FALSE),0)</f>
        <v>0</v>
      </c>
      <c r="X721" s="12">
        <f>IFERROR(IF(OR($B721="D",$B721="K"),0,VLOOKUP($P721,Receiving!$C:$T,7,FALSE)/VLOOKUP($P721,Receiving!$C:$T,5,FALSE)),0)*$AJ721</f>
        <v>0</v>
      </c>
      <c r="Y721" s="21">
        <f>IFERROR(VLOOKUP($P721,Receiving!$C:$T,8,FALSE)/VLOOKUP($P721,Receiving!$C:$T,5,FALSE),0)</f>
        <v>0</v>
      </c>
      <c r="Z721" s="21">
        <f>IFERROR(VLOOKUP($P721,Receiving!$C:$T,10,FALSE)/VLOOKUP($P721,Receiving!$C:$T,5,FALSE),0)</f>
        <v>0</v>
      </c>
      <c r="AA721" s="21">
        <f>IFERROR(VLOOKUP($P721,Receiving!$C:$T,11,FALSE),0)</f>
        <v>0</v>
      </c>
      <c r="AB721" s="21">
        <f>IFERROR(VLOOKUP($P721,Receiving!$C:$T,14,FALSE),0)</f>
        <v>0</v>
      </c>
      <c r="AC721" s="21">
        <f>IFERROR(VLOOKUP($P721,Receiving!$C:$T,11,FALSE)/VLOOKUP($P721,Receiving!$C:$T,5,FALSE),0)</f>
        <v>0</v>
      </c>
      <c r="AD721" s="12">
        <f>IFERROR(VLOOKUP($P721,Rushing!$C:$P,7,FALSE)/VLOOKUP($P721,Rushing!$C:$P,5,FALSE),0)</f>
        <v>0</v>
      </c>
      <c r="AE721" s="12">
        <f>IFERROR(VLOOKUP($P721,Rushing!$C:$P,8,FALSE)/VLOOKUP($P721,Rushing!$C:$P,5,FALSE),0)</f>
        <v>0</v>
      </c>
      <c r="AF721" s="12">
        <f>IFERROR(VLOOKUP($P721,Rushing!$C:$P,12,FALSE),0)</f>
        <v>0</v>
      </c>
      <c r="AG721" s="12">
        <f>IFERROR(VLOOKUP($P721,Rushing!$C:$P,9,FALSE)/VLOOKUP($P721,Rushing!$C:$P,5,FALSE),0)</f>
        <v>0</v>
      </c>
      <c r="AH721" s="12">
        <f>VLOOKUP($J721,'Vegas Odds'!$B:$S,18,FALSE)</f>
        <v>35.724841066015493</v>
      </c>
      <c r="AI721" s="12">
        <f>VLOOKUP($J721,'Vegas Odds'!$B:$S,17,FALSE)</f>
        <v>23.675158933984505</v>
      </c>
      <c r="AJ721">
        <v>1</v>
      </c>
      <c r="AK721" s="12">
        <f t="shared" si="212"/>
        <v>0</v>
      </c>
      <c r="AL721" s="12">
        <f t="shared" si="213"/>
        <v>0</v>
      </c>
      <c r="AM721" s="12">
        <f>V721/Team_Defense_Table[[#Totals],[Passing yds/att]]*'Fanduel Export'!Q721</f>
        <v>0</v>
      </c>
      <c r="AN721" s="12">
        <f t="shared" si="228"/>
        <v>0</v>
      </c>
      <c r="AO721" s="12">
        <f>IFERROR(IF(OR($B721="D",$B721="K"),0,VLOOKUP($P721,Receiving!$C:$T,7,FALSE)/VLOOKUP($P721,Receiving!$C:$T,5,FALSE)),0)*$AJ721</f>
        <v>0</v>
      </c>
      <c r="AP721" s="21">
        <f t="shared" si="220"/>
        <v>43.039806027306028</v>
      </c>
      <c r="AQ721" s="21">
        <f t="shared" si="221"/>
        <v>0</v>
      </c>
      <c r="AR721" s="22">
        <f t="shared" si="214"/>
        <v>0</v>
      </c>
      <c r="AS721" s="22">
        <f t="shared" si="222"/>
        <v>0</v>
      </c>
      <c r="AT721" s="22">
        <f>AA721/Team_Defense_Table[[#Totals],[Yards per completion]]*'Fanduel Export'!S721</f>
        <v>0</v>
      </c>
      <c r="AU721" s="12">
        <f t="shared" si="229"/>
        <v>0</v>
      </c>
      <c r="AV721" s="12">
        <f t="shared" si="215"/>
        <v>0</v>
      </c>
      <c r="AW721" s="21">
        <f t="shared" si="223"/>
        <v>26.173305860805861</v>
      </c>
      <c r="AX721" s="12">
        <f t="shared" si="224"/>
        <v>0</v>
      </c>
      <c r="AY721" s="12">
        <f>AF721/Team_Defense_Table[[#Totals],[Rushing Y/A]]*R721</f>
        <v>0</v>
      </c>
      <c r="AZ721" s="12">
        <f t="shared" si="230"/>
        <v>0</v>
      </c>
      <c r="BA721" s="22">
        <f t="shared" si="216"/>
        <v>0</v>
      </c>
      <c r="BB721" s="22">
        <f t="shared" si="217"/>
        <v>0</v>
      </c>
      <c r="BC721" s="21">
        <f t="shared" si="218"/>
        <v>0</v>
      </c>
      <c r="BD721" t="str">
        <f t="shared" si="225"/>
        <v>Arizona Cardinals</v>
      </c>
      <c r="BE721">
        <f t="shared" si="226"/>
        <v>3300</v>
      </c>
      <c r="BF721" t="str">
        <f t="shared" si="227"/>
        <v>D</v>
      </c>
    </row>
    <row r="722" spans="1:58" x14ac:dyDescent="0.3">
      <c r="A722" t="s">
        <v>3886</v>
      </c>
      <c r="B722" t="s">
        <v>2511</v>
      </c>
      <c r="C722" t="s">
        <v>3887</v>
      </c>
      <c r="D722" t="s">
        <v>1124</v>
      </c>
      <c r="E722" t="s">
        <v>3888</v>
      </c>
      <c r="F722">
        <v>4.375</v>
      </c>
      <c r="G722">
        <v>16</v>
      </c>
      <c r="H722">
        <v>3200</v>
      </c>
      <c r="I722" t="s">
        <v>1884</v>
      </c>
      <c r="J722" t="s">
        <v>1138</v>
      </c>
      <c r="K722" t="s">
        <v>33</v>
      </c>
      <c r="O722" t="str">
        <f t="shared" si="219"/>
        <v>Las Vegas Raiders</v>
      </c>
      <c r="P722" t="str">
        <f>IFERROR(VLOOKUP(O:O,'Name Bridge'!A:B,2,FALSE),O:O)</f>
        <v>LV</v>
      </c>
      <c r="Q722" s="12">
        <f>VLOOKUP($K722,'Defensive Stats'!$AC:$AH,2,FALSE)</f>
        <v>6.7941176470588234</v>
      </c>
      <c r="R722" s="12">
        <f>VLOOKUP($K722,'Defensive Stats'!$AC:$AH,4,FALSE)</f>
        <v>5.1595505617977526</v>
      </c>
      <c r="S722" s="12">
        <f>VLOOKUP($K722,'Defensive Stats'!$AC:$AH,6,FALSE)</f>
        <v>10.651296829971182</v>
      </c>
      <c r="T722" s="12">
        <f>IFERROR(VLOOKUP($P722,Passing!$C:$AF,9,FALSE)/VLOOKUP($P722,Passing!$C:$AF,5,FALSE),0)</f>
        <v>0</v>
      </c>
      <c r="U722" s="12">
        <f>IFERROR(VLOOKUP($P722,Passing!$C:$AF,11,FALSE)/VLOOKUP($P722,Passing!$C:$AF,5,FALSE),0)</f>
        <v>0</v>
      </c>
      <c r="V722" s="12">
        <f>IFERROR(VLOOKUP($P722,Passing!$C:$AF,18,FALSE),0)</f>
        <v>0</v>
      </c>
      <c r="W722" s="12">
        <f>IFERROR(VLOOKUP($P722,Passing!$C:$AF,12,FALSE)/VLOOKUP($P722,Passing!$C:$AF,5,FALSE),0)</f>
        <v>0</v>
      </c>
      <c r="X722" s="12">
        <f>IFERROR(IF(OR($B722="D",$B722="K"),0,VLOOKUP($P722,Receiving!$C:$T,7,FALSE)/VLOOKUP($P722,Receiving!$C:$T,5,FALSE)),0)*$AJ722</f>
        <v>0</v>
      </c>
      <c r="Y722" s="21">
        <f>IFERROR(VLOOKUP($P722,Receiving!$C:$T,8,FALSE)/VLOOKUP($P722,Receiving!$C:$T,5,FALSE),0)</f>
        <v>0</v>
      </c>
      <c r="Z722" s="21">
        <f>IFERROR(VLOOKUP($P722,Receiving!$C:$T,10,FALSE)/VLOOKUP($P722,Receiving!$C:$T,5,FALSE),0)</f>
        <v>0</v>
      </c>
      <c r="AA722" s="21">
        <f>IFERROR(VLOOKUP($P722,Receiving!$C:$T,11,FALSE),0)</f>
        <v>0</v>
      </c>
      <c r="AB722" s="21">
        <f>IFERROR(VLOOKUP($P722,Receiving!$C:$T,14,FALSE),0)</f>
        <v>0</v>
      </c>
      <c r="AC722" s="21">
        <f>IFERROR(VLOOKUP($P722,Receiving!$C:$T,11,FALSE)/VLOOKUP($P722,Receiving!$C:$T,5,FALSE),0)</f>
        <v>0</v>
      </c>
      <c r="AD722" s="12">
        <f>IFERROR(VLOOKUP($P722,Rushing!$C:$P,7,FALSE)/VLOOKUP($P722,Rushing!$C:$P,5,FALSE),0)</f>
        <v>0</v>
      </c>
      <c r="AE722" s="12">
        <f>IFERROR(VLOOKUP($P722,Rushing!$C:$P,8,FALSE)/VLOOKUP($P722,Rushing!$C:$P,5,FALSE),0)</f>
        <v>0</v>
      </c>
      <c r="AF722" s="12">
        <f>IFERROR(VLOOKUP($P722,Rushing!$C:$P,12,FALSE),0)</f>
        <v>0</v>
      </c>
      <c r="AG722" s="12">
        <f>IFERROR(VLOOKUP($P722,Rushing!$C:$P,9,FALSE)/VLOOKUP($P722,Rushing!$C:$P,5,FALSE),0)</f>
        <v>0</v>
      </c>
      <c r="AH722" s="12">
        <f>VLOOKUP($J722,'Vegas Odds'!$B:$S,18,FALSE)</f>
        <v>29.094443537499998</v>
      </c>
      <c r="AI722" s="12">
        <f>VLOOKUP($J722,'Vegas Odds'!$B:$S,17,FALSE)</f>
        <v>32.205556462499999</v>
      </c>
      <c r="AJ722">
        <v>1</v>
      </c>
      <c r="AK722" s="12">
        <f t="shared" si="212"/>
        <v>0</v>
      </c>
      <c r="AL722" s="12">
        <f t="shared" si="213"/>
        <v>0</v>
      </c>
      <c r="AM722" s="12">
        <f>V722/Team_Defense_Table[[#Totals],[Passing yds/att]]*'Fanduel Export'!Q722</f>
        <v>0</v>
      </c>
      <c r="AN722" s="12">
        <f t="shared" si="228"/>
        <v>0</v>
      </c>
      <c r="AO722" s="12">
        <f>IFERROR(IF(OR($B722="D",$B722="K"),0,VLOOKUP($P722,Receiving!$C:$T,7,FALSE)/VLOOKUP($P722,Receiving!$C:$T,5,FALSE)),0)*$AJ722</f>
        <v>0</v>
      </c>
      <c r="AP722" s="21">
        <f t="shared" si="220"/>
        <v>44.777285214785209</v>
      </c>
      <c r="AQ722" s="21">
        <f t="shared" si="221"/>
        <v>0</v>
      </c>
      <c r="AR722" s="22">
        <f t="shared" si="214"/>
        <v>0</v>
      </c>
      <c r="AS722" s="22">
        <f t="shared" si="222"/>
        <v>0</v>
      </c>
      <c r="AT722" s="22">
        <f>AA722/Team_Defense_Table[[#Totals],[Yards per completion]]*'Fanduel Export'!S722</f>
        <v>0</v>
      </c>
      <c r="AU722" s="12">
        <f t="shared" si="229"/>
        <v>0</v>
      </c>
      <c r="AV722" s="12">
        <f t="shared" si="215"/>
        <v>0</v>
      </c>
      <c r="AW722" s="21">
        <f t="shared" si="223"/>
        <v>27.354940892440894</v>
      </c>
      <c r="AX722" s="12">
        <f t="shared" si="224"/>
        <v>0</v>
      </c>
      <c r="AY722" s="12">
        <f>AF722/Team_Defense_Table[[#Totals],[Rushing Y/A]]*R722</f>
        <v>0</v>
      </c>
      <c r="AZ722" s="12">
        <f t="shared" si="230"/>
        <v>0</v>
      </c>
      <c r="BA722" s="22">
        <f t="shared" si="216"/>
        <v>0</v>
      </c>
      <c r="BB722" s="22">
        <f t="shared" si="217"/>
        <v>0</v>
      </c>
      <c r="BC722" s="21">
        <f t="shared" si="218"/>
        <v>0</v>
      </c>
      <c r="BD722" t="str">
        <f t="shared" si="225"/>
        <v>Las Vegas Raiders</v>
      </c>
      <c r="BE722">
        <f t="shared" si="226"/>
        <v>3200</v>
      </c>
      <c r="BF722" t="str">
        <f t="shared" si="227"/>
        <v>D</v>
      </c>
    </row>
    <row r="723" spans="1:58" x14ac:dyDescent="0.3">
      <c r="A723" t="s">
        <v>3889</v>
      </c>
      <c r="B723" t="s">
        <v>2511</v>
      </c>
      <c r="C723" t="s">
        <v>3890</v>
      </c>
      <c r="D723" t="s">
        <v>1075</v>
      </c>
      <c r="E723" t="s">
        <v>3891</v>
      </c>
      <c r="F723">
        <v>5.6875</v>
      </c>
      <c r="G723">
        <v>16</v>
      </c>
      <c r="H723">
        <v>3000</v>
      </c>
      <c r="I723" t="s">
        <v>1888</v>
      </c>
      <c r="J723" t="s">
        <v>54</v>
      </c>
      <c r="K723" t="s">
        <v>37</v>
      </c>
      <c r="O723" t="str">
        <f t="shared" si="219"/>
        <v>Cleveland Browns</v>
      </c>
      <c r="P723" t="str">
        <f>IFERROR(VLOOKUP(O:O,'Name Bridge'!A:B,2,FALSE),O:O)</f>
        <v>CLE</v>
      </c>
      <c r="Q723" s="12">
        <f>VLOOKUP($K723,'Defensive Stats'!$AC:$AH,2,FALSE)</f>
        <v>6.09375</v>
      </c>
      <c r="R723" s="12">
        <f>VLOOKUP($K723,'Defensive Stats'!$AC:$AH,4,FALSE)</f>
        <v>4.3941176470588239</v>
      </c>
      <c r="S723" s="12">
        <f>VLOOKUP($K723,'Defensive Stats'!$AC:$AH,6,FALSE)</f>
        <v>10.424528301886792</v>
      </c>
      <c r="T723" s="12">
        <f>IFERROR(VLOOKUP($P723,Passing!$C:$AF,9,FALSE)/VLOOKUP($P723,Passing!$C:$AF,5,FALSE),0)</f>
        <v>0</v>
      </c>
      <c r="U723" s="12">
        <f>IFERROR(VLOOKUP($P723,Passing!$C:$AF,11,FALSE)/VLOOKUP($P723,Passing!$C:$AF,5,FALSE),0)</f>
        <v>0</v>
      </c>
      <c r="V723" s="12">
        <f>IFERROR(VLOOKUP($P723,Passing!$C:$AF,18,FALSE),0)</f>
        <v>0</v>
      </c>
      <c r="W723" s="12">
        <f>IFERROR(VLOOKUP($P723,Passing!$C:$AF,12,FALSE)/VLOOKUP($P723,Passing!$C:$AF,5,FALSE),0)</f>
        <v>0</v>
      </c>
      <c r="X723" s="12">
        <f>IFERROR(IF(OR($B723="D",$B723="K"),0,VLOOKUP($P723,Receiving!$C:$T,7,FALSE)/VLOOKUP($P723,Receiving!$C:$T,5,FALSE)),0)*$AJ723</f>
        <v>0</v>
      </c>
      <c r="Y723" s="21">
        <f>IFERROR(VLOOKUP($P723,Receiving!$C:$T,8,FALSE)/VLOOKUP($P723,Receiving!$C:$T,5,FALSE),0)</f>
        <v>0</v>
      </c>
      <c r="Z723" s="21">
        <f>IFERROR(VLOOKUP($P723,Receiving!$C:$T,10,FALSE)/VLOOKUP($P723,Receiving!$C:$T,5,FALSE),0)</f>
        <v>0</v>
      </c>
      <c r="AA723" s="21">
        <f>IFERROR(VLOOKUP($P723,Receiving!$C:$T,11,FALSE),0)</f>
        <v>0</v>
      </c>
      <c r="AB723" s="21">
        <f>IFERROR(VLOOKUP($P723,Receiving!$C:$T,14,FALSE),0)</f>
        <v>0</v>
      </c>
      <c r="AC723" s="21">
        <f>IFERROR(VLOOKUP($P723,Receiving!$C:$T,11,FALSE)/VLOOKUP($P723,Receiving!$C:$T,5,FALSE),0)</f>
        <v>0</v>
      </c>
      <c r="AD723" s="12">
        <f>IFERROR(VLOOKUP($P723,Rushing!$C:$P,7,FALSE)/VLOOKUP($P723,Rushing!$C:$P,5,FALSE),0)</f>
        <v>0</v>
      </c>
      <c r="AE723" s="12">
        <f>IFERROR(VLOOKUP($P723,Rushing!$C:$P,8,FALSE)/VLOOKUP($P723,Rushing!$C:$P,5,FALSE),0)</f>
        <v>0</v>
      </c>
      <c r="AF723" s="12">
        <f>IFERROR(VLOOKUP($P723,Rushing!$C:$P,12,FALSE),0)</f>
        <v>0</v>
      </c>
      <c r="AG723" s="12">
        <f>IFERROR(VLOOKUP($P723,Rushing!$C:$P,9,FALSE)/VLOOKUP($P723,Rushing!$C:$P,5,FALSE),0)</f>
        <v>0</v>
      </c>
      <c r="AH723" s="12">
        <f>VLOOKUP($J723,'Vegas Odds'!$B:$S,18,FALSE)</f>
        <v>39.317423175965665</v>
      </c>
      <c r="AI723" s="12">
        <f>VLOOKUP($J723,'Vegas Odds'!$B:$S,17,FALSE)</f>
        <v>20.682576824034335</v>
      </c>
      <c r="AJ723">
        <v>1</v>
      </c>
      <c r="AK723" s="12">
        <f t="shared" si="212"/>
        <v>0</v>
      </c>
      <c r="AL723" s="12">
        <f t="shared" si="213"/>
        <v>0</v>
      </c>
      <c r="AM723" s="12">
        <f>V723/Team_Defense_Table[[#Totals],[Passing yds/att]]*'Fanduel Export'!Q723</f>
        <v>0</v>
      </c>
      <c r="AN723" s="12">
        <f t="shared" si="228"/>
        <v>0</v>
      </c>
      <c r="AO723" s="12">
        <f>IFERROR(IF(OR($B723="D",$B723="K"),0,VLOOKUP($P723,Receiving!$C:$T,7,FALSE)/VLOOKUP($P723,Receiving!$C:$T,5,FALSE)),0)*$AJ723</f>
        <v>0</v>
      </c>
      <c r="AP723" s="21">
        <f t="shared" si="220"/>
        <v>34.054517704517707</v>
      </c>
      <c r="AQ723" s="21">
        <f t="shared" si="221"/>
        <v>0</v>
      </c>
      <c r="AR723" s="22">
        <f t="shared" si="214"/>
        <v>0</v>
      </c>
      <c r="AS723" s="22">
        <f t="shared" si="222"/>
        <v>0</v>
      </c>
      <c r="AT723" s="22">
        <f>AA723/Team_Defense_Table[[#Totals],[Yards per completion]]*'Fanduel Export'!S723</f>
        <v>0</v>
      </c>
      <c r="AU723" s="12">
        <f t="shared" si="229"/>
        <v>0</v>
      </c>
      <c r="AV723" s="12">
        <f t="shared" si="215"/>
        <v>0</v>
      </c>
      <c r="AW723" s="21">
        <f>SUMIF($J:$J,$J723,AV:AV)</f>
        <v>28.633928571428569</v>
      </c>
      <c r="AX723" s="12">
        <f t="shared" si="224"/>
        <v>0</v>
      </c>
      <c r="AY723" s="12">
        <f>AF723/Team_Defense_Table[[#Totals],[Rushing Y/A]]*R723</f>
        <v>0</v>
      </c>
      <c r="AZ723" s="12">
        <f t="shared" si="230"/>
        <v>0</v>
      </c>
      <c r="BA723" s="22">
        <f t="shared" si="216"/>
        <v>0</v>
      </c>
      <c r="BB723" s="22">
        <f t="shared" si="217"/>
        <v>0</v>
      </c>
      <c r="BC723" s="21">
        <f t="shared" si="218"/>
        <v>0</v>
      </c>
      <c r="BD723" t="str">
        <f t="shared" si="225"/>
        <v>Cleveland Browns</v>
      </c>
      <c r="BE723">
        <f t="shared" si="226"/>
        <v>3000</v>
      </c>
      <c r="BF723" t="str">
        <f t="shared" si="227"/>
        <v>D</v>
      </c>
    </row>
  </sheetData>
  <autoFilter ref="A3:BC723" xr:uid="{CDE09A0D-AB06-48DC-AA3A-417F161CBDCB}"/>
  <mergeCells count="4">
    <mergeCell ref="O2:P2"/>
    <mergeCell ref="T2:W2"/>
    <mergeCell ref="Y2:AC2"/>
    <mergeCell ref="AD2:AG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6FF1-4E37-44A5-9F40-8DFB0332F660}">
  <sheetPr codeName="Sheet5">
    <tabColor rgb="FFFFC000"/>
  </sheetPr>
  <dimension ref="B1:U36"/>
  <sheetViews>
    <sheetView topLeftCell="A5" workbookViewId="0">
      <selection activeCell="J13" sqref="J13"/>
    </sheetView>
  </sheetViews>
  <sheetFormatPr defaultRowHeight="14.4" x14ac:dyDescent="0.3"/>
  <cols>
    <col min="5" max="5" width="11.33203125" customWidth="1"/>
    <col min="6" max="6" width="12.5546875" customWidth="1"/>
    <col min="15" max="17" width="11.21875" customWidth="1"/>
  </cols>
  <sheetData>
    <row r="1" spans="2:21" ht="144" x14ac:dyDescent="0.3">
      <c r="N1" s="4" t="s">
        <v>1144</v>
      </c>
      <c r="O1" s="4" t="s">
        <v>1142</v>
      </c>
      <c r="Q1" s="4" t="s">
        <v>1143</v>
      </c>
    </row>
    <row r="2" spans="2:21" x14ac:dyDescent="0.3">
      <c r="O2" s="4"/>
      <c r="U2" t="s">
        <v>4438</v>
      </c>
    </row>
    <row r="3" spans="2:21" s="4" customFormat="1" ht="43.2" x14ac:dyDescent="0.3">
      <c r="B3" s="4" t="s">
        <v>1022</v>
      </c>
      <c r="C3" s="4" t="s">
        <v>1023</v>
      </c>
      <c r="D3" s="4" t="s">
        <v>1031</v>
      </c>
      <c r="E3" s="4" t="s">
        <v>1032</v>
      </c>
      <c r="F3" s="4" t="s">
        <v>1033</v>
      </c>
      <c r="G3" s="4" t="s">
        <v>4430</v>
      </c>
      <c r="H3" s="13" t="s">
        <v>1034</v>
      </c>
      <c r="I3" s="13" t="s">
        <v>1035</v>
      </c>
      <c r="J3" s="13" t="s">
        <v>1036</v>
      </c>
      <c r="K3" s="13" t="s">
        <v>1037</v>
      </c>
      <c r="L3" s="13" t="s">
        <v>1038</v>
      </c>
      <c r="M3" s="13" t="s">
        <v>1039</v>
      </c>
      <c r="N3" s="13" t="s">
        <v>1040</v>
      </c>
      <c r="O3" s="13" t="s">
        <v>1041</v>
      </c>
      <c r="P3" s="13" t="s">
        <v>1043</v>
      </c>
      <c r="Q3" s="13" t="s">
        <v>1042</v>
      </c>
      <c r="R3" s="13" t="s">
        <v>1044</v>
      </c>
      <c r="S3" s="13" t="s">
        <v>1045</v>
      </c>
      <c r="T3" s="4" t="s">
        <v>4431</v>
      </c>
      <c r="U3" s="4" t="s">
        <v>4432</v>
      </c>
    </row>
    <row r="4" spans="2:21" x14ac:dyDescent="0.3">
      <c r="B4" t="s">
        <v>67</v>
      </c>
      <c r="C4" t="str">
        <f>VLOOKUP('Vegas Odds'!$B4,'Vegas Copy-Paste'!$P$4:$S$36,4,FALSE)</f>
        <v>KC</v>
      </c>
      <c r="D4">
        <f>VLOOKUP('Vegas Odds'!$B4,'Vegas Copy-Paste'!$P$4:$S$36,3,FALSE)</f>
        <v>10.1</v>
      </c>
      <c r="F4">
        <f>VLOOKUP('Vegas Odds'!$B4,'Vegas Copy-Paste'!$P$4:$S$36,2,FALSE)</f>
        <v>54.8</v>
      </c>
      <c r="G4">
        <f>F4/2+D4/2</f>
        <v>32.449999999999996</v>
      </c>
      <c r="H4" s="14">
        <f>ROUND(VLOOKUP($B4,Team_Offense_Table[[Lookup Name]:[% Pass]],5,FALSE),2)</f>
        <v>27.13</v>
      </c>
      <c r="I4" s="14">
        <f>ROUND(VLOOKUP($B4,Team_Offense_Table[[Lookup Name]:[% Pass]],6,FALSE),2)</f>
        <v>33.380000000000003</v>
      </c>
      <c r="J4" s="14">
        <f>VLOOKUP($C4,Team_Defense_Table[[Lookup]:[Yards per completion]],3,FALSE)</f>
        <v>8</v>
      </c>
      <c r="K4" s="14">
        <f>VLOOKUP($C4,Team_Defense_Table[[Lookup]:[Yards per completion]],5,FALSE)</f>
        <v>26</v>
      </c>
      <c r="L4" s="14">
        <f>ROUND(VLOOKUP($C4,Team_Offense_Table[[Lookup Name]:[% Pass]],5,FALSE),2)</f>
        <v>23.44</v>
      </c>
      <c r="M4" s="14">
        <f>ROUND(VLOOKUP($C4,Team_Offense_Table[[Lookup Name]:[% Pass]],6,FALSE),2)</f>
        <v>36</v>
      </c>
      <c r="N4" s="14">
        <f>ROUND(AVERAGE(
SUM(H4:I4)/SUM($H$36:$I$36)*SUM(L4:M4),
SUM(H4:I4)),1)</f>
        <v>59.7</v>
      </c>
      <c r="O4" s="16">
        <f>1-(D4/50)</f>
        <v>0.79800000000000004</v>
      </c>
      <c r="P4" s="14"/>
      <c r="Q4" s="17">
        <f>1+(K4-J4)/128</f>
        <v>1.140625</v>
      </c>
      <c r="R4" s="14">
        <f>H4/SUM(H4:I4)*N4*O4*Q4</f>
        <v>24.363672299516608</v>
      </c>
      <c r="S4" s="14">
        <f>N4-R4</f>
        <v>35.336327700483395</v>
      </c>
      <c r="T4" s="12">
        <f>VLOOKUP($B4,'Offensive Stats'!$AC:$AJ,2,FALSE)</f>
        <v>23.625</v>
      </c>
      <c r="U4" s="11">
        <f>(G4-T4)/T4</f>
        <v>0.37354497354497335</v>
      </c>
    </row>
    <row r="5" spans="2:21" x14ac:dyDescent="0.3">
      <c r="B5" t="s">
        <v>1091</v>
      </c>
      <c r="C5" t="str">
        <f>VLOOKUP('Vegas Odds'!$B5,'Vegas Copy-Paste'!$P$4:$S$36,4,FALSE)</f>
        <v>HOU</v>
      </c>
      <c r="D5">
        <f>VLOOKUP('Vegas Odds'!$B5,'Vegas Copy-Paste'!$P$4:$S$36,3,FALSE)</f>
        <v>-10.1</v>
      </c>
      <c r="F5">
        <f>VLOOKUP('Vegas Odds'!$B5,'Vegas Copy-Paste'!$P$4:$S$36,2,FALSE)</f>
        <v>54.8</v>
      </c>
      <c r="G5">
        <f t="shared" ref="G5:G36" si="0">F5/2+D5/2</f>
        <v>22.349999999999998</v>
      </c>
      <c r="H5" s="14">
        <f>ROUND(VLOOKUP($B5,Team_Offense_Table[[Lookup Name]:[% Pass]],5,FALSE),2)</f>
        <v>23.44</v>
      </c>
      <c r="I5" s="14">
        <f>ROUND(VLOOKUP($B5,Team_Offense_Table[[Lookup Name]:[% Pass]],6,FALSE),2)</f>
        <v>36</v>
      </c>
      <c r="J5" s="14">
        <f>VLOOKUP($C5,Team_Defense_Table[[Lookup]:[Yards per completion]],3,FALSE)</f>
        <v>29</v>
      </c>
      <c r="K5" s="14">
        <f>VLOOKUP($C5,Team_Defense_Table[[Lookup]:[Yards per completion]],5,FALSE)</f>
        <v>25</v>
      </c>
      <c r="L5" s="14">
        <f>ROUND(VLOOKUP($C5,Team_Offense_Table[[Lookup Name]:[% Pass]],5,FALSE),2)</f>
        <v>27.13</v>
      </c>
      <c r="M5" s="14">
        <f>ROUND(VLOOKUP($C5,Team_Offense_Table[[Lookup Name]:[% Pass]],6,FALSE),2)</f>
        <v>33.380000000000003</v>
      </c>
      <c r="N5" s="14">
        <f t="shared" ref="N5:N35" si="1">ROUND(AVERAGE(
SUM(H5:I5)/SUM($H$36:$I$36)*SUM(L5:M5),
SUM(H5:I5)),1)</f>
        <v>59.2</v>
      </c>
      <c r="O5" s="16">
        <f t="shared" ref="O5:O35" si="2">1-(D5/50)</f>
        <v>1.202</v>
      </c>
      <c r="P5" s="14"/>
      <c r="Q5" s="17">
        <f t="shared" ref="Q5:Q35" si="3">1+(K5-J5)/128</f>
        <v>0.96875</v>
      </c>
      <c r="R5" s="14">
        <f t="shared" ref="R5:R35" si="4">H5/SUM(H5:I5)*N5*O5*Q5</f>
        <v>27.184208748317637</v>
      </c>
      <c r="S5" s="14">
        <f t="shared" ref="S5:S35" si="5">N5-R5</f>
        <v>32.015791251682366</v>
      </c>
      <c r="T5" s="12">
        <f>VLOOKUP($B5,'Offensive Stats'!$AC:$AJ,2,FALSE)</f>
        <v>28.1875</v>
      </c>
      <c r="U5" s="11">
        <f t="shared" ref="U5:U36" si="6">(G5-T5)/T5</f>
        <v>-0.20709534368070961</v>
      </c>
    </row>
    <row r="6" spans="2:21" x14ac:dyDescent="0.3">
      <c r="B6" t="s">
        <v>86</v>
      </c>
      <c r="C6" t="str">
        <f>VLOOKUP('Vegas Odds'!$B6,'Vegas Copy-Paste'!$P$4:$S$36,4,FALSE)</f>
        <v>NE</v>
      </c>
      <c r="D6">
        <f>VLOOKUP('Vegas Odds'!$B6,'Vegas Copy-Paste'!$P$4:$S$36,3,FALSE)</f>
        <v>6.4</v>
      </c>
      <c r="F6">
        <f>VLOOKUP('Vegas Odds'!$B6,'Vegas Copy-Paste'!$P$4:$S$36,2,FALSE)</f>
        <v>43.3</v>
      </c>
      <c r="G6">
        <f t="shared" si="0"/>
        <v>24.849999999999998</v>
      </c>
      <c r="H6" s="14">
        <f>ROUND(VLOOKUP($B6,Team_Offense_Table[[Lookup Name]:[% Pass]],5,FALSE),2)</f>
        <v>21.81</v>
      </c>
      <c r="I6" s="14">
        <f>ROUND(VLOOKUP($B6,Team_Offense_Table[[Lookup Name]:[% Pass]],6,FALSE),2)</f>
        <v>38.44</v>
      </c>
      <c r="J6" s="14">
        <f>VLOOKUP($C6,Team_Defense_Table[[Lookup]:[Yards per completion]],3,FALSE)</f>
        <v>2</v>
      </c>
      <c r="K6" s="14">
        <f>VLOOKUP($C6,Team_Defense_Table[[Lookup]:[Yards per completion]],5,FALSE)</f>
        <v>6</v>
      </c>
      <c r="L6" s="14">
        <f>ROUND(VLOOKUP($C6,Team_Offense_Table[[Lookup Name]:[% Pass]],5,FALSE),2)</f>
        <v>27.94</v>
      </c>
      <c r="M6" s="14">
        <f>ROUND(VLOOKUP($C6,Team_Offense_Table[[Lookup Name]:[% Pass]],6,FALSE),2)</f>
        <v>38.75</v>
      </c>
      <c r="N6" s="14">
        <f t="shared" si="1"/>
        <v>63</v>
      </c>
      <c r="O6" s="16">
        <f t="shared" si="2"/>
        <v>0.872</v>
      </c>
      <c r="P6" s="14"/>
      <c r="Q6" s="17">
        <f t="shared" si="3"/>
        <v>1.03125</v>
      </c>
      <c r="R6" s="14">
        <f t="shared" si="4"/>
        <v>20.507825352697093</v>
      </c>
      <c r="S6" s="14">
        <f t="shared" si="5"/>
        <v>42.492174647302903</v>
      </c>
      <c r="T6" s="12">
        <f>VLOOKUP($B6,'Offensive Stats'!$AC:$AJ,2,FALSE)</f>
        <v>19.125</v>
      </c>
      <c r="U6" s="11">
        <f t="shared" si="6"/>
        <v>0.29934640522875805</v>
      </c>
    </row>
    <row r="7" spans="2:21" x14ac:dyDescent="0.3">
      <c r="B7" t="s">
        <v>1093</v>
      </c>
      <c r="C7" t="str">
        <f>VLOOKUP('Vegas Odds'!$B7,'Vegas Copy-Paste'!$P$4:$S$36,4,FALSE)</f>
        <v>MIA</v>
      </c>
      <c r="D7">
        <f>VLOOKUP('Vegas Odds'!$B7,'Vegas Copy-Paste'!$P$4:$S$36,3,FALSE)</f>
        <v>-6.4</v>
      </c>
      <c r="F7">
        <f>VLOOKUP('Vegas Odds'!$B7,'Vegas Copy-Paste'!$P$4:$S$36,2,FALSE)</f>
        <v>43.3</v>
      </c>
      <c r="G7">
        <f t="shared" si="0"/>
        <v>18.45</v>
      </c>
      <c r="H7" s="14">
        <f>ROUND(VLOOKUP($B7,Team_Offense_Table[[Lookup Name]:[% Pass]],5,FALSE),2)</f>
        <v>27.94</v>
      </c>
      <c r="I7" s="14">
        <f>ROUND(VLOOKUP($B7,Team_Offense_Table[[Lookup Name]:[% Pass]],6,FALSE),2)</f>
        <v>38.75</v>
      </c>
      <c r="J7" s="14">
        <f>VLOOKUP($C7,Team_Defense_Table[[Lookup]:[Yards per completion]],3,FALSE)</f>
        <v>26</v>
      </c>
      <c r="K7" s="14">
        <f>VLOOKUP($C7,Team_Defense_Table[[Lookup]:[Yards per completion]],5,FALSE)</f>
        <v>27</v>
      </c>
      <c r="L7" s="14">
        <f>ROUND(VLOOKUP($C7,Team_Offense_Table[[Lookup Name]:[% Pass]],5,FALSE),2)</f>
        <v>21.81</v>
      </c>
      <c r="M7" s="14">
        <f>ROUND(VLOOKUP($C7,Team_Offense_Table[[Lookup Name]:[% Pass]],6,FALSE),2)</f>
        <v>38.44</v>
      </c>
      <c r="N7" s="14">
        <f t="shared" si="1"/>
        <v>66.3</v>
      </c>
      <c r="O7" s="16">
        <f t="shared" si="2"/>
        <v>1.1280000000000001</v>
      </c>
      <c r="P7" s="14"/>
      <c r="Q7" s="17">
        <f t="shared" si="3"/>
        <v>1.0078125</v>
      </c>
      <c r="R7" s="14">
        <f t="shared" si="4"/>
        <v>31.576795394736852</v>
      </c>
      <c r="S7" s="14">
        <f t="shared" si="5"/>
        <v>34.723204605263149</v>
      </c>
      <c r="T7" s="12">
        <f>VLOOKUP($B7,'Offensive Stats'!$AC:$AJ,2,FALSE)</f>
        <v>26.25</v>
      </c>
      <c r="U7" s="11">
        <f t="shared" si="6"/>
        <v>-0.29714285714285715</v>
      </c>
    </row>
    <row r="8" spans="2:21" x14ac:dyDescent="0.3">
      <c r="B8" t="s">
        <v>54</v>
      </c>
      <c r="C8" t="str">
        <f>VLOOKUP('Vegas Odds'!$B8,'Vegas Copy-Paste'!$P$4:$S$36,4,FALSE)</f>
        <v>BAL</v>
      </c>
      <c r="D8">
        <f>VLOOKUP('Vegas Odds'!$B8,'Vegas Copy-Paste'!$P$4:$S$36,3,FALSE)</f>
        <v>8.8000000000000007</v>
      </c>
      <c r="F8">
        <f>VLOOKUP('Vegas Odds'!$B8,'Vegas Copy-Paste'!$P$4:$S$36,2,FALSE)</f>
        <v>48.5</v>
      </c>
      <c r="G8">
        <f t="shared" si="0"/>
        <v>28.65</v>
      </c>
      <c r="H8" s="14">
        <f>ROUND(VLOOKUP($B8,Team_Offense_Table[[Lookup Name]:[% Pass]],5,FALSE),2)</f>
        <v>24.56</v>
      </c>
      <c r="I8" s="14">
        <f>ROUND(VLOOKUP($B8,Team_Offense_Table[[Lookup Name]:[% Pass]],6,FALSE),2)</f>
        <v>33.69</v>
      </c>
      <c r="J8" s="14">
        <f>VLOOKUP($C8,Team_Defense_Table[[Lookup]:[Yards per completion]],3,FALSE)</f>
        <v>6</v>
      </c>
      <c r="K8" s="14">
        <f>VLOOKUP($C8,Team_Defense_Table[[Lookup]:[Yards per completion]],5,FALSE)</f>
        <v>5</v>
      </c>
      <c r="L8" s="14">
        <f>ROUND(VLOOKUP($C8,Team_Offense_Table[[Lookup Name]:[% Pass]],5,FALSE),2)</f>
        <v>37.25</v>
      </c>
      <c r="M8" s="14">
        <f>ROUND(VLOOKUP($C8,Team_Offense_Table[[Lookup Name]:[% Pass]],6,FALSE),2)</f>
        <v>27.5</v>
      </c>
      <c r="N8" s="14">
        <f t="shared" si="1"/>
        <v>60</v>
      </c>
      <c r="O8" s="16">
        <f t="shared" si="2"/>
        <v>0.82399999999999995</v>
      </c>
      <c r="P8" s="14"/>
      <c r="Q8" s="17">
        <f t="shared" si="3"/>
        <v>0.9921875</v>
      </c>
      <c r="R8" s="14">
        <f t="shared" si="4"/>
        <v>20.682576824034335</v>
      </c>
      <c r="S8" s="14">
        <f t="shared" si="5"/>
        <v>39.317423175965665</v>
      </c>
      <c r="T8" s="12">
        <f>VLOOKUP($B8,'Offensive Stats'!$AC:$AJ,2,FALSE)</f>
        <v>20.9375</v>
      </c>
      <c r="U8" s="11">
        <f t="shared" si="6"/>
        <v>0.36835820895522381</v>
      </c>
    </row>
    <row r="9" spans="2:21" x14ac:dyDescent="0.3">
      <c r="B9" t="s">
        <v>37</v>
      </c>
      <c r="C9" t="str">
        <f>VLOOKUP('Vegas Odds'!$B9,'Vegas Copy-Paste'!$P$4:$S$36,4,FALSE)</f>
        <v>CLE</v>
      </c>
      <c r="D9">
        <f>VLOOKUP('Vegas Odds'!$B9,'Vegas Copy-Paste'!$P$4:$S$36,3,FALSE)</f>
        <v>-8.8000000000000007</v>
      </c>
      <c r="F9">
        <f>VLOOKUP('Vegas Odds'!$B9,'Vegas Copy-Paste'!$P$4:$S$36,2,FALSE)</f>
        <v>48.5</v>
      </c>
      <c r="G9">
        <f t="shared" si="0"/>
        <v>19.850000000000001</v>
      </c>
      <c r="H9" s="14">
        <f>ROUND(VLOOKUP($B9,Team_Offense_Table[[Lookup Name]:[% Pass]],5,FALSE),2)</f>
        <v>37.25</v>
      </c>
      <c r="I9" s="14">
        <f>ROUND(VLOOKUP($B9,Team_Offense_Table[[Lookup Name]:[% Pass]],6,FALSE),2)</f>
        <v>27.5</v>
      </c>
      <c r="J9" s="14">
        <f>VLOOKUP($C9,Team_Defense_Table[[Lookup]:[Yards per completion]],3,FALSE)</f>
        <v>7</v>
      </c>
      <c r="K9" s="14">
        <f>VLOOKUP($C9,Team_Defense_Table[[Lookup]:[Yards per completion]],5,FALSE)</f>
        <v>30</v>
      </c>
      <c r="L9" s="14">
        <f>ROUND(VLOOKUP($C9,Team_Offense_Table[[Lookup Name]:[% Pass]],5,FALSE),2)</f>
        <v>24.56</v>
      </c>
      <c r="M9" s="14">
        <f>ROUND(VLOOKUP($C9,Team_Offense_Table[[Lookup Name]:[% Pass]],6,FALSE),2)</f>
        <v>33.69</v>
      </c>
      <c r="N9" s="14">
        <f t="shared" si="1"/>
        <v>63.3</v>
      </c>
      <c r="O9" s="16">
        <f t="shared" si="2"/>
        <v>1.1759999999999999</v>
      </c>
      <c r="P9" s="14"/>
      <c r="Q9" s="17">
        <f t="shared" si="3"/>
        <v>1.1796875</v>
      </c>
      <c r="R9" s="14">
        <f t="shared" si="4"/>
        <v>50.520136317567555</v>
      </c>
      <c r="S9" s="14">
        <f t="shared" si="5"/>
        <v>12.779863682432442</v>
      </c>
      <c r="T9" s="12">
        <f>VLOOKUP($B9,'Offensive Stats'!$AC:$AJ,2,FALSE)</f>
        <v>33.1875</v>
      </c>
      <c r="U9" s="11">
        <f t="shared" si="6"/>
        <v>-0.4018832391713747</v>
      </c>
    </row>
    <row r="10" spans="2:21" x14ac:dyDescent="0.3">
      <c r="B10" t="s">
        <v>130</v>
      </c>
      <c r="C10" t="str">
        <f>VLOOKUP('Vegas Odds'!$B10,'Vegas Copy-Paste'!$P$4:$S$36,4,FALSE)</f>
        <v>BUF</v>
      </c>
      <c r="D10">
        <f>VLOOKUP('Vegas Odds'!$B10,'Vegas Copy-Paste'!$P$4:$S$36,3,FALSE)</f>
        <v>6</v>
      </c>
      <c r="F10">
        <f>VLOOKUP('Vegas Odds'!$B10,'Vegas Copy-Paste'!$P$4:$S$36,2,FALSE)</f>
        <v>39.9</v>
      </c>
      <c r="G10">
        <f t="shared" si="0"/>
        <v>22.95</v>
      </c>
      <c r="H10" s="14">
        <f>ROUND(VLOOKUP($B10,Team_Offense_Table[[Lookup Name]:[% Pass]],5,FALSE),2)</f>
        <v>23.94</v>
      </c>
      <c r="I10" s="14">
        <f>ROUND(VLOOKUP($B10,Team_Offense_Table[[Lookup Name]:[% Pass]],6,FALSE),2)</f>
        <v>32.56</v>
      </c>
      <c r="J10" s="14">
        <f>VLOOKUP($C10,Team_Defense_Table[[Lookup]:[Yards per completion]],3,FALSE)</f>
        <v>4</v>
      </c>
      <c r="K10" s="14">
        <f>VLOOKUP($C10,Team_Defense_Table[[Lookup]:[Yards per completion]],5,FALSE)</f>
        <v>10</v>
      </c>
      <c r="L10" s="14">
        <f>ROUND(VLOOKUP($C10,Team_Offense_Table[[Lookup Name]:[% Pass]],5,FALSE),2)</f>
        <v>29.06</v>
      </c>
      <c r="M10" s="14">
        <f>ROUND(VLOOKUP($C10,Team_Offense_Table[[Lookup Name]:[% Pass]],6,FALSE),2)</f>
        <v>32.06</v>
      </c>
      <c r="N10" s="14">
        <f t="shared" si="1"/>
        <v>56.5</v>
      </c>
      <c r="O10" s="16">
        <f t="shared" si="2"/>
        <v>0.88</v>
      </c>
      <c r="P10" s="14"/>
      <c r="Q10" s="17">
        <f t="shared" si="3"/>
        <v>1.046875</v>
      </c>
      <c r="R10" s="14">
        <f t="shared" si="4"/>
        <v>22.054725000000001</v>
      </c>
      <c r="S10" s="14">
        <f t="shared" si="5"/>
        <v>34.445274999999995</v>
      </c>
      <c r="T10" s="12">
        <f>VLOOKUP($B10,'Offensive Stats'!$AC:$AJ,2,FALSE)</f>
        <v>17.25</v>
      </c>
      <c r="U10" s="11">
        <f t="shared" si="6"/>
        <v>0.33043478260869563</v>
      </c>
    </row>
    <row r="11" spans="2:21" x14ac:dyDescent="0.3">
      <c r="B11" t="s">
        <v>107</v>
      </c>
      <c r="C11" t="str">
        <f>VLOOKUP('Vegas Odds'!$B11,'Vegas Copy-Paste'!$P$4:$S$36,4,FALSE)</f>
        <v>NYJ</v>
      </c>
      <c r="D11">
        <f>VLOOKUP('Vegas Odds'!$B11,'Vegas Copy-Paste'!$P$4:$S$36,3,FALSE)</f>
        <v>-6</v>
      </c>
      <c r="F11">
        <f>VLOOKUP('Vegas Odds'!$B11,'Vegas Copy-Paste'!$P$4:$S$36,2,FALSE)</f>
        <v>39.9</v>
      </c>
      <c r="G11">
        <f t="shared" si="0"/>
        <v>16.95</v>
      </c>
      <c r="H11" s="14">
        <f>ROUND(VLOOKUP($B11,Team_Offense_Table[[Lookup Name]:[% Pass]],5,FALSE),2)</f>
        <v>29.06</v>
      </c>
      <c r="I11" s="14">
        <f>ROUND(VLOOKUP($B11,Team_Offense_Table[[Lookup Name]:[% Pass]],6,FALSE),2)</f>
        <v>32.06</v>
      </c>
      <c r="J11" s="14">
        <f>VLOOKUP($C11,Team_Defense_Table[[Lookup]:[Yards per completion]],3,FALSE)</f>
        <v>17</v>
      </c>
      <c r="K11" s="14">
        <f>VLOOKUP($C11,Team_Defense_Table[[Lookup]:[Yards per completion]],5,FALSE)</f>
        <v>2</v>
      </c>
      <c r="L11" s="14">
        <f>ROUND(VLOOKUP($C11,Team_Offense_Table[[Lookup Name]:[% Pass]],5,FALSE),2)</f>
        <v>23.94</v>
      </c>
      <c r="M11" s="14">
        <f>ROUND(VLOOKUP($C11,Team_Offense_Table[[Lookup Name]:[% Pass]],6,FALSE),2)</f>
        <v>32.56</v>
      </c>
      <c r="N11" s="14">
        <f t="shared" si="1"/>
        <v>58.9</v>
      </c>
      <c r="O11" s="16">
        <f t="shared" si="2"/>
        <v>1.1200000000000001</v>
      </c>
      <c r="P11" s="14"/>
      <c r="Q11" s="17">
        <f t="shared" si="3"/>
        <v>0.8828125</v>
      </c>
      <c r="R11" s="14">
        <f t="shared" si="4"/>
        <v>27.689432550719893</v>
      </c>
      <c r="S11" s="14">
        <f t="shared" si="5"/>
        <v>31.210567449280106</v>
      </c>
      <c r="T11" s="12">
        <f>VLOOKUP($B11,'Offensive Stats'!$AC:$AJ,2,FALSE)</f>
        <v>19.625</v>
      </c>
      <c r="U11" s="11">
        <f t="shared" si="6"/>
        <v>-0.13630573248407646</v>
      </c>
    </row>
    <row r="12" spans="2:21" x14ac:dyDescent="0.3">
      <c r="B12" t="s">
        <v>1138</v>
      </c>
      <c r="C12" t="str">
        <f>VLOOKUP('Vegas Odds'!$B12,'Vegas Copy-Paste'!$P$4:$S$36,4,FALSE)</f>
        <v>CAR</v>
      </c>
      <c r="D12">
        <f>VLOOKUP('Vegas Odds'!$B12,'Vegas Copy-Paste'!$P$4:$S$36,3,FALSE)</f>
        <v>-1.3</v>
      </c>
      <c r="F12">
        <f>VLOOKUP('Vegas Odds'!$B12,'Vegas Copy-Paste'!$P$4:$S$36,2,FALSE)</f>
        <v>46.9</v>
      </c>
      <c r="G12">
        <f t="shared" si="0"/>
        <v>22.8</v>
      </c>
      <c r="H12" s="14">
        <f>ROUND(VLOOKUP($B12,Team_Offense_Table[[Lookup Name]:[% Pass]],5,FALSE),2)</f>
        <v>27.31</v>
      </c>
      <c r="I12" s="14">
        <f>ROUND(VLOOKUP($B12,Team_Offense_Table[[Lookup Name]:[% Pass]],6,FALSE),2)</f>
        <v>32.69</v>
      </c>
      <c r="J12" s="14">
        <f>VLOOKUP($C12,Team_Defense_Table[[Lookup]:[Yards per completion]],3,FALSE)</f>
        <v>13</v>
      </c>
      <c r="K12" s="14">
        <f>VLOOKUP($C12,Team_Defense_Table[[Lookup]:[Yards per completion]],5,FALSE)</f>
        <v>29</v>
      </c>
      <c r="L12" s="14">
        <f>ROUND(VLOOKUP($C12,Team_Offense_Table[[Lookup Name]:[% Pass]],5,FALSE),2)</f>
        <v>24.13</v>
      </c>
      <c r="M12" s="14">
        <f>ROUND(VLOOKUP($C12,Team_Offense_Table[[Lookup Name]:[% Pass]],6,FALSE),2)</f>
        <v>39.56</v>
      </c>
      <c r="N12" s="14">
        <f t="shared" si="1"/>
        <v>61.3</v>
      </c>
      <c r="O12" s="16">
        <f t="shared" si="2"/>
        <v>1.026</v>
      </c>
      <c r="P12" s="14"/>
      <c r="Q12" s="17">
        <f t="shared" si="3"/>
        <v>1.125</v>
      </c>
      <c r="R12" s="14">
        <f t="shared" si="4"/>
        <v>32.205556462499999</v>
      </c>
      <c r="S12" s="14">
        <f t="shared" si="5"/>
        <v>29.094443537499998</v>
      </c>
      <c r="T12" s="12">
        <f>VLOOKUP($B12,'Offensive Stats'!$AC:$AJ,2,FALSE)</f>
        <v>19.5625</v>
      </c>
      <c r="U12" s="11">
        <f t="shared" si="6"/>
        <v>0.16549520766773165</v>
      </c>
    </row>
    <row r="13" spans="2:21" x14ac:dyDescent="0.3">
      <c r="B13" t="s">
        <v>33</v>
      </c>
      <c r="C13" t="str">
        <f>VLOOKUP('Vegas Odds'!$B13,'Vegas Copy-Paste'!$P$4:$S$36,4,FALSE)</f>
        <v>LV</v>
      </c>
      <c r="D13">
        <f>VLOOKUP('Vegas Odds'!$B13,'Vegas Copy-Paste'!$P$4:$S$36,3,FALSE)</f>
        <v>1.3</v>
      </c>
      <c r="F13">
        <f>VLOOKUP('Vegas Odds'!$B13,'Vegas Copy-Paste'!$P$4:$S$36,2,FALSE)</f>
        <v>46.9</v>
      </c>
      <c r="G13">
        <f t="shared" si="0"/>
        <v>24.099999999999998</v>
      </c>
      <c r="H13" s="14">
        <f>ROUND(VLOOKUP($B13,Team_Offense_Table[[Lookup Name]:[% Pass]],5,FALSE),2)</f>
        <v>24.13</v>
      </c>
      <c r="I13" s="14">
        <f>ROUND(VLOOKUP($B13,Team_Offense_Table[[Lookup Name]:[% Pass]],6,FALSE),2)</f>
        <v>39.56</v>
      </c>
      <c r="J13" s="14">
        <f>VLOOKUP($C13,Team_Defense_Table[[Lookup]:[Yards per completion]],3,FALSE)</f>
        <v>25</v>
      </c>
      <c r="K13" s="14">
        <f>VLOOKUP($C13,Team_Defense_Table[[Lookup]:[Yards per completion]],5,FALSE)</f>
        <v>8</v>
      </c>
      <c r="L13" s="14">
        <f>ROUND(VLOOKUP($C13,Team_Offense_Table[[Lookup Name]:[% Pass]],5,FALSE),2)</f>
        <v>27.31</v>
      </c>
      <c r="M13" s="14">
        <f>ROUND(VLOOKUP($C13,Team_Offense_Table[[Lookup Name]:[% Pass]],6,FALSE),2)</f>
        <v>32.69</v>
      </c>
      <c r="N13" s="14">
        <f t="shared" si="1"/>
        <v>63.2</v>
      </c>
      <c r="O13" s="16">
        <f t="shared" si="2"/>
        <v>0.97399999999999998</v>
      </c>
      <c r="P13" s="14"/>
      <c r="Q13" s="17">
        <f t="shared" si="3"/>
        <v>0.8671875</v>
      </c>
      <c r="R13" s="14">
        <f t="shared" si="4"/>
        <v>20.224375370937352</v>
      </c>
      <c r="S13" s="14">
        <f t="shared" si="5"/>
        <v>42.975624629062651</v>
      </c>
      <c r="T13" s="12">
        <f>VLOOKUP($B13,'Offensive Stats'!$AC:$AJ,2,FALSE)</f>
        <v>21.25</v>
      </c>
      <c r="U13" s="11">
        <f t="shared" si="6"/>
        <v>0.13411764705882342</v>
      </c>
    </row>
    <row r="14" spans="2:21" x14ac:dyDescent="0.3">
      <c r="B14" t="s">
        <v>61</v>
      </c>
      <c r="C14" t="str">
        <f>VLOOKUP('Vegas Odds'!$B14,'Vegas Copy-Paste'!$P$4:$S$36,4,FALSE)</f>
        <v>ATL</v>
      </c>
      <c r="D14">
        <f>VLOOKUP('Vegas Odds'!$B14,'Vegas Copy-Paste'!$P$4:$S$36,3,FALSE)</f>
        <v>-1.5</v>
      </c>
      <c r="F14">
        <f>VLOOKUP('Vegas Odds'!$B14,'Vegas Copy-Paste'!$P$4:$S$36,2,FALSE)</f>
        <v>49</v>
      </c>
      <c r="G14">
        <f t="shared" si="0"/>
        <v>23.75</v>
      </c>
      <c r="H14" s="14">
        <f>ROUND(VLOOKUP($B14,Team_Offense_Table[[Lookup Name]:[% Pass]],5,FALSE),2)</f>
        <v>30.06</v>
      </c>
      <c r="I14" s="14">
        <f>ROUND(VLOOKUP($B14,Team_Offense_Table[[Lookup Name]:[% Pass]],6,FALSE),2)</f>
        <v>32.31</v>
      </c>
      <c r="J14" s="14">
        <f>VLOOKUP($C14,Team_Defense_Table[[Lookup]:[Yards per completion]],3,FALSE)</f>
        <v>22</v>
      </c>
      <c r="K14" s="14">
        <f>VLOOKUP($C14,Team_Defense_Table[[Lookup]:[Yards per completion]],5,FALSE)</f>
        <v>15</v>
      </c>
      <c r="L14" s="14">
        <f>ROUND(VLOOKUP($C14,Team_Offense_Table[[Lookup Name]:[% Pass]],5,FALSE),2)</f>
        <v>22.63</v>
      </c>
      <c r="M14" s="14">
        <f>ROUND(VLOOKUP($C14,Team_Offense_Table[[Lookup Name]:[% Pass]],6,FALSE),2)</f>
        <v>42.75</v>
      </c>
      <c r="N14" s="14">
        <f t="shared" si="1"/>
        <v>64.599999999999994</v>
      </c>
      <c r="O14" s="16">
        <f t="shared" si="2"/>
        <v>1.03</v>
      </c>
      <c r="P14" s="14"/>
      <c r="Q14" s="17">
        <f t="shared" si="3"/>
        <v>0.9453125</v>
      </c>
      <c r="R14" s="14">
        <f t="shared" si="4"/>
        <v>30.315056051587295</v>
      </c>
      <c r="S14" s="14">
        <f t="shared" si="5"/>
        <v>34.284943948412703</v>
      </c>
      <c r="T14" s="12">
        <f>VLOOKUP($B14,'Offensive Stats'!$AC:$AJ,2,FALSE)</f>
        <v>25.3125</v>
      </c>
      <c r="U14" s="11">
        <f t="shared" si="6"/>
        <v>-6.1728395061728392E-2</v>
      </c>
    </row>
    <row r="15" spans="2:21" x14ac:dyDescent="0.3">
      <c r="B15" t="s">
        <v>84</v>
      </c>
      <c r="C15" t="str">
        <f>VLOOKUP('Vegas Odds'!$B15,'Vegas Copy-Paste'!$P$4:$S$36,4,FALSE)</f>
        <v>SEA</v>
      </c>
      <c r="D15">
        <f>VLOOKUP('Vegas Odds'!$B15,'Vegas Copy-Paste'!$P$4:$S$36,3,FALSE)</f>
        <v>1.5</v>
      </c>
      <c r="F15">
        <f>VLOOKUP('Vegas Odds'!$B15,'Vegas Copy-Paste'!$P$4:$S$36,2,FALSE)</f>
        <v>49</v>
      </c>
      <c r="G15">
        <f t="shared" si="0"/>
        <v>25.25</v>
      </c>
      <c r="H15" s="14">
        <f>ROUND(VLOOKUP($B15,Team_Offense_Table[[Lookup Name]:[% Pass]],5,FALSE),2)</f>
        <v>22.63</v>
      </c>
      <c r="I15" s="14">
        <f>ROUND(VLOOKUP($B15,Team_Offense_Table[[Lookup Name]:[% Pass]],6,FALSE),2)</f>
        <v>42.75</v>
      </c>
      <c r="J15" s="14">
        <f>VLOOKUP($C15,Team_Defense_Table[[Lookup]:[Yards per completion]],3,FALSE)</f>
        <v>27</v>
      </c>
      <c r="K15" s="14">
        <f>VLOOKUP($C15,Team_Defense_Table[[Lookup]:[Yards per completion]],5,FALSE)</f>
        <v>22</v>
      </c>
      <c r="L15" s="14">
        <f>ROUND(VLOOKUP($C15,Team_Offense_Table[[Lookup Name]:[% Pass]],5,FALSE),2)</f>
        <v>30.06</v>
      </c>
      <c r="M15" s="14">
        <f>ROUND(VLOOKUP($C15,Team_Offense_Table[[Lookup Name]:[% Pass]],6,FALSE),2)</f>
        <v>32.31</v>
      </c>
      <c r="N15" s="14">
        <f t="shared" si="1"/>
        <v>66.099999999999994</v>
      </c>
      <c r="O15" s="16">
        <f t="shared" si="2"/>
        <v>0.97</v>
      </c>
      <c r="P15" s="14"/>
      <c r="Q15" s="17">
        <f t="shared" si="3"/>
        <v>0.9609375</v>
      </c>
      <c r="R15" s="14">
        <f t="shared" si="4"/>
        <v>21.325929700644309</v>
      </c>
      <c r="S15" s="14">
        <f t="shared" si="5"/>
        <v>44.774070299355685</v>
      </c>
      <c r="T15" s="12">
        <f>VLOOKUP($B15,'Offensive Stats'!$AC:$AJ,2,FALSE)</f>
        <v>23.8125</v>
      </c>
      <c r="U15" s="11">
        <f t="shared" si="6"/>
        <v>6.0367454068241469E-2</v>
      </c>
    </row>
    <row r="16" spans="2:21" x14ac:dyDescent="0.3">
      <c r="B16" t="s">
        <v>76</v>
      </c>
      <c r="C16" t="str">
        <f>VLOOKUP('Vegas Odds'!$B16,'Vegas Copy-Paste'!$P$4:$S$36,4,FALSE)</f>
        <v>WAS</v>
      </c>
      <c r="D16">
        <f>VLOOKUP('Vegas Odds'!$B16,'Vegas Copy-Paste'!$P$4:$S$36,3,FALSE)</f>
        <v>-6.2</v>
      </c>
      <c r="F16">
        <f>VLOOKUP('Vegas Odds'!$B16,'Vegas Copy-Paste'!$P$4:$S$36,2,FALSE)</f>
        <v>44.6</v>
      </c>
      <c r="G16">
        <f t="shared" si="0"/>
        <v>19.2</v>
      </c>
      <c r="H16" s="14">
        <f>ROUND(VLOOKUP($B16,Team_Offense_Table[[Lookup Name]:[% Pass]],5,FALSE),2)</f>
        <v>28.38</v>
      </c>
      <c r="I16" s="14">
        <f>ROUND(VLOOKUP($B16,Team_Offense_Table[[Lookup Name]:[% Pass]],6,FALSE),2)</f>
        <v>38.31</v>
      </c>
      <c r="J16" s="14">
        <f>VLOOKUP($C16,Team_Defense_Table[[Lookup]:[Yards per completion]],3,FALSE)</f>
        <v>18</v>
      </c>
      <c r="K16" s="14">
        <f>VLOOKUP($C16,Team_Defense_Table[[Lookup]:[Yards per completion]],5,FALSE)</f>
        <v>31</v>
      </c>
      <c r="L16" s="14">
        <f>ROUND(VLOOKUP($C16,Team_Offense_Table[[Lookup Name]:[% Pass]],5,FALSE),2)</f>
        <v>22.25</v>
      </c>
      <c r="M16" s="14">
        <f>ROUND(VLOOKUP($C16,Team_Offense_Table[[Lookup Name]:[% Pass]],6,FALSE),2)</f>
        <v>29.94</v>
      </c>
      <c r="N16" s="14">
        <f t="shared" si="1"/>
        <v>61.9</v>
      </c>
      <c r="O16" s="16">
        <f t="shared" si="2"/>
        <v>1.1240000000000001</v>
      </c>
      <c r="P16" s="14"/>
      <c r="Q16" s="17">
        <f t="shared" si="3"/>
        <v>1.1015625</v>
      </c>
      <c r="R16" s="14">
        <f t="shared" si="4"/>
        <v>32.615029596828613</v>
      </c>
      <c r="S16" s="14">
        <f t="shared" si="5"/>
        <v>29.284970403171386</v>
      </c>
      <c r="T16" s="12">
        <f>VLOOKUP($B16,'Offensive Stats'!$AC:$AJ,2,FALSE)</f>
        <v>24.0625</v>
      </c>
      <c r="U16" s="11">
        <f t="shared" si="6"/>
        <v>-0.20207792207792211</v>
      </c>
    </row>
    <row r="17" spans="2:21" x14ac:dyDescent="0.3">
      <c r="B17" t="s">
        <v>135</v>
      </c>
      <c r="C17" t="str">
        <f>VLOOKUP('Vegas Odds'!$B17,'Vegas Copy-Paste'!$P$4:$S$36,4,FALSE)</f>
        <v>PHI</v>
      </c>
      <c r="D17">
        <f>VLOOKUP('Vegas Odds'!$B17,'Vegas Copy-Paste'!$P$4:$S$36,3,FALSE)</f>
        <v>6.2</v>
      </c>
      <c r="F17">
        <f>VLOOKUP('Vegas Odds'!$B17,'Vegas Copy-Paste'!$P$4:$S$36,2,FALSE)</f>
        <v>44.6</v>
      </c>
      <c r="G17">
        <f t="shared" si="0"/>
        <v>25.400000000000002</v>
      </c>
      <c r="H17" s="14">
        <f>ROUND(VLOOKUP($B17,Team_Offense_Table[[Lookup Name]:[% Pass]],5,FALSE),2)</f>
        <v>22.25</v>
      </c>
      <c r="I17" s="14">
        <f>ROUND(VLOOKUP($B17,Team_Offense_Table[[Lookup Name]:[% Pass]],6,FALSE),2)</f>
        <v>29.94</v>
      </c>
      <c r="J17" s="14">
        <f>VLOOKUP($C17,Team_Defense_Table[[Lookup]:[Yards per completion]],3,FALSE)</f>
        <v>19</v>
      </c>
      <c r="K17" s="14">
        <f>VLOOKUP($C17,Team_Defense_Table[[Lookup]:[Yards per completion]],5,FALSE)</f>
        <v>3</v>
      </c>
      <c r="L17" s="14">
        <f>ROUND(VLOOKUP($C17,Team_Offense_Table[[Lookup Name]:[% Pass]],5,FALSE),2)</f>
        <v>28.38</v>
      </c>
      <c r="M17" s="14">
        <f>ROUND(VLOOKUP($C17,Team_Offense_Table[[Lookup Name]:[% Pass]],6,FALSE),2)</f>
        <v>38.31</v>
      </c>
      <c r="N17" s="14">
        <f t="shared" si="1"/>
        <v>54.6</v>
      </c>
      <c r="O17" s="16">
        <f t="shared" si="2"/>
        <v>0.876</v>
      </c>
      <c r="P17" s="14"/>
      <c r="Q17" s="17">
        <f t="shared" si="3"/>
        <v>0.875</v>
      </c>
      <c r="R17" s="14">
        <f t="shared" si="4"/>
        <v>17.842163728683655</v>
      </c>
      <c r="S17" s="14">
        <f t="shared" si="5"/>
        <v>36.75783627131635</v>
      </c>
      <c r="T17" s="12">
        <f>VLOOKUP($B17,'Offensive Stats'!$AC:$AJ,2,FALSE)</f>
        <v>16.625</v>
      </c>
      <c r="U17" s="11">
        <f t="shared" si="6"/>
        <v>0.52781954887218063</v>
      </c>
    </row>
    <row r="18" spans="2:21" x14ac:dyDescent="0.3">
      <c r="B18" t="s">
        <v>99</v>
      </c>
      <c r="C18" t="str">
        <f>VLOOKUP('Vegas Odds'!$B18,'Vegas Copy-Paste'!$P$4:$S$36,4,FALSE)</f>
        <v>DET</v>
      </c>
      <c r="D18">
        <f>VLOOKUP('Vegas Odds'!$B18,'Vegas Copy-Paste'!$P$4:$S$36,3,FALSE)</f>
        <v>1.5</v>
      </c>
      <c r="F18">
        <f>VLOOKUP('Vegas Odds'!$B18,'Vegas Copy-Paste'!$P$4:$S$36,2,FALSE)</f>
        <v>43.5</v>
      </c>
      <c r="G18">
        <f t="shared" si="0"/>
        <v>22.5</v>
      </c>
      <c r="H18" s="14">
        <f>ROUND(VLOOKUP($B18,Team_Offense_Table[[Lookup Name]:[% Pass]],5,FALSE),2)</f>
        <v>24.69</v>
      </c>
      <c r="I18" s="14">
        <f>ROUND(VLOOKUP($B18,Team_Offense_Table[[Lookup Name]:[% Pass]],6,FALSE),2)</f>
        <v>36.25</v>
      </c>
      <c r="J18" s="14">
        <f>VLOOKUP($C18,Team_Defense_Table[[Lookup]:[Yards per completion]],3,FALSE)</f>
        <v>32</v>
      </c>
      <c r="K18" s="14">
        <f>VLOOKUP($C18,Team_Defense_Table[[Lookup]:[Yards per completion]],5,FALSE)</f>
        <v>21</v>
      </c>
      <c r="L18" s="14">
        <f>ROUND(VLOOKUP($C18,Team_Offense_Table[[Lookup Name]:[% Pass]],5,FALSE),2)</f>
        <v>25.44</v>
      </c>
      <c r="M18" s="14">
        <f>ROUND(VLOOKUP($C18,Team_Offense_Table[[Lookup Name]:[% Pass]],6,FALSE),2)</f>
        <v>35.69</v>
      </c>
      <c r="N18" s="14">
        <f t="shared" si="1"/>
        <v>61</v>
      </c>
      <c r="O18" s="16">
        <f t="shared" si="2"/>
        <v>0.97</v>
      </c>
      <c r="P18" s="14"/>
      <c r="Q18" s="17">
        <f t="shared" si="3"/>
        <v>0.9140625</v>
      </c>
      <c r="R18" s="14">
        <f t="shared" si="4"/>
        <v>21.912710517004435</v>
      </c>
      <c r="S18" s="14">
        <f t="shared" si="5"/>
        <v>39.087289482995565</v>
      </c>
      <c r="T18" s="12">
        <f>VLOOKUP($B18,'Offensive Stats'!$AC:$AJ,2,FALSE)</f>
        <v>17.5</v>
      </c>
      <c r="U18" s="11">
        <f t="shared" si="6"/>
        <v>0.2857142857142857</v>
      </c>
    </row>
    <row r="19" spans="2:21" x14ac:dyDescent="0.3">
      <c r="B19" t="s">
        <v>72</v>
      </c>
      <c r="C19" t="str">
        <f>VLOOKUP('Vegas Odds'!$B19,'Vegas Copy-Paste'!$P$4:$S$36,4,FALSE)</f>
        <v>CHI</v>
      </c>
      <c r="D19">
        <f>VLOOKUP('Vegas Odds'!$B19,'Vegas Copy-Paste'!$P$4:$S$36,3,FALSE)</f>
        <v>-1.5</v>
      </c>
      <c r="F19">
        <f>VLOOKUP('Vegas Odds'!$B19,'Vegas Copy-Paste'!$P$4:$S$36,2,FALSE)</f>
        <v>43.5</v>
      </c>
      <c r="G19">
        <f t="shared" si="0"/>
        <v>21</v>
      </c>
      <c r="H19" s="14">
        <f>ROUND(VLOOKUP($B19,Team_Offense_Table[[Lookup Name]:[% Pass]],5,FALSE),2)</f>
        <v>25.44</v>
      </c>
      <c r="I19" s="14">
        <f>ROUND(VLOOKUP($B19,Team_Offense_Table[[Lookup Name]:[% Pass]],6,FALSE),2)</f>
        <v>35.69</v>
      </c>
      <c r="J19" s="14">
        <f>VLOOKUP($C19,Team_Defense_Table[[Lookup]:[Yards per completion]],3,FALSE)</f>
        <v>9</v>
      </c>
      <c r="K19" s="14">
        <f>VLOOKUP($C19,Team_Defense_Table[[Lookup]:[Yards per completion]],5,FALSE)</f>
        <v>9</v>
      </c>
      <c r="L19" s="14">
        <f>ROUND(VLOOKUP($C19,Team_Offense_Table[[Lookup Name]:[% Pass]],5,FALSE),2)</f>
        <v>24.69</v>
      </c>
      <c r="M19" s="14">
        <f>ROUND(VLOOKUP($C19,Team_Offense_Table[[Lookup Name]:[% Pass]],6,FALSE),2)</f>
        <v>36.25</v>
      </c>
      <c r="N19" s="14">
        <f t="shared" si="1"/>
        <v>61.1</v>
      </c>
      <c r="O19" s="16">
        <f t="shared" si="2"/>
        <v>1.03</v>
      </c>
      <c r="P19" s="14"/>
      <c r="Q19" s="17">
        <f t="shared" si="3"/>
        <v>1</v>
      </c>
      <c r="R19" s="14">
        <f t="shared" si="4"/>
        <v>26.19034058563717</v>
      </c>
      <c r="S19" s="14">
        <f t="shared" si="5"/>
        <v>34.909659414362835</v>
      </c>
      <c r="T19" s="12">
        <f>VLOOKUP($B19,'Offensive Stats'!$AC:$AJ,2,FALSE)</f>
        <v>21.3125</v>
      </c>
      <c r="U19" s="11">
        <f t="shared" si="6"/>
        <v>-1.466275659824047E-2</v>
      </c>
    </row>
    <row r="20" spans="2:21" x14ac:dyDescent="0.3">
      <c r="B20" t="s">
        <v>104</v>
      </c>
      <c r="C20" t="str">
        <f>VLOOKUP('Vegas Odds'!$B20,'Vegas Copy-Paste'!$P$4:$S$36,4,FALSE)</f>
        <v>JAC</v>
      </c>
      <c r="D20">
        <f>VLOOKUP('Vegas Odds'!$B20,'Vegas Copy-Paste'!$P$4:$S$36,3,FALSE)</f>
        <v>-7</v>
      </c>
      <c r="F20">
        <f>VLOOKUP('Vegas Odds'!$B20,'Vegas Copy-Paste'!$P$4:$S$36,2,FALSE)</f>
        <v>45.5</v>
      </c>
      <c r="G20">
        <f t="shared" si="0"/>
        <v>19.25</v>
      </c>
      <c r="H20" s="14">
        <f>ROUND(VLOOKUP($B20,Team_Offense_Table[[Lookup Name]:[% Pass]],5,FALSE),2)</f>
        <v>29.44</v>
      </c>
      <c r="I20" s="14">
        <f>ROUND(VLOOKUP($B20,Team_Offense_Table[[Lookup Name]:[% Pass]],6,FALSE),2)</f>
        <v>32.06</v>
      </c>
      <c r="J20" s="14">
        <f>VLOOKUP($C20,Team_Defense_Table[[Lookup]:[Yards per completion]],3,FALSE)</f>
        <v>16</v>
      </c>
      <c r="K20" s="14">
        <f>VLOOKUP($C20,Team_Defense_Table[[Lookup]:[Yards per completion]],5,FALSE)</f>
        <v>28</v>
      </c>
      <c r="L20" s="14">
        <f>ROUND(VLOOKUP($C20,Team_Offense_Table[[Lookup Name]:[% Pass]],5,FALSE),2)</f>
        <v>24.31</v>
      </c>
      <c r="M20" s="14">
        <f>ROUND(VLOOKUP($C20,Team_Offense_Table[[Lookup Name]:[% Pass]],6,FALSE),2)</f>
        <v>36.81</v>
      </c>
      <c r="N20" s="14">
        <f t="shared" si="1"/>
        <v>61.6</v>
      </c>
      <c r="O20" s="16">
        <f t="shared" si="2"/>
        <v>1.1400000000000001</v>
      </c>
      <c r="P20" s="14"/>
      <c r="Q20" s="17">
        <f t="shared" si="3"/>
        <v>1.09375</v>
      </c>
      <c r="R20" s="14">
        <f t="shared" si="4"/>
        <v>36.767687804878058</v>
      </c>
      <c r="S20" s="14">
        <f t="shared" si="5"/>
        <v>24.832312195121943</v>
      </c>
      <c r="T20" s="12">
        <f>VLOOKUP($B20,'Offensive Stats'!$AC:$AJ,2,FALSE)</f>
        <v>22.5625</v>
      </c>
      <c r="U20" s="11">
        <f t="shared" si="6"/>
        <v>-0.14681440443213298</v>
      </c>
    </row>
    <row r="21" spans="2:21" x14ac:dyDescent="0.3">
      <c r="B21" t="s">
        <v>1092</v>
      </c>
      <c r="C21" t="str">
        <f>VLOOKUP('Vegas Odds'!$B21,'Vegas Copy-Paste'!$P$4:$S$36,4,FALSE)</f>
        <v>IND</v>
      </c>
      <c r="D21">
        <f>VLOOKUP('Vegas Odds'!$B21,'Vegas Copy-Paste'!$P$4:$S$36,3,FALSE)</f>
        <v>7</v>
      </c>
      <c r="F21">
        <f>VLOOKUP('Vegas Odds'!$B21,'Vegas Copy-Paste'!$P$4:$S$36,2,FALSE)</f>
        <v>45.5</v>
      </c>
      <c r="G21">
        <f t="shared" si="0"/>
        <v>26.25</v>
      </c>
      <c r="H21" s="14">
        <f>ROUND(VLOOKUP($B21,Team_Offense_Table[[Lookup Name]:[% Pass]],5,FALSE),2)</f>
        <v>24.31</v>
      </c>
      <c r="I21" s="14">
        <f>ROUND(VLOOKUP($B21,Team_Offense_Table[[Lookup Name]:[% Pass]],6,FALSE),2)</f>
        <v>36.81</v>
      </c>
      <c r="J21" s="14">
        <f>VLOOKUP($C21,Team_Defense_Table[[Lookup]:[Yards per completion]],3,FALSE)</f>
        <v>23</v>
      </c>
      <c r="K21" s="14">
        <f>VLOOKUP($C21,Team_Defense_Table[[Lookup]:[Yards per completion]],5,FALSE)</f>
        <v>7</v>
      </c>
      <c r="L21" s="14">
        <f>ROUND(VLOOKUP($C21,Team_Offense_Table[[Lookup Name]:[% Pass]],5,FALSE),2)</f>
        <v>29.44</v>
      </c>
      <c r="M21" s="14">
        <f>ROUND(VLOOKUP($C21,Team_Offense_Table[[Lookup Name]:[% Pass]],6,FALSE),2)</f>
        <v>32.06</v>
      </c>
      <c r="N21" s="14">
        <f t="shared" si="1"/>
        <v>61.4</v>
      </c>
      <c r="O21" s="16">
        <f t="shared" si="2"/>
        <v>0.86</v>
      </c>
      <c r="P21" s="14"/>
      <c r="Q21" s="17">
        <f t="shared" si="3"/>
        <v>0.875</v>
      </c>
      <c r="R21" s="14">
        <f t="shared" si="4"/>
        <v>18.377079270287954</v>
      </c>
      <c r="S21" s="14">
        <f t="shared" si="5"/>
        <v>43.022920729712041</v>
      </c>
      <c r="T21" s="12">
        <f>VLOOKUP($B21,'Offensive Stats'!$AC:$AJ,2,FALSE)</f>
        <v>18.75</v>
      </c>
      <c r="U21" s="11">
        <f t="shared" si="6"/>
        <v>0.4</v>
      </c>
    </row>
    <row r="22" spans="2:21" x14ac:dyDescent="0.3">
      <c r="B22" t="s">
        <v>1094</v>
      </c>
      <c r="C22" t="str">
        <f>VLOOKUP('Vegas Odds'!$B22,'Vegas Copy-Paste'!$P$4:$S$36,4,FALSE)</f>
        <v>MIN</v>
      </c>
      <c r="D22">
        <f>VLOOKUP('Vegas Odds'!$B22,'Vegas Copy-Paste'!$P$4:$S$36,3,FALSE)</f>
        <v>3.4</v>
      </c>
      <c r="F22">
        <f>VLOOKUP('Vegas Odds'!$B22,'Vegas Copy-Paste'!$P$4:$S$36,2,FALSE)</f>
        <v>46.4</v>
      </c>
      <c r="G22">
        <f t="shared" si="0"/>
        <v>24.9</v>
      </c>
      <c r="H22" s="14">
        <f>ROUND(VLOOKUP($B22,Team_Offense_Table[[Lookup Name]:[% Pass]],5,FALSE),2)</f>
        <v>25.69</v>
      </c>
      <c r="I22" s="14">
        <f>ROUND(VLOOKUP($B22,Team_Offense_Table[[Lookup Name]:[% Pass]],6,FALSE),2)</f>
        <v>35.81</v>
      </c>
      <c r="J22" s="14">
        <f>VLOOKUP($C22,Team_Defense_Table[[Lookup]:[Yards per completion]],3,FALSE)</f>
        <v>15</v>
      </c>
      <c r="K22" s="14">
        <f>VLOOKUP($C22,Team_Defense_Table[[Lookup]:[Yards per completion]],5,FALSE)</f>
        <v>13</v>
      </c>
      <c r="L22" s="14">
        <f>ROUND(VLOOKUP($C22,Team_Offense_Table[[Lookup Name]:[% Pass]],5,FALSE),2)</f>
        <v>29.75</v>
      </c>
      <c r="M22" s="14">
        <f>ROUND(VLOOKUP($C22,Team_Offense_Table[[Lookup Name]:[% Pass]],6,FALSE),2)</f>
        <v>29.13</v>
      </c>
      <c r="N22" s="14">
        <f t="shared" si="1"/>
        <v>60.4</v>
      </c>
      <c r="O22" s="16">
        <f t="shared" si="2"/>
        <v>0.93199999999999994</v>
      </c>
      <c r="P22" s="14"/>
      <c r="Q22" s="17">
        <f t="shared" si="3"/>
        <v>0.984375</v>
      </c>
      <c r="R22" s="14">
        <f t="shared" si="4"/>
        <v>23.147410573170728</v>
      </c>
      <c r="S22" s="14">
        <f t="shared" si="5"/>
        <v>37.252589426829275</v>
      </c>
      <c r="T22" s="12">
        <f>VLOOKUP($B22,'Offensive Stats'!$AC:$AJ,2,FALSE)</f>
        <v>23.5</v>
      </c>
      <c r="U22" s="11">
        <f t="shared" si="6"/>
        <v>5.9574468085106323E-2</v>
      </c>
    </row>
    <row r="23" spans="2:21" x14ac:dyDescent="0.3">
      <c r="B23" t="s">
        <v>46</v>
      </c>
      <c r="C23" t="str">
        <f>VLOOKUP('Vegas Odds'!$B23,'Vegas Copy-Paste'!$P$4:$S$36,4,FALSE)</f>
        <v>GB</v>
      </c>
      <c r="D23">
        <f>VLOOKUP('Vegas Odds'!$B23,'Vegas Copy-Paste'!$P$4:$S$36,3,FALSE)</f>
        <v>-3.4</v>
      </c>
      <c r="F23">
        <f>VLOOKUP('Vegas Odds'!$B23,'Vegas Copy-Paste'!$P$4:$S$36,2,FALSE)</f>
        <v>46.4</v>
      </c>
      <c r="G23">
        <f t="shared" si="0"/>
        <v>21.5</v>
      </c>
      <c r="H23" s="14">
        <f>ROUND(VLOOKUP($B23,Team_Offense_Table[[Lookup Name]:[% Pass]],5,FALSE),2)</f>
        <v>29.75</v>
      </c>
      <c r="I23" s="14">
        <f>ROUND(VLOOKUP($B23,Team_Offense_Table[[Lookup Name]:[% Pass]],6,FALSE),2)</f>
        <v>29.13</v>
      </c>
      <c r="J23" s="14">
        <f>VLOOKUP($C23,Team_Defense_Table[[Lookup]:[Yards per completion]],3,FALSE)</f>
        <v>14</v>
      </c>
      <c r="K23" s="14">
        <f>VLOOKUP($C23,Team_Defense_Table[[Lookup]:[Yards per completion]],5,FALSE)</f>
        <v>23</v>
      </c>
      <c r="L23" s="14">
        <f>ROUND(VLOOKUP($C23,Team_Offense_Table[[Lookup Name]:[% Pass]],5,FALSE),2)</f>
        <v>25.69</v>
      </c>
      <c r="M23" s="14">
        <f>ROUND(VLOOKUP($C23,Team_Offense_Table[[Lookup Name]:[% Pass]],6,FALSE),2)</f>
        <v>35.81</v>
      </c>
      <c r="N23" s="14">
        <f t="shared" si="1"/>
        <v>59.1</v>
      </c>
      <c r="O23" s="16">
        <f t="shared" si="2"/>
        <v>1.0680000000000001</v>
      </c>
      <c r="P23" s="14"/>
      <c r="Q23" s="17">
        <f t="shared" si="3"/>
        <v>1.0703125</v>
      </c>
      <c r="R23" s="14">
        <f t="shared" si="4"/>
        <v>34.134103406823208</v>
      </c>
      <c r="S23" s="14">
        <f t="shared" si="5"/>
        <v>24.965896593176794</v>
      </c>
      <c r="T23" s="12">
        <f>VLOOKUP($B23,'Offensive Stats'!$AC:$AJ,2,FALSE)</f>
        <v>25.4375</v>
      </c>
      <c r="U23" s="11">
        <f t="shared" si="6"/>
        <v>-0.15479115479115479</v>
      </c>
    </row>
    <row r="24" spans="2:21" x14ac:dyDescent="0.3">
      <c r="B24" t="s">
        <v>56</v>
      </c>
      <c r="C24" t="str">
        <f>VLOOKUP('Vegas Odds'!$B24,'Vegas Copy-Paste'!$P$4:$S$36,4,FALSE)</f>
        <v>CIN</v>
      </c>
      <c r="D24">
        <f>VLOOKUP('Vegas Odds'!$B24,'Vegas Copy-Paste'!$P$4:$S$36,3,FALSE)</f>
        <v>-3.2</v>
      </c>
      <c r="F24">
        <f>VLOOKUP('Vegas Odds'!$B24,'Vegas Copy-Paste'!$P$4:$S$36,2,FALSE)</f>
        <v>44</v>
      </c>
      <c r="G24">
        <f t="shared" si="0"/>
        <v>20.399999999999999</v>
      </c>
      <c r="H24" s="14">
        <f>ROUND(VLOOKUP($B24,Team_Offense_Table[[Lookup Name]:[% Pass]],5,FALSE),2)</f>
        <v>22.88</v>
      </c>
      <c r="I24" s="14">
        <f>ROUND(VLOOKUP($B24,Team_Offense_Table[[Lookup Name]:[% Pass]],6,FALSE),2)</f>
        <v>37.31</v>
      </c>
      <c r="J24" s="14">
        <f>VLOOKUP($C24,Team_Defense_Table[[Lookup]:[Yards per completion]],3,FALSE)</f>
        <v>21</v>
      </c>
      <c r="K24" s="14">
        <f>VLOOKUP($C24,Team_Defense_Table[[Lookup]:[Yards per completion]],5,FALSE)</f>
        <v>32</v>
      </c>
      <c r="L24" s="14">
        <f>ROUND(VLOOKUP($C24,Team_Offense_Table[[Lookup Name]:[% Pass]],5,FALSE),2)</f>
        <v>24.06</v>
      </c>
      <c r="M24" s="14">
        <f>ROUND(VLOOKUP($C24,Team_Offense_Table[[Lookup Name]:[% Pass]],6,FALSE),2)</f>
        <v>38.5</v>
      </c>
      <c r="N24" s="14">
        <f t="shared" si="1"/>
        <v>60.9</v>
      </c>
      <c r="O24" s="16">
        <f t="shared" si="2"/>
        <v>1.0640000000000001</v>
      </c>
      <c r="P24" s="14"/>
      <c r="Q24" s="17">
        <f t="shared" si="3"/>
        <v>1.0859375</v>
      </c>
      <c r="R24" s="14">
        <f t="shared" si="4"/>
        <v>26.748253347732181</v>
      </c>
      <c r="S24" s="14">
        <f t="shared" si="5"/>
        <v>34.151746652267818</v>
      </c>
      <c r="T24" s="12">
        <f>VLOOKUP($B24,'Offensive Stats'!$AC:$AJ,2,FALSE)</f>
        <v>21.0625</v>
      </c>
      <c r="U24" s="11">
        <f t="shared" si="6"/>
        <v>-3.1454005934718171E-2</v>
      </c>
    </row>
    <row r="25" spans="2:21" x14ac:dyDescent="0.3">
      <c r="B25" t="s">
        <v>78</v>
      </c>
      <c r="C25" t="str">
        <f>VLOOKUP('Vegas Odds'!$B25,'Vegas Copy-Paste'!$P$4:$S$36,4,FALSE)</f>
        <v>LAC</v>
      </c>
      <c r="D25">
        <f>VLOOKUP('Vegas Odds'!$B25,'Vegas Copy-Paste'!$P$4:$S$36,3,FALSE)</f>
        <v>3.2</v>
      </c>
      <c r="F25">
        <f>VLOOKUP('Vegas Odds'!$B25,'Vegas Copy-Paste'!$P$4:$S$36,2,FALSE)</f>
        <v>44</v>
      </c>
      <c r="G25">
        <f t="shared" si="0"/>
        <v>23.6</v>
      </c>
      <c r="H25" s="14">
        <f>ROUND(VLOOKUP($B25,Team_Offense_Table[[Lookup Name]:[% Pass]],5,FALSE),2)</f>
        <v>24.06</v>
      </c>
      <c r="I25" s="14">
        <f>ROUND(VLOOKUP($B25,Team_Offense_Table[[Lookup Name]:[% Pass]],6,FALSE),2)</f>
        <v>38.5</v>
      </c>
      <c r="J25" s="14">
        <f>VLOOKUP($C25,Team_Defense_Table[[Lookup]:[Yards per completion]],3,FALSE)</f>
        <v>5</v>
      </c>
      <c r="K25" s="14">
        <f>VLOOKUP($C25,Team_Defense_Table[[Lookup]:[Yards per completion]],5,FALSE)</f>
        <v>18</v>
      </c>
      <c r="L25" s="14">
        <f>ROUND(VLOOKUP($C25,Team_Offense_Table[[Lookup Name]:[% Pass]],5,FALSE),2)</f>
        <v>22.88</v>
      </c>
      <c r="M25" s="14">
        <f>ROUND(VLOOKUP($C25,Team_Offense_Table[[Lookup Name]:[% Pass]],6,FALSE),2)</f>
        <v>37.31</v>
      </c>
      <c r="N25" s="14">
        <f t="shared" si="1"/>
        <v>62.1</v>
      </c>
      <c r="O25" s="16">
        <f t="shared" si="2"/>
        <v>0.93599999999999994</v>
      </c>
      <c r="P25" s="14"/>
      <c r="Q25" s="17">
        <f t="shared" si="3"/>
        <v>1.1015625</v>
      </c>
      <c r="R25" s="14">
        <f t="shared" si="4"/>
        <v>24.624956663602941</v>
      </c>
      <c r="S25" s="14">
        <f t="shared" si="5"/>
        <v>37.475043336397064</v>
      </c>
      <c r="T25" s="12">
        <f>VLOOKUP($B25,'Offensive Stats'!$AC:$AJ,2,FALSE)</f>
        <v>17.4375</v>
      </c>
      <c r="U25" s="11">
        <f t="shared" si="6"/>
        <v>0.35340501792114704</v>
      </c>
    </row>
    <row r="26" spans="2:21" x14ac:dyDescent="0.3">
      <c r="B26" t="s">
        <v>116</v>
      </c>
      <c r="C26" t="str">
        <f>VLOOKUP('Vegas Odds'!$B26,'Vegas Copy-Paste'!$P$4:$S$36,4,FALSE)</f>
        <v>SF</v>
      </c>
      <c r="D26">
        <f>VLOOKUP('Vegas Odds'!$B26,'Vegas Copy-Paste'!$P$4:$S$36,3,FALSE)</f>
        <v>7.5</v>
      </c>
      <c r="F26">
        <f>VLOOKUP('Vegas Odds'!$B26,'Vegas Copy-Paste'!$P$4:$S$36,2,FALSE)</f>
        <v>46.4</v>
      </c>
      <c r="G26">
        <f t="shared" si="0"/>
        <v>26.95</v>
      </c>
      <c r="H26" s="14">
        <f>ROUND(VLOOKUP($B26,Team_Offense_Table[[Lookup Name]:[% Pass]],5,FALSE),2)</f>
        <v>24.75</v>
      </c>
      <c r="I26" s="14">
        <f>ROUND(VLOOKUP($B26,Team_Offense_Table[[Lookup Name]:[% Pass]],6,FALSE),2)</f>
        <v>34.630000000000003</v>
      </c>
      <c r="J26" s="14">
        <f>VLOOKUP($C26,Team_Defense_Table[[Lookup]:[Yards per completion]],3,FALSE)</f>
        <v>1</v>
      </c>
      <c r="K26" s="14">
        <f>VLOOKUP($C26,Team_Defense_Table[[Lookup]:[Yards per completion]],5,FALSE)</f>
        <v>17</v>
      </c>
      <c r="L26" s="14">
        <f>ROUND(VLOOKUP($C26,Team_Offense_Table[[Lookup Name]:[% Pass]],5,FALSE),2)</f>
        <v>31.13</v>
      </c>
      <c r="M26" s="14">
        <f>ROUND(VLOOKUP($C26,Team_Offense_Table[[Lookup Name]:[% Pass]],6,FALSE),2)</f>
        <v>29.88</v>
      </c>
      <c r="N26" s="14">
        <f t="shared" si="1"/>
        <v>59.4</v>
      </c>
      <c r="O26" s="16">
        <f t="shared" si="2"/>
        <v>0.85</v>
      </c>
      <c r="P26" s="14"/>
      <c r="Q26" s="17">
        <f t="shared" si="3"/>
        <v>1.125</v>
      </c>
      <c r="R26" s="14">
        <f t="shared" si="4"/>
        <v>23.675158933984505</v>
      </c>
      <c r="S26" s="14">
        <f t="shared" si="5"/>
        <v>35.724841066015493</v>
      </c>
      <c r="T26" s="12">
        <f>VLOOKUP($B26,'Offensive Stats'!$AC:$AJ,2,FALSE)</f>
        <v>22.5625</v>
      </c>
      <c r="U26" s="11">
        <f t="shared" si="6"/>
        <v>0.19445983379501383</v>
      </c>
    </row>
    <row r="27" spans="2:21" x14ac:dyDescent="0.3">
      <c r="B27" t="s">
        <v>1090</v>
      </c>
      <c r="C27" t="str">
        <f>VLOOKUP('Vegas Odds'!$B27,'Vegas Copy-Paste'!$P$4:$S$36,4,FALSE)</f>
        <v>ARI</v>
      </c>
      <c r="D27">
        <f>VLOOKUP('Vegas Odds'!$B27,'Vegas Copy-Paste'!$P$4:$S$36,3,FALSE)</f>
        <v>-7.5</v>
      </c>
      <c r="F27">
        <f>VLOOKUP('Vegas Odds'!$B27,'Vegas Copy-Paste'!$P$4:$S$36,2,FALSE)</f>
        <v>46.4</v>
      </c>
      <c r="G27">
        <f t="shared" si="0"/>
        <v>19.45</v>
      </c>
      <c r="H27" s="14">
        <f>ROUND(VLOOKUP($B27,Team_Offense_Table[[Lookup Name]:[% Pass]],5,FALSE),2)</f>
        <v>31.13</v>
      </c>
      <c r="I27" s="14">
        <f>ROUND(VLOOKUP($B27,Team_Offense_Table[[Lookup Name]:[% Pass]],6,FALSE),2)</f>
        <v>29.88</v>
      </c>
      <c r="J27" s="14">
        <f>VLOOKUP($C27,Team_Defense_Table[[Lookup]:[Yards per completion]],3,FALSE)</f>
        <v>31</v>
      </c>
      <c r="K27" s="14">
        <f>VLOOKUP($C27,Team_Defense_Table[[Lookup]:[Yards per completion]],5,FALSE)</f>
        <v>24</v>
      </c>
      <c r="L27" s="14">
        <f>ROUND(VLOOKUP($C27,Team_Offense_Table[[Lookup Name]:[% Pass]],5,FALSE),2)</f>
        <v>24.75</v>
      </c>
      <c r="M27" s="14">
        <f>ROUND(VLOOKUP($C27,Team_Offense_Table[[Lookup Name]:[% Pass]],6,FALSE),2)</f>
        <v>34.630000000000003</v>
      </c>
      <c r="N27" s="14">
        <f t="shared" si="1"/>
        <v>60.2</v>
      </c>
      <c r="O27" s="16">
        <f t="shared" si="2"/>
        <v>1.1499999999999999</v>
      </c>
      <c r="P27" s="14"/>
      <c r="Q27" s="17">
        <f t="shared" si="3"/>
        <v>0.9453125</v>
      </c>
      <c r="R27" s="14">
        <f t="shared" si="4"/>
        <v>33.392414908928856</v>
      </c>
      <c r="S27" s="14">
        <f t="shared" si="5"/>
        <v>26.807585091071147</v>
      </c>
      <c r="T27" s="12">
        <f>VLOOKUP($B27,'Offensive Stats'!$AC:$AJ,2,FALSE)</f>
        <v>29.9375</v>
      </c>
      <c r="U27" s="11">
        <f t="shared" si="6"/>
        <v>-0.3503131524008351</v>
      </c>
    </row>
    <row r="28" spans="2:21" x14ac:dyDescent="0.3">
      <c r="B28" t="s">
        <v>1096</v>
      </c>
      <c r="C28" t="str">
        <f>VLOOKUP('Vegas Odds'!$B28,'Vegas Copy-Paste'!$P$4:$S$36,4,FALSE)</f>
        <v>NO</v>
      </c>
      <c r="D28">
        <f>VLOOKUP('Vegas Odds'!$B28,'Vegas Copy-Paste'!$P$4:$S$36,3,FALSE)</f>
        <v>4.2</v>
      </c>
      <c r="F28">
        <f>VLOOKUP('Vegas Odds'!$B28,'Vegas Copy-Paste'!$P$4:$S$36,2,FALSE)</f>
        <v>49.6</v>
      </c>
      <c r="G28">
        <f t="shared" si="0"/>
        <v>26.900000000000002</v>
      </c>
      <c r="H28" s="14">
        <f>ROUND(VLOOKUP($B28,Team_Offense_Table[[Lookup Name]:[% Pass]],5,FALSE),2)</f>
        <v>25.56</v>
      </c>
      <c r="I28" s="14">
        <f>ROUND(VLOOKUP($B28,Team_Offense_Table[[Lookup Name]:[% Pass]],6,FALSE),2)</f>
        <v>39.380000000000003</v>
      </c>
      <c r="J28" s="14">
        <f>VLOOKUP($C28,Team_Defense_Table[[Lookup]:[Yards per completion]],3,FALSE)</f>
        <v>20</v>
      </c>
      <c r="K28" s="14">
        <f>VLOOKUP($C28,Team_Defense_Table[[Lookup]:[Yards per completion]],5,FALSE)</f>
        <v>4</v>
      </c>
      <c r="L28" s="14">
        <f>ROUND(VLOOKUP($C28,Team_Offense_Table[[Lookup Name]:[% Pass]],5,FALSE),2)</f>
        <v>25.31</v>
      </c>
      <c r="M28" s="14">
        <f>ROUND(VLOOKUP($C28,Team_Offense_Table[[Lookup Name]:[% Pass]],6,FALSE),2)</f>
        <v>36.31</v>
      </c>
      <c r="N28" s="14">
        <f t="shared" si="1"/>
        <v>65.3</v>
      </c>
      <c r="O28" s="16">
        <f t="shared" si="2"/>
        <v>0.91600000000000004</v>
      </c>
      <c r="P28" s="14"/>
      <c r="Q28" s="17">
        <f t="shared" si="3"/>
        <v>0.875</v>
      </c>
      <c r="R28" s="14">
        <f t="shared" si="4"/>
        <v>20.599907637819527</v>
      </c>
      <c r="S28" s="14">
        <f t="shared" si="5"/>
        <v>44.70009236218047</v>
      </c>
      <c r="T28" s="12">
        <f>VLOOKUP($B28,'Offensive Stats'!$AC:$AJ,2,FALSE)</f>
        <v>28.625</v>
      </c>
      <c r="U28" s="11">
        <f t="shared" si="6"/>
        <v>-6.0262008733624382E-2</v>
      </c>
    </row>
    <row r="29" spans="2:21" x14ac:dyDescent="0.3">
      <c r="B29" t="s">
        <v>1095</v>
      </c>
      <c r="C29" t="str">
        <f>VLOOKUP('Vegas Odds'!$B29,'Vegas Copy-Paste'!$P$4:$S$36,4,FALSE)</f>
        <v>TB</v>
      </c>
      <c r="D29">
        <f>VLOOKUP('Vegas Odds'!$B29,'Vegas Copy-Paste'!$P$4:$S$36,3,FALSE)</f>
        <v>-4.2</v>
      </c>
      <c r="F29">
        <f>VLOOKUP('Vegas Odds'!$B29,'Vegas Copy-Paste'!$P$4:$S$36,2,FALSE)</f>
        <v>49.6</v>
      </c>
      <c r="G29">
        <f t="shared" si="0"/>
        <v>22.7</v>
      </c>
      <c r="H29" s="14">
        <f>ROUND(VLOOKUP($B29,Team_Offense_Table[[Lookup Name]:[% Pass]],5,FALSE),2)</f>
        <v>25.31</v>
      </c>
      <c r="I29" s="14">
        <f>ROUND(VLOOKUP($B29,Team_Offense_Table[[Lookup Name]:[% Pass]],6,FALSE),2)</f>
        <v>36.31</v>
      </c>
      <c r="J29" s="14">
        <f>VLOOKUP($C29,Team_Defense_Table[[Lookup]:[Yards per completion]],3,FALSE)</f>
        <v>30</v>
      </c>
      <c r="K29" s="14">
        <f>VLOOKUP($C29,Team_Defense_Table[[Lookup]:[Yards per completion]],5,FALSE)</f>
        <v>1</v>
      </c>
      <c r="L29" s="14">
        <f>ROUND(VLOOKUP($C29,Team_Offense_Table[[Lookup Name]:[% Pass]],5,FALSE),2)</f>
        <v>25.56</v>
      </c>
      <c r="M29" s="14">
        <f>ROUND(VLOOKUP($C29,Team_Offense_Table[[Lookup Name]:[% Pass]],6,FALSE),2)</f>
        <v>39.380000000000003</v>
      </c>
      <c r="N29" s="14">
        <f t="shared" si="1"/>
        <v>63.6</v>
      </c>
      <c r="O29" s="16">
        <f t="shared" si="2"/>
        <v>1.0840000000000001</v>
      </c>
      <c r="P29" s="14"/>
      <c r="Q29" s="17">
        <f t="shared" si="3"/>
        <v>0.7734375</v>
      </c>
      <c r="R29" s="14">
        <f t="shared" si="4"/>
        <v>21.901914234420641</v>
      </c>
      <c r="S29" s="14">
        <f t="shared" si="5"/>
        <v>41.698085765579364</v>
      </c>
      <c r="T29" s="12">
        <f>VLOOKUP($B29,'Offensive Stats'!$AC:$AJ,2,FALSE)</f>
        <v>28.625</v>
      </c>
      <c r="U29" s="11">
        <f t="shared" si="6"/>
        <v>-0.20698689956331881</v>
      </c>
    </row>
    <row r="30" spans="2:21" x14ac:dyDescent="0.3">
      <c r="B30" t="s">
        <v>44</v>
      </c>
      <c r="C30" t="str">
        <f>VLOOKUP('Vegas Odds'!$B30,'Vegas Copy-Paste'!$P$4:$S$36,4,FALSE)</f>
        <v>LAR</v>
      </c>
      <c r="D30">
        <f>VLOOKUP('Vegas Odds'!$B30,'Vegas Copy-Paste'!$P$4:$S$36,3,FALSE)</f>
        <v>-2.4</v>
      </c>
      <c r="F30">
        <f>VLOOKUP('Vegas Odds'!$B30,'Vegas Copy-Paste'!$P$4:$S$36,2,FALSE)</f>
        <v>50.1</v>
      </c>
      <c r="G30">
        <f t="shared" si="0"/>
        <v>23.85</v>
      </c>
      <c r="H30" s="14">
        <f>ROUND(VLOOKUP($B30,Team_Offense_Table[[Lookup Name]:[% Pass]],5,FALSE),2)</f>
        <v>28.06</v>
      </c>
      <c r="I30" s="14">
        <f>ROUND(VLOOKUP($B30,Team_Offense_Table[[Lookup Name]:[% Pass]],6,FALSE),2)</f>
        <v>37.31</v>
      </c>
      <c r="J30" s="14">
        <f>VLOOKUP($C30,Team_Defense_Table[[Lookup]:[Yards per completion]],3,FALSE)</f>
        <v>12</v>
      </c>
      <c r="K30" s="14">
        <f>VLOOKUP($C30,Team_Defense_Table[[Lookup]:[Yards per completion]],5,FALSE)</f>
        <v>19</v>
      </c>
      <c r="L30" s="14">
        <f>ROUND(VLOOKUP($C30,Team_Offense_Table[[Lookup Name]:[% Pass]],5,FALSE),2)</f>
        <v>25.06</v>
      </c>
      <c r="M30" s="14">
        <f>ROUND(VLOOKUP($C30,Team_Offense_Table[[Lookup Name]:[% Pass]],6,FALSE),2)</f>
        <v>39.5</v>
      </c>
      <c r="N30" s="14">
        <f t="shared" si="1"/>
        <v>67.3</v>
      </c>
      <c r="O30" s="16">
        <f t="shared" si="2"/>
        <v>1.048</v>
      </c>
      <c r="P30" s="14"/>
      <c r="Q30" s="17">
        <f t="shared" si="3"/>
        <v>1.0546875</v>
      </c>
      <c r="R30" s="14">
        <f t="shared" si="4"/>
        <v>31.930765287976136</v>
      </c>
      <c r="S30" s="14">
        <f t="shared" si="5"/>
        <v>35.369234712023861</v>
      </c>
      <c r="T30" s="12">
        <f>VLOOKUP($B30,'Offensive Stats'!$AC:$AJ,2,FALSE)</f>
        <v>27.125</v>
      </c>
      <c r="U30" s="11">
        <f t="shared" si="6"/>
        <v>-0.12073732718894004</v>
      </c>
    </row>
    <row r="31" spans="2:21" x14ac:dyDescent="0.3">
      <c r="B31" t="s">
        <v>80</v>
      </c>
      <c r="C31" t="str">
        <f>VLOOKUP('Vegas Odds'!$B31,'Vegas Copy-Paste'!$P$4:$S$36,4,FALSE)</f>
        <v>DAL</v>
      </c>
      <c r="D31">
        <f>VLOOKUP('Vegas Odds'!$B31,'Vegas Copy-Paste'!$P$4:$S$36,3,FALSE)</f>
        <v>2.4</v>
      </c>
      <c r="F31">
        <f>VLOOKUP('Vegas Odds'!$B31,'Vegas Copy-Paste'!$P$4:$S$36,2,FALSE)</f>
        <v>50.1</v>
      </c>
      <c r="G31">
        <f t="shared" si="0"/>
        <v>26.25</v>
      </c>
      <c r="H31" s="14">
        <f>ROUND(VLOOKUP($B31,Team_Offense_Table[[Lookup Name]:[% Pass]],5,FALSE),2)</f>
        <v>25.06</v>
      </c>
      <c r="I31" s="14">
        <f>ROUND(VLOOKUP($B31,Team_Offense_Table[[Lookup Name]:[% Pass]],6,FALSE),2)</f>
        <v>39.5</v>
      </c>
      <c r="J31" s="14">
        <f>VLOOKUP($C31,Team_Defense_Table[[Lookup]:[Yards per completion]],3,FALSE)</f>
        <v>10</v>
      </c>
      <c r="K31" s="14">
        <f>VLOOKUP($C31,Team_Defense_Table[[Lookup]:[Yards per completion]],5,FALSE)</f>
        <v>11</v>
      </c>
      <c r="L31" s="14">
        <f>ROUND(VLOOKUP($C31,Team_Offense_Table[[Lookup Name]:[% Pass]],5,FALSE),2)</f>
        <v>28.06</v>
      </c>
      <c r="M31" s="14">
        <f>ROUND(VLOOKUP($C31,Team_Offense_Table[[Lookup Name]:[% Pass]],6,FALSE),2)</f>
        <v>37.31</v>
      </c>
      <c r="N31" s="14">
        <f t="shared" si="1"/>
        <v>66.900000000000006</v>
      </c>
      <c r="O31" s="16">
        <f t="shared" si="2"/>
        <v>0.95199999999999996</v>
      </c>
      <c r="P31" s="14"/>
      <c r="Q31" s="17">
        <f t="shared" si="3"/>
        <v>1.0078125</v>
      </c>
      <c r="R31" s="14">
        <f t="shared" si="4"/>
        <v>24.914969034618959</v>
      </c>
      <c r="S31" s="14">
        <f t="shared" si="5"/>
        <v>41.985030965381043</v>
      </c>
      <c r="T31" s="12">
        <f>VLOOKUP($B31,'Offensive Stats'!$AC:$AJ,2,FALSE)</f>
        <v>24.625</v>
      </c>
      <c r="U31" s="11">
        <f t="shared" si="6"/>
        <v>6.5989847715736044E-2</v>
      </c>
    </row>
    <row r="32" spans="2:21" x14ac:dyDescent="0.3">
      <c r="B32" t="s">
        <v>180</v>
      </c>
      <c r="C32" t="str">
        <f>VLOOKUP('Vegas Odds'!$B32,'Vegas Copy-Paste'!$P$4:$S$36,4,FALSE)</f>
        <v>NYG</v>
      </c>
      <c r="D32">
        <f>VLOOKUP('Vegas Odds'!$B32,'Vegas Copy-Paste'!$P$4:$S$36,3,FALSE)</f>
        <v>-3.5</v>
      </c>
      <c r="F32">
        <f>VLOOKUP('Vegas Odds'!$B32,'Vegas Copy-Paste'!$P$4:$S$36,2,FALSE)</f>
        <v>47.4</v>
      </c>
      <c r="G32">
        <f t="shared" si="0"/>
        <v>21.95</v>
      </c>
      <c r="H32" s="14">
        <f>ROUND(VLOOKUP($B32,Team_Offense_Table[[Lookup Name]:[% Pass]],5,FALSE),2)</f>
        <v>24.69</v>
      </c>
      <c r="I32" s="14">
        <f>ROUND(VLOOKUP($B32,Team_Offense_Table[[Lookup Name]:[% Pass]],6,FALSE),2)</f>
        <v>31.88</v>
      </c>
      <c r="J32" s="14">
        <f>VLOOKUP($C32,Team_Defense_Table[[Lookup]:[Yards per completion]],3,FALSE)</f>
        <v>28</v>
      </c>
      <c r="K32" s="14">
        <f>VLOOKUP($C32,Team_Defense_Table[[Lookup]:[Yards per completion]],5,FALSE)</f>
        <v>20</v>
      </c>
      <c r="L32" s="14">
        <f>ROUND(VLOOKUP($C32,Team_Offense_Table[[Lookup Name]:[% Pass]],5,FALSE),2)</f>
        <v>22.63</v>
      </c>
      <c r="M32" s="14">
        <f>ROUND(VLOOKUP($C32,Team_Offense_Table[[Lookup Name]:[% Pass]],6,FALSE),2)</f>
        <v>37.94</v>
      </c>
      <c r="N32" s="14">
        <f t="shared" si="1"/>
        <v>56.4</v>
      </c>
      <c r="O32" s="16">
        <f t="shared" si="2"/>
        <v>1.07</v>
      </c>
      <c r="P32" s="14"/>
      <c r="Q32" s="17">
        <f t="shared" si="3"/>
        <v>0.9375</v>
      </c>
      <c r="R32" s="14">
        <f t="shared" si="4"/>
        <v>24.692727815096344</v>
      </c>
      <c r="S32" s="14">
        <f t="shared" si="5"/>
        <v>31.707272184903655</v>
      </c>
      <c r="T32" s="12">
        <f>VLOOKUP($B32,'Offensive Stats'!$AC:$AJ,2,FALSE)</f>
        <v>18.0625</v>
      </c>
      <c r="U32" s="11">
        <f t="shared" si="6"/>
        <v>0.21522491349480966</v>
      </c>
    </row>
    <row r="33" spans="2:21" x14ac:dyDescent="0.3">
      <c r="B33" t="s">
        <v>74</v>
      </c>
      <c r="C33" t="str">
        <f>VLOOKUP('Vegas Odds'!$B33,'Vegas Copy-Paste'!$P$4:$S$36,4,FALSE)</f>
        <v>PIT</v>
      </c>
      <c r="D33">
        <f>VLOOKUP('Vegas Odds'!$B33,'Vegas Copy-Paste'!$P$4:$S$36,3,FALSE)</f>
        <v>3.5</v>
      </c>
      <c r="F33">
        <f>VLOOKUP('Vegas Odds'!$B33,'Vegas Copy-Paste'!$P$4:$S$36,2,FALSE)</f>
        <v>47.4</v>
      </c>
      <c r="G33">
        <f t="shared" si="0"/>
        <v>25.45</v>
      </c>
      <c r="H33" s="14">
        <f>ROUND(VLOOKUP($B33,Team_Offense_Table[[Lookup Name]:[% Pass]],5,FALSE),2)</f>
        <v>22.63</v>
      </c>
      <c r="I33" s="14">
        <f>ROUND(VLOOKUP($B33,Team_Offense_Table[[Lookup Name]:[% Pass]],6,FALSE),2)</f>
        <v>37.94</v>
      </c>
      <c r="J33" s="14">
        <f>VLOOKUP($C33,Team_Defense_Table[[Lookup]:[Yards per completion]],3,FALSE)</f>
        <v>3</v>
      </c>
      <c r="K33" s="14">
        <f>VLOOKUP($C33,Team_Defense_Table[[Lookup]:[Yards per completion]],5,FALSE)</f>
        <v>14</v>
      </c>
      <c r="L33" s="14">
        <f>ROUND(VLOOKUP($C33,Team_Offense_Table[[Lookup Name]:[% Pass]],5,FALSE),2)</f>
        <v>24.69</v>
      </c>
      <c r="M33" s="14">
        <f>ROUND(VLOOKUP($C33,Team_Offense_Table[[Lookup Name]:[% Pass]],6,FALSE),2)</f>
        <v>31.88</v>
      </c>
      <c r="N33" s="14">
        <f t="shared" si="1"/>
        <v>58.4</v>
      </c>
      <c r="O33" s="16">
        <f t="shared" si="2"/>
        <v>0.92999999999999994</v>
      </c>
      <c r="P33" s="14"/>
      <c r="Q33" s="17">
        <f t="shared" si="3"/>
        <v>1.0859375</v>
      </c>
      <c r="R33" s="14">
        <f t="shared" si="4"/>
        <v>22.035738329618621</v>
      </c>
      <c r="S33" s="14">
        <f t="shared" si="5"/>
        <v>36.364261670381381</v>
      </c>
      <c r="T33" s="12">
        <f>VLOOKUP($B33,'Offensive Stats'!$AC:$AJ,2,FALSE)</f>
        <v>21.3125</v>
      </c>
      <c r="U33" s="11">
        <f t="shared" si="6"/>
        <v>0.19413489736070377</v>
      </c>
    </row>
    <row r="34" spans="2:21" x14ac:dyDescent="0.3">
      <c r="B34" t="s">
        <v>40</v>
      </c>
      <c r="C34" t="str">
        <f>VLOOKUP('Vegas Odds'!$B34,'Vegas Copy-Paste'!$P$4:$S$36,4,FALSE)</f>
        <v>DEN</v>
      </c>
      <c r="D34">
        <f>VLOOKUP('Vegas Odds'!$B34,'Vegas Copy-Paste'!$P$4:$S$36,3,FALSE)</f>
        <v>1.8</v>
      </c>
      <c r="F34">
        <f>VLOOKUP('Vegas Odds'!$B34,'Vegas Copy-Paste'!$P$4:$S$36,2,FALSE)</f>
        <v>41.9</v>
      </c>
      <c r="G34">
        <f t="shared" si="0"/>
        <v>21.849999999999998</v>
      </c>
      <c r="H34" s="14">
        <f>ROUND(VLOOKUP($B34,Team_Offense_Table[[Lookup Name]:[% Pass]],5,FALSE),2)</f>
        <v>27.81</v>
      </c>
      <c r="I34" s="14">
        <f>ROUND(VLOOKUP($B34,Team_Offense_Table[[Lookup Name]:[% Pass]],6,FALSE),2)</f>
        <v>28</v>
      </c>
      <c r="J34" s="14">
        <f>VLOOKUP($C34,Team_Defense_Table[[Lookup]:[Yards per completion]],3,FALSE)</f>
        <v>11</v>
      </c>
      <c r="K34" s="14">
        <f>VLOOKUP($C34,Team_Defense_Table[[Lookup]:[Yards per completion]],5,FALSE)</f>
        <v>16</v>
      </c>
      <c r="L34" s="14">
        <f>ROUND(VLOOKUP($C34,Team_Offense_Table[[Lookup Name]:[% Pass]],5,FALSE),2)</f>
        <v>25.56</v>
      </c>
      <c r="M34" s="14">
        <f>ROUND(VLOOKUP($C34,Team_Offense_Table[[Lookup Name]:[% Pass]],6,FALSE),2)</f>
        <v>31.5</v>
      </c>
      <c r="N34" s="14">
        <f t="shared" si="1"/>
        <v>54</v>
      </c>
      <c r="O34" s="16">
        <f t="shared" si="2"/>
        <v>0.96399999999999997</v>
      </c>
      <c r="P34" s="14"/>
      <c r="Q34" s="17">
        <f t="shared" si="3"/>
        <v>1.0390625</v>
      </c>
      <c r="R34" s="14">
        <f t="shared" si="4"/>
        <v>26.952647498208204</v>
      </c>
      <c r="S34" s="14">
        <f t="shared" si="5"/>
        <v>27.047352501791796</v>
      </c>
      <c r="T34" s="12">
        <f>VLOOKUP($B34,'Offensive Stats'!$AC:$AJ,2,FALSE)</f>
        <v>25.125</v>
      </c>
      <c r="U34" s="11">
        <f t="shared" si="6"/>
        <v>-0.13034825870646774</v>
      </c>
    </row>
    <row r="35" spans="2:21" x14ac:dyDescent="0.3">
      <c r="B35" t="s">
        <v>114</v>
      </c>
      <c r="C35" t="str">
        <f>VLOOKUP('Vegas Odds'!$B35,'Vegas Copy-Paste'!$P$4:$S$36,4,FALSE)</f>
        <v>TEN</v>
      </c>
      <c r="D35">
        <f>VLOOKUP('Vegas Odds'!$B35,'Vegas Copy-Paste'!$P$4:$S$36,3,FALSE)</f>
        <v>-1.8</v>
      </c>
      <c r="F35">
        <f>VLOOKUP('Vegas Odds'!$B35,'Vegas Copy-Paste'!$P$4:$S$36,2,FALSE)</f>
        <v>41.9</v>
      </c>
      <c r="G35">
        <f t="shared" si="0"/>
        <v>20.05</v>
      </c>
      <c r="H35" s="14">
        <f>ROUND(VLOOKUP($B35,Team_Offense_Table[[Lookup Name]:[% Pass]],5,FALSE),2)</f>
        <v>25.56</v>
      </c>
      <c r="I35" s="14">
        <f>ROUND(VLOOKUP($B35,Team_Offense_Table[[Lookup Name]:[% Pass]],6,FALSE),2)</f>
        <v>31.5</v>
      </c>
      <c r="J35" s="14">
        <f>VLOOKUP($C35,Team_Defense_Table[[Lookup]:[Yards per completion]],3,FALSE)</f>
        <v>24</v>
      </c>
      <c r="K35" s="14">
        <f>VLOOKUP($C35,Team_Defense_Table[[Lookup]:[Yards per completion]],5,FALSE)</f>
        <v>12</v>
      </c>
      <c r="L35" s="14">
        <f>ROUND(VLOOKUP($C35,Team_Offense_Table[[Lookup Name]:[% Pass]],5,FALSE),2)</f>
        <v>27.81</v>
      </c>
      <c r="M35" s="14">
        <f>ROUND(VLOOKUP($C35,Team_Offense_Table[[Lookup Name]:[% Pass]],6,FALSE),2)</f>
        <v>28</v>
      </c>
      <c r="N35" s="14">
        <f t="shared" si="1"/>
        <v>54.6</v>
      </c>
      <c r="O35" s="16">
        <f t="shared" si="2"/>
        <v>1.036</v>
      </c>
      <c r="P35" s="14"/>
      <c r="Q35" s="17">
        <f t="shared" si="3"/>
        <v>0.90625</v>
      </c>
      <c r="R35" s="14">
        <f t="shared" si="4"/>
        <v>22.963046214511039</v>
      </c>
      <c r="S35" s="14">
        <f t="shared" si="5"/>
        <v>31.636953785488963</v>
      </c>
      <c r="T35" s="12">
        <f>VLOOKUP($B35,'Offensive Stats'!$AC:$AJ,2,FALSE)</f>
        <v>17.625</v>
      </c>
      <c r="U35" s="11">
        <f t="shared" si="6"/>
        <v>0.13758865248226954</v>
      </c>
    </row>
    <row r="36" spans="2:21" x14ac:dyDescent="0.3">
      <c r="G36">
        <f t="shared" si="0"/>
        <v>0</v>
      </c>
      <c r="H36" s="14">
        <f>ROUND(AVERAGE(H4:H35),2)</f>
        <v>26.15</v>
      </c>
      <c r="I36" s="14">
        <f>ROUND(AVERAGE(I4:I35),2)</f>
        <v>34.869999999999997</v>
      </c>
      <c r="J36" s="14"/>
      <c r="K36" s="14"/>
      <c r="L36" s="14">
        <f>ROUND(AVERAGE(L4:L35),2)</f>
        <v>26.15</v>
      </c>
      <c r="M36" s="14">
        <f>ROUND(AVERAGE(M4:M35),2)</f>
        <v>34.869999999999997</v>
      </c>
      <c r="N36" s="14"/>
      <c r="O36" s="14"/>
      <c r="P36" s="14"/>
      <c r="Q36" s="14"/>
      <c r="R36" s="14"/>
      <c r="S36" s="14"/>
      <c r="T36" s="12" t="e">
        <f>VLOOKUP($B36,'Offensive Stats'!$AC:$AJ,2,FALSE)</f>
        <v>#N/A</v>
      </c>
      <c r="U36" s="11" t="e">
        <f t="shared" si="6"/>
        <v>#N/A</v>
      </c>
    </row>
  </sheetData>
  <autoFilter ref="B3:U36" xr:uid="{B38E4206-358D-407A-B6BA-EA851D0F296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1A53-2A78-4DC2-83B8-C378A64A72DC}">
  <sheetPr codeName="Sheet6">
    <tabColor rgb="FF00B050"/>
  </sheetPr>
  <dimension ref="A1:G17"/>
  <sheetViews>
    <sheetView workbookViewId="0">
      <selection activeCell="F3" sqref="F3"/>
    </sheetView>
  </sheetViews>
  <sheetFormatPr defaultRowHeight="14.4" x14ac:dyDescent="0.3"/>
  <cols>
    <col min="2" max="2" width="14.33203125" bestFit="1" customWidth="1"/>
    <col min="7" max="7" width="11.21875" bestFit="1" customWidth="1"/>
  </cols>
  <sheetData>
    <row r="1" spans="1:7" x14ac:dyDescent="0.3">
      <c r="F1" s="40">
        <v>500</v>
      </c>
    </row>
    <row r="2" spans="1:7" x14ac:dyDescent="0.3">
      <c r="A2" t="s">
        <v>4458</v>
      </c>
      <c r="B2" t="s">
        <v>4466</v>
      </c>
      <c r="C2" t="s">
        <v>4465</v>
      </c>
      <c r="F2" t="s">
        <v>4469</v>
      </c>
      <c r="G2" t="s">
        <v>4470</v>
      </c>
    </row>
    <row r="3" spans="1:7" x14ac:dyDescent="0.3">
      <c r="A3" t="s">
        <v>4467</v>
      </c>
      <c r="B3" s="38"/>
      <c r="C3" s="11">
        <f>IFERROR(B3/$B$17,0)</f>
        <v>0</v>
      </c>
      <c r="E3" t="str">
        <f>A3</f>
        <v>Randy</v>
      </c>
      <c r="F3" s="41">
        <f t="shared" ref="F3:F16" si="0">$F$1*C3</f>
        <v>0</v>
      </c>
      <c r="G3" s="41">
        <f>F3-B3</f>
        <v>0</v>
      </c>
    </row>
    <row r="4" spans="1:7" x14ac:dyDescent="0.3">
      <c r="A4" t="s">
        <v>2487</v>
      </c>
      <c r="B4" s="38"/>
      <c r="C4" s="11">
        <f t="shared" ref="C4:C16" si="1">IFERROR(B4/$B$17,0)</f>
        <v>0</v>
      </c>
      <c r="E4" t="str">
        <f>IF(A4="","",A4)</f>
        <v>Ian</v>
      </c>
      <c r="F4" s="41">
        <f t="shared" si="0"/>
        <v>0</v>
      </c>
      <c r="G4" s="41">
        <f t="shared" ref="G4:G16" si="2">F4-B4</f>
        <v>0</v>
      </c>
    </row>
    <row r="5" spans="1:7" x14ac:dyDescent="0.3">
      <c r="A5" t="s">
        <v>1927</v>
      </c>
      <c r="B5" s="38"/>
      <c r="C5" s="11">
        <f t="shared" si="1"/>
        <v>0</v>
      </c>
      <c r="E5" t="str">
        <f t="shared" ref="E5:E16" si="3">IF(A5="","",A5)</f>
        <v>Matt</v>
      </c>
      <c r="F5" s="41">
        <f t="shared" si="0"/>
        <v>0</v>
      </c>
      <c r="G5" s="41">
        <f t="shared" si="2"/>
        <v>0</v>
      </c>
    </row>
    <row r="6" spans="1:7" x14ac:dyDescent="0.3">
      <c r="A6" t="s">
        <v>2658</v>
      </c>
      <c r="B6" s="38"/>
      <c r="C6" s="11">
        <f t="shared" si="1"/>
        <v>0</v>
      </c>
      <c r="E6" t="str">
        <f t="shared" si="3"/>
        <v>Scott</v>
      </c>
      <c r="F6" s="41">
        <f t="shared" si="0"/>
        <v>0</v>
      </c>
      <c r="G6" s="41">
        <f t="shared" si="2"/>
        <v>0</v>
      </c>
    </row>
    <row r="7" spans="1:7" x14ac:dyDescent="0.3">
      <c r="A7" t="s">
        <v>4468</v>
      </c>
      <c r="B7" s="38"/>
      <c r="C7" s="11">
        <f t="shared" si="1"/>
        <v>0</v>
      </c>
      <c r="E7" t="str">
        <f t="shared" si="3"/>
        <v>Brandt</v>
      </c>
      <c r="F7" s="41">
        <f t="shared" si="0"/>
        <v>0</v>
      </c>
      <c r="G7" s="41">
        <f t="shared" si="2"/>
        <v>0</v>
      </c>
    </row>
    <row r="8" spans="1:7" x14ac:dyDescent="0.3">
      <c r="B8" s="38"/>
      <c r="C8" s="11">
        <f t="shared" si="1"/>
        <v>0</v>
      </c>
      <c r="E8" t="str">
        <f t="shared" si="3"/>
        <v/>
      </c>
      <c r="F8" s="41">
        <f t="shared" si="0"/>
        <v>0</v>
      </c>
      <c r="G8" s="41">
        <f t="shared" si="2"/>
        <v>0</v>
      </c>
    </row>
    <row r="9" spans="1:7" x14ac:dyDescent="0.3">
      <c r="B9" s="38"/>
      <c r="C9" s="11">
        <f t="shared" si="1"/>
        <v>0</v>
      </c>
      <c r="E9" t="str">
        <f t="shared" si="3"/>
        <v/>
      </c>
      <c r="F9" s="41">
        <f t="shared" si="0"/>
        <v>0</v>
      </c>
      <c r="G9" s="41">
        <f t="shared" si="2"/>
        <v>0</v>
      </c>
    </row>
    <row r="10" spans="1:7" x14ac:dyDescent="0.3">
      <c r="B10" s="38"/>
      <c r="C10" s="11">
        <f t="shared" si="1"/>
        <v>0</v>
      </c>
      <c r="E10" t="str">
        <f t="shared" si="3"/>
        <v/>
      </c>
      <c r="F10" s="41">
        <f t="shared" si="0"/>
        <v>0</v>
      </c>
      <c r="G10" s="41">
        <f t="shared" si="2"/>
        <v>0</v>
      </c>
    </row>
    <row r="11" spans="1:7" x14ac:dyDescent="0.3">
      <c r="B11" s="38"/>
      <c r="C11" s="11">
        <f t="shared" si="1"/>
        <v>0</v>
      </c>
      <c r="E11" t="str">
        <f t="shared" si="3"/>
        <v/>
      </c>
      <c r="F11" s="41">
        <f t="shared" si="0"/>
        <v>0</v>
      </c>
      <c r="G11" s="41">
        <f t="shared" si="2"/>
        <v>0</v>
      </c>
    </row>
    <row r="12" spans="1:7" x14ac:dyDescent="0.3">
      <c r="B12" s="38"/>
      <c r="C12" s="11">
        <f t="shared" si="1"/>
        <v>0</v>
      </c>
      <c r="E12" t="str">
        <f t="shared" si="3"/>
        <v/>
      </c>
      <c r="F12" s="41">
        <f t="shared" si="0"/>
        <v>0</v>
      </c>
      <c r="G12" s="41">
        <f t="shared" si="2"/>
        <v>0</v>
      </c>
    </row>
    <row r="13" spans="1:7" x14ac:dyDescent="0.3">
      <c r="B13" s="38"/>
      <c r="C13" s="11">
        <f t="shared" si="1"/>
        <v>0</v>
      </c>
      <c r="E13" t="str">
        <f t="shared" si="3"/>
        <v/>
      </c>
      <c r="F13" s="41">
        <f t="shared" si="0"/>
        <v>0</v>
      </c>
      <c r="G13" s="41">
        <f t="shared" si="2"/>
        <v>0</v>
      </c>
    </row>
    <row r="14" spans="1:7" x14ac:dyDescent="0.3">
      <c r="B14" s="38"/>
      <c r="C14" s="11">
        <f t="shared" si="1"/>
        <v>0</v>
      </c>
      <c r="E14" t="str">
        <f t="shared" si="3"/>
        <v/>
      </c>
      <c r="F14" s="41">
        <f t="shared" si="0"/>
        <v>0</v>
      </c>
      <c r="G14" s="41">
        <f t="shared" si="2"/>
        <v>0</v>
      </c>
    </row>
    <row r="15" spans="1:7" x14ac:dyDescent="0.3">
      <c r="B15" s="38"/>
      <c r="C15" s="11">
        <f t="shared" si="1"/>
        <v>0</v>
      </c>
      <c r="E15" t="str">
        <f t="shared" si="3"/>
        <v/>
      </c>
      <c r="F15" s="41">
        <f t="shared" si="0"/>
        <v>0</v>
      </c>
      <c r="G15" s="41">
        <f t="shared" si="2"/>
        <v>0</v>
      </c>
    </row>
    <row r="16" spans="1:7" x14ac:dyDescent="0.3">
      <c r="B16" s="38"/>
      <c r="C16" s="11">
        <f t="shared" si="1"/>
        <v>0</v>
      </c>
      <c r="E16" t="str">
        <f t="shared" si="3"/>
        <v/>
      </c>
      <c r="F16" s="41">
        <f t="shared" si="0"/>
        <v>0</v>
      </c>
      <c r="G16" s="41">
        <f t="shared" si="2"/>
        <v>0</v>
      </c>
    </row>
    <row r="17" spans="2:7" x14ac:dyDescent="0.3">
      <c r="B17" s="38">
        <f>SUM(B3:B16)</f>
        <v>0</v>
      </c>
      <c r="F17" s="41">
        <f>SUM(F3:F16)</f>
        <v>0</v>
      </c>
      <c r="G17" s="41">
        <f>F1-F17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0752-C6AA-4F68-B134-4DC2109A2089}">
  <sheetPr codeName="Sheet7"/>
  <dimension ref="A1:W224"/>
  <sheetViews>
    <sheetView topLeftCell="A203" workbookViewId="0">
      <selection activeCell="A224" sqref="A224:D232"/>
    </sheetView>
  </sheetViews>
  <sheetFormatPr defaultRowHeight="14.4" x14ac:dyDescent="0.3"/>
  <cols>
    <col min="2" max="2" width="13.44140625" bestFit="1" customWidth="1"/>
    <col min="3" max="3" width="11.44140625" bestFit="1" customWidth="1"/>
    <col min="4" max="4" width="22.109375" bestFit="1" customWidth="1"/>
    <col min="20" max="20" width="17.33203125" bestFit="1" customWidth="1"/>
  </cols>
  <sheetData>
    <row r="1" spans="1:23" x14ac:dyDescent="0.3">
      <c r="A1" t="s">
        <v>1015</v>
      </c>
      <c r="B1" t="s">
        <v>4441</v>
      </c>
      <c r="C1" t="s">
        <v>1028</v>
      </c>
      <c r="D1" t="s">
        <v>1029</v>
      </c>
      <c r="E1" t="s">
        <v>1020</v>
      </c>
      <c r="F1" t="s">
        <v>1015</v>
      </c>
      <c r="G1" t="s">
        <v>4430</v>
      </c>
      <c r="H1" t="s">
        <v>1022</v>
      </c>
      <c r="I1" t="s">
        <v>4442</v>
      </c>
      <c r="J1" t="s">
        <v>38</v>
      </c>
      <c r="K1" t="s">
        <v>34</v>
      </c>
      <c r="L1" t="s">
        <v>49</v>
      </c>
      <c r="M1" t="s">
        <v>52</v>
      </c>
      <c r="R1" t="s">
        <v>4443</v>
      </c>
      <c r="T1" t="s">
        <v>1029</v>
      </c>
      <c r="U1" t="s">
        <v>1020</v>
      </c>
      <c r="V1" t="s">
        <v>1015</v>
      </c>
      <c r="W1" t="s">
        <v>4444</v>
      </c>
    </row>
    <row r="2" spans="1:23" x14ac:dyDescent="0.3">
      <c r="A2">
        <f>IF(C2=1,F2,0)</f>
        <v>0</v>
      </c>
      <c r="B2">
        <f>IF(C2=0,0,A2&amp;" "&amp;COUNTIF($A$1:A2,A2))</f>
        <v>0</v>
      </c>
      <c r="C2">
        <v>0</v>
      </c>
      <c r="D2" t="s">
        <v>32</v>
      </c>
      <c r="E2">
        <v>10000</v>
      </c>
      <c r="F2" t="s">
        <v>34</v>
      </c>
      <c r="G2">
        <v>18.603762085812441</v>
      </c>
      <c r="J2">
        <f>IF($F2=J$1,$C2*1,0)</f>
        <v>0</v>
      </c>
      <c r="K2">
        <f>IF($F2=K$1,$C2*1,0)</f>
        <v>0</v>
      </c>
      <c r="L2">
        <f>IF($F2=L$1,$C2*1,0)</f>
        <v>0</v>
      </c>
      <c r="M2">
        <f>IF($F2=M$1,$C2*1,0)</f>
        <v>0</v>
      </c>
      <c r="R2">
        <v>1</v>
      </c>
      <c r="T2" t="str">
        <f>VLOOKUP($W2,'Fanduel Export'!$BA:$BF,4,FALSE)</f>
        <v xml:space="preserve"> </v>
      </c>
      <c r="U2">
        <f>VLOOKUP($W2,'Fanduel Export'!$BA:$BF,5,FALSE)</f>
        <v>10000</v>
      </c>
      <c r="V2" t="str">
        <f>VLOOKUP($W2,'Fanduel Export'!$BA:$BF,6,FALSE)</f>
        <v>RB</v>
      </c>
      <c r="W2">
        <f>LARGE('Fanduel Export'!$BA:$BA,R2)</f>
        <v>18.603762085812441</v>
      </c>
    </row>
    <row r="3" spans="1:23" x14ac:dyDescent="0.3">
      <c r="A3">
        <f t="shared" ref="A3:A66" si="0">IF(C3=1,F3,0)</f>
        <v>0</v>
      </c>
      <c r="B3">
        <f>IF(C3=0,0,A3&amp;" "&amp;COUNTIF($A$1:A3,A3))</f>
        <v>0</v>
      </c>
      <c r="C3">
        <v>0</v>
      </c>
      <c r="D3" t="s">
        <v>36</v>
      </c>
      <c r="E3">
        <v>9400</v>
      </c>
      <c r="F3" t="s">
        <v>38</v>
      </c>
      <c r="G3">
        <v>17.756961504145888</v>
      </c>
      <c r="J3">
        <f t="shared" ref="J3:M66" si="1">IF($F3=J$1,$C3*1,0)</f>
        <v>0</v>
      </c>
      <c r="K3">
        <f t="shared" si="1"/>
        <v>0</v>
      </c>
      <c r="L3">
        <f t="shared" si="1"/>
        <v>0</v>
      </c>
      <c r="M3">
        <f t="shared" si="1"/>
        <v>0</v>
      </c>
      <c r="R3">
        <f>R2+1</f>
        <v>2</v>
      </c>
      <c r="T3" t="str">
        <f>VLOOKUP($W3,'Fanduel Export'!$BA:$BF,4,FALSE)</f>
        <v>Lamar Jackson</v>
      </c>
      <c r="U3">
        <f>VLOOKUP($W3,'Fanduel Export'!$BA:$BF,5,FALSE)</f>
        <v>9400</v>
      </c>
      <c r="V3" t="str">
        <f>VLOOKUP($W3,'Fanduel Export'!$BA:$BF,6,FALSE)</f>
        <v>QB</v>
      </c>
      <c r="W3">
        <f>LARGE('Fanduel Export'!$BA:$BA,R3)</f>
        <v>17.756961504145888</v>
      </c>
    </row>
    <row r="4" spans="1:23" x14ac:dyDescent="0.3">
      <c r="A4" t="str">
        <f t="shared" si="0"/>
        <v>RB</v>
      </c>
      <c r="B4" t="str">
        <f>IF(C4=0,0,A4&amp;" "&amp;COUNTIF($A$1:A4,A4))</f>
        <v>RB 1</v>
      </c>
      <c r="C4">
        <v>1</v>
      </c>
      <c r="D4" t="s">
        <v>55</v>
      </c>
      <c r="E4">
        <v>7700</v>
      </c>
      <c r="F4" t="s">
        <v>34</v>
      </c>
      <c r="G4">
        <v>17.600836070194067</v>
      </c>
      <c r="J4">
        <f t="shared" si="1"/>
        <v>0</v>
      </c>
      <c r="K4">
        <f t="shared" si="1"/>
        <v>1</v>
      </c>
      <c r="L4">
        <f t="shared" si="1"/>
        <v>0</v>
      </c>
      <c r="M4">
        <f t="shared" si="1"/>
        <v>0</v>
      </c>
      <c r="R4">
        <f t="shared" ref="R4:R67" si="2">R3+1</f>
        <v>3</v>
      </c>
      <c r="T4" t="str">
        <f>VLOOKUP($W4,'Fanduel Export'!$BA:$BF,4,FALSE)</f>
        <v>Austin Ekeler</v>
      </c>
      <c r="U4">
        <f>VLOOKUP($W4,'Fanduel Export'!$BA:$BF,5,FALSE)</f>
        <v>7700</v>
      </c>
      <c r="V4" t="str">
        <f>VLOOKUP($W4,'Fanduel Export'!$BA:$BF,6,FALSE)</f>
        <v>RB</v>
      </c>
      <c r="W4">
        <f>LARGE('Fanduel Export'!$BA:$BA,R4)</f>
        <v>17.600836070194067</v>
      </c>
    </row>
    <row r="5" spans="1:23" x14ac:dyDescent="0.3">
      <c r="A5" t="str">
        <f t="shared" si="0"/>
        <v>QB</v>
      </c>
      <c r="B5" t="str">
        <f>IF(C5=0,0,A5&amp;" "&amp;COUNTIF($A$1:A5,A5))</f>
        <v>QB 1</v>
      </c>
      <c r="C5">
        <v>1</v>
      </c>
      <c r="D5" t="s">
        <v>341</v>
      </c>
      <c r="E5">
        <v>6000</v>
      </c>
      <c r="F5" t="s">
        <v>38</v>
      </c>
      <c r="G5">
        <v>16.285890358123577</v>
      </c>
      <c r="J5">
        <f t="shared" si="1"/>
        <v>1</v>
      </c>
      <c r="K5">
        <f t="shared" si="1"/>
        <v>0</v>
      </c>
      <c r="L5">
        <f t="shared" si="1"/>
        <v>0</v>
      </c>
      <c r="M5">
        <f t="shared" si="1"/>
        <v>0</v>
      </c>
      <c r="R5">
        <f t="shared" si="2"/>
        <v>4</v>
      </c>
      <c r="T5" t="str">
        <f>VLOOKUP($W5,'Fanduel Export'!$BA:$BF,4,FALSE)</f>
        <v>Matt Schaub</v>
      </c>
      <c r="U5">
        <f>VLOOKUP($W5,'Fanduel Export'!$BA:$BF,5,FALSE)</f>
        <v>6000</v>
      </c>
      <c r="V5" t="str">
        <f>VLOOKUP($W5,'Fanduel Export'!$BA:$BF,6,FALSE)</f>
        <v>QB</v>
      </c>
      <c r="W5">
        <f>LARGE('Fanduel Export'!$BA:$BA,R5)</f>
        <v>16.285890358123577</v>
      </c>
    </row>
    <row r="6" spans="1:23" x14ac:dyDescent="0.3">
      <c r="A6">
        <f t="shared" si="0"/>
        <v>0</v>
      </c>
      <c r="B6">
        <f>IF(C6=0,0,A6&amp;" "&amp;COUNTIF($A$1:A6,A6))</f>
        <v>0</v>
      </c>
      <c r="C6">
        <v>0</v>
      </c>
      <c r="D6" t="s">
        <v>47</v>
      </c>
      <c r="E6">
        <v>8800</v>
      </c>
      <c r="F6" t="s">
        <v>49</v>
      </c>
      <c r="G6">
        <v>15.390375541757434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R6">
        <f t="shared" si="2"/>
        <v>5</v>
      </c>
      <c r="T6" t="str">
        <f>VLOOKUP($W6,'Fanduel Export'!$BA:$BF,4,FALSE)</f>
        <v>Michael Thomas</v>
      </c>
      <c r="U6">
        <f>VLOOKUP($W6,'Fanduel Export'!$BA:$BF,5,FALSE)</f>
        <v>8800</v>
      </c>
      <c r="V6" t="str">
        <f>VLOOKUP($W6,'Fanduel Export'!$BA:$BF,6,FALSE)</f>
        <v>WR</v>
      </c>
      <c r="W6">
        <f>LARGE('Fanduel Export'!$BA:$BA,R6)</f>
        <v>15.390375541757434</v>
      </c>
    </row>
    <row r="7" spans="1:23" x14ac:dyDescent="0.3">
      <c r="A7" t="str">
        <f t="shared" si="0"/>
        <v>WR</v>
      </c>
      <c r="B7" t="str">
        <f>IF(C7=0,0,A7&amp;" "&amp;COUNTIF($A$1:A7,A7))</f>
        <v>WR 1</v>
      </c>
      <c r="C7">
        <v>1</v>
      </c>
      <c r="D7" t="s">
        <v>83</v>
      </c>
      <c r="E7">
        <v>8200</v>
      </c>
      <c r="F7" t="s">
        <v>49</v>
      </c>
      <c r="G7">
        <v>15.113465675779249</v>
      </c>
      <c r="J7">
        <f t="shared" si="1"/>
        <v>0</v>
      </c>
      <c r="K7">
        <f t="shared" si="1"/>
        <v>0</v>
      </c>
      <c r="L7">
        <f t="shared" si="1"/>
        <v>1</v>
      </c>
      <c r="M7">
        <f t="shared" si="1"/>
        <v>0</v>
      </c>
      <c r="R7">
        <f t="shared" si="2"/>
        <v>6</v>
      </c>
      <c r="T7" t="str">
        <f>VLOOKUP($W7,'Fanduel Export'!$BA:$BF,4,FALSE)</f>
        <v>Julio Jones</v>
      </c>
      <c r="U7">
        <f>VLOOKUP($W7,'Fanduel Export'!$BA:$BF,5,FALSE)</f>
        <v>8200</v>
      </c>
      <c r="V7" t="str">
        <f>VLOOKUP($W7,'Fanduel Export'!$BA:$BF,6,FALSE)</f>
        <v>WR</v>
      </c>
      <c r="W7">
        <f>LARGE('Fanduel Export'!$BA:$BA,R7)</f>
        <v>15.113465675779249</v>
      </c>
    </row>
    <row r="8" spans="1:23" x14ac:dyDescent="0.3">
      <c r="A8">
        <f t="shared" si="0"/>
        <v>0</v>
      </c>
      <c r="B8">
        <f>IF(C8=0,0,A8&amp;" "&amp;COUNTIF($A$1:A8,A8))</f>
        <v>0</v>
      </c>
      <c r="C8">
        <v>0</v>
      </c>
      <c r="D8" t="s">
        <v>45</v>
      </c>
      <c r="E8">
        <v>8700</v>
      </c>
      <c r="F8" t="s">
        <v>34</v>
      </c>
      <c r="G8">
        <v>14.59008199279088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R8">
        <f t="shared" si="2"/>
        <v>7</v>
      </c>
      <c r="T8" t="str">
        <f>VLOOKUP($W8,'Fanduel Export'!$BA:$BF,4,FALSE)</f>
        <v>Dalvin Cook</v>
      </c>
      <c r="U8">
        <f>VLOOKUP($W8,'Fanduel Export'!$BA:$BF,5,FALSE)</f>
        <v>8700</v>
      </c>
      <c r="V8" t="str">
        <f>VLOOKUP($W8,'Fanduel Export'!$BA:$BF,6,FALSE)</f>
        <v>RB</v>
      </c>
      <c r="W8">
        <f>LARGE('Fanduel Export'!$BA:$BA,R8)</f>
        <v>14.59008199279088</v>
      </c>
    </row>
    <row r="9" spans="1:23" x14ac:dyDescent="0.3">
      <c r="A9">
        <f t="shared" si="0"/>
        <v>0</v>
      </c>
      <c r="B9">
        <f>IF(C9=0,0,A9&amp;" "&amp;COUNTIF($A$1:A9,A9))</f>
        <v>0</v>
      </c>
      <c r="C9">
        <v>0</v>
      </c>
      <c r="D9" t="s">
        <v>137</v>
      </c>
      <c r="E9">
        <v>7800</v>
      </c>
      <c r="F9" t="s">
        <v>38</v>
      </c>
      <c r="G9">
        <v>14.455372687904783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R9">
        <f t="shared" si="2"/>
        <v>8</v>
      </c>
      <c r="T9" t="str">
        <f>VLOOKUP($W9,'Fanduel Export'!$BA:$BF,4,FALSE)</f>
        <v>Matt Ryan</v>
      </c>
      <c r="U9">
        <f>VLOOKUP($W9,'Fanduel Export'!$BA:$BF,5,FALSE)</f>
        <v>7800</v>
      </c>
      <c r="V9" t="str">
        <f>VLOOKUP($W9,'Fanduel Export'!$BA:$BF,6,FALSE)</f>
        <v>QB</v>
      </c>
      <c r="W9">
        <f>LARGE('Fanduel Export'!$BA:$BA,R9)</f>
        <v>14.455372687904783</v>
      </c>
    </row>
    <row r="10" spans="1:23" x14ac:dyDescent="0.3">
      <c r="A10">
        <f t="shared" si="0"/>
        <v>0</v>
      </c>
      <c r="B10">
        <f>IF(C10=0,0,A10&amp;" "&amp;COUNTIF($A$1:A10,A10))</f>
        <v>0</v>
      </c>
      <c r="C10">
        <v>0</v>
      </c>
      <c r="D10" t="s">
        <v>205</v>
      </c>
      <c r="E10">
        <v>6800</v>
      </c>
      <c r="F10" t="s">
        <v>38</v>
      </c>
      <c r="G10">
        <v>14.354594524296818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R10">
        <f t="shared" si="2"/>
        <v>9</v>
      </c>
      <c r="T10" t="str">
        <f>VLOOKUP($W10,'Fanduel Export'!$BA:$BF,4,FALSE)</f>
        <v>Teddy Bridgewater</v>
      </c>
      <c r="U10">
        <f>VLOOKUP($W10,'Fanduel Export'!$BA:$BF,5,FALSE)</f>
        <v>6800</v>
      </c>
      <c r="V10" t="str">
        <f>VLOOKUP($W10,'Fanduel Export'!$BA:$BF,6,FALSE)</f>
        <v>QB</v>
      </c>
      <c r="W10">
        <f>LARGE('Fanduel Export'!$BA:$BA,R10)</f>
        <v>14.354594524296818</v>
      </c>
    </row>
    <row r="11" spans="1:23" x14ac:dyDescent="0.3">
      <c r="A11">
        <f t="shared" si="0"/>
        <v>0</v>
      </c>
      <c r="B11">
        <f>IF(C11=0,0,A11&amp;" "&amp;COUNTIF($A$1:A11,A11))</f>
        <v>0</v>
      </c>
      <c r="C11">
        <v>0</v>
      </c>
      <c r="D11" t="s">
        <v>154</v>
      </c>
      <c r="E11">
        <v>6700</v>
      </c>
      <c r="F11" t="s">
        <v>38</v>
      </c>
      <c r="G11">
        <v>14.067643396084156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R11">
        <f t="shared" si="2"/>
        <v>10</v>
      </c>
      <c r="T11" t="str">
        <f>VLOOKUP($W11,'Fanduel Export'!$BA:$BF,4,FALSE)</f>
        <v>Gardner Minshew II</v>
      </c>
      <c r="U11">
        <f>VLOOKUP($W11,'Fanduel Export'!$BA:$BF,5,FALSE)</f>
        <v>6700</v>
      </c>
      <c r="V11" t="str">
        <f>VLOOKUP($W11,'Fanduel Export'!$BA:$BF,6,FALSE)</f>
        <v>QB</v>
      </c>
      <c r="W11">
        <f>LARGE('Fanduel Export'!$BA:$BA,R11)</f>
        <v>14.067643396084156</v>
      </c>
    </row>
    <row r="12" spans="1:23" x14ac:dyDescent="0.3">
      <c r="A12">
        <f t="shared" si="0"/>
        <v>0</v>
      </c>
      <c r="B12">
        <f>IF(C12=0,0,A12&amp;" "&amp;COUNTIF($A$1:A12,A12))</f>
        <v>0</v>
      </c>
      <c r="C12">
        <v>0</v>
      </c>
      <c r="D12" t="s">
        <v>89</v>
      </c>
      <c r="E12">
        <v>6000</v>
      </c>
      <c r="F12" t="s">
        <v>38</v>
      </c>
      <c r="G12">
        <v>14.052364349215827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R12">
        <f t="shared" si="2"/>
        <v>11</v>
      </c>
      <c r="T12" t="str">
        <f>VLOOKUP($W12,'Fanduel Export'!$BA:$BF,4,FALSE)</f>
        <v>Jameis Winston</v>
      </c>
      <c r="U12">
        <f>VLOOKUP($W12,'Fanduel Export'!$BA:$BF,5,FALSE)</f>
        <v>6000</v>
      </c>
      <c r="V12" t="str">
        <f>VLOOKUP($W12,'Fanduel Export'!$BA:$BF,6,FALSE)</f>
        <v>QB</v>
      </c>
      <c r="W12">
        <f>LARGE('Fanduel Export'!$BA:$BA,R12)</f>
        <v>14.052364349215827</v>
      </c>
    </row>
    <row r="13" spans="1:23" x14ac:dyDescent="0.3">
      <c r="A13" t="str">
        <f t="shared" si="0"/>
        <v>WR</v>
      </c>
      <c r="B13" t="str">
        <f>IF(C13=0,0,A13&amp;" "&amp;COUNTIF($A$1:A13,A13))</f>
        <v>WR 2</v>
      </c>
      <c r="C13">
        <v>1</v>
      </c>
      <c r="D13" t="s">
        <v>62</v>
      </c>
      <c r="E13">
        <v>7700</v>
      </c>
      <c r="F13" t="s">
        <v>49</v>
      </c>
      <c r="G13">
        <v>13.596614638487637</v>
      </c>
      <c r="J13">
        <f t="shared" si="1"/>
        <v>0</v>
      </c>
      <c r="K13">
        <f t="shared" si="1"/>
        <v>0</v>
      </c>
      <c r="L13">
        <f t="shared" si="1"/>
        <v>1</v>
      </c>
      <c r="M13">
        <f t="shared" si="1"/>
        <v>0</v>
      </c>
      <c r="R13">
        <f t="shared" si="2"/>
        <v>12</v>
      </c>
      <c r="T13" t="str">
        <f>VLOOKUP($W13,'Fanduel Export'!$BA:$BF,4,FALSE)</f>
        <v>Chris Godwin</v>
      </c>
      <c r="U13">
        <f>VLOOKUP($W13,'Fanduel Export'!$BA:$BF,5,FALSE)</f>
        <v>7700</v>
      </c>
      <c r="V13" t="str">
        <f>VLOOKUP($W13,'Fanduel Export'!$BA:$BF,6,FALSE)</f>
        <v>WR</v>
      </c>
      <c r="W13">
        <f>LARGE('Fanduel Export'!$BA:$BA,R13)</f>
        <v>13.596614638487637</v>
      </c>
    </row>
    <row r="14" spans="1:23" x14ac:dyDescent="0.3">
      <c r="A14">
        <f t="shared" si="0"/>
        <v>0</v>
      </c>
      <c r="B14">
        <f>IF(C14=0,0,A14&amp;" "&amp;COUNTIF($A$1:A14,A14))</f>
        <v>0</v>
      </c>
      <c r="C14">
        <v>0</v>
      </c>
      <c r="D14" t="s">
        <v>60</v>
      </c>
      <c r="E14">
        <v>8400</v>
      </c>
      <c r="F14" t="s">
        <v>38</v>
      </c>
      <c r="G14">
        <v>13.299884703016017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R14">
        <f t="shared" si="2"/>
        <v>13</v>
      </c>
      <c r="T14" t="str">
        <f>VLOOKUP($W14,'Fanduel Export'!$BA:$BF,4,FALSE)</f>
        <v>Russell Wilson</v>
      </c>
      <c r="U14">
        <f>VLOOKUP($W14,'Fanduel Export'!$BA:$BF,5,FALSE)</f>
        <v>8400</v>
      </c>
      <c r="V14" t="str">
        <f>VLOOKUP($W14,'Fanduel Export'!$BA:$BF,6,FALSE)</f>
        <v>QB</v>
      </c>
      <c r="W14">
        <f>LARGE('Fanduel Export'!$BA:$BA,R14)</f>
        <v>13.299884703016017</v>
      </c>
    </row>
    <row r="15" spans="1:23" x14ac:dyDescent="0.3">
      <c r="A15" t="str">
        <f t="shared" si="0"/>
        <v>WR</v>
      </c>
      <c r="B15" t="str">
        <f>IF(C15=0,0,A15&amp;" "&amp;COUNTIF($A$1:A15,A15))</f>
        <v>WR 3</v>
      </c>
      <c r="C15">
        <v>1</v>
      </c>
      <c r="D15" t="s">
        <v>96</v>
      </c>
      <c r="E15">
        <v>7000</v>
      </c>
      <c r="F15" t="s">
        <v>49</v>
      </c>
      <c r="G15">
        <v>12.807117128660014</v>
      </c>
      <c r="J15">
        <f t="shared" si="1"/>
        <v>0</v>
      </c>
      <c r="K15">
        <f t="shared" si="1"/>
        <v>0</v>
      </c>
      <c r="L15">
        <f t="shared" si="1"/>
        <v>1</v>
      </c>
      <c r="M15">
        <f t="shared" si="1"/>
        <v>0</v>
      </c>
      <c r="R15">
        <f t="shared" si="2"/>
        <v>14</v>
      </c>
      <c r="T15" t="str">
        <f>VLOOKUP($W15,'Fanduel Export'!$BA:$BF,4,FALSE)</f>
        <v>Keenan Allen</v>
      </c>
      <c r="U15">
        <f>VLOOKUP($W15,'Fanduel Export'!$BA:$BF,5,FALSE)</f>
        <v>7000</v>
      </c>
      <c r="V15" t="str">
        <f>VLOOKUP($W15,'Fanduel Export'!$BA:$BF,6,FALSE)</f>
        <v>WR</v>
      </c>
      <c r="W15">
        <f>LARGE('Fanduel Export'!$BA:$BA,R15)</f>
        <v>12.807117128660014</v>
      </c>
    </row>
    <row r="16" spans="1:23" x14ac:dyDescent="0.3">
      <c r="A16">
        <f t="shared" si="0"/>
        <v>0</v>
      </c>
      <c r="B16">
        <f>IF(C16=0,0,A16&amp;" "&amp;COUNTIF($A$1:A16,A16))</f>
        <v>0</v>
      </c>
      <c r="C16">
        <v>0</v>
      </c>
      <c r="D16" t="s">
        <v>95</v>
      </c>
      <c r="E16">
        <v>8200</v>
      </c>
      <c r="F16" t="s">
        <v>34</v>
      </c>
      <c r="G16">
        <v>12.740546299068846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0</v>
      </c>
      <c r="R16">
        <f t="shared" si="2"/>
        <v>15</v>
      </c>
      <c r="T16" t="str">
        <f>VLOOKUP($W16,'Fanduel Export'!$BA:$BF,4,FALSE)</f>
        <v>Josh Jacobs</v>
      </c>
      <c r="U16">
        <f>VLOOKUP($W16,'Fanduel Export'!$BA:$BF,5,FALSE)</f>
        <v>8200</v>
      </c>
      <c r="V16" t="str">
        <f>VLOOKUP($W16,'Fanduel Export'!$BA:$BF,6,FALSE)</f>
        <v>RB</v>
      </c>
      <c r="W16">
        <f>LARGE('Fanduel Export'!$BA:$BA,R16)</f>
        <v>12.740546299068846</v>
      </c>
    </row>
    <row r="17" spans="1:23" x14ac:dyDescent="0.3">
      <c r="A17">
        <f t="shared" si="0"/>
        <v>0</v>
      </c>
      <c r="B17">
        <f>IF(C17=0,0,A17&amp;" "&amp;COUNTIF($A$1:A17,A17))</f>
        <v>0</v>
      </c>
      <c r="C17">
        <v>0</v>
      </c>
      <c r="D17" t="s">
        <v>155</v>
      </c>
      <c r="E17">
        <v>8100</v>
      </c>
      <c r="F17" t="s">
        <v>38</v>
      </c>
      <c r="G17">
        <v>12.706654133585467</v>
      </c>
      <c r="J17">
        <f t="shared" si="1"/>
        <v>0</v>
      </c>
      <c r="K17">
        <f t="shared" si="1"/>
        <v>0</v>
      </c>
      <c r="L17">
        <f t="shared" si="1"/>
        <v>0</v>
      </c>
      <c r="M17">
        <f t="shared" si="1"/>
        <v>0</v>
      </c>
      <c r="R17">
        <f t="shared" si="2"/>
        <v>16</v>
      </c>
      <c r="T17" t="str">
        <f>VLOOKUP($W17,'Fanduel Export'!$BA:$BF,4,FALSE)</f>
        <v>Drew Brees</v>
      </c>
      <c r="U17">
        <f>VLOOKUP($W17,'Fanduel Export'!$BA:$BF,5,FALSE)</f>
        <v>8100</v>
      </c>
      <c r="V17" t="str">
        <f>VLOOKUP($W17,'Fanduel Export'!$BA:$BF,6,FALSE)</f>
        <v>QB</v>
      </c>
      <c r="W17">
        <f>LARGE('Fanduel Export'!$BA:$BA,R17)</f>
        <v>12.706654133585467</v>
      </c>
    </row>
    <row r="18" spans="1:23" x14ac:dyDescent="0.3">
      <c r="A18">
        <f t="shared" si="0"/>
        <v>0</v>
      </c>
      <c r="B18">
        <f>IF(C18=0,0,A18&amp;" "&amp;COUNTIF($A$1:A18,A18))</f>
        <v>0</v>
      </c>
      <c r="C18">
        <v>0</v>
      </c>
      <c r="D18" t="s">
        <v>92</v>
      </c>
      <c r="E18">
        <v>7500</v>
      </c>
      <c r="F18" t="s">
        <v>49</v>
      </c>
      <c r="G18">
        <v>12.386274439084625</v>
      </c>
      <c r="J18">
        <f t="shared" si="1"/>
        <v>0</v>
      </c>
      <c r="K18">
        <f t="shared" si="1"/>
        <v>0</v>
      </c>
      <c r="L18">
        <f t="shared" si="1"/>
        <v>0</v>
      </c>
      <c r="M18">
        <f t="shared" si="1"/>
        <v>0</v>
      </c>
      <c r="R18">
        <f t="shared" si="2"/>
        <v>17</v>
      </c>
      <c r="T18" t="str">
        <f>VLOOKUP($W18,'Fanduel Export'!$BA:$BF,4,FALSE)</f>
        <v>Mike Evans</v>
      </c>
      <c r="U18">
        <f>VLOOKUP($W18,'Fanduel Export'!$BA:$BF,5,FALSE)</f>
        <v>7500</v>
      </c>
      <c r="V18" t="str">
        <f>VLOOKUP($W18,'Fanduel Export'!$BA:$BF,6,FALSE)</f>
        <v>WR</v>
      </c>
      <c r="W18">
        <f>LARGE('Fanduel Export'!$BA:$BA,R18)</f>
        <v>12.386274439084625</v>
      </c>
    </row>
    <row r="19" spans="1:23" x14ac:dyDescent="0.3">
      <c r="A19" t="str">
        <f t="shared" si="0"/>
        <v>RB</v>
      </c>
      <c r="B19" t="str">
        <f>IF(C19=0,0,A19&amp;" "&amp;COUNTIF($A$1:A19,A19))</f>
        <v>RB 2</v>
      </c>
      <c r="C19">
        <v>1</v>
      </c>
      <c r="D19" t="s">
        <v>103</v>
      </c>
      <c r="E19">
        <v>6100</v>
      </c>
      <c r="F19" t="s">
        <v>34</v>
      </c>
      <c r="G19">
        <v>12.369865845091585</v>
      </c>
      <c r="J19">
        <f t="shared" si="1"/>
        <v>0</v>
      </c>
      <c r="K19">
        <f t="shared" si="1"/>
        <v>1</v>
      </c>
      <c r="L19">
        <f t="shared" si="1"/>
        <v>0</v>
      </c>
      <c r="M19">
        <f t="shared" si="1"/>
        <v>0</v>
      </c>
      <c r="R19">
        <f t="shared" si="2"/>
        <v>18</v>
      </c>
      <c r="T19" t="str">
        <f>VLOOKUP($W19,'Fanduel Export'!$BA:$BF,4,FALSE)</f>
        <v>Marlon Mack</v>
      </c>
      <c r="U19">
        <f>VLOOKUP($W19,'Fanduel Export'!$BA:$BF,5,FALSE)</f>
        <v>6100</v>
      </c>
      <c r="V19" t="str">
        <f>VLOOKUP($W19,'Fanduel Export'!$BA:$BF,6,FALSE)</f>
        <v>RB</v>
      </c>
      <c r="W19">
        <f>LARGE('Fanduel Export'!$BA:$BA,R19)</f>
        <v>12.369865845091585</v>
      </c>
    </row>
    <row r="20" spans="1:23" x14ac:dyDescent="0.3">
      <c r="A20">
        <f t="shared" si="0"/>
        <v>0</v>
      </c>
      <c r="B20">
        <f>IF(C20=0,0,A20&amp;" "&amp;COUNTIF($A$1:A20,A20))</f>
        <v>0</v>
      </c>
      <c r="C20">
        <v>0</v>
      </c>
      <c r="D20" t="s">
        <v>97</v>
      </c>
      <c r="E20">
        <v>6800</v>
      </c>
      <c r="F20" t="s">
        <v>34</v>
      </c>
      <c r="G20">
        <v>12.235882355267547</v>
      </c>
      <c r="J20">
        <f t="shared" si="1"/>
        <v>0</v>
      </c>
      <c r="K20">
        <f t="shared" si="1"/>
        <v>0</v>
      </c>
      <c r="L20">
        <f t="shared" si="1"/>
        <v>0</v>
      </c>
      <c r="M20">
        <f t="shared" si="1"/>
        <v>0</v>
      </c>
      <c r="R20">
        <f t="shared" si="2"/>
        <v>19</v>
      </c>
      <c r="T20" t="str">
        <f>VLOOKUP($W20,'Fanduel Export'!$BA:$BF,4,FALSE)</f>
        <v>Miles Sanders</v>
      </c>
      <c r="U20">
        <f>VLOOKUP($W20,'Fanduel Export'!$BA:$BF,5,FALSE)</f>
        <v>6800</v>
      </c>
      <c r="V20" t="str">
        <f>VLOOKUP($W20,'Fanduel Export'!$BA:$BF,6,FALSE)</f>
        <v>RB</v>
      </c>
      <c r="W20">
        <f>LARGE('Fanduel Export'!$BA:$BA,R20)</f>
        <v>12.235882355267547</v>
      </c>
    </row>
    <row r="21" spans="1:23" x14ac:dyDescent="0.3">
      <c r="A21">
        <f t="shared" si="0"/>
        <v>0</v>
      </c>
      <c r="B21">
        <f>IF(C21=0,0,A21&amp;" "&amp;COUNTIF($A$1:A21,A21))</f>
        <v>0</v>
      </c>
      <c r="C21">
        <v>0</v>
      </c>
      <c r="D21" t="s">
        <v>252</v>
      </c>
      <c r="E21">
        <v>6000</v>
      </c>
      <c r="F21" t="s">
        <v>38</v>
      </c>
      <c r="G21">
        <v>11.617232989737859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R21">
        <f t="shared" si="2"/>
        <v>20</v>
      </c>
      <c r="T21" t="str">
        <f>VLOOKUP($W21,'Fanduel Export'!$BA:$BF,4,FALSE)</f>
        <v>Ryan Griffin</v>
      </c>
      <c r="U21">
        <f>VLOOKUP($W21,'Fanduel Export'!$BA:$BF,5,FALSE)</f>
        <v>6000</v>
      </c>
      <c r="V21" t="str">
        <f>VLOOKUP($W21,'Fanduel Export'!$BA:$BF,6,FALSE)</f>
        <v>QB</v>
      </c>
      <c r="W21">
        <f>LARGE('Fanduel Export'!$BA:$BA,R21)</f>
        <v>11.617232989737859</v>
      </c>
    </row>
    <row r="22" spans="1:23" x14ac:dyDescent="0.3">
      <c r="A22">
        <f t="shared" si="0"/>
        <v>0</v>
      </c>
      <c r="B22">
        <f>IF(C22=0,0,A22&amp;" "&amp;COUNTIF($A$1:A22,A22))</f>
        <v>0</v>
      </c>
      <c r="C22">
        <v>0</v>
      </c>
      <c r="D22" t="s">
        <v>160</v>
      </c>
      <c r="E22">
        <v>6900</v>
      </c>
      <c r="F22" t="s">
        <v>38</v>
      </c>
      <c r="G22">
        <v>11.600554355155957</v>
      </c>
      <c r="J22">
        <f t="shared" si="1"/>
        <v>0</v>
      </c>
      <c r="K22">
        <f t="shared" si="1"/>
        <v>0</v>
      </c>
      <c r="L22">
        <f t="shared" si="1"/>
        <v>0</v>
      </c>
      <c r="M22">
        <f t="shared" si="1"/>
        <v>0</v>
      </c>
      <c r="R22">
        <f t="shared" si="2"/>
        <v>21</v>
      </c>
      <c r="T22" t="str">
        <f>VLOOKUP($W22,'Fanduel Export'!$BA:$BF,4,FALSE)</f>
        <v>Mitchell Trubisky</v>
      </c>
      <c r="U22">
        <f>VLOOKUP($W22,'Fanduel Export'!$BA:$BF,5,FALSE)</f>
        <v>6900</v>
      </c>
      <c r="V22" t="str">
        <f>VLOOKUP($W22,'Fanduel Export'!$BA:$BF,6,FALSE)</f>
        <v>QB</v>
      </c>
      <c r="W22">
        <f>LARGE('Fanduel Export'!$BA:$BA,R22)</f>
        <v>11.600554355155957</v>
      </c>
    </row>
    <row r="23" spans="1:23" x14ac:dyDescent="0.3">
      <c r="A23">
        <f t="shared" si="0"/>
        <v>0</v>
      </c>
      <c r="B23">
        <f>IF(C23=0,0,A23&amp;" "&amp;COUNTIF($A$1:A23,A23))</f>
        <v>0</v>
      </c>
      <c r="C23">
        <v>0</v>
      </c>
      <c r="D23" t="s">
        <v>163</v>
      </c>
      <c r="E23">
        <v>7300</v>
      </c>
      <c r="F23" t="s">
        <v>38</v>
      </c>
      <c r="G23">
        <v>11.447358983975393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R23">
        <f t="shared" si="2"/>
        <v>22</v>
      </c>
      <c r="T23" t="str">
        <f>VLOOKUP($W23,'Fanduel Export'!$BA:$BF,4,FALSE)</f>
        <v>Matthew Stafford</v>
      </c>
      <c r="U23">
        <f>VLOOKUP($W23,'Fanduel Export'!$BA:$BF,5,FALSE)</f>
        <v>7300</v>
      </c>
      <c r="V23" t="str">
        <f>VLOOKUP($W23,'Fanduel Export'!$BA:$BF,6,FALSE)</f>
        <v>QB</v>
      </c>
      <c r="W23">
        <f>LARGE('Fanduel Export'!$BA:$BA,R23)</f>
        <v>11.447358983975393</v>
      </c>
    </row>
    <row r="24" spans="1:23" x14ac:dyDescent="0.3">
      <c r="A24">
        <f t="shared" si="0"/>
        <v>0</v>
      </c>
      <c r="B24">
        <f>IF(C24=0,0,A24&amp;" "&amp;COUNTIF($A$1:A24,A24))</f>
        <v>0</v>
      </c>
      <c r="C24">
        <v>0</v>
      </c>
      <c r="D24" t="s">
        <v>142</v>
      </c>
      <c r="E24">
        <v>8000</v>
      </c>
      <c r="F24" t="s">
        <v>49</v>
      </c>
      <c r="G24">
        <v>11.444645567086146</v>
      </c>
      <c r="J24">
        <f t="shared" si="1"/>
        <v>0</v>
      </c>
      <c r="K24">
        <f t="shared" si="1"/>
        <v>0</v>
      </c>
      <c r="L24">
        <f t="shared" si="1"/>
        <v>0</v>
      </c>
      <c r="M24">
        <f t="shared" si="1"/>
        <v>0</v>
      </c>
      <c r="R24">
        <f t="shared" si="2"/>
        <v>23</v>
      </c>
      <c r="T24" t="str">
        <f>VLOOKUP($W24,'Fanduel Export'!$BA:$BF,4,FALSE)</f>
        <v>Davante Adams</v>
      </c>
      <c r="U24">
        <f>VLOOKUP($W24,'Fanduel Export'!$BA:$BF,5,FALSE)</f>
        <v>8000</v>
      </c>
      <c r="V24" t="str">
        <f>VLOOKUP($W24,'Fanduel Export'!$BA:$BF,6,FALSE)</f>
        <v>WR</v>
      </c>
      <c r="W24">
        <f>LARGE('Fanduel Export'!$BA:$BA,R24)</f>
        <v>11.444645567086146</v>
      </c>
    </row>
    <row r="25" spans="1:23" x14ac:dyDescent="0.3">
      <c r="A25">
        <f t="shared" si="0"/>
        <v>0</v>
      </c>
      <c r="B25">
        <f>IF(C25=0,0,A25&amp;" "&amp;COUNTIF($A$1:A25,A25))</f>
        <v>0</v>
      </c>
      <c r="C25">
        <v>0</v>
      </c>
      <c r="D25" t="s">
        <v>144</v>
      </c>
      <c r="E25">
        <v>7600</v>
      </c>
      <c r="F25" t="s">
        <v>38</v>
      </c>
      <c r="G25">
        <v>11.41515342335904</v>
      </c>
      <c r="J25">
        <f t="shared" si="1"/>
        <v>0</v>
      </c>
      <c r="K25">
        <f t="shared" si="1"/>
        <v>0</v>
      </c>
      <c r="L25">
        <f t="shared" si="1"/>
        <v>0</v>
      </c>
      <c r="M25">
        <f t="shared" si="1"/>
        <v>0</v>
      </c>
      <c r="R25">
        <f t="shared" si="2"/>
        <v>24</v>
      </c>
      <c r="T25" t="str">
        <f>VLOOKUP($W25,'Fanduel Export'!$BA:$BF,4,FALSE)</f>
        <v>Tom Brady</v>
      </c>
      <c r="U25">
        <f>VLOOKUP($W25,'Fanduel Export'!$BA:$BF,5,FALSE)</f>
        <v>7600</v>
      </c>
      <c r="V25" t="str">
        <f>VLOOKUP($W25,'Fanduel Export'!$BA:$BF,6,FALSE)</f>
        <v>QB</v>
      </c>
      <c r="W25">
        <f>LARGE('Fanduel Export'!$BA:$BA,R25)</f>
        <v>11.41515342335904</v>
      </c>
    </row>
    <row r="26" spans="1:23" x14ac:dyDescent="0.3">
      <c r="A26">
        <f t="shared" si="0"/>
        <v>0</v>
      </c>
      <c r="B26">
        <f>IF(C26=0,0,A26&amp;" "&amp;COUNTIF($A$1:A26,A26))</f>
        <v>0</v>
      </c>
      <c r="C26">
        <v>0</v>
      </c>
      <c r="D26" t="s">
        <v>213</v>
      </c>
      <c r="E26">
        <v>6000</v>
      </c>
      <c r="F26" t="s">
        <v>38</v>
      </c>
      <c r="G26">
        <v>11.405890309090383</v>
      </c>
      <c r="J26">
        <f t="shared" si="1"/>
        <v>0</v>
      </c>
      <c r="K26">
        <f t="shared" si="1"/>
        <v>0</v>
      </c>
      <c r="L26">
        <f t="shared" si="1"/>
        <v>0</v>
      </c>
      <c r="M26">
        <f t="shared" si="1"/>
        <v>0</v>
      </c>
      <c r="R26">
        <f t="shared" si="2"/>
        <v>25</v>
      </c>
      <c r="T26" t="str">
        <f>VLOOKUP($W26,'Fanduel Export'!$BA:$BF,4,FALSE)</f>
        <v>Marcus Mariota</v>
      </c>
      <c r="U26">
        <f>VLOOKUP($W26,'Fanduel Export'!$BA:$BF,5,FALSE)</f>
        <v>6000</v>
      </c>
      <c r="V26" t="str">
        <f>VLOOKUP($W26,'Fanduel Export'!$BA:$BF,6,FALSE)</f>
        <v>QB</v>
      </c>
      <c r="W26">
        <f>LARGE('Fanduel Export'!$BA:$BA,R26)</f>
        <v>11.405890309090383</v>
      </c>
    </row>
    <row r="27" spans="1:23" x14ac:dyDescent="0.3">
      <c r="A27">
        <f t="shared" si="0"/>
        <v>0</v>
      </c>
      <c r="B27">
        <f>IF(C27=0,0,A27&amp;" "&amp;COUNTIF($A$1:A27,A27))</f>
        <v>0</v>
      </c>
      <c r="C27">
        <v>0</v>
      </c>
      <c r="D27" t="s">
        <v>325</v>
      </c>
      <c r="E27">
        <v>6300</v>
      </c>
      <c r="F27" t="s">
        <v>38</v>
      </c>
      <c r="G27">
        <v>11.365734213154976</v>
      </c>
      <c r="J27">
        <f t="shared" si="1"/>
        <v>0</v>
      </c>
      <c r="K27">
        <f t="shared" si="1"/>
        <v>0</v>
      </c>
      <c r="L27">
        <f t="shared" si="1"/>
        <v>0</v>
      </c>
      <c r="M27">
        <f t="shared" si="1"/>
        <v>0</v>
      </c>
      <c r="R27">
        <f t="shared" si="2"/>
        <v>26</v>
      </c>
      <c r="T27" t="str">
        <f>VLOOKUP($W27,'Fanduel Export'!$BA:$BF,4,FALSE)</f>
        <v>Nick Foles</v>
      </c>
      <c r="U27">
        <f>VLOOKUP($W27,'Fanduel Export'!$BA:$BF,5,FALSE)</f>
        <v>6300</v>
      </c>
      <c r="V27" t="str">
        <f>VLOOKUP($W27,'Fanduel Export'!$BA:$BF,6,FALSE)</f>
        <v>QB</v>
      </c>
      <c r="W27">
        <f>LARGE('Fanduel Export'!$BA:$BA,R27)</f>
        <v>11.365734213154976</v>
      </c>
    </row>
    <row r="28" spans="1:23" x14ac:dyDescent="0.3">
      <c r="A28">
        <f t="shared" si="0"/>
        <v>0</v>
      </c>
      <c r="B28">
        <f>IF(C28=0,0,A28&amp;" "&amp;COUNTIF($A$1:A28,A28))</f>
        <v>0</v>
      </c>
      <c r="C28">
        <v>0</v>
      </c>
      <c r="D28" t="s">
        <v>102</v>
      </c>
      <c r="E28">
        <v>8300</v>
      </c>
      <c r="F28" t="s">
        <v>34</v>
      </c>
      <c r="G28">
        <v>11.081052811835823</v>
      </c>
      <c r="J28">
        <f t="shared" si="1"/>
        <v>0</v>
      </c>
      <c r="K28">
        <f t="shared" si="1"/>
        <v>0</v>
      </c>
      <c r="L28">
        <f t="shared" si="1"/>
        <v>0</v>
      </c>
      <c r="M28">
        <f t="shared" si="1"/>
        <v>0</v>
      </c>
      <c r="R28">
        <f t="shared" si="2"/>
        <v>27</v>
      </c>
      <c r="T28" t="str">
        <f>VLOOKUP($W28,'Fanduel Export'!$BA:$BF,4,FALSE)</f>
        <v>Alvin Kamara</v>
      </c>
      <c r="U28">
        <f>VLOOKUP($W28,'Fanduel Export'!$BA:$BF,5,FALSE)</f>
        <v>8300</v>
      </c>
      <c r="V28" t="str">
        <f>VLOOKUP($W28,'Fanduel Export'!$BA:$BF,6,FALSE)</f>
        <v>RB</v>
      </c>
      <c r="W28">
        <f>LARGE('Fanduel Export'!$BA:$BA,R28)</f>
        <v>11.081052811835823</v>
      </c>
    </row>
    <row r="29" spans="1:23" x14ac:dyDescent="0.3">
      <c r="A29">
        <f t="shared" si="0"/>
        <v>0</v>
      </c>
      <c r="B29">
        <f>IF(C29=0,0,A29&amp;" "&amp;COUNTIF($A$1:A29,A29))</f>
        <v>0</v>
      </c>
      <c r="C29">
        <v>0</v>
      </c>
      <c r="D29" t="s">
        <v>132</v>
      </c>
      <c r="E29">
        <v>6600</v>
      </c>
      <c r="F29" t="s">
        <v>49</v>
      </c>
      <c r="G29">
        <v>11.065602497198636</v>
      </c>
      <c r="J29">
        <f t="shared" si="1"/>
        <v>0</v>
      </c>
      <c r="K29">
        <f t="shared" si="1"/>
        <v>0</v>
      </c>
      <c r="L29">
        <f t="shared" si="1"/>
        <v>0</v>
      </c>
      <c r="M29">
        <f t="shared" si="1"/>
        <v>0</v>
      </c>
      <c r="R29">
        <f t="shared" si="2"/>
        <v>28</v>
      </c>
      <c r="T29" t="str">
        <f>VLOOKUP($W29,'Fanduel Export'!$BA:$BF,4,FALSE)</f>
        <v>Calvin Ridley</v>
      </c>
      <c r="U29">
        <f>VLOOKUP($W29,'Fanduel Export'!$BA:$BF,5,FALSE)</f>
        <v>6600</v>
      </c>
      <c r="V29" t="str">
        <f>VLOOKUP($W29,'Fanduel Export'!$BA:$BF,6,FALSE)</f>
        <v>WR</v>
      </c>
      <c r="W29">
        <f>LARGE('Fanduel Export'!$BA:$BA,R29)</f>
        <v>11.065602497198636</v>
      </c>
    </row>
    <row r="30" spans="1:23" x14ac:dyDescent="0.3">
      <c r="A30">
        <f t="shared" si="0"/>
        <v>0</v>
      </c>
      <c r="B30">
        <f>IF(C30=0,0,A30&amp;" "&amp;COUNTIF($A$1:A30,A30))</f>
        <v>0</v>
      </c>
      <c r="C30">
        <v>0</v>
      </c>
      <c r="D30" t="s">
        <v>105</v>
      </c>
      <c r="E30">
        <v>6300</v>
      </c>
      <c r="F30" t="s">
        <v>49</v>
      </c>
      <c r="G30">
        <v>10.930235347155124</v>
      </c>
      <c r="J30">
        <f t="shared" si="1"/>
        <v>0</v>
      </c>
      <c r="K30">
        <f t="shared" si="1"/>
        <v>0</v>
      </c>
      <c r="L30">
        <f t="shared" si="1"/>
        <v>0</v>
      </c>
      <c r="M30">
        <f t="shared" si="1"/>
        <v>0</v>
      </c>
      <c r="R30">
        <f t="shared" si="2"/>
        <v>29</v>
      </c>
      <c r="T30" t="str">
        <f>VLOOKUP($W30,'Fanduel Export'!$BA:$BF,4,FALSE)</f>
        <v>Jarvis Landry</v>
      </c>
      <c r="U30">
        <f>VLOOKUP($W30,'Fanduel Export'!$BA:$BF,5,FALSE)</f>
        <v>6300</v>
      </c>
      <c r="V30" t="str">
        <f>VLOOKUP($W30,'Fanduel Export'!$BA:$BF,6,FALSE)</f>
        <v>WR</v>
      </c>
      <c r="W30">
        <f>LARGE('Fanduel Export'!$BA:$BA,R30)</f>
        <v>10.930235347155124</v>
      </c>
    </row>
    <row r="31" spans="1:23" x14ac:dyDescent="0.3">
      <c r="A31">
        <f t="shared" si="0"/>
        <v>0</v>
      </c>
      <c r="B31">
        <f>IF(C31=0,0,A31&amp;" "&amp;COUNTIF($A$1:A31,A31))</f>
        <v>0</v>
      </c>
      <c r="C31">
        <v>0</v>
      </c>
      <c r="D31" t="s">
        <v>153</v>
      </c>
      <c r="E31">
        <v>7000</v>
      </c>
      <c r="F31" t="s">
        <v>38</v>
      </c>
      <c r="G31">
        <v>10.881228118319889</v>
      </c>
      <c r="J31">
        <f t="shared" si="1"/>
        <v>0</v>
      </c>
      <c r="K31">
        <f t="shared" si="1"/>
        <v>0</v>
      </c>
      <c r="L31">
        <f t="shared" si="1"/>
        <v>0</v>
      </c>
      <c r="M31">
        <f t="shared" si="1"/>
        <v>0</v>
      </c>
      <c r="R31">
        <f t="shared" si="2"/>
        <v>30</v>
      </c>
      <c r="T31" t="str">
        <f>VLOOKUP($W31,'Fanduel Export'!$BA:$BF,4,FALSE)</f>
        <v>Baker Mayfield</v>
      </c>
      <c r="U31">
        <f>VLOOKUP($W31,'Fanduel Export'!$BA:$BF,5,FALSE)</f>
        <v>7000</v>
      </c>
      <c r="V31" t="str">
        <f>VLOOKUP($W31,'Fanduel Export'!$BA:$BF,6,FALSE)</f>
        <v>QB</v>
      </c>
      <c r="W31">
        <f>LARGE('Fanduel Export'!$BA:$BA,R31)</f>
        <v>10.881228118319889</v>
      </c>
    </row>
    <row r="32" spans="1:23" x14ac:dyDescent="0.3">
      <c r="A32">
        <f t="shared" si="0"/>
        <v>0</v>
      </c>
      <c r="B32">
        <f>IF(C32=0,0,A32&amp;" "&amp;COUNTIF($A$1:A32,A32))</f>
        <v>0</v>
      </c>
      <c r="C32">
        <v>0</v>
      </c>
      <c r="D32" t="s">
        <v>126</v>
      </c>
      <c r="E32">
        <v>7700</v>
      </c>
      <c r="F32" t="s">
        <v>38</v>
      </c>
      <c r="G32">
        <v>10.830374225852729</v>
      </c>
      <c r="J32">
        <f t="shared" si="1"/>
        <v>0</v>
      </c>
      <c r="K32">
        <f t="shared" si="1"/>
        <v>0</v>
      </c>
      <c r="L32">
        <f t="shared" si="1"/>
        <v>0</v>
      </c>
      <c r="M32">
        <f t="shared" si="1"/>
        <v>0</v>
      </c>
      <c r="R32">
        <f t="shared" si="2"/>
        <v>31</v>
      </c>
      <c r="T32" t="str">
        <f>VLOOKUP($W32,'Fanduel Export'!$BA:$BF,4,FALSE)</f>
        <v>Carson Wentz</v>
      </c>
      <c r="U32">
        <f>VLOOKUP($W32,'Fanduel Export'!$BA:$BF,5,FALSE)</f>
        <v>7700</v>
      </c>
      <c r="V32" t="str">
        <f>VLOOKUP($W32,'Fanduel Export'!$BA:$BF,6,FALSE)</f>
        <v>QB</v>
      </c>
      <c r="W32">
        <f>LARGE('Fanduel Export'!$BA:$BA,R32)</f>
        <v>10.830374225852729</v>
      </c>
    </row>
    <row r="33" spans="1:23" x14ac:dyDescent="0.3">
      <c r="A33">
        <f t="shared" si="0"/>
        <v>0</v>
      </c>
      <c r="B33">
        <f>IF(C33=0,0,A33&amp;" "&amp;COUNTIF($A$1:A33,A33))</f>
        <v>0</v>
      </c>
      <c r="C33">
        <v>0</v>
      </c>
      <c r="D33" t="s">
        <v>115</v>
      </c>
      <c r="E33">
        <v>7700</v>
      </c>
      <c r="F33" t="s">
        <v>38</v>
      </c>
      <c r="G33">
        <v>10.807595640656942</v>
      </c>
      <c r="J33">
        <f t="shared" si="1"/>
        <v>0</v>
      </c>
      <c r="K33">
        <f t="shared" si="1"/>
        <v>0</v>
      </c>
      <c r="L33">
        <f t="shared" si="1"/>
        <v>0</v>
      </c>
      <c r="M33">
        <f t="shared" si="1"/>
        <v>0</v>
      </c>
      <c r="R33">
        <f t="shared" si="2"/>
        <v>32</v>
      </c>
      <c r="T33" t="str">
        <f>VLOOKUP($W33,'Fanduel Export'!$BA:$BF,4,FALSE)</f>
        <v>Kyler Murray</v>
      </c>
      <c r="U33">
        <f>VLOOKUP($W33,'Fanduel Export'!$BA:$BF,5,FALSE)</f>
        <v>7700</v>
      </c>
      <c r="V33" t="str">
        <f>VLOOKUP($W33,'Fanduel Export'!$BA:$BF,6,FALSE)</f>
        <v>QB</v>
      </c>
      <c r="W33">
        <f>LARGE('Fanduel Export'!$BA:$BA,R33)</f>
        <v>10.807595640656942</v>
      </c>
    </row>
    <row r="34" spans="1:23" x14ac:dyDescent="0.3">
      <c r="A34">
        <f t="shared" si="0"/>
        <v>0</v>
      </c>
      <c r="B34">
        <f>IF(C34=0,0,A34&amp;" "&amp;COUNTIF($A$1:A34,A34))</f>
        <v>0</v>
      </c>
      <c r="C34">
        <v>0</v>
      </c>
      <c r="D34" t="s">
        <v>106</v>
      </c>
      <c r="E34">
        <v>7900</v>
      </c>
      <c r="F34" t="s">
        <v>38</v>
      </c>
      <c r="G34">
        <v>10.702287818240507</v>
      </c>
      <c r="J34">
        <f t="shared" si="1"/>
        <v>0</v>
      </c>
      <c r="K34">
        <f t="shared" si="1"/>
        <v>0</v>
      </c>
      <c r="L34">
        <f t="shared" si="1"/>
        <v>0</v>
      </c>
      <c r="M34">
        <f t="shared" si="1"/>
        <v>0</v>
      </c>
      <c r="R34">
        <f t="shared" si="2"/>
        <v>33</v>
      </c>
      <c r="T34" t="str">
        <f>VLOOKUP($W34,'Fanduel Export'!$BA:$BF,4,FALSE)</f>
        <v>Josh Allen</v>
      </c>
      <c r="U34">
        <f>VLOOKUP($W34,'Fanduel Export'!$BA:$BF,5,FALSE)</f>
        <v>7900</v>
      </c>
      <c r="V34" t="str">
        <f>VLOOKUP($W34,'Fanduel Export'!$BA:$BF,6,FALSE)</f>
        <v>QB</v>
      </c>
      <c r="W34">
        <f>LARGE('Fanduel Export'!$BA:$BA,R34)</f>
        <v>10.702287818240507</v>
      </c>
    </row>
    <row r="35" spans="1:23" x14ac:dyDescent="0.3">
      <c r="A35">
        <f t="shared" si="0"/>
        <v>0</v>
      </c>
      <c r="B35">
        <f>IF(C35=0,0,A35&amp;" "&amp;COUNTIF($A$1:A35,A35))</f>
        <v>0</v>
      </c>
      <c r="C35">
        <v>0</v>
      </c>
      <c r="D35" t="s">
        <v>122</v>
      </c>
      <c r="E35">
        <v>7500</v>
      </c>
      <c r="F35" t="s">
        <v>38</v>
      </c>
      <c r="G35">
        <v>10.549703679690055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  <c r="R35">
        <f t="shared" si="2"/>
        <v>34</v>
      </c>
      <c r="T35" t="str">
        <f>VLOOKUP($W35,'Fanduel Export'!$BA:$BF,4,FALSE)</f>
        <v>Aaron Rodgers</v>
      </c>
      <c r="U35">
        <f>VLOOKUP($W35,'Fanduel Export'!$BA:$BF,5,FALSE)</f>
        <v>7500</v>
      </c>
      <c r="V35" t="str">
        <f>VLOOKUP($W35,'Fanduel Export'!$BA:$BF,6,FALSE)</f>
        <v>QB</v>
      </c>
      <c r="W35">
        <f>LARGE('Fanduel Export'!$BA:$BA,R35)</f>
        <v>10.549703679690055</v>
      </c>
    </row>
    <row r="36" spans="1:23" x14ac:dyDescent="0.3">
      <c r="A36">
        <f t="shared" si="0"/>
        <v>0</v>
      </c>
      <c r="B36">
        <f>IF(C36=0,0,A36&amp;" "&amp;COUNTIF($A$1:A36,A36))</f>
        <v>0</v>
      </c>
      <c r="C36">
        <v>0</v>
      </c>
      <c r="D36" t="s">
        <v>87</v>
      </c>
      <c r="E36">
        <v>6900</v>
      </c>
      <c r="F36" t="s">
        <v>34</v>
      </c>
      <c r="G36">
        <v>10.519556315819932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  <c r="R36">
        <f t="shared" si="2"/>
        <v>35</v>
      </c>
      <c r="T36" t="str">
        <f>VLOOKUP($W36,'Fanduel Export'!$BA:$BF,4,FALSE)</f>
        <v>Leonard Fournette</v>
      </c>
      <c r="U36">
        <f>VLOOKUP($W36,'Fanduel Export'!$BA:$BF,5,FALSE)</f>
        <v>6900</v>
      </c>
      <c r="V36" t="str">
        <f>VLOOKUP($W36,'Fanduel Export'!$BA:$BF,6,FALSE)</f>
        <v>RB</v>
      </c>
      <c r="W36">
        <f>LARGE('Fanduel Export'!$BA:$BA,R36)</f>
        <v>10.519556315819932</v>
      </c>
    </row>
    <row r="37" spans="1:23" x14ac:dyDescent="0.3">
      <c r="A37">
        <f t="shared" si="0"/>
        <v>0</v>
      </c>
      <c r="B37">
        <f>IF(C37=0,0,A37&amp;" "&amp;COUNTIF($A$1:A37,A37))</f>
        <v>0</v>
      </c>
      <c r="C37">
        <v>0</v>
      </c>
      <c r="D37" t="s">
        <v>148</v>
      </c>
      <c r="E37">
        <v>7400</v>
      </c>
      <c r="F37" t="s">
        <v>38</v>
      </c>
      <c r="G37">
        <v>10.463129446749729</v>
      </c>
      <c r="J37">
        <f t="shared" si="1"/>
        <v>0</v>
      </c>
      <c r="K37">
        <f t="shared" si="1"/>
        <v>0</v>
      </c>
      <c r="L37">
        <f t="shared" si="1"/>
        <v>0</v>
      </c>
      <c r="M37">
        <f t="shared" si="1"/>
        <v>0</v>
      </c>
      <c r="R37">
        <f t="shared" si="2"/>
        <v>36</v>
      </c>
      <c r="T37" t="str">
        <f>VLOOKUP($W37,'Fanduel Export'!$BA:$BF,4,FALSE)</f>
        <v>Jimmy Garoppolo</v>
      </c>
      <c r="U37">
        <f>VLOOKUP($W37,'Fanduel Export'!$BA:$BF,5,FALSE)</f>
        <v>7400</v>
      </c>
      <c r="V37" t="str">
        <f>VLOOKUP($W37,'Fanduel Export'!$BA:$BF,6,FALSE)</f>
        <v>QB</v>
      </c>
      <c r="W37">
        <f>LARGE('Fanduel Export'!$BA:$BA,R37)</f>
        <v>10.463129446749729</v>
      </c>
    </row>
    <row r="38" spans="1:23" x14ac:dyDescent="0.3">
      <c r="A38">
        <f t="shared" si="0"/>
        <v>0</v>
      </c>
      <c r="B38">
        <f>IF(C38=0,0,A38&amp;" "&amp;COUNTIF($A$1:A38,A38))</f>
        <v>0</v>
      </c>
      <c r="C38">
        <v>0</v>
      </c>
      <c r="D38" t="s">
        <v>339</v>
      </c>
      <c r="E38">
        <v>6000</v>
      </c>
      <c r="F38" t="s">
        <v>38</v>
      </c>
      <c r="G38">
        <v>10.458452648289903</v>
      </c>
      <c r="J38">
        <f t="shared" si="1"/>
        <v>0</v>
      </c>
      <c r="K38">
        <f t="shared" si="1"/>
        <v>0</v>
      </c>
      <c r="L38">
        <f t="shared" si="1"/>
        <v>0</v>
      </c>
      <c r="M38">
        <f t="shared" si="1"/>
        <v>0</v>
      </c>
      <c r="R38">
        <f t="shared" si="2"/>
        <v>37</v>
      </c>
      <c r="T38" t="str">
        <f>VLOOKUP($W38,'Fanduel Export'!$BA:$BF,4,FALSE)</f>
        <v>Brandon Allen</v>
      </c>
      <c r="U38">
        <f>VLOOKUP($W38,'Fanduel Export'!$BA:$BF,5,FALSE)</f>
        <v>6000</v>
      </c>
      <c r="V38" t="str">
        <f>VLOOKUP($W38,'Fanduel Export'!$BA:$BF,6,FALSE)</f>
        <v>QB</v>
      </c>
      <c r="W38">
        <f>LARGE('Fanduel Export'!$BA:$BA,R38)</f>
        <v>10.458452648289903</v>
      </c>
    </row>
    <row r="39" spans="1:23" x14ac:dyDescent="0.3">
      <c r="A39">
        <f t="shared" si="0"/>
        <v>0</v>
      </c>
      <c r="B39">
        <f>IF(C39=0,0,A39&amp;" "&amp;COUNTIF($A$1:A39,A39))</f>
        <v>0</v>
      </c>
      <c r="C39">
        <v>0</v>
      </c>
      <c r="D39" t="s">
        <v>373</v>
      </c>
      <c r="E39">
        <v>6000</v>
      </c>
      <c r="F39" t="s">
        <v>38</v>
      </c>
      <c r="G39">
        <v>10.446385420299931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  <c r="R39">
        <f t="shared" si="2"/>
        <v>38</v>
      </c>
      <c r="T39" t="str">
        <f>VLOOKUP($W39,'Fanduel Export'!$BA:$BF,4,FALSE)</f>
        <v>Ryan Finley</v>
      </c>
      <c r="U39">
        <f>VLOOKUP($W39,'Fanduel Export'!$BA:$BF,5,FALSE)</f>
        <v>6000</v>
      </c>
      <c r="V39" t="str">
        <f>VLOOKUP($W39,'Fanduel Export'!$BA:$BF,6,FALSE)</f>
        <v>QB</v>
      </c>
      <c r="W39">
        <f>LARGE('Fanduel Export'!$BA:$BA,R39)</f>
        <v>10.446385420299931</v>
      </c>
    </row>
    <row r="40" spans="1:23" x14ac:dyDescent="0.3">
      <c r="A40">
        <f t="shared" si="0"/>
        <v>0</v>
      </c>
      <c r="B40">
        <f>IF(C40=0,0,A40&amp;" "&amp;COUNTIF($A$1:A40,A40))</f>
        <v>0</v>
      </c>
      <c r="C40">
        <v>0</v>
      </c>
      <c r="D40" t="s">
        <v>162</v>
      </c>
      <c r="E40">
        <v>6000</v>
      </c>
      <c r="F40" t="s">
        <v>38</v>
      </c>
      <c r="G40">
        <v>10.412217285529472</v>
      </c>
      <c r="J40">
        <f t="shared" si="1"/>
        <v>0</v>
      </c>
      <c r="K40">
        <f t="shared" si="1"/>
        <v>0</v>
      </c>
      <c r="L40">
        <f t="shared" si="1"/>
        <v>0</v>
      </c>
      <c r="M40">
        <f t="shared" si="1"/>
        <v>0</v>
      </c>
      <c r="R40">
        <f t="shared" si="2"/>
        <v>39</v>
      </c>
      <c r="T40" t="str">
        <f>VLOOKUP($W40,'Fanduel Export'!$BA:$BF,4,FALSE)</f>
        <v>Kyle Allen</v>
      </c>
      <c r="U40">
        <f>VLOOKUP($W40,'Fanduel Export'!$BA:$BF,5,FALSE)</f>
        <v>6000</v>
      </c>
      <c r="V40" t="str">
        <f>VLOOKUP($W40,'Fanduel Export'!$BA:$BF,6,FALSE)</f>
        <v>QB</v>
      </c>
      <c r="W40">
        <f>LARGE('Fanduel Export'!$BA:$BA,R40)</f>
        <v>10.412217285529472</v>
      </c>
    </row>
    <row r="41" spans="1:23" x14ac:dyDescent="0.3">
      <c r="A41">
        <f t="shared" si="0"/>
        <v>0</v>
      </c>
      <c r="B41">
        <f>IF(C41=0,0,A41&amp;" "&amp;COUNTIF($A$1:A41,A41))</f>
        <v>0</v>
      </c>
      <c r="C41">
        <v>0</v>
      </c>
      <c r="D41" t="s">
        <v>151</v>
      </c>
      <c r="E41">
        <v>6400</v>
      </c>
      <c r="F41" t="s">
        <v>38</v>
      </c>
      <c r="G41">
        <v>10.266455241763728</v>
      </c>
      <c r="J41">
        <f t="shared" si="1"/>
        <v>0</v>
      </c>
      <c r="K41">
        <f t="shared" si="1"/>
        <v>0</v>
      </c>
      <c r="L41">
        <f t="shared" si="1"/>
        <v>0</v>
      </c>
      <c r="M41">
        <f t="shared" si="1"/>
        <v>0</v>
      </c>
      <c r="R41">
        <f t="shared" si="2"/>
        <v>40</v>
      </c>
      <c r="T41" t="str">
        <f>VLOOKUP($W41,'Fanduel Export'!$BA:$BF,4,FALSE)</f>
        <v>Ryan Fitzpatrick</v>
      </c>
      <c r="U41">
        <f>VLOOKUP($W41,'Fanduel Export'!$BA:$BF,5,FALSE)</f>
        <v>6400</v>
      </c>
      <c r="V41" t="str">
        <f>VLOOKUP($W41,'Fanduel Export'!$BA:$BF,6,FALSE)</f>
        <v>QB</v>
      </c>
      <c r="W41">
        <f>LARGE('Fanduel Export'!$BA:$BA,R41)</f>
        <v>10.266455241763728</v>
      </c>
    </row>
    <row r="42" spans="1:23" x14ac:dyDescent="0.3">
      <c r="A42">
        <f t="shared" si="0"/>
        <v>0</v>
      </c>
      <c r="B42">
        <f>IF(C42=0,0,A42&amp;" "&amp;COUNTIF($A$1:A42,A42))</f>
        <v>0</v>
      </c>
      <c r="C42">
        <v>0</v>
      </c>
      <c r="D42" t="s">
        <v>522</v>
      </c>
      <c r="E42">
        <v>6000</v>
      </c>
      <c r="F42" t="s">
        <v>38</v>
      </c>
      <c r="G42">
        <v>10.130567800701789</v>
      </c>
      <c r="J42">
        <f t="shared" si="1"/>
        <v>0</v>
      </c>
      <c r="K42">
        <f t="shared" si="1"/>
        <v>0</v>
      </c>
      <c r="L42">
        <f t="shared" si="1"/>
        <v>0</v>
      </c>
      <c r="M42">
        <f t="shared" si="1"/>
        <v>0</v>
      </c>
      <c r="R42">
        <f t="shared" si="2"/>
        <v>41</v>
      </c>
      <c r="T42" t="str">
        <f>VLOOKUP($W42,'Fanduel Export'!$BA:$BF,4,FALSE)</f>
        <v>Mike Glennon</v>
      </c>
      <c r="U42">
        <f>VLOOKUP($W42,'Fanduel Export'!$BA:$BF,5,FALSE)</f>
        <v>6000</v>
      </c>
      <c r="V42" t="str">
        <f>VLOOKUP($W42,'Fanduel Export'!$BA:$BF,6,FALSE)</f>
        <v>QB</v>
      </c>
      <c r="W42">
        <f>LARGE('Fanduel Export'!$BA:$BA,R42)</f>
        <v>10.130567800701789</v>
      </c>
    </row>
    <row r="43" spans="1:23" x14ac:dyDescent="0.3">
      <c r="A43">
        <f t="shared" si="0"/>
        <v>0</v>
      </c>
      <c r="B43">
        <f>IF(C43=0,0,A43&amp;" "&amp;COUNTIF($A$1:A43,A43))</f>
        <v>0</v>
      </c>
      <c r="C43">
        <v>0</v>
      </c>
      <c r="D43" t="s">
        <v>418</v>
      </c>
      <c r="E43">
        <v>7300</v>
      </c>
      <c r="F43" t="s">
        <v>38</v>
      </c>
      <c r="G43">
        <v>10.06424306738154</v>
      </c>
      <c r="J43">
        <f t="shared" si="1"/>
        <v>0</v>
      </c>
      <c r="K43">
        <f t="shared" si="1"/>
        <v>0</v>
      </c>
      <c r="L43">
        <f t="shared" si="1"/>
        <v>0</v>
      </c>
      <c r="M43">
        <f t="shared" si="1"/>
        <v>0</v>
      </c>
      <c r="R43">
        <f t="shared" si="2"/>
        <v>42</v>
      </c>
      <c r="T43" t="str">
        <f>VLOOKUP($W43,'Fanduel Export'!$BA:$BF,4,FALSE)</f>
        <v>Cam Newton</v>
      </c>
      <c r="U43">
        <f>VLOOKUP($W43,'Fanduel Export'!$BA:$BF,5,FALSE)</f>
        <v>7300</v>
      </c>
      <c r="V43" t="str">
        <f>VLOOKUP($W43,'Fanduel Export'!$BA:$BF,6,FALSE)</f>
        <v>QB</v>
      </c>
      <c r="W43">
        <f>LARGE('Fanduel Export'!$BA:$BA,R43)</f>
        <v>10.06424306738154</v>
      </c>
    </row>
    <row r="44" spans="1:23" x14ac:dyDescent="0.3">
      <c r="A44">
        <f t="shared" si="0"/>
        <v>0</v>
      </c>
      <c r="B44">
        <f>IF(C44=0,0,A44&amp;" "&amp;COUNTIF($A$1:A44,A44))</f>
        <v>0</v>
      </c>
      <c r="C44">
        <v>0</v>
      </c>
      <c r="D44" t="s">
        <v>136</v>
      </c>
      <c r="E44">
        <v>6100</v>
      </c>
      <c r="F44" t="s">
        <v>49</v>
      </c>
      <c r="G44">
        <v>10.059280528742665</v>
      </c>
      <c r="J44">
        <f t="shared" si="1"/>
        <v>0</v>
      </c>
      <c r="K44">
        <f t="shared" si="1"/>
        <v>0</v>
      </c>
      <c r="L44">
        <f t="shared" si="1"/>
        <v>0</v>
      </c>
      <c r="M44">
        <f t="shared" si="1"/>
        <v>0</v>
      </c>
      <c r="R44">
        <f t="shared" si="2"/>
        <v>43</v>
      </c>
      <c r="T44" t="str">
        <f>VLOOKUP($W44,'Fanduel Export'!$BA:$BF,4,FALSE)</f>
        <v>Tyler Boyd</v>
      </c>
      <c r="U44">
        <f>VLOOKUP($W44,'Fanduel Export'!$BA:$BF,5,FALSE)</f>
        <v>6100</v>
      </c>
      <c r="V44" t="str">
        <f>VLOOKUP($W44,'Fanduel Export'!$BA:$BF,6,FALSE)</f>
        <v>WR</v>
      </c>
      <c r="W44">
        <f>LARGE('Fanduel Export'!$BA:$BA,R44)</f>
        <v>10.059280528742665</v>
      </c>
    </row>
    <row r="45" spans="1:23" x14ac:dyDescent="0.3">
      <c r="A45">
        <f t="shared" si="0"/>
        <v>0</v>
      </c>
      <c r="B45">
        <f>IF(C45=0,0,A45&amp;" "&amp;COUNTIF($A$1:A45,A45))</f>
        <v>0</v>
      </c>
      <c r="C45">
        <v>0</v>
      </c>
      <c r="D45" t="s">
        <v>181</v>
      </c>
      <c r="E45">
        <v>5900</v>
      </c>
      <c r="F45" t="s">
        <v>49</v>
      </c>
      <c r="G45">
        <v>10.002559703982888</v>
      </c>
      <c r="J45">
        <f t="shared" si="1"/>
        <v>0</v>
      </c>
      <c r="K45">
        <f t="shared" si="1"/>
        <v>0</v>
      </c>
      <c r="L45">
        <f t="shared" si="1"/>
        <v>0</v>
      </c>
      <c r="M45">
        <f t="shared" si="1"/>
        <v>0</v>
      </c>
      <c r="R45">
        <f t="shared" si="2"/>
        <v>44</v>
      </c>
      <c r="T45" t="str">
        <f>VLOOKUP($W45,'Fanduel Export'!$BA:$BF,4,FALSE)</f>
        <v>Mike Williams</v>
      </c>
      <c r="U45">
        <f>VLOOKUP($W45,'Fanduel Export'!$BA:$BF,5,FALSE)</f>
        <v>5900</v>
      </c>
      <c r="V45" t="str">
        <f>VLOOKUP($W45,'Fanduel Export'!$BA:$BF,6,FALSE)</f>
        <v>WR</v>
      </c>
      <c r="W45">
        <f>LARGE('Fanduel Export'!$BA:$BA,R45)</f>
        <v>10.002559703982888</v>
      </c>
    </row>
    <row r="46" spans="1:23" x14ac:dyDescent="0.3">
      <c r="A46">
        <f t="shared" si="0"/>
        <v>0</v>
      </c>
      <c r="B46">
        <f>IF(C46=0,0,A46&amp;" "&amp;COUNTIF($A$1:A46,A46))</f>
        <v>0</v>
      </c>
      <c r="C46">
        <v>0</v>
      </c>
      <c r="D46" t="s">
        <v>149</v>
      </c>
      <c r="E46">
        <v>7100</v>
      </c>
      <c r="F46" t="s">
        <v>38</v>
      </c>
      <c r="G46">
        <v>9.980343063578955</v>
      </c>
      <c r="J46">
        <f t="shared" si="1"/>
        <v>0</v>
      </c>
      <c r="K46">
        <f t="shared" si="1"/>
        <v>0</v>
      </c>
      <c r="L46">
        <f t="shared" si="1"/>
        <v>0</v>
      </c>
      <c r="M46">
        <f t="shared" si="1"/>
        <v>0</v>
      </c>
      <c r="R46">
        <f t="shared" si="2"/>
        <v>45</v>
      </c>
      <c r="T46" t="str">
        <f>VLOOKUP($W46,'Fanduel Export'!$BA:$BF,4,FALSE)</f>
        <v>Derek Carr</v>
      </c>
      <c r="U46">
        <f>VLOOKUP($W46,'Fanduel Export'!$BA:$BF,5,FALSE)</f>
        <v>7100</v>
      </c>
      <c r="V46" t="str">
        <f>VLOOKUP($W46,'Fanduel Export'!$BA:$BF,6,FALSE)</f>
        <v>QB</v>
      </c>
      <c r="W46">
        <f>LARGE('Fanduel Export'!$BA:$BA,R46)</f>
        <v>9.980343063578955</v>
      </c>
    </row>
    <row r="47" spans="1:23" x14ac:dyDescent="0.3">
      <c r="A47">
        <f t="shared" si="0"/>
        <v>0</v>
      </c>
      <c r="B47">
        <f>IF(C47=0,0,A47&amp;" "&amp;COUNTIF($A$1:A47,A47))</f>
        <v>0</v>
      </c>
      <c r="C47">
        <v>0</v>
      </c>
      <c r="D47" t="s">
        <v>53</v>
      </c>
      <c r="E47">
        <v>7500</v>
      </c>
      <c r="F47" t="s">
        <v>34</v>
      </c>
      <c r="G47">
        <v>9.9425220614739711</v>
      </c>
      <c r="J47">
        <f t="shared" si="1"/>
        <v>0</v>
      </c>
      <c r="K47">
        <f t="shared" si="1"/>
        <v>0</v>
      </c>
      <c r="L47">
        <f t="shared" si="1"/>
        <v>0</v>
      </c>
      <c r="M47">
        <f t="shared" si="1"/>
        <v>0</v>
      </c>
      <c r="R47">
        <f t="shared" si="2"/>
        <v>46</v>
      </c>
      <c r="T47" t="str">
        <f>VLOOKUP($W47,'Fanduel Export'!$BA:$BF,4,FALSE)</f>
        <v>Nick Chubb</v>
      </c>
      <c r="U47">
        <f>VLOOKUP($W47,'Fanduel Export'!$BA:$BF,5,FALSE)</f>
        <v>7500</v>
      </c>
      <c r="V47" t="str">
        <f>VLOOKUP($W47,'Fanduel Export'!$BA:$BF,6,FALSE)</f>
        <v>RB</v>
      </c>
      <c r="W47">
        <f>LARGE('Fanduel Export'!$BA:$BA,R47)</f>
        <v>9.9425220614739711</v>
      </c>
    </row>
    <row r="48" spans="1:23" x14ac:dyDescent="0.3">
      <c r="A48">
        <f t="shared" si="0"/>
        <v>0</v>
      </c>
      <c r="B48">
        <f>IF(C48=0,0,A48&amp;" "&amp;COUNTIF($A$1:A48,A48))</f>
        <v>0</v>
      </c>
      <c r="C48">
        <v>0</v>
      </c>
      <c r="D48" t="s">
        <v>190</v>
      </c>
      <c r="E48">
        <v>6000</v>
      </c>
      <c r="F48" t="s">
        <v>38</v>
      </c>
      <c r="G48">
        <v>9.8968030491696339</v>
      </c>
      <c r="J48">
        <f t="shared" si="1"/>
        <v>0</v>
      </c>
      <c r="K48">
        <f t="shared" si="1"/>
        <v>0</v>
      </c>
      <c r="L48">
        <f t="shared" si="1"/>
        <v>0</v>
      </c>
      <c r="M48">
        <f t="shared" si="1"/>
        <v>0</v>
      </c>
      <c r="R48">
        <f t="shared" si="2"/>
        <v>47</v>
      </c>
      <c r="T48" t="str">
        <f>VLOOKUP($W48,'Fanduel Export'!$BA:$BF,4,FALSE)</f>
        <v>Case Keenum</v>
      </c>
      <c r="U48">
        <f>VLOOKUP($W48,'Fanduel Export'!$BA:$BF,5,FALSE)</f>
        <v>6000</v>
      </c>
      <c r="V48" t="str">
        <f>VLOOKUP($W48,'Fanduel Export'!$BA:$BF,6,FALSE)</f>
        <v>QB</v>
      </c>
      <c r="W48">
        <f>LARGE('Fanduel Export'!$BA:$BA,R48)</f>
        <v>9.8968030491696339</v>
      </c>
    </row>
    <row r="49" spans="1:23" x14ac:dyDescent="0.3">
      <c r="A49">
        <f t="shared" si="0"/>
        <v>0</v>
      </c>
      <c r="B49">
        <f>IF(C49=0,0,A49&amp;" "&amp;COUNTIF($A$1:A49,A49))</f>
        <v>0</v>
      </c>
      <c r="C49">
        <v>0</v>
      </c>
      <c r="D49" t="s">
        <v>41</v>
      </c>
      <c r="E49">
        <v>7800</v>
      </c>
      <c r="F49" t="s">
        <v>34</v>
      </c>
      <c r="G49">
        <v>9.8606101031458717</v>
      </c>
      <c r="J49">
        <f t="shared" si="1"/>
        <v>0</v>
      </c>
      <c r="K49">
        <f t="shared" si="1"/>
        <v>0</v>
      </c>
      <c r="L49">
        <f t="shared" si="1"/>
        <v>0</v>
      </c>
      <c r="M49">
        <f t="shared" si="1"/>
        <v>0</v>
      </c>
      <c r="R49">
        <f t="shared" si="2"/>
        <v>48</v>
      </c>
      <c r="T49" t="str">
        <f>VLOOKUP($W49,'Fanduel Export'!$BA:$BF,4,FALSE)</f>
        <v>Aaron Jones</v>
      </c>
      <c r="U49">
        <f>VLOOKUP($W49,'Fanduel Export'!$BA:$BF,5,FALSE)</f>
        <v>7800</v>
      </c>
      <c r="V49" t="str">
        <f>VLOOKUP($W49,'Fanduel Export'!$BA:$BF,6,FALSE)</f>
        <v>RB</v>
      </c>
      <c r="W49">
        <f>LARGE('Fanduel Export'!$BA:$BA,R49)</f>
        <v>9.8606101031458717</v>
      </c>
    </row>
    <row r="50" spans="1:23" x14ac:dyDescent="0.3">
      <c r="A50">
        <f t="shared" si="0"/>
        <v>0</v>
      </c>
      <c r="B50">
        <f>IF(C50=0,0,A50&amp;" "&amp;COUNTIF($A$1:A50,A50))</f>
        <v>0</v>
      </c>
      <c r="C50">
        <v>0</v>
      </c>
      <c r="D50" t="s">
        <v>100</v>
      </c>
      <c r="E50">
        <v>6700</v>
      </c>
      <c r="F50" t="s">
        <v>49</v>
      </c>
      <c r="G50">
        <v>9.8159101450823911</v>
      </c>
      <c r="J50">
        <f t="shared" si="1"/>
        <v>0</v>
      </c>
      <c r="K50">
        <f t="shared" si="1"/>
        <v>0</v>
      </c>
      <c r="L50">
        <f t="shared" si="1"/>
        <v>0</v>
      </c>
      <c r="M50">
        <f t="shared" si="1"/>
        <v>0</v>
      </c>
      <c r="R50">
        <f t="shared" si="2"/>
        <v>49</v>
      </c>
      <c r="T50" t="str">
        <f>VLOOKUP($W50,'Fanduel Export'!$BA:$BF,4,FALSE)</f>
        <v>Julian Edelman</v>
      </c>
      <c r="U50">
        <f>VLOOKUP($W50,'Fanduel Export'!$BA:$BF,5,FALSE)</f>
        <v>6700</v>
      </c>
      <c r="V50" t="str">
        <f>VLOOKUP($W50,'Fanduel Export'!$BA:$BF,6,FALSE)</f>
        <v>WR</v>
      </c>
      <c r="W50">
        <f>LARGE('Fanduel Export'!$BA:$BA,R50)</f>
        <v>9.8159101450823911</v>
      </c>
    </row>
    <row r="51" spans="1:23" x14ac:dyDescent="0.3">
      <c r="A51">
        <f t="shared" si="0"/>
        <v>0</v>
      </c>
      <c r="B51">
        <f>IF(C51=0,0,A51&amp;" "&amp;COUNTIF($A$1:A51,A51))</f>
        <v>0</v>
      </c>
      <c r="C51">
        <v>0</v>
      </c>
      <c r="D51" t="s">
        <v>134</v>
      </c>
      <c r="E51">
        <v>6500</v>
      </c>
      <c r="F51" t="s">
        <v>49</v>
      </c>
      <c r="G51">
        <v>9.8102361236838664</v>
      </c>
      <c r="J51">
        <f t="shared" si="1"/>
        <v>0</v>
      </c>
      <c r="K51">
        <f t="shared" si="1"/>
        <v>0</v>
      </c>
      <c r="L51">
        <f t="shared" si="1"/>
        <v>0</v>
      </c>
      <c r="M51">
        <f t="shared" si="1"/>
        <v>0</v>
      </c>
      <c r="R51">
        <f t="shared" si="2"/>
        <v>50</v>
      </c>
      <c r="T51" t="str">
        <f>VLOOKUP($W51,'Fanduel Export'!$BA:$BF,4,FALSE)</f>
        <v>Terry McLaurin</v>
      </c>
      <c r="U51">
        <f>VLOOKUP($W51,'Fanduel Export'!$BA:$BF,5,FALSE)</f>
        <v>6500</v>
      </c>
      <c r="V51" t="str">
        <f>VLOOKUP($W51,'Fanduel Export'!$BA:$BF,6,FALSE)</f>
        <v>WR</v>
      </c>
      <c r="W51">
        <f>LARGE('Fanduel Export'!$BA:$BA,R51)</f>
        <v>9.8102361236838664</v>
      </c>
    </row>
    <row r="52" spans="1:23" x14ac:dyDescent="0.3">
      <c r="A52" t="str">
        <f t="shared" si="0"/>
        <v>TE</v>
      </c>
      <c r="B52" t="str">
        <f>IF(C52=0,0,A52&amp;" "&amp;COUNTIF($A$1:A52,A52))</f>
        <v>TE 1</v>
      </c>
      <c r="C52">
        <v>1</v>
      </c>
      <c r="D52" t="s">
        <v>90</v>
      </c>
      <c r="E52">
        <v>5700</v>
      </c>
      <c r="F52" t="s">
        <v>52</v>
      </c>
      <c r="G52">
        <v>9.7507135425991223</v>
      </c>
      <c r="J52">
        <f t="shared" si="1"/>
        <v>0</v>
      </c>
      <c r="K52">
        <f t="shared" si="1"/>
        <v>0</v>
      </c>
      <c r="L52">
        <f t="shared" si="1"/>
        <v>0</v>
      </c>
      <c r="M52">
        <f t="shared" si="1"/>
        <v>1</v>
      </c>
      <c r="R52">
        <f t="shared" si="2"/>
        <v>51</v>
      </c>
      <c r="T52" t="str">
        <f>VLOOKUP($W52,'Fanduel Export'!$BA:$BF,4,FALSE)</f>
        <v>Austin Hooper</v>
      </c>
      <c r="U52">
        <f>VLOOKUP($W52,'Fanduel Export'!$BA:$BF,5,FALSE)</f>
        <v>5700</v>
      </c>
      <c r="V52" t="str">
        <f>VLOOKUP($W52,'Fanduel Export'!$BA:$BF,6,FALSE)</f>
        <v>TE</v>
      </c>
      <c r="W52">
        <f>LARGE('Fanduel Export'!$BA:$BA,R52)</f>
        <v>9.7507135425991223</v>
      </c>
    </row>
    <row r="53" spans="1:23" x14ac:dyDescent="0.3">
      <c r="A53">
        <f t="shared" si="0"/>
        <v>0</v>
      </c>
      <c r="B53">
        <f>IF(C53=0,0,A53&amp;" "&amp;COUNTIF($A$1:A53,A53))</f>
        <v>0</v>
      </c>
      <c r="C53">
        <v>0</v>
      </c>
      <c r="D53" t="s">
        <v>208</v>
      </c>
      <c r="E53">
        <v>4800</v>
      </c>
      <c r="F53" t="s">
        <v>34</v>
      </c>
      <c r="G53">
        <v>9.7118640443523159</v>
      </c>
      <c r="J53">
        <f t="shared" si="1"/>
        <v>0</v>
      </c>
      <c r="K53">
        <f t="shared" si="1"/>
        <v>0</v>
      </c>
      <c r="L53">
        <f t="shared" si="1"/>
        <v>0</v>
      </c>
      <c r="M53">
        <f t="shared" si="1"/>
        <v>0</v>
      </c>
      <c r="R53">
        <f t="shared" si="2"/>
        <v>52</v>
      </c>
      <c r="T53" t="str">
        <f>VLOOKUP($W53,'Fanduel Export'!$BA:$BF,4,FALSE)</f>
        <v>Gus Edwards</v>
      </c>
      <c r="U53">
        <f>VLOOKUP($W53,'Fanduel Export'!$BA:$BF,5,FALSE)</f>
        <v>4800</v>
      </c>
      <c r="V53" t="str">
        <f>VLOOKUP($W53,'Fanduel Export'!$BA:$BF,6,FALSE)</f>
        <v>RB</v>
      </c>
      <c r="W53">
        <f>LARGE('Fanduel Export'!$BA:$BA,R53)</f>
        <v>9.7118640443523159</v>
      </c>
    </row>
    <row r="54" spans="1:23" x14ac:dyDescent="0.3">
      <c r="A54">
        <f t="shared" si="0"/>
        <v>0</v>
      </c>
      <c r="B54">
        <f>IF(C54=0,0,A54&amp;" "&amp;COUNTIF($A$1:A54,A54))</f>
        <v>0</v>
      </c>
      <c r="C54">
        <v>0</v>
      </c>
      <c r="D54" t="s">
        <v>108</v>
      </c>
      <c r="E54">
        <v>6800</v>
      </c>
      <c r="F54" t="s">
        <v>49</v>
      </c>
      <c r="G54">
        <v>9.4962308249578129</v>
      </c>
      <c r="J54">
        <f t="shared" si="1"/>
        <v>0</v>
      </c>
      <c r="K54">
        <f t="shared" si="1"/>
        <v>0</v>
      </c>
      <c r="L54">
        <f t="shared" si="1"/>
        <v>0</v>
      </c>
      <c r="M54">
        <f t="shared" si="1"/>
        <v>0</v>
      </c>
      <c r="R54">
        <f t="shared" si="2"/>
        <v>53</v>
      </c>
      <c r="T54" t="str">
        <f>VLOOKUP($W54,'Fanduel Export'!$BA:$BF,4,FALSE)</f>
        <v>Tyler Lockett</v>
      </c>
      <c r="U54">
        <f>VLOOKUP($W54,'Fanduel Export'!$BA:$BF,5,FALSE)</f>
        <v>6800</v>
      </c>
      <c r="V54" t="str">
        <f>VLOOKUP($W54,'Fanduel Export'!$BA:$BF,6,FALSE)</f>
        <v>WR</v>
      </c>
      <c r="W54">
        <f>LARGE('Fanduel Export'!$BA:$BA,R54)</f>
        <v>9.4962308249578129</v>
      </c>
    </row>
    <row r="55" spans="1:23" x14ac:dyDescent="0.3">
      <c r="A55">
        <f t="shared" si="0"/>
        <v>0</v>
      </c>
      <c r="B55">
        <f>IF(C55=0,0,A55&amp;" "&amp;COUNTIF($A$1:A55,A55))</f>
        <v>0</v>
      </c>
      <c r="C55">
        <v>0</v>
      </c>
      <c r="D55" t="s">
        <v>577</v>
      </c>
      <c r="E55">
        <v>6000</v>
      </c>
      <c r="F55" t="s">
        <v>38</v>
      </c>
      <c r="G55">
        <v>9.4472460929283777</v>
      </c>
      <c r="J55">
        <f t="shared" si="1"/>
        <v>0</v>
      </c>
      <c r="K55">
        <f t="shared" si="1"/>
        <v>0</v>
      </c>
      <c r="L55">
        <f t="shared" si="1"/>
        <v>0</v>
      </c>
      <c r="M55">
        <f t="shared" si="1"/>
        <v>0</v>
      </c>
      <c r="R55">
        <f t="shared" si="2"/>
        <v>54</v>
      </c>
      <c r="T55" t="str">
        <f>VLOOKUP($W55,'Fanduel Export'!$BA:$BF,4,FALSE)</f>
        <v>Will Grier</v>
      </c>
      <c r="U55">
        <f>VLOOKUP($W55,'Fanduel Export'!$BA:$BF,5,FALSE)</f>
        <v>6000</v>
      </c>
      <c r="V55" t="str">
        <f>VLOOKUP($W55,'Fanduel Export'!$BA:$BF,6,FALSE)</f>
        <v>QB</v>
      </c>
      <c r="W55">
        <f>LARGE('Fanduel Export'!$BA:$BA,R55)</f>
        <v>9.4472460929283777</v>
      </c>
    </row>
    <row r="56" spans="1:23" x14ac:dyDescent="0.3">
      <c r="A56">
        <f t="shared" si="0"/>
        <v>0</v>
      </c>
      <c r="B56">
        <f>IF(C56=0,0,A56&amp;" "&amp;COUNTIF($A$1:A56,A56))</f>
        <v>0</v>
      </c>
      <c r="C56">
        <v>0</v>
      </c>
      <c r="D56" t="s">
        <v>157</v>
      </c>
      <c r="E56">
        <v>6000</v>
      </c>
      <c r="F56" t="s">
        <v>38</v>
      </c>
      <c r="G56">
        <v>9.4014840130512258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R56">
        <f t="shared" si="2"/>
        <v>55</v>
      </c>
      <c r="T56" t="str">
        <f>VLOOKUP($W56,'Fanduel Export'!$BA:$BF,4,FALSE)</f>
        <v>Jacoby Brissett</v>
      </c>
      <c r="U56">
        <f>VLOOKUP($W56,'Fanduel Export'!$BA:$BF,5,FALSE)</f>
        <v>6000</v>
      </c>
      <c r="V56" t="str">
        <f>VLOOKUP($W56,'Fanduel Export'!$BA:$BF,6,FALSE)</f>
        <v>QB</v>
      </c>
      <c r="W56">
        <f>LARGE('Fanduel Export'!$BA:$BA,R56)</f>
        <v>9.4014840130512258</v>
      </c>
    </row>
    <row r="57" spans="1:23" x14ac:dyDescent="0.3">
      <c r="A57">
        <f t="shared" si="0"/>
        <v>0</v>
      </c>
      <c r="B57">
        <f>IF(C57=0,0,A57&amp;" "&amp;COUNTIF($A$1:A57,A57))</f>
        <v>0</v>
      </c>
      <c r="C57">
        <v>0</v>
      </c>
      <c r="D57" t="s">
        <v>64</v>
      </c>
      <c r="E57">
        <v>8000</v>
      </c>
      <c r="F57" t="s">
        <v>52</v>
      </c>
      <c r="G57">
        <v>9.3256638535190923</v>
      </c>
      <c r="J57">
        <f t="shared" si="1"/>
        <v>0</v>
      </c>
      <c r="K57">
        <f t="shared" si="1"/>
        <v>0</v>
      </c>
      <c r="L57">
        <f t="shared" si="1"/>
        <v>0</v>
      </c>
      <c r="M57">
        <f t="shared" si="1"/>
        <v>0</v>
      </c>
      <c r="R57">
        <f t="shared" si="2"/>
        <v>56</v>
      </c>
      <c r="T57" t="str">
        <f>VLOOKUP($W57,'Fanduel Export'!$BA:$BF,4,FALSE)</f>
        <v>George Kittle</v>
      </c>
      <c r="U57">
        <f>VLOOKUP($W57,'Fanduel Export'!$BA:$BF,5,FALSE)</f>
        <v>8000</v>
      </c>
      <c r="V57" t="str">
        <f>VLOOKUP($W57,'Fanduel Export'!$BA:$BF,6,FALSE)</f>
        <v>TE</v>
      </c>
      <c r="W57">
        <f>LARGE('Fanduel Export'!$BA:$BA,R57)</f>
        <v>9.3256638535190923</v>
      </c>
    </row>
    <row r="58" spans="1:23" x14ac:dyDescent="0.3">
      <c r="A58">
        <f t="shared" si="0"/>
        <v>0</v>
      </c>
      <c r="B58">
        <f>IF(C58=0,0,A58&amp;" "&amp;COUNTIF($A$1:A58,A58))</f>
        <v>0</v>
      </c>
      <c r="C58">
        <v>0</v>
      </c>
      <c r="D58" t="s">
        <v>120</v>
      </c>
      <c r="E58">
        <v>6000</v>
      </c>
      <c r="F58" t="s">
        <v>52</v>
      </c>
      <c r="G58">
        <v>9.1195861463841403</v>
      </c>
      <c r="J58">
        <f t="shared" si="1"/>
        <v>0</v>
      </c>
      <c r="K58">
        <f t="shared" si="1"/>
        <v>0</v>
      </c>
      <c r="L58">
        <f t="shared" si="1"/>
        <v>0</v>
      </c>
      <c r="M58">
        <f t="shared" si="1"/>
        <v>0</v>
      </c>
      <c r="R58">
        <f t="shared" si="2"/>
        <v>57</v>
      </c>
      <c r="T58" t="str">
        <f>VLOOKUP($W58,'Fanduel Export'!$BA:$BF,4,FALSE)</f>
        <v>Hunter Henry</v>
      </c>
      <c r="U58">
        <f>VLOOKUP($W58,'Fanduel Export'!$BA:$BF,5,FALSE)</f>
        <v>6000</v>
      </c>
      <c r="V58" t="str">
        <f>VLOOKUP($W58,'Fanduel Export'!$BA:$BF,6,FALSE)</f>
        <v>TE</v>
      </c>
      <c r="W58">
        <f>LARGE('Fanduel Export'!$BA:$BA,R58)</f>
        <v>9.1195861463841403</v>
      </c>
    </row>
    <row r="59" spans="1:23" x14ac:dyDescent="0.3">
      <c r="A59">
        <f t="shared" si="0"/>
        <v>0</v>
      </c>
      <c r="B59">
        <f>IF(C59=0,0,A59&amp;" "&amp;COUNTIF($A$1:A59,A59))</f>
        <v>0</v>
      </c>
      <c r="C59">
        <v>0</v>
      </c>
      <c r="D59" t="s">
        <v>398</v>
      </c>
      <c r="E59">
        <v>6000</v>
      </c>
      <c r="F59" t="s">
        <v>38</v>
      </c>
      <c r="G59">
        <v>9.1038653807526018</v>
      </c>
      <c r="J59">
        <f t="shared" si="1"/>
        <v>0</v>
      </c>
      <c r="K59">
        <f t="shared" si="1"/>
        <v>0</v>
      </c>
      <c r="L59">
        <f t="shared" si="1"/>
        <v>0</v>
      </c>
      <c r="M59">
        <f t="shared" si="1"/>
        <v>0</v>
      </c>
      <c r="R59">
        <f t="shared" si="2"/>
        <v>58</v>
      </c>
      <c r="T59" t="str">
        <f>VLOOKUP($W59,'Fanduel Export'!$BA:$BF,4,FALSE)</f>
        <v>Brian Hoyer</v>
      </c>
      <c r="U59">
        <f>VLOOKUP($W59,'Fanduel Export'!$BA:$BF,5,FALSE)</f>
        <v>6000</v>
      </c>
      <c r="V59" t="str">
        <f>VLOOKUP($W59,'Fanduel Export'!$BA:$BF,6,FALSE)</f>
        <v>QB</v>
      </c>
      <c r="W59">
        <f>LARGE('Fanduel Export'!$BA:$BA,R59)</f>
        <v>9.1038653807526018</v>
      </c>
    </row>
    <row r="60" spans="1:23" x14ac:dyDescent="0.3">
      <c r="A60">
        <f t="shared" si="0"/>
        <v>0</v>
      </c>
      <c r="B60">
        <f>IF(C60=0,0,A60&amp;" "&amp;COUNTIF($A$1:A60,A60))</f>
        <v>0</v>
      </c>
      <c r="C60">
        <v>0</v>
      </c>
      <c r="D60" t="s">
        <v>77</v>
      </c>
      <c r="E60">
        <v>7300</v>
      </c>
      <c r="F60" t="s">
        <v>34</v>
      </c>
      <c r="G60">
        <v>9.0302411407437848</v>
      </c>
      <c r="J60">
        <f t="shared" si="1"/>
        <v>0</v>
      </c>
      <c r="K60">
        <f t="shared" si="1"/>
        <v>0</v>
      </c>
      <c r="L60">
        <f t="shared" si="1"/>
        <v>0</v>
      </c>
      <c r="M60">
        <f t="shared" si="1"/>
        <v>0</v>
      </c>
      <c r="R60">
        <f t="shared" si="2"/>
        <v>59</v>
      </c>
      <c r="T60" t="str">
        <f>VLOOKUP($W60,'Fanduel Export'!$BA:$BF,4,FALSE)</f>
        <v>Joe Mixon</v>
      </c>
      <c r="U60">
        <f>VLOOKUP($W60,'Fanduel Export'!$BA:$BF,5,FALSE)</f>
        <v>7300</v>
      </c>
      <c r="V60" t="str">
        <f>VLOOKUP($W60,'Fanduel Export'!$BA:$BF,6,FALSE)</f>
        <v>RB</v>
      </c>
      <c r="W60">
        <f>LARGE('Fanduel Export'!$BA:$BA,R60)</f>
        <v>9.0302411407437848</v>
      </c>
    </row>
    <row r="61" spans="1:23" x14ac:dyDescent="0.3">
      <c r="A61">
        <f t="shared" si="0"/>
        <v>0</v>
      </c>
      <c r="B61">
        <f>IF(C61=0,0,A61&amp;" "&amp;COUNTIF($A$1:A61,A61))</f>
        <v>0</v>
      </c>
      <c r="C61">
        <v>0</v>
      </c>
      <c r="D61" t="s">
        <v>503</v>
      </c>
      <c r="E61">
        <v>7000</v>
      </c>
      <c r="F61" t="s">
        <v>38</v>
      </c>
      <c r="G61">
        <v>8.9255787026770967</v>
      </c>
      <c r="J61">
        <f t="shared" si="1"/>
        <v>0</v>
      </c>
      <c r="K61">
        <f t="shared" si="1"/>
        <v>0</v>
      </c>
      <c r="L61">
        <f t="shared" si="1"/>
        <v>0</v>
      </c>
      <c r="M61">
        <f t="shared" si="1"/>
        <v>0</v>
      </c>
      <c r="R61">
        <f t="shared" si="2"/>
        <v>60</v>
      </c>
      <c r="T61" t="str">
        <f>VLOOKUP($W61,'Fanduel Export'!$BA:$BF,4,FALSE)</f>
        <v>Tyrod Taylor</v>
      </c>
      <c r="U61">
        <f>VLOOKUP($W61,'Fanduel Export'!$BA:$BF,5,FALSE)</f>
        <v>7000</v>
      </c>
      <c r="V61" t="str">
        <f>VLOOKUP($W61,'Fanduel Export'!$BA:$BF,6,FALSE)</f>
        <v>QB</v>
      </c>
      <c r="W61">
        <f>LARGE('Fanduel Export'!$BA:$BA,R61)</f>
        <v>8.9255787026770967</v>
      </c>
    </row>
    <row r="62" spans="1:23" x14ac:dyDescent="0.3">
      <c r="A62">
        <f t="shared" si="0"/>
        <v>0</v>
      </c>
      <c r="B62">
        <f>IF(C62=0,0,A62&amp;" "&amp;COUNTIF($A$1:A62,A62))</f>
        <v>0</v>
      </c>
      <c r="C62">
        <v>0</v>
      </c>
      <c r="D62" t="s">
        <v>110</v>
      </c>
      <c r="E62">
        <v>6600</v>
      </c>
      <c r="F62" t="s">
        <v>34</v>
      </c>
      <c r="G62">
        <v>8.9193664834929152</v>
      </c>
      <c r="J62">
        <f t="shared" si="1"/>
        <v>0</v>
      </c>
      <c r="K62">
        <f t="shared" si="1"/>
        <v>0</v>
      </c>
      <c r="L62">
        <f t="shared" si="1"/>
        <v>0</v>
      </c>
      <c r="M62">
        <f t="shared" si="1"/>
        <v>0</v>
      </c>
      <c r="R62">
        <f t="shared" si="2"/>
        <v>61</v>
      </c>
      <c r="T62" t="str">
        <f>VLOOKUP($W62,'Fanduel Export'!$BA:$BF,4,FALSE)</f>
        <v>Kenyan Drake</v>
      </c>
      <c r="U62">
        <f>VLOOKUP($W62,'Fanduel Export'!$BA:$BF,5,FALSE)</f>
        <v>6600</v>
      </c>
      <c r="V62" t="str">
        <f>VLOOKUP($W62,'Fanduel Export'!$BA:$BF,6,FALSE)</f>
        <v>RB</v>
      </c>
      <c r="W62">
        <f>LARGE('Fanduel Export'!$BA:$BA,R62)</f>
        <v>8.9193664834929152</v>
      </c>
    </row>
    <row r="63" spans="1:23" x14ac:dyDescent="0.3">
      <c r="A63">
        <f t="shared" si="0"/>
        <v>0</v>
      </c>
      <c r="B63">
        <f>IF(C63=0,0,A63&amp;" "&amp;COUNTIF($A$1:A63,A63))</f>
        <v>0</v>
      </c>
      <c r="C63">
        <v>0</v>
      </c>
      <c r="D63" t="s">
        <v>362</v>
      </c>
      <c r="E63">
        <v>6000</v>
      </c>
      <c r="F63" t="s">
        <v>38</v>
      </c>
      <c r="G63">
        <v>8.8551163568831388</v>
      </c>
      <c r="J63">
        <f t="shared" si="1"/>
        <v>0</v>
      </c>
      <c r="K63">
        <f t="shared" si="1"/>
        <v>0</v>
      </c>
      <c r="L63">
        <f t="shared" si="1"/>
        <v>0</v>
      </c>
      <c r="M63">
        <f t="shared" si="1"/>
        <v>0</v>
      </c>
      <c r="R63">
        <f t="shared" si="2"/>
        <v>62</v>
      </c>
      <c r="T63" t="str">
        <f>VLOOKUP($W63,'Fanduel Export'!$BA:$BF,4,FALSE)</f>
        <v>Chase Daniel</v>
      </c>
      <c r="U63">
        <f>VLOOKUP($W63,'Fanduel Export'!$BA:$BF,5,FALSE)</f>
        <v>6000</v>
      </c>
      <c r="V63" t="str">
        <f>VLOOKUP($W63,'Fanduel Export'!$BA:$BF,6,FALSE)</f>
        <v>QB</v>
      </c>
      <c r="W63">
        <f>LARGE('Fanduel Export'!$BA:$BA,R63)</f>
        <v>8.8551163568831388</v>
      </c>
    </row>
    <row r="64" spans="1:23" x14ac:dyDescent="0.3">
      <c r="A64">
        <f t="shared" si="0"/>
        <v>0</v>
      </c>
      <c r="B64">
        <f>IF(C64=0,0,A64&amp;" "&amp;COUNTIF($A$1:A64,A64))</f>
        <v>0</v>
      </c>
      <c r="C64">
        <v>0</v>
      </c>
      <c r="D64" t="s">
        <v>94</v>
      </c>
      <c r="E64">
        <v>7800</v>
      </c>
      <c r="F64" t="s">
        <v>49</v>
      </c>
      <c r="G64">
        <v>8.7469998536822313</v>
      </c>
      <c r="J64">
        <f t="shared" si="1"/>
        <v>0</v>
      </c>
      <c r="K64">
        <f t="shared" si="1"/>
        <v>0</v>
      </c>
      <c r="L64">
        <f t="shared" si="1"/>
        <v>0</v>
      </c>
      <c r="M64">
        <f t="shared" si="1"/>
        <v>0</v>
      </c>
      <c r="R64">
        <f t="shared" si="2"/>
        <v>63</v>
      </c>
      <c r="T64" t="str">
        <f>VLOOKUP($W64,'Fanduel Export'!$BA:$BF,4,FALSE)</f>
        <v>DeAndre Hopkins</v>
      </c>
      <c r="U64">
        <f>VLOOKUP($W64,'Fanduel Export'!$BA:$BF,5,FALSE)</f>
        <v>7800</v>
      </c>
      <c r="V64" t="str">
        <f>VLOOKUP($W64,'Fanduel Export'!$BA:$BF,6,FALSE)</f>
        <v>WR</v>
      </c>
      <c r="W64">
        <f>LARGE('Fanduel Export'!$BA:$BA,R64)</f>
        <v>8.7469998536822313</v>
      </c>
    </row>
    <row r="65" spans="1:23" x14ac:dyDescent="0.3">
      <c r="A65">
        <f t="shared" si="0"/>
        <v>0</v>
      </c>
      <c r="B65">
        <f>IF(C65=0,0,A65&amp;" "&amp;COUNTIF($A$1:A65,A65))</f>
        <v>0</v>
      </c>
      <c r="C65">
        <v>0</v>
      </c>
      <c r="D65" t="s">
        <v>71</v>
      </c>
      <c r="E65">
        <v>7300</v>
      </c>
      <c r="F65" t="s">
        <v>49</v>
      </c>
      <c r="G65">
        <v>8.7059800937172049</v>
      </c>
      <c r="J65">
        <f t="shared" si="1"/>
        <v>0</v>
      </c>
      <c r="K65">
        <f t="shared" si="1"/>
        <v>0</v>
      </c>
      <c r="L65">
        <f t="shared" si="1"/>
        <v>0</v>
      </c>
      <c r="M65">
        <f t="shared" si="1"/>
        <v>0</v>
      </c>
      <c r="R65">
        <f t="shared" si="2"/>
        <v>64</v>
      </c>
      <c r="T65" t="str">
        <f>VLOOKUP($W65,'Fanduel Export'!$BA:$BF,4,FALSE)</f>
        <v>Kenny Golladay</v>
      </c>
      <c r="U65">
        <f>VLOOKUP($W65,'Fanduel Export'!$BA:$BF,5,FALSE)</f>
        <v>7300</v>
      </c>
      <c r="V65" t="str">
        <f>VLOOKUP($W65,'Fanduel Export'!$BA:$BF,6,FALSE)</f>
        <v>WR</v>
      </c>
      <c r="W65">
        <f>LARGE('Fanduel Export'!$BA:$BA,R65)</f>
        <v>8.7059800937172049</v>
      </c>
    </row>
    <row r="66" spans="1:23" x14ac:dyDescent="0.3">
      <c r="A66">
        <f t="shared" si="0"/>
        <v>0</v>
      </c>
      <c r="B66">
        <f>IF(C66=0,0,A66&amp;" "&amp;COUNTIF($A$1:A66,A66))</f>
        <v>0</v>
      </c>
      <c r="C66">
        <v>0</v>
      </c>
      <c r="D66" t="s">
        <v>152</v>
      </c>
      <c r="E66">
        <v>7100</v>
      </c>
      <c r="F66" t="s">
        <v>38</v>
      </c>
      <c r="G66">
        <v>8.664341671443287</v>
      </c>
      <c r="J66">
        <f t="shared" si="1"/>
        <v>0</v>
      </c>
      <c r="K66">
        <f t="shared" si="1"/>
        <v>0</v>
      </c>
      <c r="L66">
        <f t="shared" si="1"/>
        <v>0</v>
      </c>
      <c r="M66">
        <f t="shared" ref="M66" si="3">IF($F66=M$1,$C66*1,0)</f>
        <v>0</v>
      </c>
      <c r="R66">
        <f t="shared" si="2"/>
        <v>65</v>
      </c>
      <c r="T66" t="str">
        <f>VLOOKUP($W66,'Fanduel Export'!$BA:$BF,4,FALSE)</f>
        <v>Philip Rivers</v>
      </c>
      <c r="U66">
        <f>VLOOKUP($W66,'Fanduel Export'!$BA:$BF,5,FALSE)</f>
        <v>7100</v>
      </c>
      <c r="V66" t="str">
        <f>VLOOKUP($W66,'Fanduel Export'!$BA:$BF,6,FALSE)</f>
        <v>QB</v>
      </c>
      <c r="W66">
        <f>LARGE('Fanduel Export'!$BA:$BA,R66)</f>
        <v>8.664341671443287</v>
      </c>
    </row>
    <row r="67" spans="1:23" x14ac:dyDescent="0.3">
      <c r="A67">
        <f t="shared" ref="A67:A130" si="4">IF(C67=1,F67,0)</f>
        <v>0</v>
      </c>
      <c r="B67">
        <f>IF(C67=0,0,A67&amp;" "&amp;COUNTIF($A$1:A67,A67))</f>
        <v>0</v>
      </c>
      <c r="C67">
        <v>0</v>
      </c>
      <c r="D67" t="s">
        <v>150</v>
      </c>
      <c r="E67">
        <v>7200</v>
      </c>
      <c r="F67" t="s">
        <v>38</v>
      </c>
      <c r="G67">
        <v>8.5844131119082032</v>
      </c>
      <c r="J67">
        <f t="shared" ref="J67:M130" si="5">IF($F67=J$1,$C67*1,0)</f>
        <v>0</v>
      </c>
      <c r="K67">
        <f t="shared" si="5"/>
        <v>0</v>
      </c>
      <c r="L67">
        <f t="shared" si="5"/>
        <v>0</v>
      </c>
      <c r="M67">
        <f t="shared" si="5"/>
        <v>0</v>
      </c>
      <c r="R67">
        <f t="shared" si="2"/>
        <v>66</v>
      </c>
      <c r="T67" t="str">
        <f>VLOOKUP($W67,'Fanduel Export'!$BA:$BF,4,FALSE)</f>
        <v>Kirk Cousins</v>
      </c>
      <c r="U67">
        <f>VLOOKUP($W67,'Fanduel Export'!$BA:$BF,5,FALSE)</f>
        <v>7200</v>
      </c>
      <c r="V67" t="str">
        <f>VLOOKUP($W67,'Fanduel Export'!$BA:$BF,6,FALSE)</f>
        <v>QB</v>
      </c>
      <c r="W67">
        <f>LARGE('Fanduel Export'!$BA:$BA,R67)</f>
        <v>8.5844131119082032</v>
      </c>
    </row>
    <row r="68" spans="1:23" x14ac:dyDescent="0.3">
      <c r="A68">
        <f t="shared" si="4"/>
        <v>0</v>
      </c>
      <c r="B68">
        <f>IF(C68=0,0,A68&amp;" "&amp;COUNTIF($A$1:A68,A68))</f>
        <v>0</v>
      </c>
      <c r="C68">
        <v>0</v>
      </c>
      <c r="D68" t="s">
        <v>183</v>
      </c>
      <c r="E68">
        <v>5600</v>
      </c>
      <c r="F68" t="s">
        <v>49</v>
      </c>
      <c r="G68">
        <v>8.4410307613294613</v>
      </c>
      <c r="J68">
        <f t="shared" si="5"/>
        <v>0</v>
      </c>
      <c r="K68">
        <f t="shared" si="5"/>
        <v>0</v>
      </c>
      <c r="L68">
        <f t="shared" si="5"/>
        <v>0</v>
      </c>
      <c r="M68">
        <f t="shared" si="5"/>
        <v>0</v>
      </c>
      <c r="R68">
        <f t="shared" ref="R68:R131" si="6">R67+1</f>
        <v>67</v>
      </c>
      <c r="T68" t="str">
        <f>VLOOKUP($W68,'Fanduel Export'!$BA:$BF,4,FALSE)</f>
        <v>Robby Anderson</v>
      </c>
      <c r="U68">
        <f>VLOOKUP($W68,'Fanduel Export'!$BA:$BF,5,FALSE)</f>
        <v>5600</v>
      </c>
      <c r="V68" t="str">
        <f>VLOOKUP($W68,'Fanduel Export'!$BA:$BF,6,FALSE)</f>
        <v>WR</v>
      </c>
      <c r="W68">
        <f>LARGE('Fanduel Export'!$BA:$BA,R68)</f>
        <v>8.4410307613294613</v>
      </c>
    </row>
    <row r="69" spans="1:23" x14ac:dyDescent="0.3">
      <c r="A69">
        <f t="shared" si="4"/>
        <v>0</v>
      </c>
      <c r="B69">
        <f>IF(C69=0,0,A69&amp;" "&amp;COUNTIF($A$1:A69,A69))</f>
        <v>0</v>
      </c>
      <c r="C69">
        <v>0</v>
      </c>
      <c r="D69" t="s">
        <v>129</v>
      </c>
      <c r="E69">
        <v>6500</v>
      </c>
      <c r="F69" t="s">
        <v>34</v>
      </c>
      <c r="G69">
        <v>8.3541171332499964</v>
      </c>
      <c r="J69">
        <f t="shared" si="5"/>
        <v>0</v>
      </c>
      <c r="K69">
        <f t="shared" si="5"/>
        <v>0</v>
      </c>
      <c r="L69">
        <f t="shared" si="5"/>
        <v>0</v>
      </c>
      <c r="M69">
        <f t="shared" si="5"/>
        <v>0</v>
      </c>
      <c r="R69">
        <f t="shared" si="6"/>
        <v>68</v>
      </c>
      <c r="T69" t="str">
        <f>VLOOKUP($W69,'Fanduel Export'!$BA:$BF,4,FALSE)</f>
        <v>Le'Veon Bell</v>
      </c>
      <c r="U69">
        <f>VLOOKUP($W69,'Fanduel Export'!$BA:$BF,5,FALSE)</f>
        <v>6500</v>
      </c>
      <c r="V69" t="str">
        <f>VLOOKUP($W69,'Fanduel Export'!$BA:$BF,6,FALSE)</f>
        <v>RB</v>
      </c>
      <c r="W69">
        <f>LARGE('Fanduel Export'!$BA:$BA,R69)</f>
        <v>8.3541171332499964</v>
      </c>
    </row>
    <row r="70" spans="1:23" x14ac:dyDescent="0.3">
      <c r="A70">
        <f t="shared" si="4"/>
        <v>0</v>
      </c>
      <c r="B70">
        <f>IF(C70=0,0,A70&amp;" "&amp;COUNTIF($A$1:A70,A70))</f>
        <v>0</v>
      </c>
      <c r="C70">
        <v>0</v>
      </c>
      <c r="D70" t="s">
        <v>68</v>
      </c>
      <c r="E70">
        <v>7200</v>
      </c>
      <c r="F70" t="s">
        <v>34</v>
      </c>
      <c r="G70">
        <v>8.2669088228964256</v>
      </c>
      <c r="J70">
        <f t="shared" si="5"/>
        <v>0</v>
      </c>
      <c r="K70">
        <f t="shared" si="5"/>
        <v>0</v>
      </c>
      <c r="L70">
        <f t="shared" si="5"/>
        <v>0</v>
      </c>
      <c r="M70">
        <f t="shared" si="5"/>
        <v>0</v>
      </c>
      <c r="R70">
        <f t="shared" si="6"/>
        <v>69</v>
      </c>
      <c r="T70" t="str">
        <f>VLOOKUP($W70,'Fanduel Export'!$BA:$BF,4,FALSE)</f>
        <v>Chris Carson</v>
      </c>
      <c r="U70">
        <f>VLOOKUP($W70,'Fanduel Export'!$BA:$BF,5,FALSE)</f>
        <v>7200</v>
      </c>
      <c r="V70" t="str">
        <f>VLOOKUP($W70,'Fanduel Export'!$BA:$BF,6,FALSE)</f>
        <v>RB</v>
      </c>
      <c r="W70">
        <f>LARGE('Fanduel Export'!$BA:$BA,R70)</f>
        <v>8.2669088228964256</v>
      </c>
    </row>
    <row r="71" spans="1:23" x14ac:dyDescent="0.3">
      <c r="A71">
        <f t="shared" si="4"/>
        <v>0</v>
      </c>
      <c r="B71">
        <f>IF(C71=0,0,A71&amp;" "&amp;COUNTIF($A$1:A71,A71))</f>
        <v>0</v>
      </c>
      <c r="C71">
        <v>0</v>
      </c>
      <c r="D71" t="s">
        <v>161</v>
      </c>
      <c r="E71">
        <v>6800</v>
      </c>
      <c r="F71" t="s">
        <v>38</v>
      </c>
      <c r="G71">
        <v>8.2572878955237812</v>
      </c>
      <c r="J71">
        <f t="shared" si="5"/>
        <v>0</v>
      </c>
      <c r="K71">
        <f t="shared" si="5"/>
        <v>0</v>
      </c>
      <c r="L71">
        <f t="shared" si="5"/>
        <v>0</v>
      </c>
      <c r="M71">
        <f t="shared" si="5"/>
        <v>0</v>
      </c>
      <c r="R71">
        <f t="shared" si="6"/>
        <v>70</v>
      </c>
      <c r="T71" t="str">
        <f>VLOOKUP($W71,'Fanduel Export'!$BA:$BF,4,FALSE)</f>
        <v>Sam Darnold</v>
      </c>
      <c r="U71">
        <f>VLOOKUP($W71,'Fanduel Export'!$BA:$BF,5,FALSE)</f>
        <v>6800</v>
      </c>
      <c r="V71" t="str">
        <f>VLOOKUP($W71,'Fanduel Export'!$BA:$BF,6,FALSE)</f>
        <v>QB</v>
      </c>
      <c r="W71">
        <f>LARGE('Fanduel Export'!$BA:$BA,R71)</f>
        <v>8.2572878955237812</v>
      </c>
    </row>
    <row r="72" spans="1:23" x14ac:dyDescent="0.3">
      <c r="A72">
        <f t="shared" si="4"/>
        <v>0</v>
      </c>
      <c r="B72">
        <f>IF(C72=0,0,A72&amp;" "&amp;COUNTIF($A$1:A72,A72))</f>
        <v>0</v>
      </c>
      <c r="C72">
        <v>0</v>
      </c>
      <c r="D72" t="s">
        <v>211</v>
      </c>
      <c r="E72">
        <v>6000</v>
      </c>
      <c r="F72" t="s">
        <v>38</v>
      </c>
      <c r="G72">
        <v>8.2351546428794471</v>
      </c>
      <c r="J72">
        <f t="shared" si="5"/>
        <v>0</v>
      </c>
      <c r="K72">
        <f t="shared" si="5"/>
        <v>0</v>
      </c>
      <c r="L72">
        <f t="shared" si="5"/>
        <v>0</v>
      </c>
      <c r="M72">
        <f t="shared" si="5"/>
        <v>0</v>
      </c>
      <c r="R72">
        <f t="shared" si="6"/>
        <v>71</v>
      </c>
      <c r="T72" t="str">
        <f>VLOOKUP($W72,'Fanduel Export'!$BA:$BF,4,FALSE)</f>
        <v>Joe Flacco</v>
      </c>
      <c r="U72">
        <f>VLOOKUP($W72,'Fanduel Export'!$BA:$BF,5,FALSE)</f>
        <v>6000</v>
      </c>
      <c r="V72" t="str">
        <f>VLOOKUP($W72,'Fanduel Export'!$BA:$BF,6,FALSE)</f>
        <v>QB</v>
      </c>
      <c r="W72">
        <f>LARGE('Fanduel Export'!$BA:$BA,R72)</f>
        <v>8.2351546428794471</v>
      </c>
    </row>
    <row r="73" spans="1:23" x14ac:dyDescent="0.3">
      <c r="A73">
        <f t="shared" si="4"/>
        <v>0</v>
      </c>
      <c r="B73">
        <f>IF(C73=0,0,A73&amp;" "&amp;COUNTIF($A$1:A73,A73))</f>
        <v>0</v>
      </c>
      <c r="C73">
        <v>0</v>
      </c>
      <c r="D73" t="s">
        <v>496</v>
      </c>
      <c r="E73">
        <v>6000</v>
      </c>
      <c r="F73" t="s">
        <v>38</v>
      </c>
      <c r="G73">
        <v>8.2075540586149618</v>
      </c>
      <c r="J73">
        <f t="shared" si="5"/>
        <v>0</v>
      </c>
      <c r="K73">
        <f t="shared" si="5"/>
        <v>0</v>
      </c>
      <c r="L73">
        <f t="shared" si="5"/>
        <v>0</v>
      </c>
      <c r="M73">
        <f t="shared" si="5"/>
        <v>0</v>
      </c>
      <c r="R73">
        <f t="shared" si="6"/>
        <v>72</v>
      </c>
      <c r="T73" t="str">
        <f>VLOOKUP($W73,'Fanduel Export'!$BA:$BF,4,FALSE)</f>
        <v>Matt Barkley</v>
      </c>
      <c r="U73">
        <f>VLOOKUP($W73,'Fanduel Export'!$BA:$BF,5,FALSE)</f>
        <v>6000</v>
      </c>
      <c r="V73" t="str">
        <f>VLOOKUP($W73,'Fanduel Export'!$BA:$BF,6,FALSE)</f>
        <v>QB</v>
      </c>
      <c r="W73">
        <f>LARGE('Fanduel Export'!$BA:$BA,R73)</f>
        <v>8.2075540586149618</v>
      </c>
    </row>
    <row r="74" spans="1:23" x14ac:dyDescent="0.3">
      <c r="A74">
        <f t="shared" si="4"/>
        <v>0</v>
      </c>
      <c r="B74">
        <f>IF(C74=0,0,A74&amp;" "&amp;COUNTIF($A$1:A74,A74))</f>
        <v>0</v>
      </c>
      <c r="C74">
        <v>0</v>
      </c>
      <c r="D74" t="s">
        <v>169</v>
      </c>
      <c r="E74">
        <v>5300</v>
      </c>
      <c r="F74" t="s">
        <v>34</v>
      </c>
      <c r="G74">
        <v>8.0711847229658495</v>
      </c>
      <c r="J74">
        <f t="shared" si="5"/>
        <v>0</v>
      </c>
      <c r="K74">
        <f t="shared" si="5"/>
        <v>0</v>
      </c>
      <c r="L74">
        <f t="shared" si="5"/>
        <v>0</v>
      </c>
      <c r="M74">
        <f t="shared" si="5"/>
        <v>0</v>
      </c>
      <c r="R74">
        <f t="shared" si="6"/>
        <v>73</v>
      </c>
      <c r="T74" t="str">
        <f>VLOOKUP($W74,'Fanduel Export'!$BA:$BF,4,FALSE)</f>
        <v>James White</v>
      </c>
      <c r="U74">
        <f>VLOOKUP($W74,'Fanduel Export'!$BA:$BF,5,FALSE)</f>
        <v>5300</v>
      </c>
      <c r="V74" t="str">
        <f>VLOOKUP($W74,'Fanduel Export'!$BA:$BF,6,FALSE)</f>
        <v>RB</v>
      </c>
      <c r="W74">
        <f>LARGE('Fanduel Export'!$BA:$BA,R74)</f>
        <v>8.0711847229658495</v>
      </c>
    </row>
    <row r="75" spans="1:23" x14ac:dyDescent="0.3">
      <c r="A75">
        <f t="shared" si="4"/>
        <v>0</v>
      </c>
      <c r="B75">
        <f>IF(C75=0,0,A75&amp;" "&amp;COUNTIF($A$1:A75,A75))</f>
        <v>0</v>
      </c>
      <c r="C75">
        <v>0</v>
      </c>
      <c r="D75" t="s">
        <v>274</v>
      </c>
      <c r="E75">
        <v>6000</v>
      </c>
      <c r="F75" t="s">
        <v>38</v>
      </c>
      <c r="G75">
        <v>8.0618740566910496</v>
      </c>
      <c r="J75">
        <f t="shared" si="5"/>
        <v>0</v>
      </c>
      <c r="K75">
        <f t="shared" si="5"/>
        <v>0</v>
      </c>
      <c r="L75">
        <f t="shared" si="5"/>
        <v>0</v>
      </c>
      <c r="M75">
        <f t="shared" si="5"/>
        <v>0</v>
      </c>
      <c r="R75">
        <f t="shared" si="6"/>
        <v>74</v>
      </c>
      <c r="T75" t="str">
        <f>VLOOKUP($W75,'Fanduel Export'!$BA:$BF,4,FALSE)</f>
        <v>David Blough</v>
      </c>
      <c r="U75">
        <f>VLOOKUP($W75,'Fanduel Export'!$BA:$BF,5,FALSE)</f>
        <v>6000</v>
      </c>
      <c r="V75" t="str">
        <f>VLOOKUP($W75,'Fanduel Export'!$BA:$BF,6,FALSE)</f>
        <v>QB</v>
      </c>
      <c r="W75">
        <f>LARGE('Fanduel Export'!$BA:$BA,R75)</f>
        <v>8.0618740566910496</v>
      </c>
    </row>
    <row r="76" spans="1:23" x14ac:dyDescent="0.3">
      <c r="A76">
        <f t="shared" si="4"/>
        <v>0</v>
      </c>
      <c r="B76">
        <f>IF(C76=0,0,A76&amp;" "&amp;COUNTIF($A$1:A76,A76))</f>
        <v>0</v>
      </c>
      <c r="C76">
        <v>0</v>
      </c>
      <c r="D76" t="s">
        <v>85</v>
      </c>
      <c r="E76">
        <v>6700</v>
      </c>
      <c r="F76" t="s">
        <v>49</v>
      </c>
      <c r="G76">
        <v>8.0239934021291539</v>
      </c>
      <c r="J76">
        <f t="shared" si="5"/>
        <v>0</v>
      </c>
      <c r="K76">
        <f t="shared" si="5"/>
        <v>0</v>
      </c>
      <c r="L76">
        <f t="shared" si="5"/>
        <v>0</v>
      </c>
      <c r="M76">
        <f t="shared" si="5"/>
        <v>0</v>
      </c>
      <c r="R76">
        <f t="shared" si="6"/>
        <v>75</v>
      </c>
      <c r="T76" t="str">
        <f>VLOOKUP($W76,'Fanduel Export'!$BA:$BF,4,FALSE)</f>
        <v>DeVante Parker</v>
      </c>
      <c r="U76">
        <f>VLOOKUP($W76,'Fanduel Export'!$BA:$BF,5,FALSE)</f>
        <v>6700</v>
      </c>
      <c r="V76" t="str">
        <f>VLOOKUP($W76,'Fanduel Export'!$BA:$BF,6,FALSE)</f>
        <v>WR</v>
      </c>
      <c r="W76">
        <f>LARGE('Fanduel Export'!$BA:$BA,R76)</f>
        <v>8.0239934021291539</v>
      </c>
    </row>
    <row r="77" spans="1:23" x14ac:dyDescent="0.3">
      <c r="A77">
        <f t="shared" si="4"/>
        <v>0</v>
      </c>
      <c r="B77">
        <f>IF(C77=0,0,A77&amp;" "&amp;COUNTIF($A$1:A77,A77))</f>
        <v>0</v>
      </c>
      <c r="C77">
        <v>0</v>
      </c>
      <c r="D77" t="s">
        <v>253</v>
      </c>
      <c r="E77">
        <v>5800</v>
      </c>
      <c r="F77" t="s">
        <v>34</v>
      </c>
      <c r="G77">
        <v>8.0104786945290201</v>
      </c>
      <c r="J77">
        <f t="shared" si="5"/>
        <v>0</v>
      </c>
      <c r="K77">
        <f t="shared" si="5"/>
        <v>0</v>
      </c>
      <c r="L77">
        <f t="shared" si="5"/>
        <v>0</v>
      </c>
      <c r="M77">
        <f t="shared" si="5"/>
        <v>0</v>
      </c>
      <c r="R77">
        <f t="shared" si="6"/>
        <v>76</v>
      </c>
      <c r="T77" t="str">
        <f>VLOOKUP($W77,'Fanduel Export'!$BA:$BF,4,FALSE)</f>
        <v>Kareem Hunt</v>
      </c>
      <c r="U77">
        <f>VLOOKUP($W77,'Fanduel Export'!$BA:$BF,5,FALSE)</f>
        <v>5800</v>
      </c>
      <c r="V77" t="str">
        <f>VLOOKUP($W77,'Fanduel Export'!$BA:$BF,6,FALSE)</f>
        <v>RB</v>
      </c>
      <c r="W77">
        <f>LARGE('Fanduel Export'!$BA:$BA,R77)</f>
        <v>8.0104786945290201</v>
      </c>
    </row>
    <row r="78" spans="1:23" x14ac:dyDescent="0.3">
      <c r="A78">
        <f t="shared" si="4"/>
        <v>0</v>
      </c>
      <c r="B78">
        <f>IF(C78=0,0,A78&amp;" "&amp;COUNTIF($A$1:A78,A78))</f>
        <v>0</v>
      </c>
      <c r="C78">
        <v>0</v>
      </c>
      <c r="D78" t="s">
        <v>210</v>
      </c>
      <c r="E78">
        <v>5200</v>
      </c>
      <c r="F78" t="s">
        <v>34</v>
      </c>
      <c r="G78">
        <v>7.7694516852676392</v>
      </c>
      <c r="J78">
        <f t="shared" si="5"/>
        <v>0</v>
      </c>
      <c r="K78">
        <f t="shared" si="5"/>
        <v>0</v>
      </c>
      <c r="L78">
        <f t="shared" si="5"/>
        <v>0</v>
      </c>
      <c r="M78">
        <f t="shared" si="5"/>
        <v>0</v>
      </c>
      <c r="R78">
        <f t="shared" si="6"/>
        <v>77</v>
      </c>
      <c r="T78" t="str">
        <f>VLOOKUP($W78,'Fanduel Export'!$BA:$BF,4,FALSE)</f>
        <v>Tarik Cohen</v>
      </c>
      <c r="U78">
        <f>VLOOKUP($W78,'Fanduel Export'!$BA:$BF,5,FALSE)</f>
        <v>5200</v>
      </c>
      <c r="V78" t="str">
        <f>VLOOKUP($W78,'Fanduel Export'!$BA:$BF,6,FALSE)</f>
        <v>RB</v>
      </c>
      <c r="W78">
        <f>LARGE('Fanduel Export'!$BA:$BA,R78)</f>
        <v>7.7694516852676392</v>
      </c>
    </row>
    <row r="79" spans="1:23" x14ac:dyDescent="0.3">
      <c r="A79">
        <f t="shared" si="4"/>
        <v>0</v>
      </c>
      <c r="B79">
        <f>IF(C79=0,0,A79&amp;" "&amp;COUNTIF($A$1:A79,A79))</f>
        <v>0</v>
      </c>
      <c r="C79">
        <v>0</v>
      </c>
      <c r="D79" t="s">
        <v>175</v>
      </c>
      <c r="E79">
        <v>6300</v>
      </c>
      <c r="F79" t="s">
        <v>34</v>
      </c>
      <c r="G79">
        <v>7.7227548902846168</v>
      </c>
      <c r="J79">
        <f t="shared" si="5"/>
        <v>0</v>
      </c>
      <c r="K79">
        <f t="shared" si="5"/>
        <v>0</v>
      </c>
      <c r="L79">
        <f t="shared" si="5"/>
        <v>0</v>
      </c>
      <c r="M79">
        <f t="shared" si="5"/>
        <v>0</v>
      </c>
      <c r="R79">
        <f t="shared" si="6"/>
        <v>78</v>
      </c>
      <c r="T79" t="str">
        <f>VLOOKUP($W79,'Fanduel Export'!$BA:$BF,4,FALSE)</f>
        <v>Devin Singletary</v>
      </c>
      <c r="U79">
        <f>VLOOKUP($W79,'Fanduel Export'!$BA:$BF,5,FALSE)</f>
        <v>6300</v>
      </c>
      <c r="V79" t="str">
        <f>VLOOKUP($W79,'Fanduel Export'!$BA:$BF,6,FALSE)</f>
        <v>RB</v>
      </c>
      <c r="W79">
        <f>LARGE('Fanduel Export'!$BA:$BA,R79)</f>
        <v>7.7227548902846168</v>
      </c>
    </row>
    <row r="80" spans="1:23" x14ac:dyDescent="0.3">
      <c r="A80">
        <f t="shared" si="4"/>
        <v>0</v>
      </c>
      <c r="B80">
        <f>IF(C80=0,0,A80&amp;" "&amp;COUNTIF($A$1:A80,A80))</f>
        <v>0</v>
      </c>
      <c r="C80">
        <v>0</v>
      </c>
      <c r="D80" t="s">
        <v>118</v>
      </c>
      <c r="E80">
        <v>6600</v>
      </c>
      <c r="F80" t="s">
        <v>49</v>
      </c>
      <c r="G80">
        <v>7.6928677099969356</v>
      </c>
      <c r="J80">
        <f t="shared" si="5"/>
        <v>0</v>
      </c>
      <c r="K80">
        <f t="shared" si="5"/>
        <v>0</v>
      </c>
      <c r="L80">
        <f t="shared" si="5"/>
        <v>0</v>
      </c>
      <c r="M80">
        <f t="shared" si="5"/>
        <v>0</v>
      </c>
      <c r="R80">
        <f t="shared" si="6"/>
        <v>79</v>
      </c>
      <c r="T80" t="str">
        <f>VLOOKUP($W80,'Fanduel Export'!$BA:$BF,4,FALSE)</f>
        <v>Stefon Diggs</v>
      </c>
      <c r="U80">
        <f>VLOOKUP($W80,'Fanduel Export'!$BA:$BF,5,FALSE)</f>
        <v>6600</v>
      </c>
      <c r="V80" t="str">
        <f>VLOOKUP($W80,'Fanduel Export'!$BA:$BF,6,FALSE)</f>
        <v>WR</v>
      </c>
      <c r="W80">
        <f>LARGE('Fanduel Export'!$BA:$BA,R80)</f>
        <v>7.6928677099969356</v>
      </c>
    </row>
    <row r="81" spans="1:23" x14ac:dyDescent="0.3">
      <c r="A81">
        <f t="shared" si="4"/>
        <v>0</v>
      </c>
      <c r="B81">
        <f>IF(C81=0,0,A81&amp;" "&amp;COUNTIF($A$1:A81,A81))</f>
        <v>0</v>
      </c>
      <c r="C81">
        <v>0</v>
      </c>
      <c r="D81" t="s">
        <v>177</v>
      </c>
      <c r="E81">
        <v>5500</v>
      </c>
      <c r="F81" t="s">
        <v>49</v>
      </c>
      <c r="G81">
        <v>7.6587287142502269</v>
      </c>
      <c r="J81">
        <f t="shared" si="5"/>
        <v>0</v>
      </c>
      <c r="K81">
        <f t="shared" si="5"/>
        <v>0</v>
      </c>
      <c r="L81">
        <f t="shared" si="5"/>
        <v>0</v>
      </c>
      <c r="M81">
        <f t="shared" si="5"/>
        <v>0</v>
      </c>
      <c r="R81">
        <f t="shared" si="6"/>
        <v>80</v>
      </c>
      <c r="T81" t="str">
        <f>VLOOKUP($W81,'Fanduel Export'!$BA:$BF,4,FALSE)</f>
        <v>Curtis Samuel</v>
      </c>
      <c r="U81">
        <f>VLOOKUP($W81,'Fanduel Export'!$BA:$BF,5,FALSE)</f>
        <v>5500</v>
      </c>
      <c r="V81" t="str">
        <f>VLOOKUP($W81,'Fanduel Export'!$BA:$BF,6,FALSE)</f>
        <v>WR</v>
      </c>
      <c r="W81">
        <f>LARGE('Fanduel Export'!$BA:$BA,R81)</f>
        <v>7.6587287142502269</v>
      </c>
    </row>
    <row r="82" spans="1:23" x14ac:dyDescent="0.3">
      <c r="A82">
        <f t="shared" si="4"/>
        <v>0</v>
      </c>
      <c r="B82">
        <f>IF(C82=0,0,A82&amp;" "&amp;COUNTIF($A$1:A82,A82))</f>
        <v>0</v>
      </c>
      <c r="C82">
        <v>0</v>
      </c>
      <c r="D82" t="s">
        <v>227</v>
      </c>
      <c r="E82">
        <v>5400</v>
      </c>
      <c r="F82" t="s">
        <v>49</v>
      </c>
      <c r="G82">
        <v>7.6345707077836495</v>
      </c>
      <c r="J82">
        <f t="shared" si="5"/>
        <v>0</v>
      </c>
      <c r="K82">
        <f t="shared" si="5"/>
        <v>0</v>
      </c>
      <c r="L82">
        <f t="shared" si="5"/>
        <v>0</v>
      </c>
      <c r="M82">
        <f t="shared" si="5"/>
        <v>0</v>
      </c>
      <c r="R82">
        <f t="shared" si="6"/>
        <v>81</v>
      </c>
      <c r="T82" t="str">
        <f>VLOOKUP($W82,'Fanduel Export'!$BA:$BF,4,FALSE)</f>
        <v>Anthony Miller</v>
      </c>
      <c r="U82">
        <f>VLOOKUP($W82,'Fanduel Export'!$BA:$BF,5,FALSE)</f>
        <v>5400</v>
      </c>
      <c r="V82" t="str">
        <f>VLOOKUP($W82,'Fanduel Export'!$BA:$BF,6,FALSE)</f>
        <v>WR</v>
      </c>
      <c r="W82">
        <f>LARGE('Fanduel Export'!$BA:$BA,R82)</f>
        <v>7.6345707077836495</v>
      </c>
    </row>
    <row r="83" spans="1:23" x14ac:dyDescent="0.3">
      <c r="A83">
        <f t="shared" si="4"/>
        <v>0</v>
      </c>
      <c r="B83">
        <f>IF(C83=0,0,A83&amp;" "&amp;COUNTIF($A$1:A83,A83))</f>
        <v>0</v>
      </c>
      <c r="C83">
        <v>0</v>
      </c>
      <c r="D83" t="s">
        <v>174</v>
      </c>
      <c r="E83">
        <v>6000</v>
      </c>
      <c r="F83" t="s">
        <v>49</v>
      </c>
      <c r="G83">
        <v>7.5177771741496784</v>
      </c>
      <c r="J83">
        <f t="shared" si="5"/>
        <v>0</v>
      </c>
      <c r="K83">
        <f t="shared" si="5"/>
        <v>0</v>
      </c>
      <c r="L83">
        <f t="shared" si="5"/>
        <v>0</v>
      </c>
      <c r="M83">
        <f t="shared" si="5"/>
        <v>0</v>
      </c>
      <c r="R83">
        <f t="shared" si="6"/>
        <v>82</v>
      </c>
      <c r="T83" t="str">
        <f>VLOOKUP($W83,'Fanduel Export'!$BA:$BF,4,FALSE)</f>
        <v>Jamison Crowder</v>
      </c>
      <c r="U83">
        <f>VLOOKUP($W83,'Fanduel Export'!$BA:$BF,5,FALSE)</f>
        <v>6000</v>
      </c>
      <c r="V83" t="str">
        <f>VLOOKUP($W83,'Fanduel Export'!$BA:$BF,6,FALSE)</f>
        <v>WR</v>
      </c>
      <c r="W83">
        <f>LARGE('Fanduel Export'!$BA:$BA,R83)</f>
        <v>7.5177771741496784</v>
      </c>
    </row>
    <row r="84" spans="1:23" x14ac:dyDescent="0.3">
      <c r="A84">
        <f t="shared" si="4"/>
        <v>0</v>
      </c>
      <c r="B84">
        <f>IF(C84=0,0,A84&amp;" "&amp;COUNTIF($A$1:A84,A84))</f>
        <v>0</v>
      </c>
      <c r="C84">
        <v>0</v>
      </c>
      <c r="D84" t="s">
        <v>69</v>
      </c>
      <c r="E84">
        <v>6800</v>
      </c>
      <c r="F84" t="s">
        <v>52</v>
      </c>
      <c r="G84">
        <v>7.5125620436481055</v>
      </c>
      <c r="J84">
        <f t="shared" si="5"/>
        <v>0</v>
      </c>
      <c r="K84">
        <f t="shared" si="5"/>
        <v>0</v>
      </c>
      <c r="L84">
        <f t="shared" si="5"/>
        <v>0</v>
      </c>
      <c r="M84">
        <f t="shared" si="5"/>
        <v>0</v>
      </c>
      <c r="R84">
        <f t="shared" si="6"/>
        <v>83</v>
      </c>
      <c r="T84" t="str">
        <f>VLOOKUP($W84,'Fanduel Export'!$BA:$BF,4,FALSE)</f>
        <v>Darren Waller</v>
      </c>
      <c r="U84">
        <f>VLOOKUP($W84,'Fanduel Export'!$BA:$BF,5,FALSE)</f>
        <v>6800</v>
      </c>
      <c r="V84" t="str">
        <f>VLOOKUP($W84,'Fanduel Export'!$BA:$BF,6,FALSE)</f>
        <v>TE</v>
      </c>
      <c r="W84">
        <f>LARGE('Fanduel Export'!$BA:$BA,R84)</f>
        <v>7.5125620436481055</v>
      </c>
    </row>
    <row r="85" spans="1:23" x14ac:dyDescent="0.3">
      <c r="A85">
        <f t="shared" si="4"/>
        <v>0</v>
      </c>
      <c r="B85">
        <f>IF(C85=0,0,A85&amp;" "&amp;COUNTIF($A$1:A85,A85))</f>
        <v>0</v>
      </c>
      <c r="C85">
        <v>0</v>
      </c>
      <c r="D85" t="s">
        <v>138</v>
      </c>
      <c r="E85">
        <v>6000</v>
      </c>
      <c r="F85" t="s">
        <v>49</v>
      </c>
      <c r="G85">
        <v>7.4846871862498947</v>
      </c>
      <c r="J85">
        <f t="shared" si="5"/>
        <v>0</v>
      </c>
      <c r="K85">
        <f t="shared" si="5"/>
        <v>0</v>
      </c>
      <c r="L85">
        <f t="shared" si="5"/>
        <v>0</v>
      </c>
      <c r="M85">
        <f t="shared" si="5"/>
        <v>0</v>
      </c>
      <c r="R85">
        <f t="shared" si="6"/>
        <v>84</v>
      </c>
      <c r="T85" t="str">
        <f>VLOOKUP($W85,'Fanduel Export'!$BA:$BF,4,FALSE)</f>
        <v>Deebo Samuel</v>
      </c>
      <c r="U85">
        <f>VLOOKUP($W85,'Fanduel Export'!$BA:$BF,5,FALSE)</f>
        <v>6000</v>
      </c>
      <c r="V85" t="str">
        <f>VLOOKUP($W85,'Fanduel Export'!$BA:$BF,6,FALSE)</f>
        <v>WR</v>
      </c>
      <c r="W85">
        <f>LARGE('Fanduel Export'!$BA:$BA,R85)</f>
        <v>7.4846871862498947</v>
      </c>
    </row>
    <row r="86" spans="1:23" x14ac:dyDescent="0.3">
      <c r="A86">
        <f t="shared" si="4"/>
        <v>0</v>
      </c>
      <c r="B86">
        <f>IF(C86=0,0,A86&amp;" "&amp;COUNTIF($A$1:A86,A86))</f>
        <v>0</v>
      </c>
      <c r="C86">
        <v>0</v>
      </c>
      <c r="D86" t="s">
        <v>119</v>
      </c>
      <c r="E86">
        <v>6100</v>
      </c>
      <c r="F86" t="s">
        <v>49</v>
      </c>
      <c r="G86">
        <v>7.3681480478936621</v>
      </c>
      <c r="J86">
        <f t="shared" si="5"/>
        <v>0</v>
      </c>
      <c r="K86">
        <f t="shared" si="5"/>
        <v>0</v>
      </c>
      <c r="L86">
        <f t="shared" si="5"/>
        <v>0</v>
      </c>
      <c r="M86">
        <f t="shared" si="5"/>
        <v>0</v>
      </c>
      <c r="R86">
        <f t="shared" si="6"/>
        <v>85</v>
      </c>
      <c r="T86" t="str">
        <f>VLOOKUP($W86,'Fanduel Export'!$BA:$BF,4,FALSE)</f>
        <v>John Brown</v>
      </c>
      <c r="U86">
        <f>VLOOKUP($W86,'Fanduel Export'!$BA:$BF,5,FALSE)</f>
        <v>6100</v>
      </c>
      <c r="V86" t="str">
        <f>VLOOKUP($W86,'Fanduel Export'!$BA:$BF,6,FALSE)</f>
        <v>WR</v>
      </c>
      <c r="W86">
        <f>LARGE('Fanduel Export'!$BA:$BA,R86)</f>
        <v>7.3681480478936621</v>
      </c>
    </row>
    <row r="87" spans="1:23" x14ac:dyDescent="0.3">
      <c r="A87">
        <f t="shared" si="4"/>
        <v>0</v>
      </c>
      <c r="B87">
        <f>IF(C87=0,0,A87&amp;" "&amp;COUNTIF($A$1:A87,A87))</f>
        <v>0</v>
      </c>
      <c r="C87">
        <v>0</v>
      </c>
      <c r="D87" t="s">
        <v>171</v>
      </c>
      <c r="E87">
        <v>5600</v>
      </c>
      <c r="F87" t="s">
        <v>49</v>
      </c>
      <c r="G87">
        <v>7.1941351073357396</v>
      </c>
      <c r="J87">
        <f t="shared" si="5"/>
        <v>0</v>
      </c>
      <c r="K87">
        <f t="shared" si="5"/>
        <v>0</v>
      </c>
      <c r="L87">
        <f t="shared" si="5"/>
        <v>0</v>
      </c>
      <c r="M87">
        <f t="shared" si="5"/>
        <v>0</v>
      </c>
      <c r="R87">
        <f t="shared" si="6"/>
        <v>86</v>
      </c>
      <c r="T87" t="str">
        <f>VLOOKUP($W87,'Fanduel Export'!$BA:$BF,4,FALSE)</f>
        <v>Emmanuel Sanders</v>
      </c>
      <c r="U87">
        <f>VLOOKUP($W87,'Fanduel Export'!$BA:$BF,5,FALSE)</f>
        <v>5600</v>
      </c>
      <c r="V87" t="str">
        <f>VLOOKUP($W87,'Fanduel Export'!$BA:$BF,6,FALSE)</f>
        <v>WR</v>
      </c>
      <c r="W87">
        <f>LARGE('Fanduel Export'!$BA:$BA,R87)</f>
        <v>7.1941351073357396</v>
      </c>
    </row>
    <row r="88" spans="1:23" x14ac:dyDescent="0.3">
      <c r="A88">
        <f t="shared" si="4"/>
        <v>0</v>
      </c>
      <c r="B88">
        <f>IF(C88=0,0,A88&amp;" "&amp;COUNTIF($A$1:A88,A88))</f>
        <v>0</v>
      </c>
      <c r="C88">
        <v>0</v>
      </c>
      <c r="D88" t="s">
        <v>1991</v>
      </c>
      <c r="E88">
        <v>7100</v>
      </c>
      <c r="F88" t="s">
        <v>34</v>
      </c>
      <c r="G88">
        <v>7.1845276828544504</v>
      </c>
      <c r="J88">
        <f t="shared" si="5"/>
        <v>0</v>
      </c>
      <c r="K88">
        <f t="shared" si="5"/>
        <v>0</v>
      </c>
      <c r="L88">
        <f t="shared" si="5"/>
        <v>0</v>
      </c>
      <c r="M88">
        <f t="shared" si="5"/>
        <v>0</v>
      </c>
      <c r="R88">
        <f t="shared" si="6"/>
        <v>87</v>
      </c>
      <c r="T88" t="str">
        <f>VLOOKUP($W88,'Fanduel Export'!$BA:$BF,4,FALSE)</f>
        <v>Todd Gurley II</v>
      </c>
      <c r="U88">
        <f>VLOOKUP($W88,'Fanduel Export'!$BA:$BF,5,FALSE)</f>
        <v>7100</v>
      </c>
      <c r="V88" t="str">
        <f>VLOOKUP($W88,'Fanduel Export'!$BA:$BF,6,FALSE)</f>
        <v>RB</v>
      </c>
      <c r="W88">
        <f>LARGE('Fanduel Export'!$BA:$BA,R88)</f>
        <v>7.1845276828544504</v>
      </c>
    </row>
    <row r="89" spans="1:23" x14ac:dyDescent="0.3">
      <c r="A89">
        <f t="shared" si="4"/>
        <v>0</v>
      </c>
      <c r="B89">
        <f>IF(C89=0,0,A89&amp;" "&amp;COUNTIF($A$1:A89,A89))</f>
        <v>0</v>
      </c>
      <c r="C89">
        <v>0</v>
      </c>
      <c r="D89" t="s">
        <v>413</v>
      </c>
      <c r="E89">
        <v>6000</v>
      </c>
      <c r="F89" t="s">
        <v>38</v>
      </c>
      <c r="G89">
        <v>7.1614784120342616</v>
      </c>
      <c r="J89">
        <f t="shared" si="5"/>
        <v>0</v>
      </c>
      <c r="K89">
        <f t="shared" si="5"/>
        <v>0</v>
      </c>
      <c r="L89">
        <f t="shared" si="5"/>
        <v>0</v>
      </c>
      <c r="M89">
        <f t="shared" si="5"/>
        <v>0</v>
      </c>
      <c r="R89">
        <f t="shared" si="6"/>
        <v>88</v>
      </c>
      <c r="T89" t="str">
        <f>VLOOKUP($W89,'Fanduel Export'!$BA:$BF,4,FALSE)</f>
        <v>Josh Rosen</v>
      </c>
      <c r="U89">
        <f>VLOOKUP($W89,'Fanduel Export'!$BA:$BF,5,FALSE)</f>
        <v>6000</v>
      </c>
      <c r="V89" t="str">
        <f>VLOOKUP($W89,'Fanduel Export'!$BA:$BF,6,FALSE)</f>
        <v>QB</v>
      </c>
      <c r="W89">
        <f>LARGE('Fanduel Export'!$BA:$BA,R89)</f>
        <v>7.1614784120342616</v>
      </c>
    </row>
    <row r="90" spans="1:23" x14ac:dyDescent="0.3">
      <c r="A90">
        <f t="shared" si="4"/>
        <v>0</v>
      </c>
      <c r="B90">
        <f>IF(C90=0,0,A90&amp;" "&amp;COUNTIF($A$1:A90,A90))</f>
        <v>0</v>
      </c>
      <c r="C90">
        <v>0</v>
      </c>
      <c r="D90" t="s">
        <v>133</v>
      </c>
      <c r="E90">
        <v>5900</v>
      </c>
      <c r="F90" t="s">
        <v>34</v>
      </c>
      <c r="G90">
        <v>7.1194143849989606</v>
      </c>
      <c r="J90">
        <f t="shared" si="5"/>
        <v>0</v>
      </c>
      <c r="K90">
        <f t="shared" si="5"/>
        <v>0</v>
      </c>
      <c r="L90">
        <f t="shared" si="5"/>
        <v>0</v>
      </c>
      <c r="M90">
        <f t="shared" si="5"/>
        <v>0</v>
      </c>
      <c r="R90">
        <f t="shared" si="6"/>
        <v>89</v>
      </c>
      <c r="T90" t="str">
        <f>VLOOKUP($W90,'Fanduel Export'!$BA:$BF,4,FALSE)</f>
        <v>David Montgomery</v>
      </c>
      <c r="U90">
        <f>VLOOKUP($W90,'Fanduel Export'!$BA:$BF,5,FALSE)</f>
        <v>5900</v>
      </c>
      <c r="V90" t="str">
        <f>VLOOKUP($W90,'Fanduel Export'!$BA:$BF,6,FALSE)</f>
        <v>RB</v>
      </c>
      <c r="W90">
        <f>LARGE('Fanduel Export'!$BA:$BA,R90)</f>
        <v>7.1194143849989606</v>
      </c>
    </row>
    <row r="91" spans="1:23" x14ac:dyDescent="0.3">
      <c r="A91">
        <f t="shared" si="4"/>
        <v>0</v>
      </c>
      <c r="B91">
        <f>IF(C91=0,0,A91&amp;" "&amp;COUNTIF($A$1:A91,A91))</f>
        <v>0</v>
      </c>
      <c r="C91">
        <v>0</v>
      </c>
      <c r="D91" t="s">
        <v>166</v>
      </c>
      <c r="E91">
        <v>5700</v>
      </c>
      <c r="F91" t="s">
        <v>34</v>
      </c>
      <c r="G91">
        <v>7.0450510660820145</v>
      </c>
      <c r="J91">
        <f t="shared" si="5"/>
        <v>0</v>
      </c>
      <c r="K91">
        <f t="shared" si="5"/>
        <v>0</v>
      </c>
      <c r="L91">
        <f t="shared" si="5"/>
        <v>0</v>
      </c>
      <c r="M91">
        <f t="shared" si="5"/>
        <v>0</v>
      </c>
      <c r="R91">
        <f t="shared" si="6"/>
        <v>90</v>
      </c>
      <c r="T91" t="str">
        <f>VLOOKUP($W91,'Fanduel Export'!$BA:$BF,4,FALSE)</f>
        <v>Ronald Jones II</v>
      </c>
      <c r="U91">
        <f>VLOOKUP($W91,'Fanduel Export'!$BA:$BF,5,FALSE)</f>
        <v>5700</v>
      </c>
      <c r="V91" t="str">
        <f>VLOOKUP($W91,'Fanduel Export'!$BA:$BF,6,FALSE)</f>
        <v>RB</v>
      </c>
      <c r="W91">
        <f>LARGE('Fanduel Export'!$BA:$BA,R91)</f>
        <v>7.0450510660820145</v>
      </c>
    </row>
    <row r="92" spans="1:23" x14ac:dyDescent="0.3">
      <c r="A92">
        <f t="shared" si="4"/>
        <v>0</v>
      </c>
      <c r="B92">
        <f>IF(C92=0,0,A92&amp;" "&amp;COUNTIF($A$1:A92,A92))</f>
        <v>0</v>
      </c>
      <c r="C92">
        <v>0</v>
      </c>
      <c r="D92" t="s">
        <v>127</v>
      </c>
      <c r="E92">
        <v>6200</v>
      </c>
      <c r="F92" t="s">
        <v>34</v>
      </c>
      <c r="G92">
        <v>6.9339121553372278</v>
      </c>
      <c r="J92">
        <f t="shared" si="5"/>
        <v>0</v>
      </c>
      <c r="K92">
        <f t="shared" si="5"/>
        <v>0</v>
      </c>
      <c r="L92">
        <f t="shared" si="5"/>
        <v>0</v>
      </c>
      <c r="M92">
        <f t="shared" si="5"/>
        <v>0</v>
      </c>
      <c r="R92">
        <f t="shared" si="6"/>
        <v>91</v>
      </c>
      <c r="T92" t="str">
        <f>VLOOKUP($W92,'Fanduel Export'!$BA:$BF,4,FALSE)</f>
        <v>Raheem Mostert</v>
      </c>
      <c r="U92">
        <f>VLOOKUP($W92,'Fanduel Export'!$BA:$BF,5,FALSE)</f>
        <v>6200</v>
      </c>
      <c r="V92" t="str">
        <f>VLOOKUP($W92,'Fanduel Export'!$BA:$BF,6,FALSE)</f>
        <v>RB</v>
      </c>
      <c r="W92">
        <f>LARGE('Fanduel Export'!$BA:$BA,R92)</f>
        <v>6.9339121553372278</v>
      </c>
    </row>
    <row r="93" spans="1:23" x14ac:dyDescent="0.3">
      <c r="A93">
        <f t="shared" si="4"/>
        <v>0</v>
      </c>
      <c r="B93">
        <f>IF(C93=0,0,A93&amp;" "&amp;COUNTIF($A$1:A93,A93))</f>
        <v>0</v>
      </c>
      <c r="C93">
        <v>0</v>
      </c>
      <c r="D93" t="s">
        <v>199</v>
      </c>
      <c r="E93">
        <v>5800</v>
      </c>
      <c r="F93" t="s">
        <v>49</v>
      </c>
      <c r="G93">
        <v>6.9095839396859358</v>
      </c>
      <c r="J93">
        <f t="shared" si="5"/>
        <v>0</v>
      </c>
      <c r="K93">
        <f t="shared" si="5"/>
        <v>0</v>
      </c>
      <c r="L93">
        <f t="shared" si="5"/>
        <v>0</v>
      </c>
      <c r="M93">
        <f t="shared" si="5"/>
        <v>0</v>
      </c>
      <c r="R93">
        <f t="shared" si="6"/>
        <v>92</v>
      </c>
      <c r="T93" t="str">
        <f>VLOOKUP($W93,'Fanduel Export'!$BA:$BF,4,FALSE)</f>
        <v>Christian Kirk</v>
      </c>
      <c r="U93">
        <f>VLOOKUP($W93,'Fanduel Export'!$BA:$BF,5,FALSE)</f>
        <v>5800</v>
      </c>
      <c r="V93" t="str">
        <f>VLOOKUP($W93,'Fanduel Export'!$BA:$BF,6,FALSE)</f>
        <v>WR</v>
      </c>
      <c r="W93">
        <f>LARGE('Fanduel Export'!$BA:$BA,R93)</f>
        <v>6.9095839396859358</v>
      </c>
    </row>
    <row r="94" spans="1:23" x14ac:dyDescent="0.3">
      <c r="A94">
        <f t="shared" si="4"/>
        <v>0</v>
      </c>
      <c r="B94">
        <f>IF(C94=0,0,A94&amp;" "&amp;COUNTIF($A$1:A94,A94))</f>
        <v>0</v>
      </c>
      <c r="C94">
        <v>0</v>
      </c>
      <c r="D94" t="s">
        <v>256</v>
      </c>
      <c r="E94">
        <v>4500</v>
      </c>
      <c r="F94" t="s">
        <v>49</v>
      </c>
      <c r="G94">
        <v>6.9081241981299257</v>
      </c>
      <c r="J94">
        <f t="shared" si="5"/>
        <v>0</v>
      </c>
      <c r="K94">
        <f t="shared" si="5"/>
        <v>0</v>
      </c>
      <c r="L94">
        <f t="shared" si="5"/>
        <v>0</v>
      </c>
      <c r="M94">
        <f t="shared" si="5"/>
        <v>0</v>
      </c>
      <c r="R94">
        <f t="shared" si="6"/>
        <v>93</v>
      </c>
      <c r="T94" t="str">
        <f>VLOOKUP($W94,'Fanduel Export'!$BA:$BF,4,FALSE)</f>
        <v>Auden Tate</v>
      </c>
      <c r="U94">
        <f>VLOOKUP($W94,'Fanduel Export'!$BA:$BF,5,FALSE)</f>
        <v>4500</v>
      </c>
      <c r="V94" t="str">
        <f>VLOOKUP($W94,'Fanduel Export'!$BA:$BF,6,FALSE)</f>
        <v>WR</v>
      </c>
      <c r="W94">
        <f>LARGE('Fanduel Export'!$BA:$BA,R94)</f>
        <v>6.9081241981299257</v>
      </c>
    </row>
    <row r="95" spans="1:23" x14ac:dyDescent="0.3">
      <c r="A95">
        <f t="shared" si="4"/>
        <v>0</v>
      </c>
      <c r="B95">
        <f>IF(C95=0,0,A95&amp;" "&amp;COUNTIF($A$1:A95,A95))</f>
        <v>0</v>
      </c>
      <c r="C95">
        <v>0</v>
      </c>
      <c r="D95" t="s">
        <v>204</v>
      </c>
      <c r="E95">
        <v>5400</v>
      </c>
      <c r="F95" t="s">
        <v>49</v>
      </c>
      <c r="G95">
        <v>6.8532909782442974</v>
      </c>
      <c r="J95">
        <f t="shared" si="5"/>
        <v>0</v>
      </c>
      <c r="K95">
        <f t="shared" si="5"/>
        <v>0</v>
      </c>
      <c r="L95">
        <f t="shared" si="5"/>
        <v>0</v>
      </c>
      <c r="M95">
        <f t="shared" si="5"/>
        <v>0</v>
      </c>
      <c r="R95">
        <f t="shared" si="6"/>
        <v>94</v>
      </c>
      <c r="T95" t="str">
        <f>VLOOKUP($W95,'Fanduel Export'!$BA:$BF,4,FALSE)</f>
        <v>Dede Westbrook</v>
      </c>
      <c r="U95">
        <f>VLOOKUP($W95,'Fanduel Export'!$BA:$BF,5,FALSE)</f>
        <v>5400</v>
      </c>
      <c r="V95" t="str">
        <f>VLOOKUP($W95,'Fanduel Export'!$BA:$BF,6,FALSE)</f>
        <v>WR</v>
      </c>
      <c r="W95">
        <f>LARGE('Fanduel Export'!$BA:$BA,R95)</f>
        <v>6.8532909782442974</v>
      </c>
    </row>
    <row r="96" spans="1:23" x14ac:dyDescent="0.3">
      <c r="A96">
        <f t="shared" si="4"/>
        <v>0</v>
      </c>
      <c r="B96">
        <f>IF(C96=0,0,A96&amp;" "&amp;COUNTIF($A$1:A96,A96))</f>
        <v>0</v>
      </c>
      <c r="C96">
        <v>0</v>
      </c>
      <c r="D96" t="s">
        <v>391</v>
      </c>
      <c r="E96">
        <v>4500</v>
      </c>
      <c r="F96" t="s">
        <v>34</v>
      </c>
      <c r="G96">
        <v>6.764202294265357</v>
      </c>
      <c r="J96">
        <f t="shared" si="5"/>
        <v>0</v>
      </c>
      <c r="K96">
        <f t="shared" si="5"/>
        <v>0</v>
      </c>
      <c r="L96">
        <f t="shared" si="5"/>
        <v>0</v>
      </c>
      <c r="M96">
        <f t="shared" si="5"/>
        <v>0</v>
      </c>
      <c r="R96">
        <f t="shared" si="6"/>
        <v>95</v>
      </c>
      <c r="T96" t="str">
        <f>VLOOKUP($W96,'Fanduel Export'!$BA:$BF,4,FALSE)</f>
        <v>Justin Jackson</v>
      </c>
      <c r="U96">
        <f>VLOOKUP($W96,'Fanduel Export'!$BA:$BF,5,FALSE)</f>
        <v>4500</v>
      </c>
      <c r="V96" t="str">
        <f>VLOOKUP($W96,'Fanduel Export'!$BA:$BF,6,FALSE)</f>
        <v>RB</v>
      </c>
      <c r="W96">
        <f>LARGE('Fanduel Export'!$BA:$BA,R96)</f>
        <v>6.764202294265357</v>
      </c>
    </row>
    <row r="97" spans="1:23" x14ac:dyDescent="0.3">
      <c r="A97">
        <f t="shared" si="4"/>
        <v>0</v>
      </c>
      <c r="B97">
        <f>IF(C97=0,0,A97&amp;" "&amp;COUNTIF($A$1:A97,A97))</f>
        <v>0</v>
      </c>
      <c r="C97">
        <v>0</v>
      </c>
      <c r="D97" t="s">
        <v>81</v>
      </c>
      <c r="E97">
        <v>5900</v>
      </c>
      <c r="F97" t="s">
        <v>52</v>
      </c>
      <c r="G97">
        <v>6.6989185131168645</v>
      </c>
      <c r="J97">
        <f t="shared" si="5"/>
        <v>0</v>
      </c>
      <c r="K97">
        <f t="shared" si="5"/>
        <v>0</v>
      </c>
      <c r="L97">
        <f t="shared" si="5"/>
        <v>0</v>
      </c>
      <c r="M97">
        <f t="shared" si="5"/>
        <v>0</v>
      </c>
      <c r="R97">
        <f t="shared" si="6"/>
        <v>96</v>
      </c>
      <c r="T97" t="str">
        <f>VLOOKUP($W97,'Fanduel Export'!$BA:$BF,4,FALSE)</f>
        <v>Jared Cook</v>
      </c>
      <c r="U97">
        <f>VLOOKUP($W97,'Fanduel Export'!$BA:$BF,5,FALSE)</f>
        <v>5900</v>
      </c>
      <c r="V97" t="str">
        <f>VLOOKUP($W97,'Fanduel Export'!$BA:$BF,6,FALSE)</f>
        <v>TE</v>
      </c>
      <c r="W97">
        <f>LARGE('Fanduel Export'!$BA:$BA,R97)</f>
        <v>6.6989185131168645</v>
      </c>
    </row>
    <row r="98" spans="1:23" x14ac:dyDescent="0.3">
      <c r="A98">
        <f t="shared" si="4"/>
        <v>0</v>
      </c>
      <c r="B98">
        <f>IF(C98=0,0,A98&amp;" "&amp;COUNTIF($A$1:A98,A98))</f>
        <v>0</v>
      </c>
      <c r="C98">
        <v>0</v>
      </c>
      <c r="D98" t="s">
        <v>284</v>
      </c>
      <c r="E98">
        <v>4900</v>
      </c>
      <c r="F98" t="s">
        <v>52</v>
      </c>
      <c r="G98">
        <v>6.587332535369347</v>
      </c>
      <c r="J98">
        <f t="shared" si="5"/>
        <v>0</v>
      </c>
      <c r="K98">
        <f t="shared" si="5"/>
        <v>0</v>
      </c>
      <c r="L98">
        <f t="shared" si="5"/>
        <v>0</v>
      </c>
      <c r="M98">
        <f t="shared" si="5"/>
        <v>0</v>
      </c>
      <c r="R98">
        <f t="shared" si="6"/>
        <v>97</v>
      </c>
      <c r="T98" t="str">
        <f>VLOOKUP($W98,'Fanduel Export'!$BA:$BF,4,FALSE)</f>
        <v>Will Dissly</v>
      </c>
      <c r="U98">
        <f>VLOOKUP($W98,'Fanduel Export'!$BA:$BF,5,FALSE)</f>
        <v>4900</v>
      </c>
      <c r="V98" t="str">
        <f>VLOOKUP($W98,'Fanduel Export'!$BA:$BF,6,FALSE)</f>
        <v>TE</v>
      </c>
      <c r="W98">
        <f>LARGE('Fanduel Export'!$BA:$BA,R98)</f>
        <v>6.587332535369347</v>
      </c>
    </row>
    <row r="99" spans="1:23" x14ac:dyDescent="0.3">
      <c r="A99">
        <f t="shared" si="4"/>
        <v>0</v>
      </c>
      <c r="B99">
        <f>IF(C99=0,0,A99&amp;" "&amp;COUNTIF($A$1:A99,A99))</f>
        <v>0</v>
      </c>
      <c r="C99">
        <v>0</v>
      </c>
      <c r="D99" t="s">
        <v>75</v>
      </c>
      <c r="E99">
        <v>6600</v>
      </c>
      <c r="F99" t="s">
        <v>52</v>
      </c>
      <c r="G99">
        <v>6.5018302900243476</v>
      </c>
      <c r="J99">
        <f t="shared" si="5"/>
        <v>0</v>
      </c>
      <c r="K99">
        <f t="shared" si="5"/>
        <v>0</v>
      </c>
      <c r="L99">
        <f t="shared" si="5"/>
        <v>0</v>
      </c>
      <c r="M99">
        <f t="shared" si="5"/>
        <v>0</v>
      </c>
      <c r="R99">
        <f t="shared" si="6"/>
        <v>98</v>
      </c>
      <c r="T99" t="str">
        <f>VLOOKUP($W99,'Fanduel Export'!$BA:$BF,4,FALSE)</f>
        <v>Zach Ertz</v>
      </c>
      <c r="U99">
        <f>VLOOKUP($W99,'Fanduel Export'!$BA:$BF,5,FALSE)</f>
        <v>6600</v>
      </c>
      <c r="V99" t="str">
        <f>VLOOKUP($W99,'Fanduel Export'!$BA:$BF,6,FALSE)</f>
        <v>TE</v>
      </c>
      <c r="W99">
        <f>LARGE('Fanduel Export'!$BA:$BA,R99)</f>
        <v>6.5018302900243476</v>
      </c>
    </row>
    <row r="100" spans="1:23" x14ac:dyDescent="0.3">
      <c r="A100">
        <f t="shared" si="4"/>
        <v>0</v>
      </c>
      <c r="B100">
        <f>IF(C100=0,0,A100&amp;" "&amp;COUNTIF($A$1:A100,A100))</f>
        <v>0</v>
      </c>
      <c r="C100">
        <v>0</v>
      </c>
      <c r="D100" t="s">
        <v>184</v>
      </c>
      <c r="E100">
        <v>5100</v>
      </c>
      <c r="F100" t="s">
        <v>49</v>
      </c>
      <c r="G100">
        <v>6.4805460225610805</v>
      </c>
      <c r="J100">
        <f t="shared" si="5"/>
        <v>0</v>
      </c>
      <c r="K100">
        <f t="shared" si="5"/>
        <v>0</v>
      </c>
      <c r="L100">
        <f t="shared" si="5"/>
        <v>0</v>
      </c>
      <c r="M100">
        <f t="shared" si="5"/>
        <v>0</v>
      </c>
      <c r="R100">
        <f t="shared" si="6"/>
        <v>99</v>
      </c>
      <c r="T100" t="str">
        <f>VLOOKUP($W100,'Fanduel Export'!$BA:$BF,4,FALSE)</f>
        <v>Chris Conley</v>
      </c>
      <c r="U100">
        <f>VLOOKUP($W100,'Fanduel Export'!$BA:$BF,5,FALSE)</f>
        <v>5100</v>
      </c>
      <c r="V100" t="str">
        <f>VLOOKUP($W100,'Fanduel Export'!$BA:$BF,6,FALSE)</f>
        <v>WR</v>
      </c>
      <c r="W100">
        <f>LARGE('Fanduel Export'!$BA:$BA,R100)</f>
        <v>6.4805460225610805</v>
      </c>
    </row>
    <row r="101" spans="1:23" x14ac:dyDescent="0.3">
      <c r="A101">
        <f t="shared" si="4"/>
        <v>0</v>
      </c>
      <c r="B101">
        <f>IF(C101=0,0,A101&amp;" "&amp;COUNTIF($A$1:A101,A101))</f>
        <v>0</v>
      </c>
      <c r="C101">
        <v>0</v>
      </c>
      <c r="D101" t="s">
        <v>178</v>
      </c>
      <c r="E101">
        <v>5400</v>
      </c>
      <c r="F101" t="s">
        <v>34</v>
      </c>
      <c r="G101">
        <v>6.3521727430434467</v>
      </c>
      <c r="J101">
        <f t="shared" si="5"/>
        <v>0</v>
      </c>
      <c r="K101">
        <f t="shared" si="5"/>
        <v>0</v>
      </c>
      <c r="L101">
        <f t="shared" si="5"/>
        <v>0</v>
      </c>
      <c r="M101">
        <f t="shared" si="5"/>
        <v>0</v>
      </c>
      <c r="R101">
        <f t="shared" si="6"/>
        <v>100</v>
      </c>
      <c r="T101" t="str">
        <f>VLOOKUP($W101,'Fanduel Export'!$BA:$BF,4,FALSE)</f>
        <v>Tevin Coleman</v>
      </c>
      <c r="U101">
        <f>VLOOKUP($W101,'Fanduel Export'!$BA:$BF,5,FALSE)</f>
        <v>5400</v>
      </c>
      <c r="V101" t="str">
        <f>VLOOKUP($W101,'Fanduel Export'!$BA:$BF,6,FALSE)</f>
        <v>RB</v>
      </c>
      <c r="W101">
        <f>LARGE('Fanduel Export'!$BA:$BA,R101)</f>
        <v>6.3521727430434467</v>
      </c>
    </row>
    <row r="102" spans="1:23" x14ac:dyDescent="0.3">
      <c r="A102">
        <f t="shared" si="4"/>
        <v>0</v>
      </c>
      <c r="B102">
        <f>IF(C102=0,0,A102&amp;" "&amp;COUNTIF($A$1:A102,A102))</f>
        <v>0</v>
      </c>
      <c r="C102">
        <v>0</v>
      </c>
      <c r="D102" t="s">
        <v>237</v>
      </c>
      <c r="E102">
        <v>4900</v>
      </c>
      <c r="F102" t="s">
        <v>52</v>
      </c>
      <c r="G102">
        <v>6.3502220340193443</v>
      </c>
      <c r="J102">
        <f t="shared" si="5"/>
        <v>0</v>
      </c>
      <c r="K102">
        <f t="shared" si="5"/>
        <v>0</v>
      </c>
      <c r="L102">
        <f t="shared" si="5"/>
        <v>0</v>
      </c>
      <c r="M102">
        <f t="shared" si="5"/>
        <v>0</v>
      </c>
      <c r="R102">
        <f t="shared" si="6"/>
        <v>101</v>
      </c>
      <c r="T102" t="str">
        <f>VLOOKUP($W102,'Fanduel Export'!$BA:$BF,4,FALSE)</f>
        <v>Greg Olsen</v>
      </c>
      <c r="U102">
        <f>VLOOKUP($W102,'Fanduel Export'!$BA:$BF,5,FALSE)</f>
        <v>4900</v>
      </c>
      <c r="V102" t="str">
        <f>VLOOKUP($W102,'Fanduel Export'!$BA:$BF,6,FALSE)</f>
        <v>TE</v>
      </c>
      <c r="W102">
        <f>LARGE('Fanduel Export'!$BA:$BA,R102)</f>
        <v>6.3502220340193443</v>
      </c>
    </row>
    <row r="103" spans="1:23" x14ac:dyDescent="0.3">
      <c r="A103">
        <f t="shared" si="4"/>
        <v>0</v>
      </c>
      <c r="B103">
        <f>IF(C103=0,0,A103&amp;" "&amp;COUNTIF($A$1:A103,A103))</f>
        <v>0</v>
      </c>
      <c r="C103">
        <v>0</v>
      </c>
      <c r="D103" t="s">
        <v>143</v>
      </c>
      <c r="E103">
        <v>6000</v>
      </c>
      <c r="F103" t="s">
        <v>34</v>
      </c>
      <c r="G103">
        <v>6.3006849326619268</v>
      </c>
      <c r="J103">
        <f t="shared" si="5"/>
        <v>0</v>
      </c>
      <c r="K103">
        <f t="shared" si="5"/>
        <v>0</v>
      </c>
      <c r="L103">
        <f t="shared" si="5"/>
        <v>0</v>
      </c>
      <c r="M103">
        <f t="shared" si="5"/>
        <v>0</v>
      </c>
      <c r="R103">
        <f t="shared" si="6"/>
        <v>102</v>
      </c>
      <c r="T103" t="str">
        <f>VLOOKUP($W103,'Fanduel Export'!$BA:$BF,4,FALSE)</f>
        <v>Sony Michel</v>
      </c>
      <c r="U103">
        <f>VLOOKUP($W103,'Fanduel Export'!$BA:$BF,5,FALSE)</f>
        <v>6000</v>
      </c>
      <c r="V103" t="str">
        <f>VLOOKUP($W103,'Fanduel Export'!$BA:$BF,6,FALSE)</f>
        <v>RB</v>
      </c>
      <c r="W103">
        <f>LARGE('Fanduel Export'!$BA:$BA,R103)</f>
        <v>6.3006849326619268</v>
      </c>
    </row>
    <row r="104" spans="1:23" x14ac:dyDescent="0.3">
      <c r="A104">
        <f t="shared" si="4"/>
        <v>0</v>
      </c>
      <c r="B104">
        <f>IF(C104=0,0,A104&amp;" "&amp;COUNTIF($A$1:A104,A104))</f>
        <v>0</v>
      </c>
      <c r="C104">
        <v>0</v>
      </c>
      <c r="D104" t="s">
        <v>498</v>
      </c>
      <c r="E104">
        <v>6000</v>
      </c>
      <c r="F104" t="s">
        <v>38</v>
      </c>
      <c r="G104">
        <v>6.2736597092461199</v>
      </c>
      <c r="J104">
        <f t="shared" si="5"/>
        <v>0</v>
      </c>
      <c r="K104">
        <f t="shared" si="5"/>
        <v>0</v>
      </c>
      <c r="L104">
        <f t="shared" si="5"/>
        <v>0</v>
      </c>
      <c r="M104">
        <f t="shared" si="5"/>
        <v>0</v>
      </c>
      <c r="R104">
        <f t="shared" si="6"/>
        <v>103</v>
      </c>
      <c r="T104" t="str">
        <f>VLOOKUP($W104,'Fanduel Export'!$BA:$BF,4,FALSE)</f>
        <v>Brett Hundley</v>
      </c>
      <c r="U104">
        <f>VLOOKUP($W104,'Fanduel Export'!$BA:$BF,5,FALSE)</f>
        <v>6000</v>
      </c>
      <c r="V104" t="str">
        <f>VLOOKUP($W104,'Fanduel Export'!$BA:$BF,6,FALSE)</f>
        <v>QB</v>
      </c>
      <c r="W104">
        <f>LARGE('Fanduel Export'!$BA:$BA,R104)</f>
        <v>6.2736597092461199</v>
      </c>
    </row>
    <row r="105" spans="1:23" x14ac:dyDescent="0.3">
      <c r="A105">
        <f t="shared" si="4"/>
        <v>0</v>
      </c>
      <c r="B105">
        <f>IF(C105=0,0,A105&amp;" "&amp;COUNTIF($A$1:A105,A105))</f>
        <v>0</v>
      </c>
      <c r="C105">
        <v>0</v>
      </c>
      <c r="D105" t="s">
        <v>283</v>
      </c>
      <c r="E105">
        <v>4800</v>
      </c>
      <c r="F105" t="s">
        <v>34</v>
      </c>
      <c r="G105">
        <v>6.1785163828980485</v>
      </c>
      <c r="J105">
        <f t="shared" si="5"/>
        <v>0</v>
      </c>
      <c r="K105">
        <f t="shared" si="5"/>
        <v>0</v>
      </c>
      <c r="L105">
        <f t="shared" si="5"/>
        <v>0</v>
      </c>
      <c r="M105">
        <f t="shared" si="5"/>
        <v>0</v>
      </c>
      <c r="R105">
        <f t="shared" si="6"/>
        <v>104</v>
      </c>
      <c r="T105" t="str">
        <f>VLOOKUP($W105,'Fanduel Export'!$BA:$BF,4,FALSE)</f>
        <v>Chris Thompson</v>
      </c>
      <c r="U105">
        <f>VLOOKUP($W105,'Fanduel Export'!$BA:$BF,5,FALSE)</f>
        <v>4800</v>
      </c>
      <c r="V105" t="str">
        <f>VLOOKUP($W105,'Fanduel Export'!$BA:$BF,6,FALSE)</f>
        <v>RB</v>
      </c>
      <c r="W105">
        <f>LARGE('Fanduel Export'!$BA:$BA,R105)</f>
        <v>6.1785163828980485</v>
      </c>
    </row>
    <row r="106" spans="1:23" x14ac:dyDescent="0.3">
      <c r="A106">
        <f t="shared" si="4"/>
        <v>0</v>
      </c>
      <c r="B106">
        <f>IF(C106=0,0,A106&amp;" "&amp;COUNTIF($A$1:A106,A106))</f>
        <v>0</v>
      </c>
      <c r="C106">
        <v>0</v>
      </c>
      <c r="D106" t="s">
        <v>283</v>
      </c>
      <c r="E106">
        <v>4500</v>
      </c>
      <c r="F106" t="s">
        <v>49</v>
      </c>
      <c r="G106">
        <v>6.1451105769020211</v>
      </c>
      <c r="J106">
        <f t="shared" si="5"/>
        <v>0</v>
      </c>
      <c r="K106">
        <f t="shared" si="5"/>
        <v>0</v>
      </c>
      <c r="L106">
        <f t="shared" si="5"/>
        <v>0</v>
      </c>
      <c r="M106">
        <f t="shared" si="5"/>
        <v>0</v>
      </c>
      <c r="R106">
        <f t="shared" si="6"/>
        <v>105</v>
      </c>
      <c r="T106" t="str">
        <f>VLOOKUP($W106,'Fanduel Export'!$BA:$BF,4,FALSE)</f>
        <v>Chris Thompson</v>
      </c>
      <c r="U106">
        <f>VLOOKUP($W106,'Fanduel Export'!$BA:$BF,5,FALSE)</f>
        <v>4500</v>
      </c>
      <c r="V106" t="str">
        <f>VLOOKUP($W106,'Fanduel Export'!$BA:$BF,6,FALSE)</f>
        <v>WR</v>
      </c>
      <c r="W106">
        <f>LARGE('Fanduel Export'!$BA:$BA,R106)</f>
        <v>6.1451105769020211</v>
      </c>
    </row>
    <row r="107" spans="1:23" x14ac:dyDescent="0.3">
      <c r="A107">
        <f t="shared" si="4"/>
        <v>0</v>
      </c>
      <c r="B107">
        <f>IF(C107=0,0,A107&amp;" "&amp;COUNTIF($A$1:A107,A107))</f>
        <v>0</v>
      </c>
      <c r="C107">
        <v>0</v>
      </c>
      <c r="D107" t="s">
        <v>220</v>
      </c>
      <c r="E107">
        <v>6400</v>
      </c>
      <c r="F107" t="s">
        <v>49</v>
      </c>
      <c r="G107">
        <v>6.1185166950282648</v>
      </c>
      <c r="J107">
        <f t="shared" si="5"/>
        <v>0</v>
      </c>
      <c r="K107">
        <f t="shared" si="5"/>
        <v>0</v>
      </c>
      <c r="L107">
        <f t="shared" si="5"/>
        <v>0</v>
      </c>
      <c r="M107">
        <f t="shared" si="5"/>
        <v>0</v>
      </c>
      <c r="R107">
        <f t="shared" si="6"/>
        <v>106</v>
      </c>
      <c r="T107" t="str">
        <f>VLOOKUP($W107,'Fanduel Export'!$BA:$BF,4,FALSE)</f>
        <v>T.Y. Hilton</v>
      </c>
      <c r="U107">
        <f>VLOOKUP($W107,'Fanduel Export'!$BA:$BF,5,FALSE)</f>
        <v>6400</v>
      </c>
      <c r="V107" t="str">
        <f>VLOOKUP($W107,'Fanduel Export'!$BA:$BF,6,FALSE)</f>
        <v>WR</v>
      </c>
      <c r="W107">
        <f>LARGE('Fanduel Export'!$BA:$BA,R107)</f>
        <v>6.1185166950282648</v>
      </c>
    </row>
    <row r="108" spans="1:23" x14ac:dyDescent="0.3">
      <c r="A108">
        <f t="shared" si="4"/>
        <v>0</v>
      </c>
      <c r="B108">
        <f>IF(C108=0,0,A108&amp;" "&amp;COUNTIF($A$1:A108,A108))</f>
        <v>0</v>
      </c>
      <c r="C108">
        <v>0</v>
      </c>
      <c r="D108" t="s">
        <v>258</v>
      </c>
      <c r="E108">
        <v>5300</v>
      </c>
      <c r="F108" t="s">
        <v>49</v>
      </c>
      <c r="G108">
        <v>6.1182441297953796</v>
      </c>
      <c r="J108">
        <f t="shared" si="5"/>
        <v>0</v>
      </c>
      <c r="K108">
        <f t="shared" si="5"/>
        <v>0</v>
      </c>
      <c r="L108">
        <f t="shared" si="5"/>
        <v>0</v>
      </c>
      <c r="M108">
        <f t="shared" si="5"/>
        <v>0</v>
      </c>
      <c r="R108">
        <f t="shared" si="6"/>
        <v>107</v>
      </c>
      <c r="T108" t="str">
        <f>VLOOKUP($W108,'Fanduel Export'!$BA:$BF,4,FALSE)</f>
        <v>Preston Williams</v>
      </c>
      <c r="U108">
        <f>VLOOKUP($W108,'Fanduel Export'!$BA:$BF,5,FALSE)</f>
        <v>5300</v>
      </c>
      <c r="V108" t="str">
        <f>VLOOKUP($W108,'Fanduel Export'!$BA:$BF,6,FALSE)</f>
        <v>WR</v>
      </c>
      <c r="W108">
        <f>LARGE('Fanduel Export'!$BA:$BA,R108)</f>
        <v>6.1182441297953796</v>
      </c>
    </row>
    <row r="109" spans="1:23" x14ac:dyDescent="0.3">
      <c r="A109">
        <f t="shared" si="4"/>
        <v>0</v>
      </c>
      <c r="B109">
        <f>IF(C109=0,0,A109&amp;" "&amp;COUNTIF($A$1:A109,A109))</f>
        <v>0</v>
      </c>
      <c r="C109">
        <v>0</v>
      </c>
      <c r="D109" t="s">
        <v>222</v>
      </c>
      <c r="E109">
        <v>5100</v>
      </c>
      <c r="F109" t="s">
        <v>49</v>
      </c>
      <c r="G109">
        <v>6.1116447559111897</v>
      </c>
      <c r="J109">
        <f t="shared" si="5"/>
        <v>0</v>
      </c>
      <c r="K109">
        <f t="shared" si="5"/>
        <v>0</v>
      </c>
      <c r="L109">
        <f t="shared" si="5"/>
        <v>0</v>
      </c>
      <c r="M109">
        <f t="shared" si="5"/>
        <v>0</v>
      </c>
      <c r="R109">
        <f t="shared" si="6"/>
        <v>108</v>
      </c>
      <c r="T109" t="str">
        <f>VLOOKUP($W109,'Fanduel Export'!$BA:$BF,4,FALSE)</f>
        <v>Danny Amendola</v>
      </c>
      <c r="U109">
        <f>VLOOKUP($W109,'Fanduel Export'!$BA:$BF,5,FALSE)</f>
        <v>5100</v>
      </c>
      <c r="V109" t="str">
        <f>VLOOKUP($W109,'Fanduel Export'!$BA:$BF,6,FALSE)</f>
        <v>WR</v>
      </c>
      <c r="W109">
        <f>LARGE('Fanduel Export'!$BA:$BA,R109)</f>
        <v>6.1116447559111897</v>
      </c>
    </row>
    <row r="110" spans="1:23" x14ac:dyDescent="0.3">
      <c r="A110">
        <f t="shared" si="4"/>
        <v>0</v>
      </c>
      <c r="B110">
        <f>IF(C110=0,0,A110&amp;" "&amp;COUNTIF($A$1:A110,A110))</f>
        <v>0</v>
      </c>
      <c r="C110">
        <v>0</v>
      </c>
      <c r="D110" t="s">
        <v>59</v>
      </c>
      <c r="E110">
        <v>7400</v>
      </c>
      <c r="F110" t="s">
        <v>52</v>
      </c>
      <c r="G110">
        <v>6.0088632803750048</v>
      </c>
      <c r="J110">
        <f t="shared" si="5"/>
        <v>0</v>
      </c>
      <c r="K110">
        <f t="shared" si="5"/>
        <v>0</v>
      </c>
      <c r="L110">
        <f t="shared" si="5"/>
        <v>0</v>
      </c>
      <c r="M110">
        <f t="shared" si="5"/>
        <v>0</v>
      </c>
      <c r="R110">
        <f t="shared" si="6"/>
        <v>109</v>
      </c>
      <c r="T110" t="str">
        <f>VLOOKUP($W110,'Fanduel Export'!$BA:$BF,4,FALSE)</f>
        <v>Mark Andrews</v>
      </c>
      <c r="U110">
        <f>VLOOKUP($W110,'Fanduel Export'!$BA:$BF,5,FALSE)</f>
        <v>7400</v>
      </c>
      <c r="V110" t="str">
        <f>VLOOKUP($W110,'Fanduel Export'!$BA:$BF,6,FALSE)</f>
        <v>TE</v>
      </c>
      <c r="W110">
        <f>LARGE('Fanduel Export'!$BA:$BA,R110)</f>
        <v>6.0088632803750048</v>
      </c>
    </row>
    <row r="111" spans="1:23" x14ac:dyDescent="0.3">
      <c r="A111">
        <f t="shared" si="4"/>
        <v>0</v>
      </c>
      <c r="B111">
        <f>IF(C111=0,0,A111&amp;" "&amp;COUNTIF($A$1:A111,A111))</f>
        <v>0</v>
      </c>
      <c r="C111">
        <v>0</v>
      </c>
      <c r="D111" t="s">
        <v>234</v>
      </c>
      <c r="E111">
        <v>4700</v>
      </c>
      <c r="F111" t="s">
        <v>34</v>
      </c>
      <c r="G111">
        <v>5.9725574233261502</v>
      </c>
      <c r="J111">
        <f t="shared" si="5"/>
        <v>0</v>
      </c>
      <c r="K111">
        <f t="shared" si="5"/>
        <v>0</v>
      </c>
      <c r="L111">
        <f t="shared" si="5"/>
        <v>0</v>
      </c>
      <c r="M111">
        <f t="shared" si="5"/>
        <v>0</v>
      </c>
      <c r="R111">
        <f t="shared" si="6"/>
        <v>110</v>
      </c>
      <c r="T111" t="str">
        <f>VLOOKUP($W111,'Fanduel Export'!$BA:$BF,4,FALSE)</f>
        <v>Boston Scott</v>
      </c>
      <c r="U111">
        <f>VLOOKUP($W111,'Fanduel Export'!$BA:$BF,5,FALSE)</f>
        <v>4700</v>
      </c>
      <c r="V111" t="str">
        <f>VLOOKUP($W111,'Fanduel Export'!$BA:$BF,6,FALSE)</f>
        <v>RB</v>
      </c>
      <c r="W111">
        <f>LARGE('Fanduel Export'!$BA:$BA,R111)</f>
        <v>5.9725574233261502</v>
      </c>
    </row>
    <row r="112" spans="1:23" x14ac:dyDescent="0.3">
      <c r="A112">
        <f t="shared" si="4"/>
        <v>0</v>
      </c>
      <c r="B112">
        <f>IF(C112=0,0,A112&amp;" "&amp;COUNTIF($A$1:A112,A112))</f>
        <v>0</v>
      </c>
      <c r="C112">
        <v>0</v>
      </c>
      <c r="D112" t="s">
        <v>682</v>
      </c>
      <c r="E112">
        <v>6000</v>
      </c>
      <c r="F112" t="s">
        <v>38</v>
      </c>
      <c r="G112">
        <v>5.9011582407130039</v>
      </c>
      <c r="J112">
        <f t="shared" si="5"/>
        <v>0</v>
      </c>
      <c r="K112">
        <f t="shared" si="5"/>
        <v>0</v>
      </c>
      <c r="L112">
        <f t="shared" si="5"/>
        <v>0</v>
      </c>
      <c r="M112">
        <f t="shared" si="5"/>
        <v>0</v>
      </c>
      <c r="R112">
        <f t="shared" si="6"/>
        <v>111</v>
      </c>
      <c r="T112" t="str">
        <f>VLOOKUP($W112,'Fanduel Export'!$BA:$BF,4,FALSE)</f>
        <v>Sean Mannion</v>
      </c>
      <c r="U112">
        <f>VLOOKUP($W112,'Fanduel Export'!$BA:$BF,5,FALSE)</f>
        <v>6000</v>
      </c>
      <c r="V112" t="str">
        <f>VLOOKUP($W112,'Fanduel Export'!$BA:$BF,6,FALSE)</f>
        <v>QB</v>
      </c>
      <c r="W112">
        <f>LARGE('Fanduel Export'!$BA:$BA,R112)</f>
        <v>5.9011582407130039</v>
      </c>
    </row>
    <row r="113" spans="1:23" x14ac:dyDescent="0.3">
      <c r="A113">
        <f t="shared" si="4"/>
        <v>0</v>
      </c>
      <c r="B113">
        <f>IF(C113=0,0,A113&amp;" "&amp;COUNTIF($A$1:A113,A113))</f>
        <v>0</v>
      </c>
      <c r="C113">
        <v>0</v>
      </c>
      <c r="D113" t="s">
        <v>176</v>
      </c>
      <c r="E113">
        <v>5400</v>
      </c>
      <c r="F113" t="s">
        <v>49</v>
      </c>
      <c r="G113">
        <v>5.8527777679439712</v>
      </c>
      <c r="J113">
        <f t="shared" si="5"/>
        <v>0</v>
      </c>
      <c r="K113">
        <f t="shared" si="5"/>
        <v>0</v>
      </c>
      <c r="L113">
        <f t="shared" si="5"/>
        <v>0</v>
      </c>
      <c r="M113">
        <f t="shared" si="5"/>
        <v>0</v>
      </c>
      <c r="R113">
        <f t="shared" si="6"/>
        <v>112</v>
      </c>
      <c r="T113" t="str">
        <f>VLOOKUP($W113,'Fanduel Export'!$BA:$BF,4,FALSE)</f>
        <v>Cole Beasley</v>
      </c>
      <c r="U113">
        <f>VLOOKUP($W113,'Fanduel Export'!$BA:$BF,5,FALSE)</f>
        <v>5400</v>
      </c>
      <c r="V113" t="str">
        <f>VLOOKUP($W113,'Fanduel Export'!$BA:$BF,6,FALSE)</f>
        <v>WR</v>
      </c>
      <c r="W113">
        <f>LARGE('Fanduel Export'!$BA:$BA,R113)</f>
        <v>5.8527777679439712</v>
      </c>
    </row>
    <row r="114" spans="1:23" x14ac:dyDescent="0.3">
      <c r="A114">
        <f t="shared" si="4"/>
        <v>0</v>
      </c>
      <c r="B114">
        <f>IF(C114=0,0,A114&amp;" "&amp;COUNTIF($A$1:A114,A114))</f>
        <v>0</v>
      </c>
      <c r="C114">
        <v>0</v>
      </c>
      <c r="D114" t="s">
        <v>193</v>
      </c>
      <c r="E114">
        <v>5800</v>
      </c>
      <c r="F114" t="s">
        <v>49</v>
      </c>
      <c r="G114">
        <v>5.8244057182733808</v>
      </c>
      <c r="J114">
        <f t="shared" si="5"/>
        <v>0</v>
      </c>
      <c r="K114">
        <f t="shared" si="5"/>
        <v>0</v>
      </c>
      <c r="L114">
        <f t="shared" si="5"/>
        <v>0</v>
      </c>
      <c r="M114">
        <f t="shared" si="5"/>
        <v>0</v>
      </c>
      <c r="R114">
        <f t="shared" si="6"/>
        <v>113</v>
      </c>
      <c r="T114" t="str">
        <f>VLOOKUP($W114,'Fanduel Export'!$BA:$BF,4,FALSE)</f>
        <v>Breshad Perriman</v>
      </c>
      <c r="U114">
        <f>VLOOKUP($W114,'Fanduel Export'!$BA:$BF,5,FALSE)</f>
        <v>5800</v>
      </c>
      <c r="V114" t="str">
        <f>VLOOKUP($W114,'Fanduel Export'!$BA:$BF,6,FALSE)</f>
        <v>WR</v>
      </c>
      <c r="W114">
        <f>LARGE('Fanduel Export'!$BA:$BA,R114)</f>
        <v>5.8244057182733808</v>
      </c>
    </row>
    <row r="115" spans="1:23" x14ac:dyDescent="0.3">
      <c r="A115">
        <f t="shared" si="4"/>
        <v>0</v>
      </c>
      <c r="B115">
        <f>IF(C115=0,0,A115&amp;" "&amp;COUNTIF($A$1:A115,A115))</f>
        <v>0</v>
      </c>
      <c r="C115">
        <v>0</v>
      </c>
      <c r="D115" t="s">
        <v>187</v>
      </c>
      <c r="E115">
        <v>4900</v>
      </c>
      <c r="F115" t="s">
        <v>34</v>
      </c>
      <c r="G115">
        <v>5.785111374637097</v>
      </c>
      <c r="J115">
        <f t="shared" si="5"/>
        <v>0</v>
      </c>
      <c r="K115">
        <f t="shared" si="5"/>
        <v>0</v>
      </c>
      <c r="L115">
        <f t="shared" si="5"/>
        <v>0</v>
      </c>
      <c r="M115">
        <f t="shared" si="5"/>
        <v>0</v>
      </c>
      <c r="R115">
        <f t="shared" si="6"/>
        <v>114</v>
      </c>
      <c r="T115" t="str">
        <f>VLOOKUP($W115,'Fanduel Export'!$BA:$BF,4,FALSE)</f>
        <v>Jamaal Williams</v>
      </c>
      <c r="U115">
        <f>VLOOKUP($W115,'Fanduel Export'!$BA:$BF,5,FALSE)</f>
        <v>4900</v>
      </c>
      <c r="V115" t="str">
        <f>VLOOKUP($W115,'Fanduel Export'!$BA:$BF,6,FALSE)</f>
        <v>RB</v>
      </c>
      <c r="W115">
        <f>LARGE('Fanduel Export'!$BA:$BA,R115)</f>
        <v>5.785111374637097</v>
      </c>
    </row>
    <row r="116" spans="1:23" x14ac:dyDescent="0.3">
      <c r="A116">
        <f t="shared" si="4"/>
        <v>0</v>
      </c>
      <c r="B116">
        <f>IF(C116=0,0,A116&amp;" "&amp;COUNTIF($A$1:A116,A116))</f>
        <v>0</v>
      </c>
      <c r="C116">
        <v>0</v>
      </c>
      <c r="D116" t="s">
        <v>203</v>
      </c>
      <c r="E116">
        <v>5300</v>
      </c>
      <c r="F116" t="s">
        <v>34</v>
      </c>
      <c r="G116">
        <v>5.739602705183394</v>
      </c>
      <c r="J116">
        <f t="shared" si="5"/>
        <v>0</v>
      </c>
      <c r="K116">
        <f t="shared" si="5"/>
        <v>0</v>
      </c>
      <c r="L116">
        <f t="shared" si="5"/>
        <v>0</v>
      </c>
      <c r="M116">
        <f t="shared" si="5"/>
        <v>0</v>
      </c>
      <c r="R116">
        <f t="shared" si="6"/>
        <v>115</v>
      </c>
      <c r="T116" t="str">
        <f>VLOOKUP($W116,'Fanduel Export'!$BA:$BF,4,FALSE)</f>
        <v>LeSean McCoy</v>
      </c>
      <c r="U116">
        <f>VLOOKUP($W116,'Fanduel Export'!$BA:$BF,5,FALSE)</f>
        <v>5300</v>
      </c>
      <c r="V116" t="str">
        <f>VLOOKUP($W116,'Fanduel Export'!$BA:$BF,6,FALSE)</f>
        <v>RB</v>
      </c>
      <c r="W116">
        <f>LARGE('Fanduel Export'!$BA:$BA,R116)</f>
        <v>5.739602705183394</v>
      </c>
    </row>
    <row r="117" spans="1:23" x14ac:dyDescent="0.3">
      <c r="A117">
        <f t="shared" si="4"/>
        <v>0</v>
      </c>
      <c r="B117">
        <f>IF(C117=0,0,A117&amp;" "&amp;COUNTIF($A$1:A117,A117))</f>
        <v>0</v>
      </c>
      <c r="C117">
        <v>0</v>
      </c>
      <c r="D117" t="s">
        <v>217</v>
      </c>
      <c r="E117">
        <v>6800</v>
      </c>
      <c r="F117" t="s">
        <v>49</v>
      </c>
      <c r="G117">
        <v>5.7303385180210071</v>
      </c>
      <c r="J117">
        <f t="shared" si="5"/>
        <v>0</v>
      </c>
      <c r="K117">
        <f t="shared" si="5"/>
        <v>0</v>
      </c>
      <c r="L117">
        <f t="shared" si="5"/>
        <v>0</v>
      </c>
      <c r="M117">
        <f t="shared" si="5"/>
        <v>0</v>
      </c>
      <c r="R117">
        <f t="shared" si="6"/>
        <v>116</v>
      </c>
      <c r="T117" t="str">
        <f>VLOOKUP($W117,'Fanduel Export'!$BA:$BF,4,FALSE)</f>
        <v>Adam Thielen</v>
      </c>
      <c r="U117">
        <f>VLOOKUP($W117,'Fanduel Export'!$BA:$BF,5,FALSE)</f>
        <v>6800</v>
      </c>
      <c r="V117" t="str">
        <f>VLOOKUP($W117,'Fanduel Export'!$BA:$BF,6,FALSE)</f>
        <v>WR</v>
      </c>
      <c r="W117">
        <f>LARGE('Fanduel Export'!$BA:$BA,R117)</f>
        <v>5.7303385180210071</v>
      </c>
    </row>
    <row r="118" spans="1:23" x14ac:dyDescent="0.3">
      <c r="A118">
        <f t="shared" si="4"/>
        <v>0</v>
      </c>
      <c r="B118">
        <f>IF(C118=0,0,A118&amp;" "&amp;COUNTIF($A$1:A118,A118))</f>
        <v>0</v>
      </c>
      <c r="C118">
        <v>0</v>
      </c>
      <c r="D118" t="s">
        <v>192</v>
      </c>
      <c r="E118">
        <v>5300</v>
      </c>
      <c r="F118" t="s">
        <v>49</v>
      </c>
      <c r="G118">
        <v>5.6812576222381166</v>
      </c>
      <c r="J118">
        <f t="shared" si="5"/>
        <v>0</v>
      </c>
      <c r="K118">
        <f t="shared" si="5"/>
        <v>0</v>
      </c>
      <c r="L118">
        <f t="shared" si="5"/>
        <v>0</v>
      </c>
      <c r="M118">
        <f t="shared" si="5"/>
        <v>0</v>
      </c>
      <c r="R118">
        <f t="shared" si="6"/>
        <v>117</v>
      </c>
      <c r="T118" t="str">
        <f>VLOOKUP($W118,'Fanduel Export'!$BA:$BF,4,FALSE)</f>
        <v>Larry Fitzgerald</v>
      </c>
      <c r="U118">
        <f>VLOOKUP($W118,'Fanduel Export'!$BA:$BF,5,FALSE)</f>
        <v>5300</v>
      </c>
      <c r="V118" t="str">
        <f>VLOOKUP($W118,'Fanduel Export'!$BA:$BF,6,FALSE)</f>
        <v>WR</v>
      </c>
      <c r="W118">
        <f>LARGE('Fanduel Export'!$BA:$BA,R118)</f>
        <v>5.6812576222381166</v>
      </c>
    </row>
    <row r="119" spans="1:23" x14ac:dyDescent="0.3">
      <c r="A119">
        <f t="shared" si="4"/>
        <v>0</v>
      </c>
      <c r="B119">
        <f>IF(C119=0,0,A119&amp;" "&amp;COUNTIF($A$1:A119,A119))</f>
        <v>0</v>
      </c>
      <c r="C119">
        <v>0</v>
      </c>
      <c r="D119" t="s">
        <v>687</v>
      </c>
      <c r="E119">
        <v>6000</v>
      </c>
      <c r="F119" t="s">
        <v>38</v>
      </c>
      <c r="G119">
        <v>5.492599997097213</v>
      </c>
      <c r="J119">
        <f t="shared" si="5"/>
        <v>0</v>
      </c>
      <c r="K119">
        <f t="shared" si="5"/>
        <v>0</v>
      </c>
      <c r="L119">
        <f t="shared" si="5"/>
        <v>0</v>
      </c>
      <c r="M119">
        <f t="shared" si="5"/>
        <v>0</v>
      </c>
      <c r="R119">
        <f t="shared" si="6"/>
        <v>118</v>
      </c>
      <c r="T119" t="str">
        <f>VLOOKUP($W119,'Fanduel Export'!$BA:$BF,4,FALSE)</f>
        <v>Jarrett Stidham</v>
      </c>
      <c r="U119">
        <f>VLOOKUP($W119,'Fanduel Export'!$BA:$BF,5,FALSE)</f>
        <v>6000</v>
      </c>
      <c r="V119" t="str">
        <f>VLOOKUP($W119,'Fanduel Export'!$BA:$BF,6,FALSE)</f>
        <v>QB</v>
      </c>
      <c r="W119">
        <f>LARGE('Fanduel Export'!$BA:$BA,R119)</f>
        <v>5.492599997097213</v>
      </c>
    </row>
    <row r="120" spans="1:23" x14ac:dyDescent="0.3">
      <c r="A120">
        <f t="shared" si="4"/>
        <v>0</v>
      </c>
      <c r="B120">
        <f>IF(C120=0,0,A120&amp;" "&amp;COUNTIF($A$1:A120,A120))</f>
        <v>0</v>
      </c>
      <c r="C120">
        <v>0</v>
      </c>
      <c r="D120" t="s">
        <v>255</v>
      </c>
      <c r="E120">
        <v>5000</v>
      </c>
      <c r="F120" t="s">
        <v>52</v>
      </c>
      <c r="G120">
        <v>5.3038233555243703</v>
      </c>
      <c r="J120">
        <f t="shared" si="5"/>
        <v>0</v>
      </c>
      <c r="K120">
        <f t="shared" si="5"/>
        <v>0</v>
      </c>
      <c r="L120">
        <f t="shared" si="5"/>
        <v>0</v>
      </c>
      <c r="M120">
        <f t="shared" si="5"/>
        <v>0</v>
      </c>
      <c r="R120">
        <f t="shared" si="6"/>
        <v>119</v>
      </c>
      <c r="T120" t="str">
        <f>VLOOKUP($W120,'Fanduel Export'!$BA:$BF,4,FALSE)</f>
        <v>Jimmy Graham</v>
      </c>
      <c r="U120">
        <f>VLOOKUP($W120,'Fanduel Export'!$BA:$BF,5,FALSE)</f>
        <v>5000</v>
      </c>
      <c r="V120" t="str">
        <f>VLOOKUP($W120,'Fanduel Export'!$BA:$BF,6,FALSE)</f>
        <v>TE</v>
      </c>
      <c r="W120">
        <f>LARGE('Fanduel Export'!$BA:$BA,R120)</f>
        <v>5.3038233555243703</v>
      </c>
    </row>
    <row r="121" spans="1:23" x14ac:dyDescent="0.3">
      <c r="A121">
        <f t="shared" si="4"/>
        <v>0</v>
      </c>
      <c r="B121">
        <f>IF(C121=0,0,A121&amp;" "&amp;COUNTIF($A$1:A121,A121))</f>
        <v>0</v>
      </c>
      <c r="C121">
        <v>0</v>
      </c>
      <c r="D121" t="s">
        <v>250</v>
      </c>
      <c r="E121">
        <v>5200</v>
      </c>
      <c r="F121" t="s">
        <v>49</v>
      </c>
      <c r="G121">
        <v>5.2656862221792755</v>
      </c>
      <c r="J121">
        <f t="shared" si="5"/>
        <v>0</v>
      </c>
      <c r="K121">
        <f t="shared" si="5"/>
        <v>0</v>
      </c>
      <c r="L121">
        <f t="shared" si="5"/>
        <v>0</v>
      </c>
      <c r="M121">
        <f t="shared" si="5"/>
        <v>0</v>
      </c>
      <c r="R121">
        <f t="shared" si="6"/>
        <v>120</v>
      </c>
      <c r="T121" t="str">
        <f>VLOOKUP($W121,'Fanduel Export'!$BA:$BF,4,FALSE)</f>
        <v>Mohamed Sanu</v>
      </c>
      <c r="U121">
        <f>VLOOKUP($W121,'Fanduel Export'!$BA:$BF,5,FALSE)</f>
        <v>5200</v>
      </c>
      <c r="V121" t="str">
        <f>VLOOKUP($W121,'Fanduel Export'!$BA:$BF,6,FALSE)</f>
        <v>WR</v>
      </c>
      <c r="W121">
        <f>LARGE('Fanduel Export'!$BA:$BA,R121)</f>
        <v>5.2656862221792755</v>
      </c>
    </row>
    <row r="122" spans="1:23" x14ac:dyDescent="0.3">
      <c r="A122">
        <f t="shared" si="4"/>
        <v>0</v>
      </c>
      <c r="B122">
        <f>IF(C122=0,0,A122&amp;" "&amp;COUNTIF($A$1:A122,A122))</f>
        <v>0</v>
      </c>
      <c r="C122">
        <v>0</v>
      </c>
      <c r="D122" t="s">
        <v>231</v>
      </c>
      <c r="E122">
        <v>5000</v>
      </c>
      <c r="F122" t="s">
        <v>34</v>
      </c>
      <c r="G122">
        <v>5.2006224990985315</v>
      </c>
      <c r="J122">
        <f t="shared" si="5"/>
        <v>0</v>
      </c>
      <c r="K122">
        <f t="shared" si="5"/>
        <v>0</v>
      </c>
      <c r="L122">
        <f t="shared" si="5"/>
        <v>0</v>
      </c>
      <c r="M122">
        <f t="shared" si="5"/>
        <v>0</v>
      </c>
      <c r="R122">
        <f t="shared" si="6"/>
        <v>121</v>
      </c>
      <c r="T122" t="str">
        <f>VLOOKUP($W122,'Fanduel Export'!$BA:$BF,4,FALSE)</f>
        <v>Rex Burkhead</v>
      </c>
      <c r="U122">
        <f>VLOOKUP($W122,'Fanduel Export'!$BA:$BF,5,FALSE)</f>
        <v>5000</v>
      </c>
      <c r="V122" t="str">
        <f>VLOOKUP($W122,'Fanduel Export'!$BA:$BF,6,FALSE)</f>
        <v>RB</v>
      </c>
      <c r="W122">
        <f>LARGE('Fanduel Export'!$BA:$BA,R122)</f>
        <v>5.2006224990985315</v>
      </c>
    </row>
    <row r="123" spans="1:23" x14ac:dyDescent="0.3">
      <c r="A123">
        <f t="shared" si="4"/>
        <v>0</v>
      </c>
      <c r="B123">
        <f>IF(C123=0,0,A123&amp;" "&amp;COUNTIF($A$1:A123,A123))</f>
        <v>0</v>
      </c>
      <c r="C123">
        <v>0</v>
      </c>
      <c r="D123" t="s">
        <v>278</v>
      </c>
      <c r="E123">
        <v>4200</v>
      </c>
      <c r="F123" t="s">
        <v>52</v>
      </c>
      <c r="G123">
        <v>5.1962197178443885</v>
      </c>
      <c r="J123">
        <f t="shared" si="5"/>
        <v>0</v>
      </c>
      <c r="K123">
        <f t="shared" si="5"/>
        <v>0</v>
      </c>
      <c r="L123">
        <f t="shared" si="5"/>
        <v>0</v>
      </c>
      <c r="M123">
        <f t="shared" si="5"/>
        <v>0</v>
      </c>
      <c r="R123">
        <f t="shared" si="6"/>
        <v>122</v>
      </c>
      <c r="T123" t="str">
        <f>VLOOKUP($W123,'Fanduel Export'!$BA:$BF,4,FALSE)</f>
        <v>Jacob Hollister</v>
      </c>
      <c r="U123">
        <f>VLOOKUP($W123,'Fanduel Export'!$BA:$BF,5,FALSE)</f>
        <v>4200</v>
      </c>
      <c r="V123" t="str">
        <f>VLOOKUP($W123,'Fanduel Export'!$BA:$BF,6,FALSE)</f>
        <v>TE</v>
      </c>
      <c r="W123">
        <f>LARGE('Fanduel Export'!$BA:$BA,R123)</f>
        <v>5.1962197178443885</v>
      </c>
    </row>
    <row r="124" spans="1:23" x14ac:dyDescent="0.3">
      <c r="A124">
        <f t="shared" si="4"/>
        <v>0</v>
      </c>
      <c r="B124">
        <f>IF(C124=0,0,A124&amp;" "&amp;COUNTIF($A$1:A124,A124))</f>
        <v>0</v>
      </c>
      <c r="C124">
        <v>0</v>
      </c>
      <c r="D124" t="s">
        <v>425</v>
      </c>
      <c r="E124">
        <v>6000</v>
      </c>
      <c r="F124" t="s">
        <v>38</v>
      </c>
      <c r="G124">
        <v>5.138079305437139</v>
      </c>
      <c r="J124">
        <f t="shared" si="5"/>
        <v>0</v>
      </c>
      <c r="K124">
        <f t="shared" si="5"/>
        <v>0</v>
      </c>
      <c r="L124">
        <f t="shared" si="5"/>
        <v>0</v>
      </c>
      <c r="M124">
        <f t="shared" si="5"/>
        <v>0</v>
      </c>
      <c r="R124">
        <f t="shared" si="6"/>
        <v>123</v>
      </c>
      <c r="T124" t="str">
        <f>VLOOKUP($W124,'Fanduel Export'!$BA:$BF,4,FALSE)</f>
        <v>Robert Griffin III</v>
      </c>
      <c r="U124">
        <f>VLOOKUP($W124,'Fanduel Export'!$BA:$BF,5,FALSE)</f>
        <v>6000</v>
      </c>
      <c r="V124" t="str">
        <f>VLOOKUP($W124,'Fanduel Export'!$BA:$BF,6,FALSE)</f>
        <v>QB</v>
      </c>
      <c r="W124">
        <f>LARGE('Fanduel Export'!$BA:$BA,R124)</f>
        <v>5.138079305437139</v>
      </c>
    </row>
    <row r="125" spans="1:23" x14ac:dyDescent="0.3">
      <c r="A125">
        <f t="shared" si="4"/>
        <v>0</v>
      </c>
      <c r="B125">
        <f>IF(C125=0,0,A125&amp;" "&amp;COUNTIF($A$1:A125,A125))</f>
        <v>0</v>
      </c>
      <c r="C125">
        <v>0</v>
      </c>
      <c r="D125" t="s">
        <v>286</v>
      </c>
      <c r="E125">
        <v>4800</v>
      </c>
      <c r="F125" t="s">
        <v>49</v>
      </c>
      <c r="G125">
        <v>5.1319892440133241</v>
      </c>
      <c r="J125">
        <f t="shared" si="5"/>
        <v>0</v>
      </c>
      <c r="K125">
        <f t="shared" si="5"/>
        <v>0</v>
      </c>
      <c r="L125">
        <f t="shared" si="5"/>
        <v>0</v>
      </c>
      <c r="M125">
        <f t="shared" si="5"/>
        <v>0</v>
      </c>
      <c r="R125">
        <f t="shared" si="6"/>
        <v>124</v>
      </c>
      <c r="T125" t="str">
        <f>VLOOKUP($W125,'Fanduel Export'!$BA:$BF,4,FALSE)</f>
        <v>Russell Gage</v>
      </c>
      <c r="U125">
        <f>VLOOKUP($W125,'Fanduel Export'!$BA:$BF,5,FALSE)</f>
        <v>4800</v>
      </c>
      <c r="V125" t="str">
        <f>VLOOKUP($W125,'Fanduel Export'!$BA:$BF,6,FALSE)</f>
        <v>WR</v>
      </c>
      <c r="W125">
        <f>LARGE('Fanduel Export'!$BA:$BA,R125)</f>
        <v>5.1319892440133241</v>
      </c>
    </row>
    <row r="126" spans="1:23" x14ac:dyDescent="0.3">
      <c r="A126">
        <f t="shared" si="4"/>
        <v>0</v>
      </c>
      <c r="B126">
        <f>IF(C126=0,0,A126&amp;" "&amp;COUNTIF($A$1:A126,A126))</f>
        <v>0</v>
      </c>
      <c r="C126">
        <v>0</v>
      </c>
      <c r="D126" t="s">
        <v>276</v>
      </c>
      <c r="E126">
        <v>4500</v>
      </c>
      <c r="F126" t="s">
        <v>49</v>
      </c>
      <c r="G126">
        <v>5.1264654418749567</v>
      </c>
      <c r="J126">
        <f t="shared" si="5"/>
        <v>0</v>
      </c>
      <c r="K126">
        <f t="shared" si="5"/>
        <v>0</v>
      </c>
      <c r="L126">
        <f t="shared" si="5"/>
        <v>0</v>
      </c>
      <c r="M126">
        <f t="shared" si="5"/>
        <v>0</v>
      </c>
      <c r="R126">
        <f t="shared" si="6"/>
        <v>125</v>
      </c>
      <c r="T126" t="str">
        <f>VLOOKUP($W126,'Fanduel Export'!$BA:$BF,4,FALSE)</f>
        <v>Alex Erickson</v>
      </c>
      <c r="U126">
        <f>VLOOKUP($W126,'Fanduel Export'!$BA:$BF,5,FALSE)</f>
        <v>4500</v>
      </c>
      <c r="V126" t="str">
        <f>VLOOKUP($W126,'Fanduel Export'!$BA:$BF,6,FALSE)</f>
        <v>WR</v>
      </c>
      <c r="W126">
        <f>LARGE('Fanduel Export'!$BA:$BA,R126)</f>
        <v>5.1264654418749567</v>
      </c>
    </row>
    <row r="127" spans="1:23" x14ac:dyDescent="0.3">
      <c r="A127">
        <f t="shared" si="4"/>
        <v>0</v>
      </c>
      <c r="B127">
        <f>IF(C127=0,0,A127&amp;" "&amp;COUNTIF($A$1:A127,A127))</f>
        <v>0</v>
      </c>
      <c r="C127">
        <v>0</v>
      </c>
      <c r="D127" t="s">
        <v>223</v>
      </c>
      <c r="E127">
        <v>5000</v>
      </c>
      <c r="F127" t="s">
        <v>49</v>
      </c>
      <c r="G127">
        <v>5.0512759195836585</v>
      </c>
      <c r="J127">
        <f t="shared" si="5"/>
        <v>0</v>
      </c>
      <c r="K127">
        <f t="shared" si="5"/>
        <v>0</v>
      </c>
      <c r="L127">
        <f t="shared" si="5"/>
        <v>0</v>
      </c>
      <c r="M127">
        <f t="shared" si="5"/>
        <v>0</v>
      </c>
      <c r="R127">
        <f t="shared" si="6"/>
        <v>126</v>
      </c>
      <c r="T127" t="str">
        <f>VLOOKUP($W127,'Fanduel Export'!$BA:$BF,4,FALSE)</f>
        <v>Alshon Jeffery</v>
      </c>
      <c r="U127">
        <f>VLOOKUP($W127,'Fanduel Export'!$BA:$BF,5,FALSE)</f>
        <v>5000</v>
      </c>
      <c r="V127" t="str">
        <f>VLOOKUP($W127,'Fanduel Export'!$BA:$BF,6,FALSE)</f>
        <v>WR</v>
      </c>
      <c r="W127">
        <f>LARGE('Fanduel Export'!$BA:$BA,R127)</f>
        <v>5.0512759195836585</v>
      </c>
    </row>
    <row r="128" spans="1:23" x14ac:dyDescent="0.3">
      <c r="A128">
        <f t="shared" si="4"/>
        <v>0</v>
      </c>
      <c r="B128">
        <f>IF(C128=0,0,A128&amp;" "&amp;COUNTIF($A$1:A128,A128))</f>
        <v>0</v>
      </c>
      <c r="C128">
        <v>0</v>
      </c>
      <c r="D128" t="s">
        <v>610</v>
      </c>
      <c r="E128">
        <v>6000</v>
      </c>
      <c r="F128" t="s">
        <v>38</v>
      </c>
      <c r="G128">
        <v>5.0354508282268293</v>
      </c>
      <c r="J128">
        <f t="shared" si="5"/>
        <v>0</v>
      </c>
      <c r="K128">
        <f t="shared" si="5"/>
        <v>0</v>
      </c>
      <c r="L128">
        <f t="shared" si="5"/>
        <v>0</v>
      </c>
      <c r="M128">
        <f t="shared" si="5"/>
        <v>0</v>
      </c>
      <c r="R128">
        <f t="shared" si="6"/>
        <v>127</v>
      </c>
      <c r="T128" t="str">
        <f>VLOOKUP($W128,'Fanduel Export'!$BA:$BF,4,FALSE)</f>
        <v>Tim Boyle</v>
      </c>
      <c r="U128">
        <f>VLOOKUP($W128,'Fanduel Export'!$BA:$BF,5,FALSE)</f>
        <v>6000</v>
      </c>
      <c r="V128" t="str">
        <f>VLOOKUP($W128,'Fanduel Export'!$BA:$BF,6,FALSE)</f>
        <v>QB</v>
      </c>
      <c r="W128">
        <f>LARGE('Fanduel Export'!$BA:$BA,R128)</f>
        <v>5.0354508282268293</v>
      </c>
    </row>
    <row r="129" spans="1:23" x14ac:dyDescent="0.3">
      <c r="A129">
        <f t="shared" si="4"/>
        <v>0</v>
      </c>
      <c r="B129">
        <f>IF(C129=0,0,A129&amp;" "&amp;COUNTIF($A$1:A129,A129))</f>
        <v>0</v>
      </c>
      <c r="C129">
        <v>0</v>
      </c>
      <c r="D129" t="s">
        <v>214</v>
      </c>
      <c r="E129">
        <v>5200</v>
      </c>
      <c r="F129" t="s">
        <v>49</v>
      </c>
      <c r="G129">
        <v>4.9062969485346262</v>
      </c>
      <c r="J129">
        <f t="shared" si="5"/>
        <v>0</v>
      </c>
      <c r="K129">
        <f t="shared" si="5"/>
        <v>0</v>
      </c>
      <c r="L129">
        <f t="shared" si="5"/>
        <v>0</v>
      </c>
      <c r="M129">
        <f t="shared" si="5"/>
        <v>0</v>
      </c>
      <c r="R129">
        <f t="shared" si="6"/>
        <v>128</v>
      </c>
      <c r="T129" t="str">
        <f>VLOOKUP($W129,'Fanduel Export'!$BA:$BF,4,FALSE)</f>
        <v>Hunter Renfrow</v>
      </c>
      <c r="U129">
        <f>VLOOKUP($W129,'Fanduel Export'!$BA:$BF,5,FALSE)</f>
        <v>5200</v>
      </c>
      <c r="V129" t="str">
        <f>VLOOKUP($W129,'Fanduel Export'!$BA:$BF,6,FALSE)</f>
        <v>WR</v>
      </c>
      <c r="W129">
        <f>LARGE('Fanduel Export'!$BA:$BA,R129)</f>
        <v>4.9062969485346262</v>
      </c>
    </row>
    <row r="130" spans="1:23" x14ac:dyDescent="0.3">
      <c r="A130">
        <f t="shared" si="4"/>
        <v>0</v>
      </c>
      <c r="B130">
        <f>IF(C130=0,0,A130&amp;" "&amp;COUNTIF($A$1:A130,A130))</f>
        <v>0</v>
      </c>
      <c r="C130">
        <v>0</v>
      </c>
      <c r="D130" t="s">
        <v>140</v>
      </c>
      <c r="E130">
        <v>5000</v>
      </c>
      <c r="F130" t="s">
        <v>34</v>
      </c>
      <c r="G130">
        <v>4.8563609006858988</v>
      </c>
      <c r="J130">
        <f t="shared" si="5"/>
        <v>0</v>
      </c>
      <c r="K130">
        <f t="shared" si="5"/>
        <v>0</v>
      </c>
      <c r="L130">
        <f t="shared" si="5"/>
        <v>0</v>
      </c>
      <c r="M130">
        <f t="shared" ref="M130" si="7">IF($F130=M$1,$C130*1,0)</f>
        <v>0</v>
      </c>
      <c r="R130">
        <f t="shared" si="6"/>
        <v>129</v>
      </c>
      <c r="T130" t="str">
        <f>VLOOKUP($W130,'Fanduel Export'!$BA:$BF,4,FALSE)</f>
        <v>Carlos Hyde</v>
      </c>
      <c r="U130">
        <f>VLOOKUP($W130,'Fanduel Export'!$BA:$BF,5,FALSE)</f>
        <v>5000</v>
      </c>
      <c r="V130" t="str">
        <f>VLOOKUP($W130,'Fanduel Export'!$BA:$BF,6,FALSE)</f>
        <v>RB</v>
      </c>
      <c r="W130">
        <f>LARGE('Fanduel Export'!$BA:$BA,R130)</f>
        <v>4.8563609006858988</v>
      </c>
    </row>
    <row r="131" spans="1:23" x14ac:dyDescent="0.3">
      <c r="A131">
        <f t="shared" ref="A131:A194" si="8">IF(C131=1,F131,0)</f>
        <v>0</v>
      </c>
      <c r="B131">
        <f>IF(C131=0,0,A131&amp;" "&amp;COUNTIF($A$1:A131,A131))</f>
        <v>0</v>
      </c>
      <c r="C131">
        <v>0</v>
      </c>
      <c r="D131" t="s">
        <v>288</v>
      </c>
      <c r="E131">
        <v>4700</v>
      </c>
      <c r="F131" t="s">
        <v>52</v>
      </c>
      <c r="G131">
        <v>4.8212960534662335</v>
      </c>
      <c r="J131">
        <f t="shared" ref="J131:M194" si="9">IF($F131=J$1,$C131*1,0)</f>
        <v>0</v>
      </c>
      <c r="K131">
        <f t="shared" si="9"/>
        <v>0</v>
      </c>
      <c r="L131">
        <f t="shared" si="9"/>
        <v>0</v>
      </c>
      <c r="M131">
        <f t="shared" si="9"/>
        <v>0</v>
      </c>
      <c r="R131">
        <f t="shared" si="6"/>
        <v>130</v>
      </c>
      <c r="T131" t="str">
        <f>VLOOKUP($W131,'Fanduel Export'!$BA:$BF,4,FALSE)</f>
        <v>O.J. Howard</v>
      </c>
      <c r="U131">
        <f>VLOOKUP($W131,'Fanduel Export'!$BA:$BF,5,FALSE)</f>
        <v>4700</v>
      </c>
      <c r="V131" t="str">
        <f>VLOOKUP($W131,'Fanduel Export'!$BA:$BF,6,FALSE)</f>
        <v>TE</v>
      </c>
      <c r="W131">
        <f>LARGE('Fanduel Export'!$BA:$BA,R131)</f>
        <v>4.8212960534662335</v>
      </c>
    </row>
    <row r="132" spans="1:23" x14ac:dyDescent="0.3">
      <c r="A132">
        <f t="shared" si="8"/>
        <v>0</v>
      </c>
      <c r="B132">
        <f>IF(C132=0,0,A132&amp;" "&amp;COUNTIF($A$1:A132,A132))</f>
        <v>0</v>
      </c>
      <c r="C132">
        <v>0</v>
      </c>
      <c r="D132" t="s">
        <v>287</v>
      </c>
      <c r="E132">
        <v>5500</v>
      </c>
      <c r="F132" t="s">
        <v>34</v>
      </c>
      <c r="G132">
        <v>4.8001121969586089</v>
      </c>
      <c r="J132">
        <f t="shared" si="9"/>
        <v>0</v>
      </c>
      <c r="K132">
        <f t="shared" si="9"/>
        <v>0</v>
      </c>
      <c r="L132">
        <f t="shared" si="9"/>
        <v>0</v>
      </c>
      <c r="M132">
        <f t="shared" si="9"/>
        <v>0</v>
      </c>
      <c r="R132">
        <f t="shared" ref="R132:R195" si="10">R131+1</f>
        <v>131</v>
      </c>
      <c r="T132" t="str">
        <f>VLOOKUP($W132,'Fanduel Export'!$BA:$BF,4,FALSE)</f>
        <v>Derrius Guice</v>
      </c>
      <c r="U132">
        <f>VLOOKUP($W132,'Fanduel Export'!$BA:$BF,5,FALSE)</f>
        <v>5500</v>
      </c>
      <c r="V132" t="str">
        <f>VLOOKUP($W132,'Fanduel Export'!$BA:$BF,6,FALSE)</f>
        <v>RB</v>
      </c>
      <c r="W132">
        <f>LARGE('Fanduel Export'!$BA:$BA,R132)</f>
        <v>4.8001121969586089</v>
      </c>
    </row>
    <row r="133" spans="1:23" x14ac:dyDescent="0.3">
      <c r="A133">
        <f t="shared" si="8"/>
        <v>0</v>
      </c>
      <c r="B133">
        <f>IF(C133=0,0,A133&amp;" "&amp;COUNTIF($A$1:A133,A133))</f>
        <v>0</v>
      </c>
      <c r="C133">
        <v>0</v>
      </c>
      <c r="D133" t="s">
        <v>172</v>
      </c>
      <c r="E133">
        <v>5100</v>
      </c>
      <c r="F133" t="s">
        <v>34</v>
      </c>
      <c r="G133">
        <v>4.7551333496047636</v>
      </c>
      <c r="J133">
        <f t="shared" si="9"/>
        <v>0</v>
      </c>
      <c r="K133">
        <f t="shared" si="9"/>
        <v>0</v>
      </c>
      <c r="L133">
        <f t="shared" si="9"/>
        <v>0</v>
      </c>
      <c r="M133">
        <f t="shared" si="9"/>
        <v>0</v>
      </c>
      <c r="R133">
        <f t="shared" si="10"/>
        <v>132</v>
      </c>
      <c r="T133" t="str">
        <f>VLOOKUP($W133,'Fanduel Export'!$BA:$BF,4,FALSE)</f>
        <v>Latavius Murray</v>
      </c>
      <c r="U133">
        <f>VLOOKUP($W133,'Fanduel Export'!$BA:$BF,5,FALSE)</f>
        <v>5100</v>
      </c>
      <c r="V133" t="str">
        <f>VLOOKUP($W133,'Fanduel Export'!$BA:$BF,6,FALSE)</f>
        <v>RB</v>
      </c>
      <c r="W133">
        <f>LARGE('Fanduel Export'!$BA:$BA,R133)</f>
        <v>4.7551333496047636</v>
      </c>
    </row>
    <row r="134" spans="1:23" x14ac:dyDescent="0.3">
      <c r="A134">
        <f t="shared" si="8"/>
        <v>0</v>
      </c>
      <c r="B134">
        <f>IF(C134=0,0,A134&amp;" "&amp;COUNTIF($A$1:A134,A134))</f>
        <v>0</v>
      </c>
      <c r="C134">
        <v>0</v>
      </c>
      <c r="D134" t="s">
        <v>232</v>
      </c>
      <c r="E134">
        <v>4900</v>
      </c>
      <c r="F134" t="s">
        <v>34</v>
      </c>
      <c r="G134">
        <v>4.745456661183943</v>
      </c>
      <c r="J134">
        <f t="shared" si="9"/>
        <v>0</v>
      </c>
      <c r="K134">
        <f t="shared" si="9"/>
        <v>0</v>
      </c>
      <c r="L134">
        <f t="shared" si="9"/>
        <v>0</v>
      </c>
      <c r="M134">
        <f t="shared" si="9"/>
        <v>0</v>
      </c>
      <c r="R134">
        <f t="shared" si="10"/>
        <v>133</v>
      </c>
      <c r="T134" t="str">
        <f>VLOOKUP($W134,'Fanduel Export'!$BA:$BF,4,FALSE)</f>
        <v>Nyheim Hines</v>
      </c>
      <c r="U134">
        <f>VLOOKUP($W134,'Fanduel Export'!$BA:$BF,5,FALSE)</f>
        <v>4900</v>
      </c>
      <c r="V134" t="str">
        <f>VLOOKUP($W134,'Fanduel Export'!$BA:$BF,6,FALSE)</f>
        <v>RB</v>
      </c>
      <c r="W134">
        <f>LARGE('Fanduel Export'!$BA:$BA,R134)</f>
        <v>4.745456661183943</v>
      </c>
    </row>
    <row r="135" spans="1:23" x14ac:dyDescent="0.3">
      <c r="A135">
        <f t="shared" si="8"/>
        <v>0</v>
      </c>
      <c r="B135">
        <f>IF(C135=0,0,A135&amp;" "&amp;COUNTIF($A$1:A135,A135))</f>
        <v>0</v>
      </c>
      <c r="C135">
        <v>0</v>
      </c>
      <c r="D135" t="s">
        <v>354</v>
      </c>
      <c r="E135">
        <v>5700</v>
      </c>
      <c r="F135" t="s">
        <v>49</v>
      </c>
      <c r="G135">
        <v>4.6056685161761299</v>
      </c>
      <c r="J135">
        <f t="shared" si="9"/>
        <v>0</v>
      </c>
      <c r="K135">
        <f t="shared" si="9"/>
        <v>0</v>
      </c>
      <c r="L135">
        <f t="shared" si="9"/>
        <v>0</v>
      </c>
      <c r="M135">
        <f t="shared" si="9"/>
        <v>0</v>
      </c>
      <c r="R135">
        <f t="shared" si="10"/>
        <v>134</v>
      </c>
      <c r="T135" t="str">
        <f>VLOOKUP($W135,'Fanduel Export'!$BA:$BF,4,FALSE)</f>
        <v>DeSean Jackson</v>
      </c>
      <c r="U135">
        <f>VLOOKUP($W135,'Fanduel Export'!$BA:$BF,5,FALSE)</f>
        <v>5700</v>
      </c>
      <c r="V135" t="str">
        <f>VLOOKUP($W135,'Fanduel Export'!$BA:$BF,6,FALSE)</f>
        <v>WR</v>
      </c>
      <c r="W135">
        <f>LARGE('Fanduel Export'!$BA:$BA,R135)</f>
        <v>4.6056685161761299</v>
      </c>
    </row>
    <row r="136" spans="1:23" x14ac:dyDescent="0.3">
      <c r="A136">
        <f t="shared" si="8"/>
        <v>0</v>
      </c>
      <c r="B136">
        <f>IF(C136=0,0,A136&amp;" "&amp;COUNTIF($A$1:A136,A136))</f>
        <v>0</v>
      </c>
      <c r="C136">
        <v>0</v>
      </c>
      <c r="D136" t="s">
        <v>533</v>
      </c>
      <c r="E136">
        <v>4500</v>
      </c>
      <c r="F136" t="s">
        <v>49</v>
      </c>
      <c r="G136">
        <v>4.5886822012465691</v>
      </c>
      <c r="J136">
        <f t="shared" si="9"/>
        <v>0</v>
      </c>
      <c r="K136">
        <f t="shared" si="9"/>
        <v>0</v>
      </c>
      <c r="L136">
        <f t="shared" si="9"/>
        <v>0</v>
      </c>
      <c r="M136">
        <f t="shared" si="9"/>
        <v>0</v>
      </c>
      <c r="R136">
        <f t="shared" si="10"/>
        <v>135</v>
      </c>
      <c r="T136" t="str">
        <f>VLOOKUP($W136,'Fanduel Export'!$BA:$BF,4,FALSE)</f>
        <v>Devin Funchess</v>
      </c>
      <c r="U136">
        <f>VLOOKUP($W136,'Fanduel Export'!$BA:$BF,5,FALSE)</f>
        <v>4500</v>
      </c>
      <c r="V136" t="str">
        <f>VLOOKUP($W136,'Fanduel Export'!$BA:$BF,6,FALSE)</f>
        <v>WR</v>
      </c>
      <c r="W136">
        <f>LARGE('Fanduel Export'!$BA:$BA,R136)</f>
        <v>4.5886822012465691</v>
      </c>
    </row>
    <row r="137" spans="1:23" x14ac:dyDescent="0.3">
      <c r="A137">
        <f t="shared" si="8"/>
        <v>0</v>
      </c>
      <c r="B137">
        <f>IF(C137=0,0,A137&amp;" "&amp;COUNTIF($A$1:A137,A137))</f>
        <v>0</v>
      </c>
      <c r="C137">
        <v>0</v>
      </c>
      <c r="D137" t="s">
        <v>360</v>
      </c>
      <c r="E137">
        <v>4000</v>
      </c>
      <c r="F137" t="s">
        <v>52</v>
      </c>
      <c r="G137">
        <v>4.5558481415048693</v>
      </c>
      <c r="J137">
        <f t="shared" si="9"/>
        <v>0</v>
      </c>
      <c r="K137">
        <f t="shared" si="9"/>
        <v>0</v>
      </c>
      <c r="L137">
        <f t="shared" si="9"/>
        <v>0</v>
      </c>
      <c r="M137">
        <f t="shared" si="9"/>
        <v>0</v>
      </c>
      <c r="R137">
        <f t="shared" si="10"/>
        <v>136</v>
      </c>
      <c r="T137" t="str">
        <f>VLOOKUP($W137,'Fanduel Export'!$BA:$BF,4,FALSE)</f>
        <v>James O'Shaughnessy</v>
      </c>
      <c r="U137">
        <f>VLOOKUP($W137,'Fanduel Export'!$BA:$BF,5,FALSE)</f>
        <v>4000</v>
      </c>
      <c r="V137" t="str">
        <f>VLOOKUP($W137,'Fanduel Export'!$BA:$BF,6,FALSE)</f>
        <v>TE</v>
      </c>
      <c r="W137">
        <f>LARGE('Fanduel Export'!$BA:$BA,R137)</f>
        <v>4.5558481415048693</v>
      </c>
    </row>
    <row r="138" spans="1:23" x14ac:dyDescent="0.3">
      <c r="A138">
        <f t="shared" si="8"/>
        <v>0</v>
      </c>
      <c r="B138">
        <f>IF(C138=0,0,A138&amp;" "&amp;COUNTIF($A$1:A138,A138))</f>
        <v>0</v>
      </c>
      <c r="C138">
        <v>0</v>
      </c>
      <c r="D138" t="s">
        <v>196</v>
      </c>
      <c r="E138">
        <v>5600</v>
      </c>
      <c r="F138" t="s">
        <v>49</v>
      </c>
      <c r="G138">
        <v>4.5307059986546889</v>
      </c>
      <c r="J138">
        <f t="shared" si="9"/>
        <v>0</v>
      </c>
      <c r="K138">
        <f t="shared" si="9"/>
        <v>0</v>
      </c>
      <c r="L138">
        <f t="shared" si="9"/>
        <v>0</v>
      </c>
      <c r="M138">
        <f t="shared" si="9"/>
        <v>0</v>
      </c>
      <c r="R138">
        <f t="shared" si="10"/>
        <v>137</v>
      </c>
      <c r="T138" t="str">
        <f>VLOOKUP($W138,'Fanduel Export'!$BA:$BF,4,FALSE)</f>
        <v>Tyrell Williams</v>
      </c>
      <c r="U138">
        <f>VLOOKUP($W138,'Fanduel Export'!$BA:$BF,5,FALSE)</f>
        <v>5600</v>
      </c>
      <c r="V138" t="str">
        <f>VLOOKUP($W138,'Fanduel Export'!$BA:$BF,6,FALSE)</f>
        <v>WR</v>
      </c>
      <c r="W138">
        <f>LARGE('Fanduel Export'!$BA:$BA,R138)</f>
        <v>4.5307059986546889</v>
      </c>
    </row>
    <row r="139" spans="1:23" x14ac:dyDescent="0.3">
      <c r="A139">
        <f t="shared" si="8"/>
        <v>0</v>
      </c>
      <c r="B139">
        <f>IF(C139=0,0,A139&amp;" "&amp;COUNTIF($A$1:A139,A139))</f>
        <v>0</v>
      </c>
      <c r="C139">
        <v>0</v>
      </c>
      <c r="D139" t="s">
        <v>318</v>
      </c>
      <c r="E139">
        <v>4600</v>
      </c>
      <c r="F139" t="s">
        <v>49</v>
      </c>
      <c r="G139">
        <v>4.494331646215505</v>
      </c>
      <c r="J139">
        <f t="shared" si="9"/>
        <v>0</v>
      </c>
      <c r="K139">
        <f t="shared" si="9"/>
        <v>0</v>
      </c>
      <c r="L139">
        <f t="shared" si="9"/>
        <v>0</v>
      </c>
      <c r="M139">
        <f t="shared" si="9"/>
        <v>0</v>
      </c>
      <c r="R139">
        <f t="shared" si="10"/>
        <v>138</v>
      </c>
      <c r="T139" t="str">
        <f>VLOOKUP($W139,'Fanduel Export'!$BA:$BF,4,FALSE)</f>
        <v>Damiere Byrd</v>
      </c>
      <c r="U139">
        <f>VLOOKUP($W139,'Fanduel Export'!$BA:$BF,5,FALSE)</f>
        <v>4600</v>
      </c>
      <c r="V139" t="str">
        <f>VLOOKUP($W139,'Fanduel Export'!$BA:$BF,6,FALSE)</f>
        <v>WR</v>
      </c>
      <c r="W139">
        <f>LARGE('Fanduel Export'!$BA:$BA,R139)</f>
        <v>4.494331646215505</v>
      </c>
    </row>
    <row r="140" spans="1:23" x14ac:dyDescent="0.3">
      <c r="A140">
        <f t="shared" si="8"/>
        <v>0</v>
      </c>
      <c r="B140">
        <f>IF(C140=0,0,A140&amp;" "&amp;COUNTIF($A$1:A140,A140))</f>
        <v>0</v>
      </c>
      <c r="C140">
        <v>0</v>
      </c>
      <c r="D140" t="s">
        <v>197</v>
      </c>
      <c r="E140">
        <v>5900</v>
      </c>
      <c r="F140" t="s">
        <v>49</v>
      </c>
      <c r="G140">
        <v>4.4927219493426227</v>
      </c>
      <c r="J140">
        <f t="shared" si="9"/>
        <v>0</v>
      </c>
      <c r="K140">
        <f t="shared" si="9"/>
        <v>0</v>
      </c>
      <c r="L140">
        <f t="shared" si="9"/>
        <v>0</v>
      </c>
      <c r="M140">
        <f t="shared" si="9"/>
        <v>0</v>
      </c>
      <c r="R140">
        <f t="shared" si="10"/>
        <v>139</v>
      </c>
      <c r="T140" t="str">
        <f>VLOOKUP($W140,'Fanduel Export'!$BA:$BF,4,FALSE)</f>
        <v>Marquise Brown</v>
      </c>
      <c r="U140">
        <f>VLOOKUP($W140,'Fanduel Export'!$BA:$BF,5,FALSE)</f>
        <v>5900</v>
      </c>
      <c r="V140" t="str">
        <f>VLOOKUP($W140,'Fanduel Export'!$BA:$BF,6,FALSE)</f>
        <v>WR</v>
      </c>
      <c r="W140">
        <f>LARGE('Fanduel Export'!$BA:$BA,R140)</f>
        <v>4.4927219493426227</v>
      </c>
    </row>
    <row r="141" spans="1:23" x14ac:dyDescent="0.3">
      <c r="A141">
        <f t="shared" si="8"/>
        <v>0</v>
      </c>
      <c r="B141">
        <f>IF(C141=0,0,A141&amp;" "&amp;COUNTIF($A$1:A141,A141))</f>
        <v>0</v>
      </c>
      <c r="C141">
        <v>0</v>
      </c>
      <c r="D141" t="s">
        <v>259</v>
      </c>
      <c r="E141">
        <v>4900</v>
      </c>
      <c r="F141" t="s">
        <v>34</v>
      </c>
      <c r="G141">
        <v>4.4894944088627931</v>
      </c>
      <c r="J141">
        <f t="shared" si="9"/>
        <v>0</v>
      </c>
      <c r="K141">
        <f t="shared" si="9"/>
        <v>0</v>
      </c>
      <c r="L141">
        <f t="shared" si="9"/>
        <v>0</v>
      </c>
      <c r="M141">
        <f t="shared" si="9"/>
        <v>0</v>
      </c>
      <c r="R141">
        <f t="shared" si="10"/>
        <v>140</v>
      </c>
      <c r="T141" t="str">
        <f>VLOOKUP($W141,'Fanduel Export'!$BA:$BF,4,FALSE)</f>
        <v>Alexander Mattison</v>
      </c>
      <c r="U141">
        <f>VLOOKUP($W141,'Fanduel Export'!$BA:$BF,5,FALSE)</f>
        <v>4900</v>
      </c>
      <c r="V141" t="str">
        <f>VLOOKUP($W141,'Fanduel Export'!$BA:$BF,6,FALSE)</f>
        <v>RB</v>
      </c>
      <c r="W141">
        <f>LARGE('Fanduel Export'!$BA:$BA,R141)</f>
        <v>4.4894944088627931</v>
      </c>
    </row>
    <row r="142" spans="1:23" x14ac:dyDescent="0.3">
      <c r="A142">
        <f t="shared" si="8"/>
        <v>0</v>
      </c>
      <c r="B142">
        <f>IF(C142=0,0,A142&amp;" "&amp;COUNTIF($A$1:A142,A142))</f>
        <v>0</v>
      </c>
      <c r="C142">
        <v>0</v>
      </c>
      <c r="D142" t="s">
        <v>167</v>
      </c>
      <c r="E142">
        <v>5100</v>
      </c>
      <c r="F142" t="s">
        <v>34</v>
      </c>
      <c r="G142">
        <v>4.4604711462360491</v>
      </c>
      <c r="J142">
        <f t="shared" si="9"/>
        <v>0</v>
      </c>
      <c r="K142">
        <f t="shared" si="9"/>
        <v>0</v>
      </c>
      <c r="L142">
        <f t="shared" si="9"/>
        <v>0</v>
      </c>
      <c r="M142">
        <f t="shared" si="9"/>
        <v>0</v>
      </c>
      <c r="R142">
        <f t="shared" si="10"/>
        <v>141</v>
      </c>
      <c r="T142" t="str">
        <f>VLOOKUP($W142,'Fanduel Export'!$BA:$BF,4,FALSE)</f>
        <v>Adrian Peterson</v>
      </c>
      <c r="U142">
        <f>VLOOKUP($W142,'Fanduel Export'!$BA:$BF,5,FALSE)</f>
        <v>5100</v>
      </c>
      <c r="V142" t="str">
        <f>VLOOKUP($W142,'Fanduel Export'!$BA:$BF,6,FALSE)</f>
        <v>RB</v>
      </c>
      <c r="W142">
        <f>LARGE('Fanduel Export'!$BA:$BA,R142)</f>
        <v>4.4604711462360491</v>
      </c>
    </row>
    <row r="143" spans="1:23" x14ac:dyDescent="0.3">
      <c r="A143">
        <f t="shared" si="8"/>
        <v>0</v>
      </c>
      <c r="B143">
        <f>IF(C143=0,0,A143&amp;" "&amp;COUNTIF($A$1:A143,A143))</f>
        <v>0</v>
      </c>
      <c r="C143">
        <v>0</v>
      </c>
      <c r="D143" t="s">
        <v>390</v>
      </c>
      <c r="E143">
        <v>4500</v>
      </c>
      <c r="F143" t="s">
        <v>49</v>
      </c>
      <c r="G143">
        <v>4.3920162041858033</v>
      </c>
      <c r="J143">
        <f t="shared" si="9"/>
        <v>0</v>
      </c>
      <c r="K143">
        <f t="shared" si="9"/>
        <v>0</v>
      </c>
      <c r="L143">
        <f t="shared" si="9"/>
        <v>0</v>
      </c>
      <c r="M143">
        <f t="shared" si="9"/>
        <v>0</v>
      </c>
      <c r="R143">
        <f t="shared" si="10"/>
        <v>142</v>
      </c>
      <c r="T143" t="str">
        <f>VLOOKUP($W143,'Fanduel Export'!$BA:$BF,4,FALSE)</f>
        <v>Duke Williams</v>
      </c>
      <c r="U143">
        <f>VLOOKUP($W143,'Fanduel Export'!$BA:$BF,5,FALSE)</f>
        <v>4500</v>
      </c>
      <c r="V143" t="str">
        <f>VLOOKUP($W143,'Fanduel Export'!$BA:$BF,6,FALSE)</f>
        <v>WR</v>
      </c>
      <c r="W143">
        <f>LARGE('Fanduel Export'!$BA:$BA,R143)</f>
        <v>4.3920162041858033</v>
      </c>
    </row>
    <row r="144" spans="1:23" x14ac:dyDescent="0.3">
      <c r="A144">
        <f t="shared" si="8"/>
        <v>0</v>
      </c>
      <c r="B144">
        <f>IF(C144=0,0,A144&amp;" "&amp;COUNTIF($A$1:A144,A144))</f>
        <v>0</v>
      </c>
      <c r="C144">
        <v>0</v>
      </c>
      <c r="D144" t="s">
        <v>202</v>
      </c>
      <c r="E144">
        <v>5400</v>
      </c>
      <c r="F144" t="s">
        <v>49</v>
      </c>
      <c r="G144">
        <v>4.3654767513852981</v>
      </c>
      <c r="J144">
        <f t="shared" si="9"/>
        <v>0</v>
      </c>
      <c r="K144">
        <f t="shared" si="9"/>
        <v>0</v>
      </c>
      <c r="L144">
        <f t="shared" si="9"/>
        <v>0</v>
      </c>
      <c r="M144">
        <f t="shared" si="9"/>
        <v>0</v>
      </c>
      <c r="R144">
        <f t="shared" si="10"/>
        <v>143</v>
      </c>
      <c r="T144" t="str">
        <f>VLOOKUP($W144,'Fanduel Export'!$BA:$BF,4,FALSE)</f>
        <v>Zach Pascal</v>
      </c>
      <c r="U144">
        <f>VLOOKUP($W144,'Fanduel Export'!$BA:$BF,5,FALSE)</f>
        <v>5400</v>
      </c>
      <c r="V144" t="str">
        <f>VLOOKUP($W144,'Fanduel Export'!$BA:$BF,6,FALSE)</f>
        <v>WR</v>
      </c>
      <c r="W144">
        <f>LARGE('Fanduel Export'!$BA:$BA,R144)</f>
        <v>4.3654767513852981</v>
      </c>
    </row>
    <row r="145" spans="1:23" x14ac:dyDescent="0.3">
      <c r="A145">
        <f t="shared" si="8"/>
        <v>0</v>
      </c>
      <c r="B145">
        <f>IF(C145=0,0,A145&amp;" "&amp;COUNTIF($A$1:A145,A145))</f>
        <v>0</v>
      </c>
      <c r="C145">
        <v>0</v>
      </c>
      <c r="D145" t="s">
        <v>131</v>
      </c>
      <c r="E145">
        <v>5400</v>
      </c>
      <c r="F145" t="s">
        <v>52</v>
      </c>
      <c r="G145">
        <v>4.3366849894346089</v>
      </c>
      <c r="J145">
        <f t="shared" si="9"/>
        <v>0</v>
      </c>
      <c r="K145">
        <f t="shared" si="9"/>
        <v>0</v>
      </c>
      <c r="L145">
        <f t="shared" si="9"/>
        <v>0</v>
      </c>
      <c r="M145">
        <f t="shared" si="9"/>
        <v>0</v>
      </c>
      <c r="R145">
        <f t="shared" si="10"/>
        <v>144</v>
      </c>
      <c r="T145" t="str">
        <f>VLOOKUP($W145,'Fanduel Export'!$BA:$BF,4,FALSE)</f>
        <v>Mike Gesicki</v>
      </c>
      <c r="U145">
        <f>VLOOKUP($W145,'Fanduel Export'!$BA:$BF,5,FALSE)</f>
        <v>5400</v>
      </c>
      <c r="V145" t="str">
        <f>VLOOKUP($W145,'Fanduel Export'!$BA:$BF,6,FALSE)</f>
        <v>TE</v>
      </c>
      <c r="W145">
        <f>LARGE('Fanduel Export'!$BA:$BA,R145)</f>
        <v>4.3366849894346089</v>
      </c>
    </row>
    <row r="146" spans="1:23" x14ac:dyDescent="0.3">
      <c r="A146">
        <f t="shared" si="8"/>
        <v>0</v>
      </c>
      <c r="B146">
        <f>IF(C146=0,0,A146&amp;" "&amp;COUNTIF($A$1:A146,A146))</f>
        <v>0</v>
      </c>
      <c r="C146">
        <v>0</v>
      </c>
      <c r="D146" t="s">
        <v>128</v>
      </c>
      <c r="E146">
        <v>5200</v>
      </c>
      <c r="F146" t="s">
        <v>52</v>
      </c>
      <c r="G146">
        <v>4.3079122741384337</v>
      </c>
      <c r="J146">
        <f t="shared" si="9"/>
        <v>0</v>
      </c>
      <c r="K146">
        <f t="shared" si="9"/>
        <v>0</v>
      </c>
      <c r="L146">
        <f t="shared" si="9"/>
        <v>0</v>
      </c>
      <c r="M146">
        <f t="shared" si="9"/>
        <v>0</v>
      </c>
      <c r="R146">
        <f t="shared" si="10"/>
        <v>145</v>
      </c>
      <c r="T146" t="str">
        <f>VLOOKUP($W146,'Fanduel Export'!$BA:$BF,4,FALSE)</f>
        <v>Dallas Goedert</v>
      </c>
      <c r="U146">
        <f>VLOOKUP($W146,'Fanduel Export'!$BA:$BF,5,FALSE)</f>
        <v>5200</v>
      </c>
      <c r="V146" t="str">
        <f>VLOOKUP($W146,'Fanduel Export'!$BA:$BF,6,FALSE)</f>
        <v>TE</v>
      </c>
      <c r="W146">
        <f>LARGE('Fanduel Export'!$BA:$BA,R146)</f>
        <v>4.3079122741384337</v>
      </c>
    </row>
    <row r="147" spans="1:23" x14ac:dyDescent="0.3">
      <c r="A147">
        <f t="shared" si="8"/>
        <v>0</v>
      </c>
      <c r="B147">
        <f>IF(C147=0,0,A147&amp;" "&amp;COUNTIF($A$1:A147,A147))</f>
        <v>0</v>
      </c>
      <c r="C147">
        <v>0</v>
      </c>
      <c r="D147" t="s">
        <v>229</v>
      </c>
      <c r="E147">
        <v>5600</v>
      </c>
      <c r="F147" t="s">
        <v>34</v>
      </c>
      <c r="G147">
        <v>4.2568921177762249</v>
      </c>
      <c r="J147">
        <f t="shared" si="9"/>
        <v>0</v>
      </c>
      <c r="K147">
        <f t="shared" si="9"/>
        <v>0</v>
      </c>
      <c r="L147">
        <f t="shared" si="9"/>
        <v>0</v>
      </c>
      <c r="M147">
        <f t="shared" si="9"/>
        <v>0</v>
      </c>
      <c r="R147">
        <f t="shared" si="10"/>
        <v>146</v>
      </c>
      <c r="T147" t="str">
        <f>VLOOKUP($W147,'Fanduel Export'!$BA:$BF,4,FALSE)</f>
        <v>Kerryon Johnson</v>
      </c>
      <c r="U147">
        <f>VLOOKUP($W147,'Fanduel Export'!$BA:$BF,5,FALSE)</f>
        <v>5600</v>
      </c>
      <c r="V147" t="str">
        <f>VLOOKUP($W147,'Fanduel Export'!$BA:$BF,6,FALSE)</f>
        <v>RB</v>
      </c>
      <c r="W147">
        <f>LARGE('Fanduel Export'!$BA:$BA,R147)</f>
        <v>4.2568921177762249</v>
      </c>
    </row>
    <row r="148" spans="1:23" x14ac:dyDescent="0.3">
      <c r="A148">
        <f t="shared" si="8"/>
        <v>0</v>
      </c>
      <c r="B148">
        <f>IF(C148=0,0,A148&amp;" "&amp;COUNTIF($A$1:A148,A148))</f>
        <v>0</v>
      </c>
      <c r="C148">
        <v>0</v>
      </c>
      <c r="D148" t="s">
        <v>344</v>
      </c>
      <c r="E148">
        <v>4800</v>
      </c>
      <c r="F148" t="s">
        <v>49</v>
      </c>
      <c r="G148">
        <v>4.2512008463684108</v>
      </c>
      <c r="J148">
        <f t="shared" si="9"/>
        <v>0</v>
      </c>
      <c r="K148">
        <f t="shared" si="9"/>
        <v>0</v>
      </c>
      <c r="L148">
        <f t="shared" si="9"/>
        <v>0</v>
      </c>
      <c r="M148">
        <f t="shared" si="9"/>
        <v>0</v>
      </c>
      <c r="R148">
        <f t="shared" si="10"/>
        <v>147</v>
      </c>
      <c r="T148" t="str">
        <f>VLOOKUP($W148,'Fanduel Export'!$BA:$BF,4,FALSE)</f>
        <v>Greg Ward</v>
      </c>
      <c r="U148">
        <f>VLOOKUP($W148,'Fanduel Export'!$BA:$BF,5,FALSE)</f>
        <v>4800</v>
      </c>
      <c r="V148" t="str">
        <f>VLOOKUP($W148,'Fanduel Export'!$BA:$BF,6,FALSE)</f>
        <v>WR</v>
      </c>
      <c r="W148">
        <f>LARGE('Fanduel Export'!$BA:$BA,R148)</f>
        <v>4.2512008463684108</v>
      </c>
    </row>
    <row r="149" spans="1:23" x14ac:dyDescent="0.3">
      <c r="A149">
        <f t="shared" si="8"/>
        <v>0</v>
      </c>
      <c r="B149">
        <f>IF(C149=0,0,A149&amp;" "&amp;COUNTIF($A$1:A149,A149))</f>
        <v>0</v>
      </c>
      <c r="C149">
        <v>0</v>
      </c>
      <c r="D149" t="s">
        <v>251</v>
      </c>
      <c r="E149">
        <v>4600</v>
      </c>
      <c r="F149" t="s">
        <v>52</v>
      </c>
      <c r="G149">
        <v>4.1504850259165407</v>
      </c>
      <c r="J149">
        <f t="shared" si="9"/>
        <v>0</v>
      </c>
      <c r="K149">
        <f t="shared" si="9"/>
        <v>0</v>
      </c>
      <c r="L149">
        <f t="shared" si="9"/>
        <v>0</v>
      </c>
      <c r="M149">
        <f t="shared" si="9"/>
        <v>0</v>
      </c>
      <c r="R149">
        <f t="shared" si="10"/>
        <v>148</v>
      </c>
      <c r="T149" t="str">
        <f>VLOOKUP($W149,'Fanduel Export'!$BA:$BF,4,FALSE)</f>
        <v>Tyler Eifert</v>
      </c>
      <c r="U149">
        <f>VLOOKUP($W149,'Fanduel Export'!$BA:$BF,5,FALSE)</f>
        <v>4600</v>
      </c>
      <c r="V149" t="str">
        <f>VLOOKUP($W149,'Fanduel Export'!$BA:$BF,6,FALSE)</f>
        <v>TE</v>
      </c>
      <c r="W149">
        <f>LARGE('Fanduel Export'!$BA:$BA,R149)</f>
        <v>4.1504850259165407</v>
      </c>
    </row>
    <row r="150" spans="1:23" x14ac:dyDescent="0.3">
      <c r="A150">
        <f t="shared" si="8"/>
        <v>0</v>
      </c>
      <c r="B150">
        <f>IF(C150=0,0,A150&amp;" "&amp;COUNTIF($A$1:A150,A150))</f>
        <v>0</v>
      </c>
      <c r="C150">
        <v>0</v>
      </c>
      <c r="D150" t="s">
        <v>145</v>
      </c>
      <c r="E150">
        <v>4500</v>
      </c>
      <c r="F150" t="s">
        <v>52</v>
      </c>
      <c r="G150">
        <v>4.1244618474301893</v>
      </c>
      <c r="J150">
        <f t="shared" si="9"/>
        <v>0</v>
      </c>
      <c r="K150">
        <f t="shared" si="9"/>
        <v>0</v>
      </c>
      <c r="L150">
        <f t="shared" si="9"/>
        <v>0</v>
      </c>
      <c r="M150">
        <f t="shared" si="9"/>
        <v>0</v>
      </c>
      <c r="R150">
        <f t="shared" si="10"/>
        <v>149</v>
      </c>
      <c r="T150" t="str">
        <f>VLOOKUP($W150,'Fanduel Export'!$BA:$BF,4,FALSE)</f>
        <v>Jason Witten</v>
      </c>
      <c r="U150">
        <f>VLOOKUP($W150,'Fanduel Export'!$BA:$BF,5,FALSE)</f>
        <v>4500</v>
      </c>
      <c r="V150" t="str">
        <f>VLOOKUP($W150,'Fanduel Export'!$BA:$BF,6,FALSE)</f>
        <v>TE</v>
      </c>
      <c r="W150">
        <f>LARGE('Fanduel Export'!$BA:$BA,R150)</f>
        <v>4.1244618474301893</v>
      </c>
    </row>
    <row r="151" spans="1:23" x14ac:dyDescent="0.3">
      <c r="A151">
        <f t="shared" si="8"/>
        <v>0</v>
      </c>
      <c r="B151">
        <f>IF(C151=0,0,A151&amp;" "&amp;COUNTIF($A$1:A151,A151))</f>
        <v>0</v>
      </c>
      <c r="C151">
        <v>0</v>
      </c>
      <c r="D151" t="s">
        <v>291</v>
      </c>
      <c r="E151">
        <v>5300</v>
      </c>
      <c r="F151" t="s">
        <v>52</v>
      </c>
      <c r="G151">
        <v>4.0866478066279175</v>
      </c>
      <c r="J151">
        <f t="shared" si="9"/>
        <v>0</v>
      </c>
      <c r="K151">
        <f t="shared" si="9"/>
        <v>0</v>
      </c>
      <c r="L151">
        <f t="shared" si="9"/>
        <v>0</v>
      </c>
      <c r="M151">
        <f t="shared" si="9"/>
        <v>0</v>
      </c>
      <c r="R151">
        <f t="shared" si="10"/>
        <v>150</v>
      </c>
      <c r="T151" t="str">
        <f>VLOOKUP($W151,'Fanduel Export'!$BA:$BF,4,FALSE)</f>
        <v>T.J. Hockenson</v>
      </c>
      <c r="U151">
        <f>VLOOKUP($W151,'Fanduel Export'!$BA:$BF,5,FALSE)</f>
        <v>5300</v>
      </c>
      <c r="V151" t="str">
        <f>VLOOKUP($W151,'Fanduel Export'!$BA:$BF,6,FALSE)</f>
        <v>TE</v>
      </c>
      <c r="W151">
        <f>LARGE('Fanduel Export'!$BA:$BA,R151)</f>
        <v>4.0866478066279175</v>
      </c>
    </row>
    <row r="152" spans="1:23" x14ac:dyDescent="0.3">
      <c r="A152">
        <f t="shared" si="8"/>
        <v>0</v>
      </c>
      <c r="B152">
        <f>IF(C152=0,0,A152&amp;" "&amp;COUNTIF($A$1:A152,A152))</f>
        <v>0</v>
      </c>
      <c r="C152">
        <v>0</v>
      </c>
      <c r="D152" t="s">
        <v>245</v>
      </c>
      <c r="E152">
        <v>5500</v>
      </c>
      <c r="F152" t="s">
        <v>49</v>
      </c>
      <c r="G152">
        <v>4.062145637132895</v>
      </c>
      <c r="J152">
        <f t="shared" si="9"/>
        <v>0</v>
      </c>
      <c r="K152">
        <f t="shared" si="9"/>
        <v>0</v>
      </c>
      <c r="L152">
        <f t="shared" si="9"/>
        <v>0</v>
      </c>
      <c r="M152">
        <f t="shared" si="9"/>
        <v>0</v>
      </c>
      <c r="R152">
        <f t="shared" si="10"/>
        <v>151</v>
      </c>
      <c r="T152" t="str">
        <f>VLOOKUP($W152,'Fanduel Export'!$BA:$BF,4,FALSE)</f>
        <v>Allen Lazard</v>
      </c>
      <c r="U152">
        <f>VLOOKUP($W152,'Fanduel Export'!$BA:$BF,5,FALSE)</f>
        <v>5500</v>
      </c>
      <c r="V152" t="str">
        <f>VLOOKUP($W152,'Fanduel Export'!$BA:$BF,6,FALSE)</f>
        <v>WR</v>
      </c>
      <c r="W152">
        <f>LARGE('Fanduel Export'!$BA:$BA,R152)</f>
        <v>4.062145637132895</v>
      </c>
    </row>
    <row r="153" spans="1:23" x14ac:dyDescent="0.3">
      <c r="A153">
        <f t="shared" si="8"/>
        <v>0</v>
      </c>
      <c r="B153">
        <f>IF(C153=0,0,A153&amp;" "&amp;COUNTIF($A$1:A153,A153))</f>
        <v>0</v>
      </c>
      <c r="C153">
        <v>0</v>
      </c>
      <c r="D153" t="s">
        <v>268</v>
      </c>
      <c r="E153">
        <v>4900</v>
      </c>
      <c r="F153" t="s">
        <v>49</v>
      </c>
      <c r="G153">
        <v>4.0114094845135666</v>
      </c>
      <c r="J153">
        <f t="shared" si="9"/>
        <v>0</v>
      </c>
      <c r="K153">
        <f t="shared" si="9"/>
        <v>0</v>
      </c>
      <c r="L153">
        <f t="shared" si="9"/>
        <v>0</v>
      </c>
      <c r="M153">
        <f t="shared" si="9"/>
        <v>0</v>
      </c>
      <c r="R153">
        <f t="shared" si="10"/>
        <v>152</v>
      </c>
      <c r="T153" t="str">
        <f>VLOOKUP($W153,'Fanduel Export'!$BA:$BF,4,FALSE)</f>
        <v>Nelson Agholor</v>
      </c>
      <c r="U153">
        <f>VLOOKUP($W153,'Fanduel Export'!$BA:$BF,5,FALSE)</f>
        <v>4900</v>
      </c>
      <c r="V153" t="str">
        <f>VLOOKUP($W153,'Fanduel Export'!$BA:$BF,6,FALSE)</f>
        <v>WR</v>
      </c>
      <c r="W153">
        <f>LARGE('Fanduel Export'!$BA:$BA,R153)</f>
        <v>4.0114094845135666</v>
      </c>
    </row>
    <row r="154" spans="1:23" x14ac:dyDescent="0.3">
      <c r="A154">
        <f t="shared" si="8"/>
        <v>0</v>
      </c>
      <c r="B154">
        <f>IF(C154=0,0,A154&amp;" "&amp;COUNTIF($A$1:A154,A154))</f>
        <v>0</v>
      </c>
      <c r="C154">
        <v>0</v>
      </c>
      <c r="D154" t="s">
        <v>412</v>
      </c>
      <c r="E154">
        <v>4500</v>
      </c>
      <c r="F154" t="s">
        <v>49</v>
      </c>
      <c r="G154">
        <v>3.9175355425829683</v>
      </c>
      <c r="J154">
        <f t="shared" si="9"/>
        <v>0</v>
      </c>
      <c r="K154">
        <f t="shared" si="9"/>
        <v>0</v>
      </c>
      <c r="L154">
        <f t="shared" si="9"/>
        <v>0</v>
      </c>
      <c r="M154">
        <f t="shared" si="9"/>
        <v>0</v>
      </c>
      <c r="R154">
        <f t="shared" si="10"/>
        <v>153</v>
      </c>
      <c r="T154" t="str">
        <f>VLOOKUP($W154,'Fanduel Export'!$BA:$BF,4,FALSE)</f>
        <v>Dontrelle Inman</v>
      </c>
      <c r="U154">
        <f>VLOOKUP($W154,'Fanduel Export'!$BA:$BF,5,FALSE)</f>
        <v>4500</v>
      </c>
      <c r="V154" t="str">
        <f>VLOOKUP($W154,'Fanduel Export'!$BA:$BF,6,FALSE)</f>
        <v>WR</v>
      </c>
      <c r="W154">
        <f>LARGE('Fanduel Export'!$BA:$BA,R154)</f>
        <v>3.9175355425829683</v>
      </c>
    </row>
    <row r="155" spans="1:23" x14ac:dyDescent="0.3">
      <c r="A155">
        <f t="shared" si="8"/>
        <v>0</v>
      </c>
      <c r="B155">
        <f>IF(C155=0,0,A155&amp;" "&amp;COUNTIF($A$1:A155,A155))</f>
        <v>0</v>
      </c>
      <c r="C155">
        <v>0</v>
      </c>
      <c r="D155" t="s">
        <v>301</v>
      </c>
      <c r="E155">
        <v>5000</v>
      </c>
      <c r="F155" t="s">
        <v>49</v>
      </c>
      <c r="G155">
        <v>3.900647983044951</v>
      </c>
      <c r="J155">
        <f t="shared" si="9"/>
        <v>0</v>
      </c>
      <c r="K155">
        <f t="shared" si="9"/>
        <v>0</v>
      </c>
      <c r="L155">
        <f t="shared" si="9"/>
        <v>0</v>
      </c>
      <c r="M155">
        <f t="shared" si="9"/>
        <v>0</v>
      </c>
      <c r="R155">
        <f t="shared" si="10"/>
        <v>154</v>
      </c>
      <c r="T155" t="str">
        <f>VLOOKUP($W155,'Fanduel Export'!$BA:$BF,4,FALSE)</f>
        <v>Albert Wilson</v>
      </c>
      <c r="U155">
        <f>VLOOKUP($W155,'Fanduel Export'!$BA:$BF,5,FALSE)</f>
        <v>5000</v>
      </c>
      <c r="V155" t="str">
        <f>VLOOKUP($W155,'Fanduel Export'!$BA:$BF,6,FALSE)</f>
        <v>WR</v>
      </c>
      <c r="W155">
        <f>LARGE('Fanduel Export'!$BA:$BA,R155)</f>
        <v>3.900647983044951</v>
      </c>
    </row>
    <row r="156" spans="1:23" x14ac:dyDescent="0.3">
      <c r="A156">
        <f t="shared" si="8"/>
        <v>0</v>
      </c>
      <c r="B156">
        <f>IF(C156=0,0,A156&amp;" "&amp;COUNTIF($A$1:A156,A156))</f>
        <v>0</v>
      </c>
      <c r="C156">
        <v>0</v>
      </c>
      <c r="D156" t="s">
        <v>364</v>
      </c>
      <c r="E156">
        <v>4500</v>
      </c>
      <c r="F156" t="s">
        <v>49</v>
      </c>
      <c r="G156">
        <v>3.8436733689160287</v>
      </c>
      <c r="J156">
        <f t="shared" si="9"/>
        <v>0</v>
      </c>
      <c r="K156">
        <f t="shared" si="9"/>
        <v>0</v>
      </c>
      <c r="L156">
        <f t="shared" si="9"/>
        <v>0</v>
      </c>
      <c r="M156">
        <f t="shared" si="9"/>
        <v>0</v>
      </c>
      <c r="R156">
        <f t="shared" si="10"/>
        <v>155</v>
      </c>
      <c r="T156" t="str">
        <f>VLOOKUP($W156,'Fanduel Export'!$BA:$BF,4,FALSE)</f>
        <v>Isaiah Ford</v>
      </c>
      <c r="U156">
        <f>VLOOKUP($W156,'Fanduel Export'!$BA:$BF,5,FALSE)</f>
        <v>4500</v>
      </c>
      <c r="V156" t="str">
        <f>VLOOKUP($W156,'Fanduel Export'!$BA:$BF,6,FALSE)</f>
        <v>WR</v>
      </c>
      <c r="W156">
        <f>LARGE('Fanduel Export'!$BA:$BA,R156)</f>
        <v>3.8436733689160287</v>
      </c>
    </row>
    <row r="157" spans="1:23" x14ac:dyDescent="0.3">
      <c r="A157">
        <f t="shared" si="8"/>
        <v>0</v>
      </c>
      <c r="B157">
        <f>IF(C157=0,0,A157&amp;" "&amp;COUNTIF($A$1:A157,A157))</f>
        <v>0</v>
      </c>
      <c r="C157">
        <v>0</v>
      </c>
      <c r="D157" t="s">
        <v>506</v>
      </c>
      <c r="E157">
        <v>4500</v>
      </c>
      <c r="F157" t="s">
        <v>49</v>
      </c>
      <c r="G157">
        <v>3.8073839694247495</v>
      </c>
      <c r="J157">
        <f t="shared" si="9"/>
        <v>0</v>
      </c>
      <c r="K157">
        <f t="shared" si="9"/>
        <v>0</v>
      </c>
      <c r="L157">
        <f t="shared" si="9"/>
        <v>0</v>
      </c>
      <c r="M157">
        <f t="shared" si="9"/>
        <v>0</v>
      </c>
      <c r="R157">
        <f t="shared" si="10"/>
        <v>156</v>
      </c>
      <c r="T157" t="str">
        <f>VLOOKUP($W157,'Fanduel Export'!$BA:$BF,4,FALSE)</f>
        <v>Deontay Burnett</v>
      </c>
      <c r="U157">
        <f>VLOOKUP($W157,'Fanduel Export'!$BA:$BF,5,FALSE)</f>
        <v>4500</v>
      </c>
      <c r="V157" t="str">
        <f>VLOOKUP($W157,'Fanduel Export'!$BA:$BF,6,FALSE)</f>
        <v>WR</v>
      </c>
      <c r="W157">
        <f>LARGE('Fanduel Export'!$BA:$BA,R157)</f>
        <v>3.8073839694247495</v>
      </c>
    </row>
    <row r="158" spans="1:23" x14ac:dyDescent="0.3">
      <c r="A158">
        <f t="shared" si="8"/>
        <v>0</v>
      </c>
      <c r="B158">
        <f>IF(C158=0,0,A158&amp;" "&amp;COUNTIF($A$1:A158,A158))</f>
        <v>0</v>
      </c>
      <c r="C158">
        <v>0</v>
      </c>
      <c r="D158" t="s">
        <v>538</v>
      </c>
      <c r="E158">
        <v>4000</v>
      </c>
      <c r="F158" t="s">
        <v>52</v>
      </c>
      <c r="G158">
        <v>3.800532336505051</v>
      </c>
      <c r="J158">
        <f t="shared" si="9"/>
        <v>0</v>
      </c>
      <c r="K158">
        <f t="shared" si="9"/>
        <v>0</v>
      </c>
      <c r="L158">
        <f t="shared" si="9"/>
        <v>0</v>
      </c>
      <c r="M158">
        <f t="shared" si="9"/>
        <v>0</v>
      </c>
      <c r="R158">
        <f t="shared" si="10"/>
        <v>157</v>
      </c>
      <c r="T158" t="str">
        <f>VLOOKUP($W158,'Fanduel Export'!$BA:$BF,4,FALSE)</f>
        <v>Codey McElroy</v>
      </c>
      <c r="U158">
        <f>VLOOKUP($W158,'Fanduel Export'!$BA:$BF,5,FALSE)</f>
        <v>4000</v>
      </c>
      <c r="V158" t="str">
        <f>VLOOKUP($W158,'Fanduel Export'!$BA:$BF,6,FALSE)</f>
        <v>TE</v>
      </c>
      <c r="W158">
        <f>LARGE('Fanduel Export'!$BA:$BA,R158)</f>
        <v>3.800532336505051</v>
      </c>
    </row>
    <row r="159" spans="1:23" x14ac:dyDescent="0.3">
      <c r="A159">
        <f t="shared" si="8"/>
        <v>0</v>
      </c>
      <c r="B159">
        <f>IF(C159=0,0,A159&amp;" "&amp;COUNTIF($A$1:A159,A159))</f>
        <v>0</v>
      </c>
      <c r="C159">
        <v>0</v>
      </c>
      <c r="D159" t="s">
        <v>319</v>
      </c>
      <c r="E159">
        <v>4600</v>
      </c>
      <c r="F159" t="s">
        <v>49</v>
      </c>
      <c r="G159">
        <v>3.7450975380188494</v>
      </c>
      <c r="J159">
        <f t="shared" si="9"/>
        <v>0</v>
      </c>
      <c r="K159">
        <f t="shared" si="9"/>
        <v>0</v>
      </c>
      <c r="L159">
        <f t="shared" si="9"/>
        <v>0</v>
      </c>
      <c r="M159">
        <f t="shared" si="9"/>
        <v>0</v>
      </c>
      <c r="R159">
        <f t="shared" si="10"/>
        <v>158</v>
      </c>
      <c r="T159" t="str">
        <f>VLOOKUP($W159,'Fanduel Export'!$BA:$BF,4,FALSE)</f>
        <v>Marcus Johnson</v>
      </c>
      <c r="U159">
        <f>VLOOKUP($W159,'Fanduel Export'!$BA:$BF,5,FALSE)</f>
        <v>4600</v>
      </c>
      <c r="V159" t="str">
        <f>VLOOKUP($W159,'Fanduel Export'!$BA:$BF,6,FALSE)</f>
        <v>WR</v>
      </c>
      <c r="W159">
        <f>LARGE('Fanduel Export'!$BA:$BA,R159)</f>
        <v>3.7450975380188494</v>
      </c>
    </row>
    <row r="160" spans="1:23" x14ac:dyDescent="0.3">
      <c r="A160">
        <f t="shared" si="8"/>
        <v>0</v>
      </c>
      <c r="B160">
        <f>IF(C160=0,0,A160&amp;" "&amp;COUNTIF($A$1:A160,A160))</f>
        <v>0</v>
      </c>
      <c r="C160">
        <v>0</v>
      </c>
      <c r="D160" t="s">
        <v>298</v>
      </c>
      <c r="E160">
        <v>4800</v>
      </c>
      <c r="F160" t="s">
        <v>34</v>
      </c>
      <c r="G160">
        <v>3.715175767939535</v>
      </c>
      <c r="J160">
        <f t="shared" si="9"/>
        <v>0</v>
      </c>
      <c r="K160">
        <f t="shared" si="9"/>
        <v>0</v>
      </c>
      <c r="L160">
        <f t="shared" si="9"/>
        <v>0</v>
      </c>
      <c r="M160">
        <f t="shared" si="9"/>
        <v>0</v>
      </c>
      <c r="R160">
        <f t="shared" si="10"/>
        <v>159</v>
      </c>
      <c r="T160" t="str">
        <f>VLOOKUP($W160,'Fanduel Export'!$BA:$BF,4,FALSE)</f>
        <v>Jalen Richard</v>
      </c>
      <c r="U160">
        <f>VLOOKUP($W160,'Fanduel Export'!$BA:$BF,5,FALSE)</f>
        <v>4800</v>
      </c>
      <c r="V160" t="str">
        <f>VLOOKUP($W160,'Fanduel Export'!$BA:$BF,6,FALSE)</f>
        <v>RB</v>
      </c>
      <c r="W160">
        <f>LARGE('Fanduel Export'!$BA:$BA,R160)</f>
        <v>3.715175767939535</v>
      </c>
    </row>
    <row r="161" spans="1:23" x14ac:dyDescent="0.3">
      <c r="A161">
        <f t="shared" si="8"/>
        <v>0</v>
      </c>
      <c r="B161">
        <f>IF(C161=0,0,A161&amp;" "&amp;COUNTIF($A$1:A161,A161))</f>
        <v>0</v>
      </c>
      <c r="C161">
        <v>0</v>
      </c>
      <c r="D161" t="s">
        <v>216</v>
      </c>
      <c r="E161">
        <v>5200</v>
      </c>
      <c r="F161" t="s">
        <v>34</v>
      </c>
      <c r="G161">
        <v>3.7084471672639481</v>
      </c>
      <c r="J161">
        <f t="shared" si="9"/>
        <v>0</v>
      </c>
      <c r="K161">
        <f t="shared" si="9"/>
        <v>0</v>
      </c>
      <c r="L161">
        <f t="shared" si="9"/>
        <v>0</v>
      </c>
      <c r="M161">
        <f t="shared" si="9"/>
        <v>0</v>
      </c>
      <c r="R161">
        <f t="shared" si="10"/>
        <v>160</v>
      </c>
      <c r="T161" t="str">
        <f>VLOOKUP($W161,'Fanduel Export'!$BA:$BF,4,FALSE)</f>
        <v>Matt Breida</v>
      </c>
      <c r="U161">
        <f>VLOOKUP($W161,'Fanduel Export'!$BA:$BF,5,FALSE)</f>
        <v>5200</v>
      </c>
      <c r="V161" t="str">
        <f>VLOOKUP($W161,'Fanduel Export'!$BA:$BF,6,FALSE)</f>
        <v>RB</v>
      </c>
      <c r="W161">
        <f>LARGE('Fanduel Export'!$BA:$BA,R161)</f>
        <v>3.7084471672639481</v>
      </c>
    </row>
    <row r="162" spans="1:23" x14ac:dyDescent="0.3">
      <c r="A162">
        <f t="shared" si="8"/>
        <v>0</v>
      </c>
      <c r="B162">
        <f>IF(C162=0,0,A162&amp;" "&amp;COUNTIF($A$1:A162,A162))</f>
        <v>0</v>
      </c>
      <c r="C162">
        <v>0</v>
      </c>
      <c r="D162" t="s">
        <v>296</v>
      </c>
      <c r="E162">
        <v>5200</v>
      </c>
      <c r="F162" t="s">
        <v>52</v>
      </c>
      <c r="G162">
        <v>3.7021786572366797</v>
      </c>
      <c r="J162">
        <f t="shared" si="9"/>
        <v>0</v>
      </c>
      <c r="K162">
        <f t="shared" si="9"/>
        <v>0</v>
      </c>
      <c r="L162">
        <f t="shared" si="9"/>
        <v>0</v>
      </c>
      <c r="M162">
        <f t="shared" si="9"/>
        <v>0</v>
      </c>
      <c r="R162">
        <f t="shared" si="10"/>
        <v>161</v>
      </c>
      <c r="T162" t="str">
        <f>VLOOKUP($W162,'Fanduel Export'!$BA:$BF,4,FALSE)</f>
        <v>Hayden Hurst</v>
      </c>
      <c r="U162">
        <f>VLOOKUP($W162,'Fanduel Export'!$BA:$BF,5,FALSE)</f>
        <v>5200</v>
      </c>
      <c r="V162" t="str">
        <f>VLOOKUP($W162,'Fanduel Export'!$BA:$BF,6,FALSE)</f>
        <v>TE</v>
      </c>
      <c r="W162">
        <f>LARGE('Fanduel Export'!$BA:$BA,R162)</f>
        <v>3.7021786572366797</v>
      </c>
    </row>
    <row r="163" spans="1:23" x14ac:dyDescent="0.3">
      <c r="A163">
        <f t="shared" si="8"/>
        <v>0</v>
      </c>
      <c r="B163">
        <f>IF(C163=0,0,A163&amp;" "&amp;COUNTIF($A$1:A163,A163))</f>
        <v>0</v>
      </c>
      <c r="C163">
        <v>0</v>
      </c>
      <c r="D163" t="s">
        <v>299</v>
      </c>
      <c r="E163">
        <v>4600</v>
      </c>
      <c r="F163" t="s">
        <v>34</v>
      </c>
      <c r="G163">
        <v>3.6996448135832791</v>
      </c>
      <c r="J163">
        <f t="shared" si="9"/>
        <v>0</v>
      </c>
      <c r="K163">
        <f t="shared" si="9"/>
        <v>0</v>
      </c>
      <c r="L163">
        <f t="shared" si="9"/>
        <v>0</v>
      </c>
      <c r="M163">
        <f t="shared" si="9"/>
        <v>0</v>
      </c>
      <c r="R163">
        <f t="shared" si="10"/>
        <v>162</v>
      </c>
      <c r="T163" t="str">
        <f>VLOOKUP($W163,'Fanduel Export'!$BA:$BF,4,FALSE)</f>
        <v>Jordan Wilkins</v>
      </c>
      <c r="U163">
        <f>VLOOKUP($W163,'Fanduel Export'!$BA:$BF,5,FALSE)</f>
        <v>4600</v>
      </c>
      <c r="V163" t="str">
        <f>VLOOKUP($W163,'Fanduel Export'!$BA:$BF,6,FALSE)</f>
        <v>RB</v>
      </c>
      <c r="W163">
        <f>LARGE('Fanduel Export'!$BA:$BA,R163)</f>
        <v>3.6996448135832791</v>
      </c>
    </row>
    <row r="164" spans="1:23" x14ac:dyDescent="0.3">
      <c r="A164">
        <f t="shared" si="8"/>
        <v>0</v>
      </c>
      <c r="B164">
        <f>IF(C164=0,0,A164&amp;" "&amp;COUNTIF($A$1:A164,A164))</f>
        <v>0</v>
      </c>
      <c r="C164">
        <v>0</v>
      </c>
      <c r="D164" t="s">
        <v>252</v>
      </c>
      <c r="E164">
        <v>4300</v>
      </c>
      <c r="F164" t="s">
        <v>52</v>
      </c>
      <c r="G164">
        <v>3.6586236510911858</v>
      </c>
      <c r="J164">
        <f t="shared" si="9"/>
        <v>0</v>
      </c>
      <c r="K164">
        <f t="shared" si="9"/>
        <v>0</v>
      </c>
      <c r="L164">
        <f t="shared" si="9"/>
        <v>0</v>
      </c>
      <c r="M164">
        <f t="shared" si="9"/>
        <v>0</v>
      </c>
      <c r="R164">
        <f t="shared" si="10"/>
        <v>163</v>
      </c>
      <c r="T164" t="str">
        <f>VLOOKUP($W164,'Fanduel Export'!$BA:$BF,4,FALSE)</f>
        <v>Ryan Griffin</v>
      </c>
      <c r="U164">
        <f>VLOOKUP($W164,'Fanduel Export'!$BA:$BF,5,FALSE)</f>
        <v>4300</v>
      </c>
      <c r="V164" t="str">
        <f>VLOOKUP($W164,'Fanduel Export'!$BA:$BF,6,FALSE)</f>
        <v>TE</v>
      </c>
      <c r="W164">
        <f>LARGE('Fanduel Export'!$BA:$BA,R164)</f>
        <v>3.6586236510911858</v>
      </c>
    </row>
    <row r="165" spans="1:23" x14ac:dyDescent="0.3">
      <c r="A165">
        <f t="shared" si="8"/>
        <v>0</v>
      </c>
      <c r="B165">
        <f>IF(C165=0,0,A165&amp;" "&amp;COUNTIF($A$1:A165,A165))</f>
        <v>0</v>
      </c>
      <c r="C165">
        <v>0</v>
      </c>
      <c r="D165" t="s">
        <v>328</v>
      </c>
      <c r="E165">
        <v>4500</v>
      </c>
      <c r="F165" t="s">
        <v>49</v>
      </c>
      <c r="G165">
        <v>3.6419446951219525</v>
      </c>
      <c r="J165">
        <f t="shared" si="9"/>
        <v>0</v>
      </c>
      <c r="K165">
        <f t="shared" si="9"/>
        <v>0</v>
      </c>
      <c r="L165">
        <f t="shared" si="9"/>
        <v>0</v>
      </c>
      <c r="M165">
        <f t="shared" si="9"/>
        <v>0</v>
      </c>
      <c r="R165">
        <f t="shared" si="10"/>
        <v>164</v>
      </c>
      <c r="T165" t="str">
        <f>VLOOKUP($W165,'Fanduel Export'!$BA:$BF,4,FALSE)</f>
        <v>Kelvin Harmon</v>
      </c>
      <c r="U165">
        <f>VLOOKUP($W165,'Fanduel Export'!$BA:$BF,5,FALSE)</f>
        <v>4500</v>
      </c>
      <c r="V165" t="str">
        <f>VLOOKUP($W165,'Fanduel Export'!$BA:$BF,6,FALSE)</f>
        <v>WR</v>
      </c>
      <c r="W165">
        <f>LARGE('Fanduel Export'!$BA:$BA,R165)</f>
        <v>3.6419446951219525</v>
      </c>
    </row>
    <row r="166" spans="1:23" x14ac:dyDescent="0.3">
      <c r="A166">
        <f t="shared" si="8"/>
        <v>0</v>
      </c>
      <c r="B166">
        <f>IF(C166=0,0,A166&amp;" "&amp;COUNTIF($A$1:A166,A166))</f>
        <v>0</v>
      </c>
      <c r="C166">
        <v>0</v>
      </c>
      <c r="D166" t="s">
        <v>247</v>
      </c>
      <c r="E166">
        <v>4900</v>
      </c>
      <c r="F166" t="s">
        <v>34</v>
      </c>
      <c r="G166">
        <v>3.6220344568033149</v>
      </c>
      <c r="J166">
        <f t="shared" si="9"/>
        <v>0</v>
      </c>
      <c r="K166">
        <f t="shared" si="9"/>
        <v>0</v>
      </c>
      <c r="L166">
        <f t="shared" si="9"/>
        <v>0</v>
      </c>
      <c r="M166">
        <f t="shared" si="9"/>
        <v>0</v>
      </c>
      <c r="R166">
        <f t="shared" si="10"/>
        <v>165</v>
      </c>
      <c r="T166" t="str">
        <f>VLOOKUP($W166,'Fanduel Export'!$BA:$BF,4,FALSE)</f>
        <v>Rashaad Penny</v>
      </c>
      <c r="U166">
        <f>VLOOKUP($W166,'Fanduel Export'!$BA:$BF,5,FALSE)</f>
        <v>4900</v>
      </c>
      <c r="V166" t="str">
        <f>VLOOKUP($W166,'Fanduel Export'!$BA:$BF,6,FALSE)</f>
        <v>RB</v>
      </c>
      <c r="W166">
        <f>LARGE('Fanduel Export'!$BA:$BA,R166)</f>
        <v>3.6220344568033149</v>
      </c>
    </row>
    <row r="167" spans="1:23" x14ac:dyDescent="0.3">
      <c r="A167">
        <f t="shared" si="8"/>
        <v>0</v>
      </c>
      <c r="B167">
        <f>IF(C167=0,0,A167&amp;" "&amp;COUNTIF($A$1:A167,A167))</f>
        <v>0</v>
      </c>
      <c r="C167">
        <v>0</v>
      </c>
      <c r="D167" t="s">
        <v>260</v>
      </c>
      <c r="E167">
        <v>4700</v>
      </c>
      <c r="F167" t="s">
        <v>49</v>
      </c>
      <c r="G167">
        <v>3.5784948290003045</v>
      </c>
      <c r="J167">
        <f t="shared" si="9"/>
        <v>0</v>
      </c>
      <c r="K167">
        <f t="shared" si="9"/>
        <v>0</v>
      </c>
      <c r="L167">
        <f t="shared" si="9"/>
        <v>0</v>
      </c>
      <c r="M167">
        <f t="shared" si="9"/>
        <v>0</v>
      </c>
      <c r="R167">
        <f t="shared" si="10"/>
        <v>166</v>
      </c>
      <c r="T167" t="str">
        <f>VLOOKUP($W167,'Fanduel Export'!$BA:$BF,4,FALSE)</f>
        <v>Marquez Valdes-Scantling</v>
      </c>
      <c r="U167">
        <f>VLOOKUP($W167,'Fanduel Export'!$BA:$BF,5,FALSE)</f>
        <v>4700</v>
      </c>
      <c r="V167" t="str">
        <f>VLOOKUP($W167,'Fanduel Export'!$BA:$BF,6,FALSE)</f>
        <v>WR</v>
      </c>
      <c r="W167">
        <f>LARGE('Fanduel Export'!$BA:$BA,R167)</f>
        <v>3.5784948290003045</v>
      </c>
    </row>
    <row r="168" spans="1:23" x14ac:dyDescent="0.3">
      <c r="A168">
        <f t="shared" si="8"/>
        <v>0</v>
      </c>
      <c r="B168">
        <f>IF(C168=0,0,A168&amp;" "&amp;COUNTIF($A$1:A168,A168))</f>
        <v>0</v>
      </c>
      <c r="C168">
        <v>0</v>
      </c>
      <c r="D168" t="s">
        <v>345</v>
      </c>
      <c r="E168">
        <v>4600</v>
      </c>
      <c r="F168" t="s">
        <v>49</v>
      </c>
      <c r="G168">
        <v>3.5733206009519409</v>
      </c>
      <c r="J168">
        <f t="shared" si="9"/>
        <v>0</v>
      </c>
      <c r="K168">
        <f t="shared" si="9"/>
        <v>0</v>
      </c>
      <c r="L168">
        <f t="shared" si="9"/>
        <v>0</v>
      </c>
      <c r="M168">
        <f t="shared" si="9"/>
        <v>0</v>
      </c>
      <c r="R168">
        <f t="shared" si="10"/>
        <v>167</v>
      </c>
      <c r="T168" t="str">
        <f>VLOOKUP($W168,'Fanduel Export'!$BA:$BF,4,FALSE)</f>
        <v>Pharoh Cooper</v>
      </c>
      <c r="U168">
        <f>VLOOKUP($W168,'Fanduel Export'!$BA:$BF,5,FALSE)</f>
        <v>4600</v>
      </c>
      <c r="V168" t="str">
        <f>VLOOKUP($W168,'Fanduel Export'!$BA:$BF,6,FALSE)</f>
        <v>WR</v>
      </c>
      <c r="W168">
        <f>LARGE('Fanduel Export'!$BA:$BA,R168)</f>
        <v>3.5733206009519409</v>
      </c>
    </row>
    <row r="169" spans="1:23" x14ac:dyDescent="0.3">
      <c r="A169">
        <f t="shared" si="8"/>
        <v>0</v>
      </c>
      <c r="B169">
        <f>IF(C169=0,0,A169&amp;" "&amp;COUNTIF($A$1:A169,A169))</f>
        <v>0</v>
      </c>
      <c r="C169">
        <v>0</v>
      </c>
      <c r="D169" t="s">
        <v>376</v>
      </c>
      <c r="E169">
        <v>4800</v>
      </c>
      <c r="F169" t="s">
        <v>34</v>
      </c>
      <c r="G169">
        <v>3.5362992412224452</v>
      </c>
      <c r="J169">
        <f t="shared" si="9"/>
        <v>0</v>
      </c>
      <c r="K169">
        <f t="shared" si="9"/>
        <v>0</v>
      </c>
      <c r="L169">
        <f t="shared" si="9"/>
        <v>0</v>
      </c>
      <c r="M169">
        <f t="shared" si="9"/>
        <v>0</v>
      </c>
      <c r="R169">
        <f t="shared" si="10"/>
        <v>168</v>
      </c>
      <c r="T169" t="str">
        <f>VLOOKUP($W169,'Fanduel Export'!$BA:$BF,4,FALSE)</f>
        <v>Ito Smith</v>
      </c>
      <c r="U169">
        <f>VLOOKUP($W169,'Fanduel Export'!$BA:$BF,5,FALSE)</f>
        <v>4800</v>
      </c>
      <c r="V169" t="str">
        <f>VLOOKUP($W169,'Fanduel Export'!$BA:$BF,6,FALSE)</f>
        <v>RB</v>
      </c>
      <c r="W169">
        <f>LARGE('Fanduel Export'!$BA:$BA,R169)</f>
        <v>3.5362992412224452</v>
      </c>
    </row>
    <row r="170" spans="1:23" x14ac:dyDescent="0.3">
      <c r="A170">
        <f t="shared" si="8"/>
        <v>0</v>
      </c>
      <c r="B170">
        <f>IF(C170=0,0,A170&amp;" "&amp;COUNTIF($A$1:A170,A170))</f>
        <v>0</v>
      </c>
      <c r="C170">
        <v>0</v>
      </c>
      <c r="D170" t="s">
        <v>310</v>
      </c>
      <c r="E170">
        <v>4700</v>
      </c>
      <c r="F170" t="s">
        <v>34</v>
      </c>
      <c r="G170">
        <v>3.5354430796540601</v>
      </c>
      <c r="J170">
        <f t="shared" si="9"/>
        <v>0</v>
      </c>
      <c r="K170">
        <f t="shared" si="9"/>
        <v>0</v>
      </c>
      <c r="L170">
        <f t="shared" si="9"/>
        <v>0</v>
      </c>
      <c r="M170">
        <f t="shared" si="9"/>
        <v>0</v>
      </c>
      <c r="R170">
        <f t="shared" si="10"/>
        <v>169</v>
      </c>
      <c r="T170" t="str">
        <f>VLOOKUP($W170,'Fanduel Export'!$BA:$BF,4,FALSE)</f>
        <v>Justice Hill</v>
      </c>
      <c r="U170">
        <f>VLOOKUP($W170,'Fanduel Export'!$BA:$BF,5,FALSE)</f>
        <v>4700</v>
      </c>
      <c r="V170" t="str">
        <f>VLOOKUP($W170,'Fanduel Export'!$BA:$BF,6,FALSE)</f>
        <v>RB</v>
      </c>
      <c r="W170">
        <f>LARGE('Fanduel Export'!$BA:$BA,R170)</f>
        <v>3.5354430796540601</v>
      </c>
    </row>
    <row r="171" spans="1:23" x14ac:dyDescent="0.3">
      <c r="A171">
        <f t="shared" si="8"/>
        <v>0</v>
      </c>
      <c r="B171">
        <f>IF(C171=0,0,A171&amp;" "&amp;COUNTIF($A$1:A171,A171))</f>
        <v>0</v>
      </c>
      <c r="C171">
        <v>0</v>
      </c>
      <c r="D171" t="s">
        <v>230</v>
      </c>
      <c r="E171">
        <v>5100</v>
      </c>
      <c r="F171" t="s">
        <v>52</v>
      </c>
      <c r="G171">
        <v>3.5107875835369611</v>
      </c>
      <c r="J171">
        <f t="shared" si="9"/>
        <v>0</v>
      </c>
      <c r="K171">
        <f t="shared" si="9"/>
        <v>0</v>
      </c>
      <c r="L171">
        <f t="shared" si="9"/>
        <v>0</v>
      </c>
      <c r="M171">
        <f t="shared" si="9"/>
        <v>0</v>
      </c>
      <c r="R171">
        <f t="shared" si="10"/>
        <v>170</v>
      </c>
      <c r="T171" t="str">
        <f>VLOOKUP($W171,'Fanduel Export'!$BA:$BF,4,FALSE)</f>
        <v>Kyle Rudolph</v>
      </c>
      <c r="U171">
        <f>VLOOKUP($W171,'Fanduel Export'!$BA:$BF,5,FALSE)</f>
        <v>5100</v>
      </c>
      <c r="V171" t="str">
        <f>VLOOKUP($W171,'Fanduel Export'!$BA:$BF,6,FALSE)</f>
        <v>TE</v>
      </c>
      <c r="W171">
        <f>LARGE('Fanduel Export'!$BA:$BA,R171)</f>
        <v>3.5107875835369611</v>
      </c>
    </row>
    <row r="172" spans="1:23" x14ac:dyDescent="0.3">
      <c r="A172">
        <f t="shared" si="8"/>
        <v>0</v>
      </c>
      <c r="B172">
        <f>IF(C172=0,0,A172&amp;" "&amp;COUNTIF($A$1:A172,A172))</f>
        <v>0</v>
      </c>
      <c r="C172">
        <v>0</v>
      </c>
      <c r="D172" t="s">
        <v>242</v>
      </c>
      <c r="E172">
        <v>5300</v>
      </c>
      <c r="F172" t="s">
        <v>52</v>
      </c>
      <c r="G172">
        <v>3.5084154980188194</v>
      </c>
      <c r="J172">
        <f t="shared" si="9"/>
        <v>0</v>
      </c>
      <c r="K172">
        <f t="shared" si="9"/>
        <v>0</v>
      </c>
      <c r="L172">
        <f t="shared" si="9"/>
        <v>0</v>
      </c>
      <c r="M172">
        <f t="shared" si="9"/>
        <v>0</v>
      </c>
      <c r="R172">
        <f t="shared" si="10"/>
        <v>171</v>
      </c>
      <c r="T172" t="str">
        <f>VLOOKUP($W172,'Fanduel Export'!$BA:$BF,4,FALSE)</f>
        <v>Jack Doyle</v>
      </c>
      <c r="U172">
        <f>VLOOKUP($W172,'Fanduel Export'!$BA:$BF,5,FALSE)</f>
        <v>5300</v>
      </c>
      <c r="V172" t="str">
        <f>VLOOKUP($W172,'Fanduel Export'!$BA:$BF,6,FALSE)</f>
        <v>TE</v>
      </c>
      <c r="W172">
        <f>LARGE('Fanduel Export'!$BA:$BA,R172)</f>
        <v>3.5084154980188194</v>
      </c>
    </row>
    <row r="173" spans="1:23" x14ac:dyDescent="0.3">
      <c r="A173">
        <f t="shared" si="8"/>
        <v>0</v>
      </c>
      <c r="B173">
        <f>IF(C173=0,0,A173&amp;" "&amp;COUNTIF($A$1:A173,A173))</f>
        <v>0</v>
      </c>
      <c r="C173">
        <v>0</v>
      </c>
      <c r="D173" t="s">
        <v>195</v>
      </c>
      <c r="E173">
        <v>5500</v>
      </c>
      <c r="F173" t="s">
        <v>34</v>
      </c>
      <c r="G173">
        <v>3.4935555972329819</v>
      </c>
      <c r="J173">
        <f t="shared" si="9"/>
        <v>0</v>
      </c>
      <c r="K173">
        <f t="shared" si="9"/>
        <v>0</v>
      </c>
      <c r="L173">
        <f t="shared" si="9"/>
        <v>0</v>
      </c>
      <c r="M173">
        <f t="shared" si="9"/>
        <v>0</v>
      </c>
      <c r="R173">
        <f t="shared" si="10"/>
        <v>172</v>
      </c>
      <c r="T173" t="str">
        <f>VLOOKUP($W173,'Fanduel Export'!$BA:$BF,4,FALSE)</f>
        <v>Jordan Howard</v>
      </c>
      <c r="U173">
        <f>VLOOKUP($W173,'Fanduel Export'!$BA:$BF,5,FALSE)</f>
        <v>5500</v>
      </c>
      <c r="V173" t="str">
        <f>VLOOKUP($W173,'Fanduel Export'!$BA:$BF,6,FALSE)</f>
        <v>RB</v>
      </c>
      <c r="W173">
        <f>LARGE('Fanduel Export'!$BA:$BA,R173)</f>
        <v>3.4935555972329819</v>
      </c>
    </row>
    <row r="174" spans="1:23" x14ac:dyDescent="0.3">
      <c r="A174">
        <f t="shared" si="8"/>
        <v>0</v>
      </c>
      <c r="B174">
        <f>IF(C174=0,0,A174&amp;" "&amp;COUNTIF($A$1:A174,A174))</f>
        <v>0</v>
      </c>
      <c r="C174">
        <v>0</v>
      </c>
      <c r="D174" t="s">
        <v>281</v>
      </c>
      <c r="E174">
        <v>4900</v>
      </c>
      <c r="F174" t="s">
        <v>49</v>
      </c>
      <c r="G174">
        <v>3.4258922681168413</v>
      </c>
      <c r="J174">
        <f t="shared" si="9"/>
        <v>0</v>
      </c>
      <c r="K174">
        <f t="shared" si="9"/>
        <v>0</v>
      </c>
      <c r="L174">
        <f t="shared" si="9"/>
        <v>0</v>
      </c>
      <c r="M174">
        <f t="shared" si="9"/>
        <v>0</v>
      </c>
      <c r="R174">
        <f t="shared" si="10"/>
        <v>173</v>
      </c>
      <c r="T174" t="str">
        <f>VLOOKUP($W174,'Fanduel Export'!$BA:$BF,4,FALSE)</f>
        <v>Allen Hurns</v>
      </c>
      <c r="U174">
        <f>VLOOKUP($W174,'Fanduel Export'!$BA:$BF,5,FALSE)</f>
        <v>4900</v>
      </c>
      <c r="V174" t="str">
        <f>VLOOKUP($W174,'Fanduel Export'!$BA:$BF,6,FALSE)</f>
        <v>WR</v>
      </c>
      <c r="W174">
        <f>LARGE('Fanduel Export'!$BA:$BA,R174)</f>
        <v>3.4258922681168413</v>
      </c>
    </row>
    <row r="175" spans="1:23" x14ac:dyDescent="0.3">
      <c r="A175">
        <f t="shared" si="8"/>
        <v>0</v>
      </c>
      <c r="B175">
        <f>IF(C175=0,0,A175&amp;" "&amp;COUNTIF($A$1:A175,A175))</f>
        <v>0</v>
      </c>
      <c r="C175">
        <v>0</v>
      </c>
      <c r="D175" t="s">
        <v>323</v>
      </c>
      <c r="E175">
        <v>4900</v>
      </c>
      <c r="F175" t="s">
        <v>34</v>
      </c>
      <c r="G175">
        <v>3.4239869276479631</v>
      </c>
      <c r="J175">
        <f t="shared" si="9"/>
        <v>0</v>
      </c>
      <c r="K175">
        <f t="shared" si="9"/>
        <v>0</v>
      </c>
      <c r="L175">
        <f t="shared" si="9"/>
        <v>0</v>
      </c>
      <c r="M175">
        <f t="shared" si="9"/>
        <v>0</v>
      </c>
      <c r="R175">
        <f t="shared" si="10"/>
        <v>174</v>
      </c>
      <c r="T175" t="str">
        <f>VLOOKUP($W175,'Fanduel Export'!$BA:$BF,4,FALSE)</f>
        <v>Giovani Bernard</v>
      </c>
      <c r="U175">
        <f>VLOOKUP($W175,'Fanduel Export'!$BA:$BF,5,FALSE)</f>
        <v>4900</v>
      </c>
      <c r="V175" t="str">
        <f>VLOOKUP($W175,'Fanduel Export'!$BA:$BF,6,FALSE)</f>
        <v>RB</v>
      </c>
      <c r="W175">
        <f>LARGE('Fanduel Export'!$BA:$BA,R175)</f>
        <v>3.4239869276479631</v>
      </c>
    </row>
    <row r="176" spans="1:23" x14ac:dyDescent="0.3">
      <c r="A176">
        <f t="shared" si="8"/>
        <v>0</v>
      </c>
      <c r="B176">
        <f>IF(C176=0,0,A176&amp;" "&amp;COUNTIF($A$1:A176,A176))</f>
        <v>0</v>
      </c>
      <c r="C176">
        <v>0</v>
      </c>
      <c r="D176" t="s">
        <v>400</v>
      </c>
      <c r="E176">
        <v>5100</v>
      </c>
      <c r="F176" t="s">
        <v>49</v>
      </c>
      <c r="G176">
        <v>3.4137848508453184</v>
      </c>
      <c r="J176">
        <f t="shared" si="9"/>
        <v>0</v>
      </c>
      <c r="K176">
        <f t="shared" si="9"/>
        <v>0</v>
      </c>
      <c r="L176">
        <f t="shared" si="9"/>
        <v>0</v>
      </c>
      <c r="M176">
        <f t="shared" si="9"/>
        <v>0</v>
      </c>
      <c r="R176">
        <f t="shared" si="10"/>
        <v>175</v>
      </c>
      <c r="T176" t="str">
        <f>VLOOKUP($W176,'Fanduel Export'!$BA:$BF,4,FALSE)</f>
        <v>Parris Campbell</v>
      </c>
      <c r="U176">
        <f>VLOOKUP($W176,'Fanduel Export'!$BA:$BF,5,FALSE)</f>
        <v>5100</v>
      </c>
      <c r="V176" t="str">
        <f>VLOOKUP($W176,'Fanduel Export'!$BA:$BF,6,FALSE)</f>
        <v>WR</v>
      </c>
      <c r="W176">
        <f>LARGE('Fanduel Export'!$BA:$BA,R176)</f>
        <v>3.4137848508453184</v>
      </c>
    </row>
    <row r="177" spans="1:23" x14ac:dyDescent="0.3">
      <c r="A177">
        <f t="shared" si="8"/>
        <v>0</v>
      </c>
      <c r="B177">
        <f>IF(C177=0,0,A177&amp;" "&amp;COUNTIF($A$1:A177,A177))</f>
        <v>0</v>
      </c>
      <c r="C177">
        <v>0</v>
      </c>
      <c r="D177" t="s">
        <v>423</v>
      </c>
      <c r="E177">
        <v>4600</v>
      </c>
      <c r="F177" t="s">
        <v>34</v>
      </c>
      <c r="G177">
        <v>3.4005901802353637</v>
      </c>
      <c r="J177">
        <f t="shared" si="9"/>
        <v>0</v>
      </c>
      <c r="K177">
        <f t="shared" si="9"/>
        <v>0</v>
      </c>
      <c r="L177">
        <f t="shared" si="9"/>
        <v>0</v>
      </c>
      <c r="M177">
        <f t="shared" si="9"/>
        <v>0</v>
      </c>
      <c r="R177">
        <f t="shared" si="10"/>
        <v>176</v>
      </c>
      <c r="T177" t="str">
        <f>VLOOKUP($W177,'Fanduel Export'!$BA:$BF,4,FALSE)</f>
        <v>T.J. Yeldon</v>
      </c>
      <c r="U177">
        <f>VLOOKUP($W177,'Fanduel Export'!$BA:$BF,5,FALSE)</f>
        <v>4600</v>
      </c>
      <c r="V177" t="str">
        <f>VLOOKUP($W177,'Fanduel Export'!$BA:$BF,6,FALSE)</f>
        <v>RB</v>
      </c>
      <c r="W177">
        <f>LARGE('Fanduel Export'!$BA:$BA,R177)</f>
        <v>3.4005901802353637</v>
      </c>
    </row>
    <row r="178" spans="1:23" x14ac:dyDescent="0.3">
      <c r="A178">
        <f t="shared" si="8"/>
        <v>0</v>
      </c>
      <c r="B178">
        <f>IF(C178=0,0,A178&amp;" "&amp;COUNTIF($A$1:A178,A178))</f>
        <v>0</v>
      </c>
      <c r="C178">
        <v>0</v>
      </c>
      <c r="D178" t="s">
        <v>290</v>
      </c>
      <c r="E178">
        <v>4500</v>
      </c>
      <c r="F178" t="s">
        <v>34</v>
      </c>
      <c r="G178">
        <v>3.3829642216883489</v>
      </c>
      <c r="J178">
        <f t="shared" si="9"/>
        <v>0</v>
      </c>
      <c r="K178">
        <f t="shared" si="9"/>
        <v>0</v>
      </c>
      <c r="L178">
        <f t="shared" si="9"/>
        <v>0</v>
      </c>
      <c r="M178">
        <f t="shared" si="9"/>
        <v>0</v>
      </c>
      <c r="R178">
        <f t="shared" si="10"/>
        <v>177</v>
      </c>
      <c r="T178" t="str">
        <f>VLOOKUP($W178,'Fanduel Export'!$BA:$BF,4,FALSE)</f>
        <v>J.D. McKissic</v>
      </c>
      <c r="U178">
        <f>VLOOKUP($W178,'Fanduel Export'!$BA:$BF,5,FALSE)</f>
        <v>4500</v>
      </c>
      <c r="V178" t="str">
        <f>VLOOKUP($W178,'Fanduel Export'!$BA:$BF,6,FALSE)</f>
        <v>RB</v>
      </c>
      <c r="W178">
        <f>LARGE('Fanduel Export'!$BA:$BA,R178)</f>
        <v>3.3829642216883489</v>
      </c>
    </row>
    <row r="179" spans="1:23" x14ac:dyDescent="0.3">
      <c r="A179">
        <f t="shared" si="8"/>
        <v>0</v>
      </c>
      <c r="B179">
        <f>IF(C179=0,0,A179&amp;" "&amp;COUNTIF($A$1:A179,A179))</f>
        <v>0</v>
      </c>
      <c r="C179">
        <v>0</v>
      </c>
      <c r="D179" t="s">
        <v>219</v>
      </c>
      <c r="E179">
        <v>4800</v>
      </c>
      <c r="F179" t="s">
        <v>34</v>
      </c>
      <c r="G179">
        <v>3.2742879410736103</v>
      </c>
      <c r="J179">
        <f t="shared" si="9"/>
        <v>0</v>
      </c>
      <c r="K179">
        <f t="shared" si="9"/>
        <v>0</v>
      </c>
      <c r="L179">
        <f t="shared" si="9"/>
        <v>0</v>
      </c>
      <c r="M179">
        <f t="shared" si="9"/>
        <v>0</v>
      </c>
      <c r="R179">
        <f t="shared" si="10"/>
        <v>178</v>
      </c>
      <c r="T179" t="str">
        <f>VLOOKUP($W179,'Fanduel Export'!$BA:$BF,4,FALSE)</f>
        <v>Frank Gore</v>
      </c>
      <c r="U179">
        <f>VLOOKUP($W179,'Fanduel Export'!$BA:$BF,5,FALSE)</f>
        <v>4800</v>
      </c>
      <c r="V179" t="str">
        <f>VLOOKUP($W179,'Fanduel Export'!$BA:$BF,6,FALSE)</f>
        <v>RB</v>
      </c>
      <c r="W179">
        <f>LARGE('Fanduel Export'!$BA:$BA,R179)</f>
        <v>3.2742879410736103</v>
      </c>
    </row>
    <row r="180" spans="1:23" x14ac:dyDescent="0.3">
      <c r="A180">
        <f t="shared" si="8"/>
        <v>0</v>
      </c>
      <c r="B180">
        <f>IF(C180=0,0,A180&amp;" "&amp;COUNTIF($A$1:A180,A180))</f>
        <v>0</v>
      </c>
      <c r="C180">
        <v>0</v>
      </c>
      <c r="D180" t="s">
        <v>269</v>
      </c>
      <c r="E180">
        <v>4400</v>
      </c>
      <c r="F180" t="s">
        <v>52</v>
      </c>
      <c r="G180">
        <v>3.2538433570457572</v>
      </c>
      <c r="J180">
        <f t="shared" si="9"/>
        <v>0</v>
      </c>
      <c r="K180">
        <f t="shared" si="9"/>
        <v>0</v>
      </c>
      <c r="L180">
        <f t="shared" si="9"/>
        <v>0</v>
      </c>
      <c r="M180">
        <f t="shared" si="9"/>
        <v>0</v>
      </c>
      <c r="R180">
        <f t="shared" si="10"/>
        <v>179</v>
      </c>
      <c r="T180" t="str">
        <f>VLOOKUP($W180,'Fanduel Export'!$BA:$BF,4,FALSE)</f>
        <v>Cameron Brate</v>
      </c>
      <c r="U180">
        <f>VLOOKUP($W180,'Fanduel Export'!$BA:$BF,5,FALSE)</f>
        <v>4400</v>
      </c>
      <c r="V180" t="str">
        <f>VLOOKUP($W180,'Fanduel Export'!$BA:$BF,6,FALSE)</f>
        <v>TE</v>
      </c>
      <c r="W180">
        <f>LARGE('Fanduel Export'!$BA:$BA,R180)</f>
        <v>3.2538433570457572</v>
      </c>
    </row>
    <row r="181" spans="1:23" x14ac:dyDescent="0.3">
      <c r="A181">
        <f t="shared" si="8"/>
        <v>0</v>
      </c>
      <c r="B181">
        <f>IF(C181=0,0,A181&amp;" "&amp;COUNTIF($A$1:A181,A181))</f>
        <v>0</v>
      </c>
      <c r="C181">
        <v>0</v>
      </c>
      <c r="D181" t="s">
        <v>238</v>
      </c>
      <c r="E181">
        <v>5000</v>
      </c>
      <c r="F181" t="s">
        <v>34</v>
      </c>
      <c r="G181">
        <v>3.2207410032366841</v>
      </c>
      <c r="J181">
        <f t="shared" si="9"/>
        <v>0</v>
      </c>
      <c r="K181">
        <f t="shared" si="9"/>
        <v>0</v>
      </c>
      <c r="L181">
        <f t="shared" si="9"/>
        <v>0</v>
      </c>
      <c r="M181">
        <f t="shared" si="9"/>
        <v>0</v>
      </c>
      <c r="R181">
        <f t="shared" si="10"/>
        <v>180</v>
      </c>
      <c r="T181" t="str">
        <f>VLOOKUP($W181,'Fanduel Export'!$BA:$BF,4,FALSE)</f>
        <v>Chase Edmonds</v>
      </c>
      <c r="U181">
        <f>VLOOKUP($W181,'Fanduel Export'!$BA:$BF,5,FALSE)</f>
        <v>5000</v>
      </c>
      <c r="V181" t="str">
        <f>VLOOKUP($W181,'Fanduel Export'!$BA:$BF,6,FALSE)</f>
        <v>RB</v>
      </c>
      <c r="W181">
        <f>LARGE('Fanduel Export'!$BA:$BA,R181)</f>
        <v>3.2207410032366841</v>
      </c>
    </row>
    <row r="182" spans="1:23" x14ac:dyDescent="0.3">
      <c r="A182">
        <f t="shared" si="8"/>
        <v>0</v>
      </c>
      <c r="B182">
        <f>IF(C182=0,0,A182&amp;" "&amp;COUNTIF($A$1:A182,A182))</f>
        <v>0</v>
      </c>
      <c r="C182">
        <v>0</v>
      </c>
      <c r="D182" t="s">
        <v>263</v>
      </c>
      <c r="E182">
        <v>4700</v>
      </c>
      <c r="F182" t="s">
        <v>34</v>
      </c>
      <c r="G182">
        <v>3.2190135660911139</v>
      </c>
      <c r="J182">
        <f t="shared" si="9"/>
        <v>0</v>
      </c>
      <c r="K182">
        <f t="shared" si="9"/>
        <v>0</v>
      </c>
      <c r="L182">
        <f t="shared" si="9"/>
        <v>0</v>
      </c>
      <c r="M182">
        <f t="shared" si="9"/>
        <v>0</v>
      </c>
      <c r="R182">
        <f t="shared" si="10"/>
        <v>181</v>
      </c>
      <c r="T182" t="str">
        <f>VLOOKUP($W182,'Fanduel Export'!$BA:$BF,4,FALSE)</f>
        <v>Brian Hill</v>
      </c>
      <c r="U182">
        <f>VLOOKUP($W182,'Fanduel Export'!$BA:$BF,5,FALSE)</f>
        <v>4700</v>
      </c>
      <c r="V182" t="str">
        <f>VLOOKUP($W182,'Fanduel Export'!$BA:$BF,6,FALSE)</f>
        <v>RB</v>
      </c>
      <c r="W182">
        <f>LARGE('Fanduel Export'!$BA:$BA,R182)</f>
        <v>3.2190135660911139</v>
      </c>
    </row>
    <row r="183" spans="1:23" x14ac:dyDescent="0.3">
      <c r="A183">
        <f t="shared" si="8"/>
        <v>0</v>
      </c>
      <c r="B183">
        <f>IF(C183=0,0,A183&amp;" "&amp;COUNTIF($A$1:A183,A183))</f>
        <v>0</v>
      </c>
      <c r="C183">
        <v>0</v>
      </c>
      <c r="D183" t="s">
        <v>311</v>
      </c>
      <c r="E183">
        <v>4700</v>
      </c>
      <c r="F183" t="s">
        <v>49</v>
      </c>
      <c r="G183">
        <v>3.1645418099426914</v>
      </c>
      <c r="J183">
        <f t="shared" si="9"/>
        <v>0</v>
      </c>
      <c r="K183">
        <f t="shared" si="9"/>
        <v>0</v>
      </c>
      <c r="L183">
        <f t="shared" si="9"/>
        <v>0</v>
      </c>
      <c r="M183">
        <f t="shared" si="9"/>
        <v>0</v>
      </c>
      <c r="R183">
        <f t="shared" si="10"/>
        <v>182</v>
      </c>
      <c r="T183" t="str">
        <f>VLOOKUP($W183,'Fanduel Export'!$BA:$BF,4,FALSE)</f>
        <v>Cody Latimer</v>
      </c>
      <c r="U183">
        <f>VLOOKUP($W183,'Fanduel Export'!$BA:$BF,5,FALSE)</f>
        <v>4700</v>
      </c>
      <c r="V183" t="str">
        <f>VLOOKUP($W183,'Fanduel Export'!$BA:$BF,6,FALSE)</f>
        <v>WR</v>
      </c>
      <c r="W183">
        <f>LARGE('Fanduel Export'!$BA:$BA,R183)</f>
        <v>3.1645418099426914</v>
      </c>
    </row>
    <row r="184" spans="1:23" x14ac:dyDescent="0.3">
      <c r="A184">
        <f t="shared" si="8"/>
        <v>0</v>
      </c>
      <c r="B184">
        <f>IF(C184=0,0,A184&amp;" "&amp;COUNTIF($A$1:A184,A184))</f>
        <v>0</v>
      </c>
      <c r="C184">
        <v>0</v>
      </c>
      <c r="D184" t="s">
        <v>320</v>
      </c>
      <c r="E184">
        <v>4600</v>
      </c>
      <c r="F184" t="s">
        <v>34</v>
      </c>
      <c r="G184">
        <v>3.1572925036652553</v>
      </c>
      <c r="J184">
        <f t="shared" si="9"/>
        <v>0</v>
      </c>
      <c r="K184">
        <f t="shared" si="9"/>
        <v>0</v>
      </c>
      <c r="L184">
        <f t="shared" si="9"/>
        <v>0</v>
      </c>
      <c r="M184">
        <f t="shared" si="9"/>
        <v>0</v>
      </c>
      <c r="R184">
        <f t="shared" si="10"/>
        <v>183</v>
      </c>
      <c r="T184" t="str">
        <f>VLOOKUP($W184,'Fanduel Export'!$BA:$BF,4,FALSE)</f>
        <v>Dare Ogunbowale</v>
      </c>
      <c r="U184">
        <f>VLOOKUP($W184,'Fanduel Export'!$BA:$BF,5,FALSE)</f>
        <v>4600</v>
      </c>
      <c r="V184" t="str">
        <f>VLOOKUP($W184,'Fanduel Export'!$BA:$BF,6,FALSE)</f>
        <v>RB</v>
      </c>
      <c r="W184">
        <f>LARGE('Fanduel Export'!$BA:$BA,R184)</f>
        <v>3.1572925036652553</v>
      </c>
    </row>
    <row r="185" spans="1:23" x14ac:dyDescent="0.3">
      <c r="A185">
        <f t="shared" si="8"/>
        <v>0</v>
      </c>
      <c r="B185">
        <f>IF(C185=0,0,A185&amp;" "&amp;COUNTIF($A$1:A185,A185))</f>
        <v>0</v>
      </c>
      <c r="C185">
        <v>0</v>
      </c>
      <c r="D185" t="s">
        <v>333</v>
      </c>
      <c r="E185">
        <v>4700</v>
      </c>
      <c r="F185" t="s">
        <v>49</v>
      </c>
      <c r="G185">
        <v>3.0983311274708623</v>
      </c>
      <c r="J185">
        <f t="shared" si="9"/>
        <v>0</v>
      </c>
      <c r="K185">
        <f t="shared" si="9"/>
        <v>0</v>
      </c>
      <c r="L185">
        <f t="shared" si="9"/>
        <v>0</v>
      </c>
      <c r="M185">
        <f t="shared" si="9"/>
        <v>0</v>
      </c>
      <c r="R185">
        <f t="shared" si="10"/>
        <v>184</v>
      </c>
      <c r="T185" t="str">
        <f>VLOOKUP($W185,'Fanduel Export'!$BA:$BF,4,FALSE)</f>
        <v>Jakobi Meyers</v>
      </c>
      <c r="U185">
        <f>VLOOKUP($W185,'Fanduel Export'!$BA:$BF,5,FALSE)</f>
        <v>4700</v>
      </c>
      <c r="V185" t="str">
        <f>VLOOKUP($W185,'Fanduel Export'!$BA:$BF,6,FALSE)</f>
        <v>WR</v>
      </c>
      <c r="W185">
        <f>LARGE('Fanduel Export'!$BA:$BA,R185)</f>
        <v>3.0983311274708623</v>
      </c>
    </row>
    <row r="186" spans="1:23" x14ac:dyDescent="0.3">
      <c r="A186">
        <f t="shared" si="8"/>
        <v>0</v>
      </c>
      <c r="B186">
        <f>IF(C186=0,0,A186&amp;" "&amp;COUNTIF($A$1:A186,A186))</f>
        <v>0</v>
      </c>
      <c r="C186">
        <v>0</v>
      </c>
      <c r="D186" t="s">
        <v>270</v>
      </c>
      <c r="E186">
        <v>4600</v>
      </c>
      <c r="F186" t="s">
        <v>49</v>
      </c>
      <c r="G186">
        <v>3.0981372987134637</v>
      </c>
      <c r="J186">
        <f t="shared" si="9"/>
        <v>0</v>
      </c>
      <c r="K186">
        <f t="shared" si="9"/>
        <v>0</v>
      </c>
      <c r="L186">
        <f t="shared" si="9"/>
        <v>0</v>
      </c>
      <c r="M186">
        <f t="shared" si="9"/>
        <v>0</v>
      </c>
      <c r="R186">
        <f t="shared" si="10"/>
        <v>185</v>
      </c>
      <c r="T186" t="str">
        <f>VLOOKUP($W186,'Fanduel Export'!$BA:$BF,4,FALSE)</f>
        <v>Keelan Cole</v>
      </c>
      <c r="U186">
        <f>VLOOKUP($W186,'Fanduel Export'!$BA:$BF,5,FALSE)</f>
        <v>4600</v>
      </c>
      <c r="V186" t="str">
        <f>VLOOKUP($W186,'Fanduel Export'!$BA:$BF,6,FALSE)</f>
        <v>WR</v>
      </c>
      <c r="W186">
        <f>LARGE('Fanduel Export'!$BA:$BA,R186)</f>
        <v>3.0981372987134637</v>
      </c>
    </row>
    <row r="187" spans="1:23" x14ac:dyDescent="0.3">
      <c r="A187">
        <f t="shared" si="8"/>
        <v>0</v>
      </c>
      <c r="B187">
        <f>IF(C187=0,0,A187&amp;" "&amp;COUNTIF($A$1:A187,A187))</f>
        <v>0</v>
      </c>
      <c r="C187">
        <v>0</v>
      </c>
      <c r="D187" t="s">
        <v>308</v>
      </c>
      <c r="E187">
        <v>4800</v>
      </c>
      <c r="F187" t="s">
        <v>52</v>
      </c>
      <c r="G187">
        <v>3.0606651278315411</v>
      </c>
      <c r="J187">
        <f t="shared" si="9"/>
        <v>0</v>
      </c>
      <c r="K187">
        <f t="shared" si="9"/>
        <v>0</v>
      </c>
      <c r="L187">
        <f t="shared" si="9"/>
        <v>0</v>
      </c>
      <c r="M187">
        <f t="shared" si="9"/>
        <v>0</v>
      </c>
      <c r="R187">
        <f t="shared" si="10"/>
        <v>186</v>
      </c>
      <c r="T187" t="str">
        <f>VLOOKUP($W187,'Fanduel Export'!$BA:$BF,4,FALSE)</f>
        <v>Irv Smith Jr.</v>
      </c>
      <c r="U187">
        <f>VLOOKUP($W187,'Fanduel Export'!$BA:$BF,5,FALSE)</f>
        <v>4800</v>
      </c>
      <c r="V187" t="str">
        <f>VLOOKUP($W187,'Fanduel Export'!$BA:$BF,6,FALSE)</f>
        <v>TE</v>
      </c>
      <c r="W187">
        <f>LARGE('Fanduel Export'!$BA:$BA,R187)</f>
        <v>3.0606651278315411</v>
      </c>
    </row>
    <row r="188" spans="1:23" x14ac:dyDescent="0.3">
      <c r="A188">
        <f t="shared" si="8"/>
        <v>0</v>
      </c>
      <c r="B188">
        <f>IF(C188=0,0,A188&amp;" "&amp;COUNTIF($A$1:A188,A188))</f>
        <v>0</v>
      </c>
      <c r="C188">
        <v>0</v>
      </c>
      <c r="D188" t="s">
        <v>265</v>
      </c>
      <c r="E188">
        <v>4800</v>
      </c>
      <c r="F188" t="s">
        <v>49</v>
      </c>
      <c r="G188">
        <v>3.0340895510229418</v>
      </c>
      <c r="J188">
        <f t="shared" si="9"/>
        <v>0</v>
      </c>
      <c r="K188">
        <f t="shared" si="9"/>
        <v>0</v>
      </c>
      <c r="L188">
        <f t="shared" si="9"/>
        <v>0</v>
      </c>
      <c r="M188">
        <f t="shared" si="9"/>
        <v>0</v>
      </c>
      <c r="R188">
        <f t="shared" si="10"/>
        <v>187</v>
      </c>
      <c r="T188" t="str">
        <f>VLOOKUP($W188,'Fanduel Export'!$BA:$BF,4,FALSE)</f>
        <v>Tajae Sharpe</v>
      </c>
      <c r="U188">
        <f>VLOOKUP($W188,'Fanduel Export'!$BA:$BF,5,FALSE)</f>
        <v>4800</v>
      </c>
      <c r="V188" t="str">
        <f>VLOOKUP($W188,'Fanduel Export'!$BA:$BF,6,FALSE)</f>
        <v>WR</v>
      </c>
      <c r="W188">
        <f>LARGE('Fanduel Export'!$BA:$BA,R188)</f>
        <v>3.0340895510229418</v>
      </c>
    </row>
    <row r="189" spans="1:23" x14ac:dyDescent="0.3">
      <c r="A189">
        <f t="shared" si="8"/>
        <v>0</v>
      </c>
      <c r="B189">
        <f>IF(C189=0,0,A189&amp;" "&amp;COUNTIF($A$1:A189,A189))</f>
        <v>0</v>
      </c>
      <c r="C189">
        <v>0</v>
      </c>
      <c r="D189" t="s">
        <v>369</v>
      </c>
      <c r="E189">
        <v>4600</v>
      </c>
      <c r="F189" t="s">
        <v>49</v>
      </c>
      <c r="G189">
        <v>3.0301394235194827</v>
      </c>
      <c r="J189">
        <f t="shared" si="9"/>
        <v>0</v>
      </c>
      <c r="K189">
        <f t="shared" si="9"/>
        <v>0</v>
      </c>
      <c r="L189">
        <f t="shared" si="9"/>
        <v>0</v>
      </c>
      <c r="M189">
        <f t="shared" si="9"/>
        <v>0</v>
      </c>
      <c r="R189">
        <f t="shared" si="10"/>
        <v>188</v>
      </c>
      <c r="T189" t="str">
        <f>VLOOKUP($W189,'Fanduel Export'!$BA:$BF,4,FALSE)</f>
        <v>Trey Quinn</v>
      </c>
      <c r="U189">
        <f>VLOOKUP($W189,'Fanduel Export'!$BA:$BF,5,FALSE)</f>
        <v>4600</v>
      </c>
      <c r="V189" t="str">
        <f>VLOOKUP($W189,'Fanduel Export'!$BA:$BF,6,FALSE)</f>
        <v>WR</v>
      </c>
      <c r="W189">
        <f>LARGE('Fanduel Export'!$BA:$BA,R189)</f>
        <v>3.0301394235194827</v>
      </c>
    </row>
    <row r="190" spans="1:23" x14ac:dyDescent="0.3">
      <c r="A190">
        <f t="shared" si="8"/>
        <v>0</v>
      </c>
      <c r="B190">
        <f>IF(C190=0,0,A190&amp;" "&amp;COUNTIF($A$1:A190,A190))</f>
        <v>0</v>
      </c>
      <c r="C190">
        <v>0</v>
      </c>
      <c r="D190" t="s">
        <v>340</v>
      </c>
      <c r="E190">
        <v>4700</v>
      </c>
      <c r="F190" t="s">
        <v>49</v>
      </c>
      <c r="G190">
        <v>3.0273154489805587</v>
      </c>
      <c r="J190">
        <f t="shared" si="9"/>
        <v>0</v>
      </c>
      <c r="K190">
        <f t="shared" si="9"/>
        <v>0</v>
      </c>
      <c r="L190">
        <f t="shared" si="9"/>
        <v>0</v>
      </c>
      <c r="M190">
        <f t="shared" si="9"/>
        <v>0</v>
      </c>
      <c r="R190">
        <f t="shared" si="10"/>
        <v>189</v>
      </c>
      <c r="T190" t="str">
        <f>VLOOKUP($W190,'Fanduel Export'!$BA:$BF,4,FALSE)</f>
        <v>Marvin Hall</v>
      </c>
      <c r="U190">
        <f>VLOOKUP($W190,'Fanduel Export'!$BA:$BF,5,FALSE)</f>
        <v>4700</v>
      </c>
      <c r="V190" t="str">
        <f>VLOOKUP($W190,'Fanduel Export'!$BA:$BF,6,FALSE)</f>
        <v>WR</v>
      </c>
      <c r="W190">
        <f>LARGE('Fanduel Export'!$BA:$BA,R190)</f>
        <v>3.0273154489805587</v>
      </c>
    </row>
    <row r="191" spans="1:23" x14ac:dyDescent="0.3">
      <c r="A191">
        <f t="shared" si="8"/>
        <v>0</v>
      </c>
      <c r="B191">
        <f>IF(C191=0,0,A191&amp;" "&amp;COUNTIF($A$1:A191,A191))</f>
        <v>0</v>
      </c>
      <c r="C191">
        <v>0</v>
      </c>
      <c r="D191" t="s">
        <v>321</v>
      </c>
      <c r="E191">
        <v>4700</v>
      </c>
      <c r="F191" t="s">
        <v>49</v>
      </c>
      <c r="G191">
        <v>3.0180248752460836</v>
      </c>
      <c r="J191">
        <f t="shared" si="9"/>
        <v>0</v>
      </c>
      <c r="K191">
        <f t="shared" si="9"/>
        <v>0</v>
      </c>
      <c r="L191">
        <f t="shared" si="9"/>
        <v>0</v>
      </c>
      <c r="M191">
        <f t="shared" si="9"/>
        <v>0</v>
      </c>
      <c r="R191">
        <f t="shared" si="10"/>
        <v>190</v>
      </c>
      <c r="T191" t="str">
        <f>VLOOKUP($W191,'Fanduel Export'!$BA:$BF,4,FALSE)</f>
        <v>Seth Roberts</v>
      </c>
      <c r="U191">
        <f>VLOOKUP($W191,'Fanduel Export'!$BA:$BF,5,FALSE)</f>
        <v>4700</v>
      </c>
      <c r="V191" t="str">
        <f>VLOOKUP($W191,'Fanduel Export'!$BA:$BF,6,FALSE)</f>
        <v>WR</v>
      </c>
      <c r="W191">
        <f>LARGE('Fanduel Export'!$BA:$BA,R191)</f>
        <v>3.0180248752460836</v>
      </c>
    </row>
    <row r="192" spans="1:23" x14ac:dyDescent="0.3">
      <c r="A192">
        <f t="shared" si="8"/>
        <v>0</v>
      </c>
      <c r="B192">
        <f>IF(C192=0,0,A192&amp;" "&amp;COUNTIF($A$1:A192,A192))</f>
        <v>0</v>
      </c>
      <c r="C192">
        <v>0</v>
      </c>
      <c r="D192" t="s">
        <v>279</v>
      </c>
      <c r="E192">
        <v>4700</v>
      </c>
      <c r="F192" t="s">
        <v>49</v>
      </c>
      <c r="G192">
        <v>2.998692446884295</v>
      </c>
      <c r="J192">
        <f t="shared" si="9"/>
        <v>0</v>
      </c>
      <c r="K192">
        <f t="shared" si="9"/>
        <v>0</v>
      </c>
      <c r="L192">
        <f t="shared" si="9"/>
        <v>0</v>
      </c>
      <c r="M192">
        <f t="shared" si="9"/>
        <v>0</v>
      </c>
      <c r="R192">
        <f t="shared" si="10"/>
        <v>191</v>
      </c>
      <c r="T192" t="str">
        <f>VLOOKUP($W192,'Fanduel Export'!$BA:$BF,4,FALSE)</f>
        <v>Tre'Quan Smith</v>
      </c>
      <c r="U192">
        <f>VLOOKUP($W192,'Fanduel Export'!$BA:$BF,5,FALSE)</f>
        <v>4700</v>
      </c>
      <c r="V192" t="str">
        <f>VLOOKUP($W192,'Fanduel Export'!$BA:$BF,6,FALSE)</f>
        <v>WR</v>
      </c>
      <c r="W192">
        <f>LARGE('Fanduel Export'!$BA:$BA,R192)</f>
        <v>2.998692446884295</v>
      </c>
    </row>
    <row r="193" spans="1:23" x14ac:dyDescent="0.3">
      <c r="A193">
        <f t="shared" si="8"/>
        <v>0</v>
      </c>
      <c r="B193">
        <f>IF(C193=0,0,A193&amp;" "&amp;COUNTIF($A$1:A193,A193))</f>
        <v>0</v>
      </c>
      <c r="C193">
        <v>0</v>
      </c>
      <c r="D193" t="s">
        <v>307</v>
      </c>
      <c r="E193">
        <v>4700</v>
      </c>
      <c r="F193" t="s">
        <v>49</v>
      </c>
      <c r="G193">
        <v>2.9806182911542169</v>
      </c>
      <c r="J193">
        <f t="shared" si="9"/>
        <v>0</v>
      </c>
      <c r="K193">
        <f t="shared" si="9"/>
        <v>0</v>
      </c>
      <c r="L193">
        <f t="shared" si="9"/>
        <v>0</v>
      </c>
      <c r="M193">
        <f t="shared" si="9"/>
        <v>0</v>
      </c>
      <c r="R193">
        <f t="shared" si="10"/>
        <v>192</v>
      </c>
      <c r="T193" t="str">
        <f>VLOOKUP($W193,'Fanduel Export'!$BA:$BF,4,FALSE)</f>
        <v>David Moore</v>
      </c>
      <c r="U193">
        <f>VLOOKUP($W193,'Fanduel Export'!$BA:$BF,5,FALSE)</f>
        <v>4700</v>
      </c>
      <c r="V193" t="str">
        <f>VLOOKUP($W193,'Fanduel Export'!$BA:$BF,6,FALSE)</f>
        <v>WR</v>
      </c>
      <c r="W193">
        <f>LARGE('Fanduel Export'!$BA:$BA,R193)</f>
        <v>2.9806182911542169</v>
      </c>
    </row>
    <row r="194" spans="1:23" x14ac:dyDescent="0.3">
      <c r="A194">
        <f t="shared" si="8"/>
        <v>0</v>
      </c>
      <c r="B194">
        <f>IF(C194=0,0,A194&amp;" "&amp;COUNTIF($A$1:A194,A194))</f>
        <v>0</v>
      </c>
      <c r="C194">
        <v>0</v>
      </c>
      <c r="D194" t="s">
        <v>359</v>
      </c>
      <c r="E194">
        <v>5100</v>
      </c>
      <c r="F194" t="s">
        <v>49</v>
      </c>
      <c r="G194">
        <v>2.9239104658854003</v>
      </c>
      <c r="J194">
        <f t="shared" si="9"/>
        <v>0</v>
      </c>
      <c r="K194">
        <f t="shared" si="9"/>
        <v>0</v>
      </c>
      <c r="L194">
        <f t="shared" si="9"/>
        <v>0</v>
      </c>
      <c r="M194">
        <f t="shared" ref="M194" si="11">IF($F194=M$1,$C194*1,0)</f>
        <v>0</v>
      </c>
      <c r="R194">
        <f t="shared" si="10"/>
        <v>193</v>
      </c>
      <c r="T194" t="str">
        <f>VLOOKUP($W194,'Fanduel Export'!$BA:$BF,4,FALSE)</f>
        <v>N'Keal Harry</v>
      </c>
      <c r="U194">
        <f>VLOOKUP($W194,'Fanduel Export'!$BA:$BF,5,FALSE)</f>
        <v>5100</v>
      </c>
      <c r="V194" t="str">
        <f>VLOOKUP($W194,'Fanduel Export'!$BA:$BF,6,FALSE)</f>
        <v>WR</v>
      </c>
      <c r="W194">
        <f>LARGE('Fanduel Export'!$BA:$BA,R194)</f>
        <v>2.9239104658854003</v>
      </c>
    </row>
    <row r="195" spans="1:23" x14ac:dyDescent="0.3">
      <c r="A195">
        <f t="shared" ref="A195:A201" si="12">IF(C195=1,F195,0)</f>
        <v>0</v>
      </c>
      <c r="B195">
        <f>IF(C195=0,0,A195&amp;" "&amp;COUNTIF($A$1:A195,A195))</f>
        <v>0</v>
      </c>
      <c r="C195">
        <v>0</v>
      </c>
      <c r="D195" t="s">
        <v>536</v>
      </c>
      <c r="E195">
        <v>4500</v>
      </c>
      <c r="F195" t="s">
        <v>49</v>
      </c>
      <c r="G195">
        <v>2.8713649541045951</v>
      </c>
      <c r="J195">
        <f t="shared" ref="J195:M201" si="13">IF($F195=J$1,$C195*1,0)</f>
        <v>0</v>
      </c>
      <c r="K195">
        <f t="shared" si="13"/>
        <v>0</v>
      </c>
      <c r="L195">
        <f t="shared" si="13"/>
        <v>0</v>
      </c>
      <c r="M195">
        <f t="shared" si="13"/>
        <v>0</v>
      </c>
      <c r="R195">
        <f t="shared" si="10"/>
        <v>194</v>
      </c>
      <c r="T195" t="str">
        <f>VLOOKUP($W195,'Fanduel Export'!$BA:$BF,4,FALSE)</f>
        <v>Ishmael Hyman</v>
      </c>
      <c r="U195">
        <f>VLOOKUP($W195,'Fanduel Export'!$BA:$BF,5,FALSE)</f>
        <v>4500</v>
      </c>
      <c r="V195" t="str">
        <f>VLOOKUP($W195,'Fanduel Export'!$BA:$BF,6,FALSE)</f>
        <v>WR</v>
      </c>
      <c r="W195">
        <f>LARGE('Fanduel Export'!$BA:$BA,R195)</f>
        <v>2.8713649541045951</v>
      </c>
    </row>
    <row r="196" spans="1:23" x14ac:dyDescent="0.3">
      <c r="A196">
        <f t="shared" si="12"/>
        <v>0</v>
      </c>
      <c r="B196">
        <f>IF(C196=0,0,A196&amp;" "&amp;COUNTIF($A$1:A196,A196))</f>
        <v>0</v>
      </c>
      <c r="C196">
        <v>0</v>
      </c>
      <c r="D196" t="s">
        <v>313</v>
      </c>
      <c r="E196">
        <v>4700</v>
      </c>
      <c r="F196" t="s">
        <v>34</v>
      </c>
      <c r="G196">
        <v>2.8616199976713266</v>
      </c>
      <c r="J196">
        <f t="shared" si="13"/>
        <v>0</v>
      </c>
      <c r="K196">
        <f t="shared" si="13"/>
        <v>0</v>
      </c>
      <c r="L196">
        <f t="shared" si="13"/>
        <v>0</v>
      </c>
      <c r="M196">
        <f t="shared" si="13"/>
        <v>0</v>
      </c>
      <c r="R196">
        <f t="shared" ref="R196:R201" si="14">R195+1</f>
        <v>195</v>
      </c>
      <c r="T196" t="str">
        <f>VLOOKUP($W196,'Fanduel Export'!$BA:$BF,4,FALSE)</f>
        <v>Bo Scarbrough</v>
      </c>
      <c r="U196">
        <f>VLOOKUP($W196,'Fanduel Export'!$BA:$BF,5,FALSE)</f>
        <v>4700</v>
      </c>
      <c r="V196" t="str">
        <f>VLOOKUP($W196,'Fanduel Export'!$BA:$BF,6,FALSE)</f>
        <v>RB</v>
      </c>
      <c r="W196">
        <f>LARGE('Fanduel Export'!$BA:$BA,R196)</f>
        <v>2.8616199976713266</v>
      </c>
    </row>
    <row r="197" spans="1:23" x14ac:dyDescent="0.3">
      <c r="A197">
        <f t="shared" si="12"/>
        <v>0</v>
      </c>
      <c r="B197">
        <f>IF(C197=0,0,A197&amp;" "&amp;COUNTIF($A$1:A197,A197))</f>
        <v>0</v>
      </c>
      <c r="C197">
        <v>0</v>
      </c>
      <c r="D197" t="s">
        <v>293</v>
      </c>
      <c r="E197">
        <v>4900</v>
      </c>
      <c r="F197" t="s">
        <v>49</v>
      </c>
      <c r="G197">
        <v>2.8468234014137623</v>
      </c>
      <c r="J197">
        <f t="shared" si="13"/>
        <v>0</v>
      </c>
      <c r="K197">
        <f t="shared" si="13"/>
        <v>0</v>
      </c>
      <c r="L197">
        <f t="shared" si="13"/>
        <v>0</v>
      </c>
      <c r="M197">
        <f t="shared" si="13"/>
        <v>0</v>
      </c>
      <c r="R197">
        <f t="shared" si="14"/>
        <v>196</v>
      </c>
      <c r="T197" t="str">
        <f>VLOOKUP($W197,'Fanduel Export'!$BA:$BF,4,FALSE)</f>
        <v>Olabisi Johnson</v>
      </c>
      <c r="U197">
        <f>VLOOKUP($W197,'Fanduel Export'!$BA:$BF,5,FALSE)</f>
        <v>4900</v>
      </c>
      <c r="V197" t="str">
        <f>VLOOKUP($W197,'Fanduel Export'!$BA:$BF,6,FALSE)</f>
        <v>WR</v>
      </c>
      <c r="W197">
        <f>LARGE('Fanduel Export'!$BA:$BA,R197)</f>
        <v>2.8468234014137623</v>
      </c>
    </row>
    <row r="198" spans="1:23" x14ac:dyDescent="0.3">
      <c r="A198">
        <f t="shared" si="12"/>
        <v>0</v>
      </c>
      <c r="B198">
        <f>IF(C198=0,0,A198&amp;" "&amp;COUNTIF($A$1:A198,A198))</f>
        <v>0</v>
      </c>
      <c r="C198">
        <v>0</v>
      </c>
      <c r="D198" t="s">
        <v>441</v>
      </c>
      <c r="E198">
        <v>4000</v>
      </c>
      <c r="F198" t="s">
        <v>52</v>
      </c>
      <c r="G198">
        <v>2.8013285554666965</v>
      </c>
      <c r="J198">
        <f t="shared" si="13"/>
        <v>0</v>
      </c>
      <c r="K198">
        <f t="shared" si="13"/>
        <v>0</v>
      </c>
      <c r="L198">
        <f t="shared" si="13"/>
        <v>0</v>
      </c>
      <c r="M198">
        <f t="shared" si="13"/>
        <v>0</v>
      </c>
      <c r="R198">
        <f t="shared" si="14"/>
        <v>197</v>
      </c>
      <c r="T198" t="str">
        <f>VLOOKUP($W198,'Fanduel Export'!$BA:$BF,4,FALSE)</f>
        <v>Jesper Horsted</v>
      </c>
      <c r="U198">
        <f>VLOOKUP($W198,'Fanduel Export'!$BA:$BF,5,FALSE)</f>
        <v>4000</v>
      </c>
      <c r="V198" t="str">
        <f>VLOOKUP($W198,'Fanduel Export'!$BA:$BF,6,FALSE)</f>
        <v>TE</v>
      </c>
      <c r="W198">
        <f>LARGE('Fanduel Export'!$BA:$BA,R198)</f>
        <v>2.8013285554666965</v>
      </c>
    </row>
    <row r="199" spans="1:23" x14ac:dyDescent="0.3">
      <c r="A199">
        <f t="shared" si="12"/>
        <v>0</v>
      </c>
      <c r="B199">
        <f>IF(C199=0,0,A199&amp;" "&amp;COUNTIF($A$1:A199,A199))</f>
        <v>0</v>
      </c>
      <c r="C199">
        <v>0</v>
      </c>
      <c r="D199" t="s">
        <v>282</v>
      </c>
      <c r="E199">
        <v>4700</v>
      </c>
      <c r="F199" t="s">
        <v>52</v>
      </c>
      <c r="G199">
        <v>2.7961810056979988</v>
      </c>
      <c r="J199">
        <f t="shared" si="13"/>
        <v>0</v>
      </c>
      <c r="K199">
        <f t="shared" si="13"/>
        <v>0</v>
      </c>
      <c r="L199">
        <f t="shared" si="13"/>
        <v>0</v>
      </c>
      <c r="M199">
        <f t="shared" si="13"/>
        <v>0</v>
      </c>
      <c r="R199">
        <f t="shared" si="14"/>
        <v>198</v>
      </c>
      <c r="T199" t="str">
        <f>VLOOKUP($W199,'Fanduel Export'!$BA:$BF,4,FALSE)</f>
        <v>Dawson Knox</v>
      </c>
      <c r="U199">
        <f>VLOOKUP($W199,'Fanduel Export'!$BA:$BF,5,FALSE)</f>
        <v>4700</v>
      </c>
      <c r="V199" t="str">
        <f>VLOOKUP($W199,'Fanduel Export'!$BA:$BF,6,FALSE)</f>
        <v>TE</v>
      </c>
      <c r="W199">
        <f>LARGE('Fanduel Export'!$BA:$BA,R199)</f>
        <v>2.7961810056979988</v>
      </c>
    </row>
    <row r="200" spans="1:23" x14ac:dyDescent="0.3">
      <c r="A200">
        <f t="shared" si="12"/>
        <v>0</v>
      </c>
      <c r="B200">
        <f>IF(C200=0,0,A200&amp;" "&amp;COUNTIF($A$1:A200,A200))</f>
        <v>0</v>
      </c>
      <c r="C200">
        <v>0</v>
      </c>
      <c r="D200" t="s">
        <v>244</v>
      </c>
      <c r="E200">
        <v>5700</v>
      </c>
      <c r="F200" t="s">
        <v>49</v>
      </c>
      <c r="G200">
        <v>2.7474537014961822</v>
      </c>
      <c r="J200">
        <f t="shared" si="13"/>
        <v>0</v>
      </c>
      <c r="K200">
        <f t="shared" si="13"/>
        <v>0</v>
      </c>
      <c r="L200">
        <f t="shared" si="13"/>
        <v>0</v>
      </c>
      <c r="M200">
        <f t="shared" si="13"/>
        <v>0</v>
      </c>
      <c r="R200">
        <f t="shared" si="14"/>
        <v>199</v>
      </c>
      <c r="T200" t="str">
        <f>VLOOKUP($W200,'Fanduel Export'!$BA:$BF,4,FALSE)</f>
        <v>Kendrick Bourne</v>
      </c>
      <c r="U200">
        <f>VLOOKUP($W200,'Fanduel Export'!$BA:$BF,5,FALSE)</f>
        <v>5700</v>
      </c>
      <c r="V200" t="str">
        <f>VLOOKUP($W200,'Fanduel Export'!$BA:$BF,6,FALSE)</f>
        <v>WR</v>
      </c>
      <c r="W200">
        <f>LARGE('Fanduel Export'!$BA:$BA,R200)</f>
        <v>2.7474537014961822</v>
      </c>
    </row>
    <row r="201" spans="1:23" x14ac:dyDescent="0.3">
      <c r="A201">
        <f t="shared" si="12"/>
        <v>0</v>
      </c>
      <c r="B201">
        <f>IF(C201=0,0,A201&amp;" "&amp;COUNTIF($A$1:A201,A201))</f>
        <v>0</v>
      </c>
      <c r="C201">
        <v>0</v>
      </c>
      <c r="D201" t="s">
        <v>194</v>
      </c>
      <c r="E201">
        <v>4700</v>
      </c>
      <c r="F201" t="s">
        <v>34</v>
      </c>
      <c r="G201">
        <v>2.7168026381907802</v>
      </c>
      <c r="J201">
        <f t="shared" si="13"/>
        <v>0</v>
      </c>
      <c r="K201">
        <f t="shared" si="13"/>
        <v>0</v>
      </c>
      <c r="L201">
        <f t="shared" si="13"/>
        <v>0</v>
      </c>
      <c r="M201">
        <f t="shared" si="13"/>
        <v>0</v>
      </c>
      <c r="R201">
        <f t="shared" si="14"/>
        <v>200</v>
      </c>
      <c r="T201" t="str">
        <f>VLOOKUP($W201,'Fanduel Export'!$BA:$BF,4,FALSE)</f>
        <v>Peyton Barber</v>
      </c>
      <c r="U201">
        <f>VLOOKUP($W201,'Fanduel Export'!$BA:$BF,5,FALSE)</f>
        <v>4700</v>
      </c>
      <c r="V201" t="str">
        <f>VLOOKUP($W201,'Fanduel Export'!$BA:$BF,6,FALSE)</f>
        <v>RB</v>
      </c>
      <c r="W201">
        <f>LARGE('Fanduel Export'!$BA:$BA,R201)</f>
        <v>2.7168026381907802</v>
      </c>
    </row>
    <row r="204" spans="1:23" ht="43.2" x14ac:dyDescent="0.3">
      <c r="C204" t="s">
        <v>4459</v>
      </c>
      <c r="E204" t="s">
        <v>4455</v>
      </c>
      <c r="F204">
        <f>SUMPRODUCT(C2:C201,E2:E201)</f>
        <v>48400</v>
      </c>
      <c r="G204" s="37" t="s">
        <v>4460</v>
      </c>
      <c r="H204" s="37" t="s">
        <v>4461</v>
      </c>
    </row>
    <row r="205" spans="1:23" x14ac:dyDescent="0.3">
      <c r="C205">
        <v>7</v>
      </c>
      <c r="E205" s="36" t="s">
        <v>4456</v>
      </c>
      <c r="F205">
        <f>60000-G205-H205</f>
        <v>49000</v>
      </c>
      <c r="G205">
        <v>6500</v>
      </c>
      <c r="H205">
        <v>4500</v>
      </c>
    </row>
    <row r="206" spans="1:23" x14ac:dyDescent="0.3">
      <c r="E206" s="36"/>
    </row>
    <row r="207" spans="1:23" x14ac:dyDescent="0.3">
      <c r="C207">
        <f>SUM(C2:C201)</f>
        <v>7</v>
      </c>
      <c r="E207" s="36" t="s">
        <v>4457</v>
      </c>
      <c r="F207">
        <f>SUMPRODUCT(C2:C201,G2:G201)</f>
        <v>97.524503258935255</v>
      </c>
    </row>
    <row r="208" spans="1:23" x14ac:dyDescent="0.3">
      <c r="J208" t="s">
        <v>1015</v>
      </c>
      <c r="K208" t="s">
        <v>4454</v>
      </c>
      <c r="L208" t="s">
        <v>4452</v>
      </c>
      <c r="M208" t="s">
        <v>4453</v>
      </c>
    </row>
    <row r="209" spans="1:13" x14ac:dyDescent="0.3">
      <c r="J209" t="s">
        <v>38</v>
      </c>
      <c r="K209">
        <f>SUM(J2:J201)</f>
        <v>1</v>
      </c>
      <c r="L209">
        <v>1</v>
      </c>
      <c r="M209">
        <v>1</v>
      </c>
    </row>
    <row r="210" spans="1:13" x14ac:dyDescent="0.3">
      <c r="J210" t="s">
        <v>34</v>
      </c>
      <c r="K210">
        <f>SUM(K2:K201)</f>
        <v>2</v>
      </c>
      <c r="L210">
        <v>2</v>
      </c>
      <c r="M210">
        <v>2</v>
      </c>
    </row>
    <row r="211" spans="1:13" x14ac:dyDescent="0.3">
      <c r="J211" t="s">
        <v>49</v>
      </c>
      <c r="K211">
        <f>SUM(L2:L201)</f>
        <v>3</v>
      </c>
      <c r="L211">
        <v>3</v>
      </c>
      <c r="M211">
        <v>3</v>
      </c>
    </row>
    <row r="212" spans="1:13" x14ac:dyDescent="0.3">
      <c r="J212" t="s">
        <v>52</v>
      </c>
      <c r="K212">
        <f>SUM(M2:M201)</f>
        <v>1</v>
      </c>
      <c r="L212">
        <v>1</v>
      </c>
      <c r="M212">
        <v>1</v>
      </c>
    </row>
    <row r="214" spans="1:13" x14ac:dyDescent="0.3">
      <c r="C214" s="39">
        <f>SUM(C216:C222)</f>
        <v>48400</v>
      </c>
    </row>
    <row r="215" spans="1:13" x14ac:dyDescent="0.3">
      <c r="B215" t="s">
        <v>1029</v>
      </c>
      <c r="C215" t="s">
        <v>1020</v>
      </c>
      <c r="D215" t="s">
        <v>1015</v>
      </c>
    </row>
    <row r="216" spans="1:13" x14ac:dyDescent="0.3">
      <c r="A216" t="s">
        <v>4450</v>
      </c>
      <c r="B216" t="str">
        <f>VLOOKUP($A216,$B$1:$F$201,3,FALSE)</f>
        <v>Matt Schaub</v>
      </c>
      <c r="C216">
        <f>VLOOKUP($A216,$B$1:$F$201,4,FALSE)</f>
        <v>6000</v>
      </c>
      <c r="D216" t="str">
        <f>VLOOKUP($A216,$B$1:$F$201,5,FALSE)</f>
        <v>QB</v>
      </c>
    </row>
    <row r="217" spans="1:13" x14ac:dyDescent="0.3">
      <c r="A217" t="s">
        <v>4445</v>
      </c>
      <c r="B217" t="str">
        <f t="shared" ref="B217:B222" si="15">VLOOKUP($A217,$B$1:$F$201,3,FALSE)</f>
        <v>Austin Ekeler</v>
      </c>
      <c r="C217">
        <f t="shared" ref="C217:C222" si="16">VLOOKUP($A217,$B$1:$F$201,4,FALSE)</f>
        <v>7700</v>
      </c>
      <c r="D217" t="str">
        <f t="shared" ref="D217:D222" si="17">VLOOKUP($A217,$B$1:$F$201,5,FALSE)</f>
        <v>RB</v>
      </c>
    </row>
    <row r="218" spans="1:13" x14ac:dyDescent="0.3">
      <c r="A218" t="s">
        <v>4446</v>
      </c>
      <c r="B218" t="str">
        <f t="shared" si="15"/>
        <v>Marlon Mack</v>
      </c>
      <c r="C218">
        <f t="shared" si="16"/>
        <v>6100</v>
      </c>
      <c r="D218" t="str">
        <f t="shared" si="17"/>
        <v>RB</v>
      </c>
    </row>
    <row r="219" spans="1:13" x14ac:dyDescent="0.3">
      <c r="A219" t="s">
        <v>4447</v>
      </c>
      <c r="B219" t="str">
        <f t="shared" si="15"/>
        <v>Julio Jones</v>
      </c>
      <c r="C219">
        <f t="shared" si="16"/>
        <v>8200</v>
      </c>
      <c r="D219" t="str">
        <f t="shared" si="17"/>
        <v>WR</v>
      </c>
    </row>
    <row r="220" spans="1:13" x14ac:dyDescent="0.3">
      <c r="A220" t="s">
        <v>4448</v>
      </c>
      <c r="B220" t="str">
        <f t="shared" si="15"/>
        <v>Chris Godwin</v>
      </c>
      <c r="C220">
        <f t="shared" si="16"/>
        <v>7700</v>
      </c>
      <c r="D220" t="str">
        <f t="shared" si="17"/>
        <v>WR</v>
      </c>
    </row>
    <row r="221" spans="1:13" x14ac:dyDescent="0.3">
      <c r="A221" t="s">
        <v>4449</v>
      </c>
      <c r="B221" t="str">
        <f t="shared" si="15"/>
        <v>Keenan Allen</v>
      </c>
      <c r="C221">
        <f t="shared" si="16"/>
        <v>7000</v>
      </c>
      <c r="D221" t="str">
        <f t="shared" si="17"/>
        <v>WR</v>
      </c>
    </row>
    <row r="222" spans="1:13" x14ac:dyDescent="0.3">
      <c r="A222" t="s">
        <v>4451</v>
      </c>
      <c r="B222" t="str">
        <f t="shared" si="15"/>
        <v>Austin Hooper</v>
      </c>
      <c r="C222">
        <f t="shared" si="16"/>
        <v>5700</v>
      </c>
      <c r="D222" t="str">
        <f t="shared" si="17"/>
        <v>TE</v>
      </c>
    </row>
    <row r="224" spans="1:13" x14ac:dyDescent="0.3">
      <c r="C224" s="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E78B-998C-4B13-A2CB-61E872DA0F06}">
  <sheetPr codeName="Sheet8"/>
  <dimension ref="A1:C435"/>
  <sheetViews>
    <sheetView workbookViewId="0">
      <selection activeCell="B5" sqref="B5"/>
    </sheetView>
  </sheetViews>
  <sheetFormatPr defaultRowHeight="14.4" x14ac:dyDescent="0.3"/>
  <cols>
    <col min="1" max="1" width="22.33203125" bestFit="1" customWidth="1"/>
    <col min="2" max="2" width="16.109375" bestFit="1" customWidth="1"/>
    <col min="3" max="3" width="14.44140625" bestFit="1" customWidth="1"/>
  </cols>
  <sheetData>
    <row r="1" spans="1:3" x14ac:dyDescent="0.3">
      <c r="A1" s="25" t="s">
        <v>1015</v>
      </c>
      <c r="B1" t="s">
        <v>4414</v>
      </c>
    </row>
    <row r="3" spans="1:3" x14ac:dyDescent="0.3">
      <c r="A3" s="25" t="s">
        <v>4412</v>
      </c>
      <c r="B3" t="s">
        <v>4416</v>
      </c>
      <c r="C3" t="s">
        <v>4415</v>
      </c>
    </row>
    <row r="4" spans="1:3" x14ac:dyDescent="0.3">
      <c r="A4" s="26" t="s">
        <v>136</v>
      </c>
      <c r="B4" s="22">
        <v>9.25</v>
      </c>
      <c r="C4" s="22">
        <v>1.5163934426229508</v>
      </c>
    </row>
    <row r="5" spans="1:3" x14ac:dyDescent="0.3">
      <c r="A5" s="26" t="s">
        <v>256</v>
      </c>
      <c r="B5" s="22">
        <v>6.666666666666667</v>
      </c>
      <c r="C5" s="22">
        <v>1.4814814814814816</v>
      </c>
    </row>
    <row r="6" spans="1:3" x14ac:dyDescent="0.3">
      <c r="A6" s="26" t="s">
        <v>223</v>
      </c>
      <c r="B6" s="22">
        <v>7.3</v>
      </c>
      <c r="C6" s="22">
        <v>1.46</v>
      </c>
    </row>
    <row r="7" spans="1:3" x14ac:dyDescent="0.3">
      <c r="A7" s="26" t="s">
        <v>199</v>
      </c>
      <c r="B7" s="22">
        <v>8.3076923076923084</v>
      </c>
      <c r="C7" s="22">
        <v>1.4323607427055705</v>
      </c>
    </row>
    <row r="8" spans="1:3" x14ac:dyDescent="0.3">
      <c r="A8" s="26" t="s">
        <v>100</v>
      </c>
      <c r="B8" s="22">
        <v>9.5625</v>
      </c>
      <c r="C8" s="22">
        <v>1.4272388059701493</v>
      </c>
    </row>
    <row r="9" spans="1:3" x14ac:dyDescent="0.3">
      <c r="A9" s="26" t="s">
        <v>258</v>
      </c>
      <c r="B9" s="22">
        <v>7.5</v>
      </c>
      <c r="C9" s="22">
        <v>1.4150943396226416</v>
      </c>
    </row>
    <row r="10" spans="1:3" x14ac:dyDescent="0.3">
      <c r="A10" s="26" t="s">
        <v>105</v>
      </c>
      <c r="B10" s="22">
        <v>8.625</v>
      </c>
      <c r="C10" s="22">
        <v>1.3690476190476191</v>
      </c>
    </row>
    <row r="11" spans="1:3" x14ac:dyDescent="0.3">
      <c r="A11" s="26" t="s">
        <v>75</v>
      </c>
      <c r="B11" s="22">
        <v>9</v>
      </c>
      <c r="C11" s="22">
        <v>1.3636363636363638</v>
      </c>
    </row>
    <row r="12" spans="1:3" x14ac:dyDescent="0.3">
      <c r="A12" s="26" t="s">
        <v>96</v>
      </c>
      <c r="B12" s="22">
        <v>9.3125</v>
      </c>
      <c r="C12" s="22">
        <v>1.3303571428571428</v>
      </c>
    </row>
    <row r="13" spans="1:3" x14ac:dyDescent="0.3">
      <c r="A13" s="26" t="s">
        <v>142</v>
      </c>
      <c r="B13" s="22">
        <v>10.583333333333334</v>
      </c>
      <c r="C13" s="22">
        <v>1.3229166666666667</v>
      </c>
    </row>
    <row r="14" spans="1:3" x14ac:dyDescent="0.3">
      <c r="A14" s="26" t="s">
        <v>47</v>
      </c>
      <c r="B14" s="22">
        <v>11.5625</v>
      </c>
      <c r="C14" s="22">
        <v>1.3139204545454544</v>
      </c>
    </row>
    <row r="15" spans="1:3" x14ac:dyDescent="0.3">
      <c r="A15" s="26" t="s">
        <v>90</v>
      </c>
      <c r="B15" s="22">
        <v>7.4615384615384617</v>
      </c>
      <c r="C15" s="22">
        <v>1.3090418353576248</v>
      </c>
    </row>
    <row r="16" spans="1:3" x14ac:dyDescent="0.3">
      <c r="A16" s="26" t="s">
        <v>176</v>
      </c>
      <c r="B16" s="22">
        <v>7.0666666666666664</v>
      </c>
      <c r="C16" s="22">
        <v>1.3086419753086418</v>
      </c>
    </row>
    <row r="17" spans="1:3" x14ac:dyDescent="0.3">
      <c r="A17" s="26" t="s">
        <v>192</v>
      </c>
      <c r="B17" s="22">
        <v>6.8125</v>
      </c>
      <c r="C17" s="22">
        <v>1.2853773584905661</v>
      </c>
    </row>
    <row r="18" spans="1:3" x14ac:dyDescent="0.3">
      <c r="A18" s="26" t="s">
        <v>94</v>
      </c>
      <c r="B18" s="22">
        <v>10</v>
      </c>
      <c r="C18" s="22">
        <v>1.2820512820512822</v>
      </c>
    </row>
    <row r="19" spans="1:3" x14ac:dyDescent="0.3">
      <c r="A19" s="26" t="s">
        <v>268</v>
      </c>
      <c r="B19" s="22">
        <v>6.2727272727272725</v>
      </c>
      <c r="C19" s="22">
        <v>1.2801484230055657</v>
      </c>
    </row>
    <row r="20" spans="1:3" x14ac:dyDescent="0.3">
      <c r="A20" s="26" t="s">
        <v>278</v>
      </c>
      <c r="B20" s="22">
        <v>5.3636363636363633</v>
      </c>
      <c r="C20" s="22">
        <v>1.277056277056277</v>
      </c>
    </row>
    <row r="21" spans="1:3" x14ac:dyDescent="0.3">
      <c r="A21" s="26" t="s">
        <v>83</v>
      </c>
      <c r="B21" s="22">
        <v>10.466666666666667</v>
      </c>
      <c r="C21" s="22">
        <v>1.2764227642276424</v>
      </c>
    </row>
    <row r="22" spans="1:3" x14ac:dyDescent="0.3">
      <c r="A22" s="26" t="s">
        <v>174</v>
      </c>
      <c r="B22" s="22">
        <v>7.625</v>
      </c>
      <c r="C22" s="22">
        <v>1.2708333333333333</v>
      </c>
    </row>
    <row r="23" spans="1:3" x14ac:dyDescent="0.3">
      <c r="A23" s="26" t="s">
        <v>222</v>
      </c>
      <c r="B23" s="22">
        <v>6.4666666666666668</v>
      </c>
      <c r="C23" s="22">
        <v>1.2679738562091505</v>
      </c>
    </row>
    <row r="24" spans="1:3" x14ac:dyDescent="0.3">
      <c r="A24" s="26" t="s">
        <v>119</v>
      </c>
      <c r="B24" s="22">
        <v>7.666666666666667</v>
      </c>
      <c r="C24" s="22">
        <v>1.2568306010928962</v>
      </c>
    </row>
    <row r="25" spans="1:3" x14ac:dyDescent="0.3">
      <c r="A25" s="26" t="s">
        <v>204</v>
      </c>
      <c r="B25" s="22">
        <v>6.7333333333333334</v>
      </c>
      <c r="C25" s="22">
        <v>1.2469135802469136</v>
      </c>
    </row>
    <row r="26" spans="1:3" x14ac:dyDescent="0.3">
      <c r="A26" s="26" t="s">
        <v>92</v>
      </c>
      <c r="B26" s="22">
        <v>9.0769230769230766</v>
      </c>
      <c r="C26" s="22">
        <v>1.2102564102564102</v>
      </c>
    </row>
    <row r="27" spans="1:3" x14ac:dyDescent="0.3">
      <c r="A27" s="26" t="s">
        <v>237</v>
      </c>
      <c r="B27" s="22">
        <v>5.8571428571428568</v>
      </c>
      <c r="C27" s="22">
        <v>1.19533527696793</v>
      </c>
    </row>
    <row r="28" spans="1:3" x14ac:dyDescent="0.3">
      <c r="A28" s="26" t="s">
        <v>85</v>
      </c>
      <c r="B28" s="22">
        <v>8</v>
      </c>
      <c r="C28" s="22">
        <v>1.1940298507462686</v>
      </c>
    </row>
    <row r="29" spans="1:3" x14ac:dyDescent="0.3">
      <c r="A29" s="26" t="s">
        <v>177</v>
      </c>
      <c r="B29" s="22">
        <v>6.5625</v>
      </c>
      <c r="C29" s="22">
        <v>1.1931818181818181</v>
      </c>
    </row>
    <row r="30" spans="1:3" x14ac:dyDescent="0.3">
      <c r="A30" s="26" t="s">
        <v>344</v>
      </c>
      <c r="B30" s="22">
        <v>5.7142857142857144</v>
      </c>
      <c r="C30" s="22">
        <v>1.1904761904761905</v>
      </c>
    </row>
    <row r="31" spans="1:3" x14ac:dyDescent="0.3">
      <c r="A31" s="26" t="s">
        <v>283</v>
      </c>
      <c r="B31" s="22">
        <v>5.2727272727272725</v>
      </c>
      <c r="C31" s="22">
        <v>1.1717171717171717</v>
      </c>
    </row>
    <row r="32" spans="1:3" x14ac:dyDescent="0.3">
      <c r="A32" s="26" t="s">
        <v>145</v>
      </c>
      <c r="B32" s="22">
        <v>5.1875</v>
      </c>
      <c r="C32" s="22">
        <v>1.1527777777777777</v>
      </c>
    </row>
    <row r="33" spans="1:3" x14ac:dyDescent="0.3">
      <c r="A33" s="26" t="s">
        <v>250</v>
      </c>
      <c r="B33" s="22">
        <v>5.9333333333333336</v>
      </c>
      <c r="C33" s="22">
        <v>1.141025641025641</v>
      </c>
    </row>
    <row r="34" spans="1:3" x14ac:dyDescent="0.3">
      <c r="A34" s="26" t="s">
        <v>62</v>
      </c>
      <c r="B34" s="22">
        <v>8.6428571428571423</v>
      </c>
      <c r="C34" s="22">
        <v>1.1224489795918366</v>
      </c>
    </row>
    <row r="35" spans="1:3" x14ac:dyDescent="0.3">
      <c r="A35" s="26" t="s">
        <v>128</v>
      </c>
      <c r="B35" s="22">
        <v>5.8</v>
      </c>
      <c r="C35" s="22">
        <v>1.1153846153846154</v>
      </c>
    </row>
    <row r="36" spans="1:3" x14ac:dyDescent="0.3">
      <c r="A36" s="26" t="s">
        <v>533</v>
      </c>
      <c r="B36" s="22">
        <v>5</v>
      </c>
      <c r="C36" s="22">
        <v>1.1111111111111112</v>
      </c>
    </row>
    <row r="37" spans="1:3" x14ac:dyDescent="0.3">
      <c r="A37" s="26" t="s">
        <v>184</v>
      </c>
      <c r="B37" s="22">
        <v>5.625</v>
      </c>
      <c r="C37" s="22">
        <v>1.1029411764705883</v>
      </c>
    </row>
    <row r="38" spans="1:3" x14ac:dyDescent="0.3">
      <c r="A38" s="26" t="s">
        <v>132</v>
      </c>
      <c r="B38" s="22">
        <v>7.1538461538461542</v>
      </c>
      <c r="C38" s="22">
        <v>1.083916083916084</v>
      </c>
    </row>
    <row r="39" spans="1:3" x14ac:dyDescent="0.3">
      <c r="A39" s="26" t="s">
        <v>276</v>
      </c>
      <c r="B39" s="22">
        <v>4.875</v>
      </c>
      <c r="C39" s="22">
        <v>1.0833333333333333</v>
      </c>
    </row>
    <row r="40" spans="1:3" x14ac:dyDescent="0.3">
      <c r="A40" s="26" t="s">
        <v>69</v>
      </c>
      <c r="B40" s="22">
        <v>7.3125</v>
      </c>
      <c r="C40" s="22">
        <v>1.0753676470588236</v>
      </c>
    </row>
    <row r="41" spans="1:3" x14ac:dyDescent="0.3">
      <c r="A41" s="26" t="s">
        <v>183</v>
      </c>
      <c r="B41" s="22">
        <v>6</v>
      </c>
      <c r="C41" s="22">
        <v>1.0714285714285714</v>
      </c>
    </row>
    <row r="42" spans="1:3" x14ac:dyDescent="0.3">
      <c r="A42" s="26" t="s">
        <v>220</v>
      </c>
      <c r="B42" s="22">
        <v>6.8</v>
      </c>
      <c r="C42" s="22">
        <v>1.0625</v>
      </c>
    </row>
    <row r="43" spans="1:3" x14ac:dyDescent="0.3">
      <c r="A43" s="26" t="s">
        <v>390</v>
      </c>
      <c r="B43" s="22">
        <v>4.75</v>
      </c>
      <c r="C43" s="22">
        <v>1.0555555555555556</v>
      </c>
    </row>
    <row r="44" spans="1:3" x14ac:dyDescent="0.3">
      <c r="A44" s="26" t="s">
        <v>120</v>
      </c>
      <c r="B44" s="22">
        <v>6.333333333333333</v>
      </c>
      <c r="C44" s="22">
        <v>1.0555555555555556</v>
      </c>
    </row>
    <row r="45" spans="1:3" x14ac:dyDescent="0.3">
      <c r="A45" s="26" t="s">
        <v>214</v>
      </c>
      <c r="B45" s="22">
        <v>5.4615384615384617</v>
      </c>
      <c r="C45" s="22">
        <v>1.0502958579881656</v>
      </c>
    </row>
    <row r="46" spans="1:3" x14ac:dyDescent="0.3">
      <c r="A46" s="26" t="s">
        <v>131</v>
      </c>
      <c r="B46" s="22">
        <v>5.5625</v>
      </c>
      <c r="C46" s="22">
        <v>1.0300925925925926</v>
      </c>
    </row>
    <row r="47" spans="1:3" x14ac:dyDescent="0.3">
      <c r="A47" s="26" t="s">
        <v>134</v>
      </c>
      <c r="B47" s="22">
        <v>6.6428571428571432</v>
      </c>
      <c r="C47" s="22">
        <v>1.0219780219780221</v>
      </c>
    </row>
    <row r="48" spans="1:3" x14ac:dyDescent="0.3">
      <c r="A48" s="26" t="s">
        <v>171</v>
      </c>
      <c r="B48" s="22">
        <v>5.7058823529411766</v>
      </c>
      <c r="C48" s="22">
        <v>1.0189075630252102</v>
      </c>
    </row>
    <row r="49" spans="1:3" x14ac:dyDescent="0.3">
      <c r="A49" s="26" t="s">
        <v>181</v>
      </c>
      <c r="B49" s="22">
        <v>6</v>
      </c>
      <c r="C49" s="22">
        <v>1.0169491525423728</v>
      </c>
    </row>
    <row r="50" spans="1:3" x14ac:dyDescent="0.3">
      <c r="A50" s="26" t="s">
        <v>108</v>
      </c>
      <c r="B50" s="22">
        <v>6.875</v>
      </c>
      <c r="C50" s="22">
        <v>1.0110294117647058</v>
      </c>
    </row>
    <row r="51" spans="1:3" x14ac:dyDescent="0.3">
      <c r="A51" s="26" t="s">
        <v>360</v>
      </c>
      <c r="B51" s="22">
        <v>4</v>
      </c>
      <c r="C51" s="22">
        <v>1</v>
      </c>
    </row>
    <row r="52" spans="1:3" x14ac:dyDescent="0.3">
      <c r="A52" s="26" t="s">
        <v>71</v>
      </c>
      <c r="B52" s="22">
        <v>7.25</v>
      </c>
      <c r="C52" s="22">
        <v>0.99315068493150682</v>
      </c>
    </row>
    <row r="53" spans="1:3" x14ac:dyDescent="0.3">
      <c r="A53" s="26" t="s">
        <v>227</v>
      </c>
      <c r="B53" s="22">
        <v>5.3125</v>
      </c>
      <c r="C53" s="22">
        <v>0.98379629629629628</v>
      </c>
    </row>
    <row r="54" spans="1:3" x14ac:dyDescent="0.3">
      <c r="A54" s="26" t="s">
        <v>364</v>
      </c>
      <c r="B54" s="22">
        <v>4.375</v>
      </c>
      <c r="C54" s="22">
        <v>0.97222222222222221</v>
      </c>
    </row>
    <row r="55" spans="1:3" x14ac:dyDescent="0.3">
      <c r="A55" s="26" t="s">
        <v>286</v>
      </c>
      <c r="B55" s="22">
        <v>4.625</v>
      </c>
      <c r="C55" s="22">
        <v>0.96354166666666674</v>
      </c>
    </row>
    <row r="56" spans="1:3" x14ac:dyDescent="0.3">
      <c r="A56" s="26" t="s">
        <v>64</v>
      </c>
      <c r="B56" s="22">
        <v>7.6428571428571432</v>
      </c>
      <c r="C56" s="22">
        <v>0.9553571428571429</v>
      </c>
    </row>
    <row r="57" spans="1:3" x14ac:dyDescent="0.3">
      <c r="A57" s="26" t="s">
        <v>301</v>
      </c>
      <c r="B57" s="22">
        <v>4.7692307692307692</v>
      </c>
      <c r="C57" s="22">
        <v>0.95384615384615379</v>
      </c>
    </row>
    <row r="58" spans="1:3" x14ac:dyDescent="0.3">
      <c r="A58" s="26" t="s">
        <v>118</v>
      </c>
      <c r="B58" s="22">
        <v>6.2666666666666666</v>
      </c>
      <c r="C58" s="22">
        <v>0.9494949494949495</v>
      </c>
    </row>
    <row r="59" spans="1:3" x14ac:dyDescent="0.3">
      <c r="A59" s="26" t="s">
        <v>291</v>
      </c>
      <c r="B59" s="22">
        <v>4.916666666666667</v>
      </c>
      <c r="C59" s="22">
        <v>0.92767295597484289</v>
      </c>
    </row>
    <row r="60" spans="1:3" x14ac:dyDescent="0.3">
      <c r="A60" s="26" t="s">
        <v>284</v>
      </c>
      <c r="B60" s="22">
        <v>4.5</v>
      </c>
      <c r="C60" s="22">
        <v>0.91836734693877542</v>
      </c>
    </row>
    <row r="61" spans="1:3" x14ac:dyDescent="0.3">
      <c r="A61" s="26" t="s">
        <v>318</v>
      </c>
      <c r="B61" s="22">
        <v>4.1818181818181817</v>
      </c>
      <c r="C61" s="22">
        <v>0.90909090909090917</v>
      </c>
    </row>
    <row r="62" spans="1:3" x14ac:dyDescent="0.3">
      <c r="A62" s="26" t="s">
        <v>138</v>
      </c>
      <c r="B62" s="22">
        <v>5.4</v>
      </c>
      <c r="C62" s="22">
        <v>0.9</v>
      </c>
    </row>
    <row r="63" spans="1:3" x14ac:dyDescent="0.3">
      <c r="A63" s="26" t="s">
        <v>319</v>
      </c>
      <c r="B63" s="22">
        <v>4.125</v>
      </c>
      <c r="C63" s="22">
        <v>0.89673913043478271</v>
      </c>
    </row>
    <row r="64" spans="1:3" x14ac:dyDescent="0.3">
      <c r="A64" s="26" t="s">
        <v>506</v>
      </c>
      <c r="B64" s="22">
        <v>4</v>
      </c>
      <c r="C64" s="22">
        <v>0.88888888888888884</v>
      </c>
    </row>
    <row r="65" spans="1:3" x14ac:dyDescent="0.3">
      <c r="A65" s="26" t="s">
        <v>59</v>
      </c>
      <c r="B65" s="22">
        <v>6.5333333333333332</v>
      </c>
      <c r="C65" s="22">
        <v>0.88288288288288286</v>
      </c>
    </row>
    <row r="66" spans="1:3" x14ac:dyDescent="0.3">
      <c r="A66" s="26" t="s">
        <v>374</v>
      </c>
      <c r="B66" s="22">
        <v>4.2</v>
      </c>
      <c r="C66" s="22">
        <v>0.87500000000000011</v>
      </c>
    </row>
    <row r="67" spans="1:3" x14ac:dyDescent="0.3">
      <c r="A67" s="26" t="s">
        <v>197</v>
      </c>
      <c r="B67" s="22">
        <v>5.0714285714285712</v>
      </c>
      <c r="C67" s="22">
        <v>0.85956416464891028</v>
      </c>
    </row>
    <row r="68" spans="1:3" x14ac:dyDescent="0.3">
      <c r="A68" s="26" t="s">
        <v>251</v>
      </c>
      <c r="B68" s="22">
        <v>3.9375</v>
      </c>
      <c r="C68" s="22">
        <v>0.8559782608695653</v>
      </c>
    </row>
    <row r="69" spans="1:3" x14ac:dyDescent="0.3">
      <c r="A69" s="26" t="s">
        <v>369</v>
      </c>
      <c r="B69" s="22">
        <v>3.9166666666666665</v>
      </c>
      <c r="C69" s="22">
        <v>0.85144927536231885</v>
      </c>
    </row>
    <row r="70" spans="1:3" x14ac:dyDescent="0.3">
      <c r="A70" s="26" t="s">
        <v>193</v>
      </c>
      <c r="B70" s="22">
        <v>4.9285714285714288</v>
      </c>
      <c r="C70" s="22">
        <v>0.84975369458128081</v>
      </c>
    </row>
    <row r="71" spans="1:3" x14ac:dyDescent="0.3">
      <c r="A71" s="26" t="s">
        <v>242</v>
      </c>
      <c r="B71" s="22">
        <v>4.5</v>
      </c>
      <c r="C71" s="22">
        <v>0.84905660377358494</v>
      </c>
    </row>
    <row r="72" spans="1:3" x14ac:dyDescent="0.3">
      <c r="A72" s="26" t="s">
        <v>202</v>
      </c>
      <c r="B72" s="22">
        <v>4.5</v>
      </c>
      <c r="C72" s="22">
        <v>0.83333333333333326</v>
      </c>
    </row>
    <row r="73" spans="1:3" x14ac:dyDescent="0.3">
      <c r="A73" s="26" t="s">
        <v>196</v>
      </c>
      <c r="B73" s="22">
        <v>4.5714285714285712</v>
      </c>
      <c r="C73" s="22">
        <v>0.81632653061224492</v>
      </c>
    </row>
    <row r="74" spans="1:3" x14ac:dyDescent="0.3">
      <c r="A74" s="26" t="s">
        <v>288</v>
      </c>
      <c r="B74" s="22">
        <v>3.7857142857142856</v>
      </c>
      <c r="C74" s="22">
        <v>0.80547112462006076</v>
      </c>
    </row>
    <row r="75" spans="1:3" x14ac:dyDescent="0.3">
      <c r="A75" s="26" t="s">
        <v>81</v>
      </c>
      <c r="B75" s="22">
        <v>4.6428571428571432</v>
      </c>
      <c r="C75" s="22">
        <v>0.78692493946731235</v>
      </c>
    </row>
    <row r="76" spans="1:3" x14ac:dyDescent="0.3">
      <c r="A76" s="26" t="s">
        <v>269</v>
      </c>
      <c r="B76" s="22">
        <v>3.4375</v>
      </c>
      <c r="C76" s="22">
        <v>0.78124999999999989</v>
      </c>
    </row>
    <row r="77" spans="1:3" x14ac:dyDescent="0.3">
      <c r="A77" s="26" t="s">
        <v>314</v>
      </c>
      <c r="B77" s="22">
        <v>3.4375</v>
      </c>
      <c r="C77" s="22">
        <v>0.76388888888888884</v>
      </c>
    </row>
    <row r="78" spans="1:3" x14ac:dyDescent="0.3">
      <c r="A78" s="26" t="s">
        <v>255</v>
      </c>
      <c r="B78" s="22">
        <v>3.75</v>
      </c>
      <c r="C78" s="22">
        <v>0.75</v>
      </c>
    </row>
    <row r="79" spans="1:3" x14ac:dyDescent="0.3">
      <c r="A79" s="26" t="s">
        <v>260</v>
      </c>
      <c r="B79" s="22">
        <v>3.5</v>
      </c>
      <c r="C79" s="22">
        <v>0.74468085106382975</v>
      </c>
    </row>
    <row r="80" spans="1:3" x14ac:dyDescent="0.3">
      <c r="A80" s="26" t="s">
        <v>252</v>
      </c>
      <c r="B80" s="22">
        <v>3.1538461538461537</v>
      </c>
      <c r="C80" s="22">
        <v>0.73345259391771023</v>
      </c>
    </row>
    <row r="81" spans="1:3" x14ac:dyDescent="0.3">
      <c r="A81" s="26" t="s">
        <v>358</v>
      </c>
      <c r="B81" s="22">
        <v>3.3</v>
      </c>
      <c r="C81" s="22">
        <v>0.73333333333333328</v>
      </c>
    </row>
    <row r="82" spans="1:3" x14ac:dyDescent="0.3">
      <c r="A82" s="26" t="s">
        <v>282</v>
      </c>
      <c r="B82" s="22">
        <v>3.3333333333333335</v>
      </c>
      <c r="C82" s="22">
        <v>0.70921985815602839</v>
      </c>
    </row>
    <row r="83" spans="1:3" x14ac:dyDescent="0.3">
      <c r="A83" s="26" t="s">
        <v>217</v>
      </c>
      <c r="B83" s="22">
        <v>4.8</v>
      </c>
      <c r="C83" s="22">
        <v>0.70588235294117652</v>
      </c>
    </row>
    <row r="84" spans="1:3" x14ac:dyDescent="0.3">
      <c r="A84" s="26" t="s">
        <v>528</v>
      </c>
      <c r="B84" s="22">
        <v>3.2</v>
      </c>
      <c r="C84" s="22">
        <v>0.69565217391304357</v>
      </c>
    </row>
    <row r="85" spans="1:3" x14ac:dyDescent="0.3">
      <c r="A85" s="26" t="s">
        <v>281</v>
      </c>
      <c r="B85" s="22">
        <v>3.3571428571428572</v>
      </c>
      <c r="C85" s="22">
        <v>0.68513119533527689</v>
      </c>
    </row>
    <row r="86" spans="1:3" x14ac:dyDescent="0.3">
      <c r="A86" s="26" t="s">
        <v>359</v>
      </c>
      <c r="B86" s="22">
        <v>3.4285714285714284</v>
      </c>
      <c r="C86" s="22">
        <v>0.67226890756302526</v>
      </c>
    </row>
    <row r="87" spans="1:3" x14ac:dyDescent="0.3">
      <c r="A87" s="26" t="s">
        <v>400</v>
      </c>
      <c r="B87" s="22">
        <v>3.4285714285714284</v>
      </c>
      <c r="C87" s="22">
        <v>0.67226890756302526</v>
      </c>
    </row>
    <row r="88" spans="1:3" x14ac:dyDescent="0.3">
      <c r="A88" s="26" t="s">
        <v>412</v>
      </c>
      <c r="B88" s="22">
        <v>3</v>
      </c>
      <c r="C88" s="22">
        <v>0.66666666666666663</v>
      </c>
    </row>
    <row r="89" spans="1:3" x14ac:dyDescent="0.3">
      <c r="A89" s="26" t="s">
        <v>392</v>
      </c>
      <c r="B89" s="22">
        <v>3</v>
      </c>
      <c r="C89" s="22">
        <v>0.65217391304347827</v>
      </c>
    </row>
    <row r="90" spans="1:3" x14ac:dyDescent="0.3">
      <c r="A90" s="26" t="s">
        <v>428</v>
      </c>
      <c r="B90" s="22">
        <v>2.6</v>
      </c>
      <c r="C90" s="22">
        <v>0.65</v>
      </c>
    </row>
    <row r="91" spans="1:3" x14ac:dyDescent="0.3">
      <c r="A91" s="26" t="s">
        <v>478</v>
      </c>
      <c r="B91" s="22">
        <v>3</v>
      </c>
      <c r="C91" s="22">
        <v>0.63829787234042545</v>
      </c>
    </row>
    <row r="92" spans="1:3" x14ac:dyDescent="0.3">
      <c r="A92" s="26" t="s">
        <v>372</v>
      </c>
      <c r="B92" s="22">
        <v>2.8</v>
      </c>
      <c r="C92" s="22">
        <v>0.63636363636363624</v>
      </c>
    </row>
    <row r="93" spans="1:3" x14ac:dyDescent="0.3">
      <c r="A93" s="26" t="s">
        <v>308</v>
      </c>
      <c r="B93" s="22">
        <v>2.9375</v>
      </c>
      <c r="C93" s="22">
        <v>0.61197916666666674</v>
      </c>
    </row>
    <row r="94" spans="1:3" x14ac:dyDescent="0.3">
      <c r="A94" s="26" t="s">
        <v>328</v>
      </c>
      <c r="B94" s="22">
        <v>2.75</v>
      </c>
      <c r="C94" s="22">
        <v>0.61111111111111116</v>
      </c>
    </row>
    <row r="95" spans="1:3" x14ac:dyDescent="0.3">
      <c r="A95" s="26" t="s">
        <v>311</v>
      </c>
      <c r="B95" s="22">
        <v>2.8</v>
      </c>
      <c r="C95" s="22">
        <v>0.5957446808510638</v>
      </c>
    </row>
    <row r="96" spans="1:3" x14ac:dyDescent="0.3">
      <c r="A96" s="26" t="s">
        <v>467</v>
      </c>
      <c r="B96" s="22">
        <v>2.6666666666666665</v>
      </c>
      <c r="C96" s="22">
        <v>0.59259259259259256</v>
      </c>
    </row>
    <row r="97" spans="1:3" x14ac:dyDescent="0.3">
      <c r="A97" s="26" t="s">
        <v>245</v>
      </c>
      <c r="B97" s="22">
        <v>3.25</v>
      </c>
      <c r="C97" s="22">
        <v>0.59090909090909094</v>
      </c>
    </row>
    <row r="98" spans="1:3" x14ac:dyDescent="0.3">
      <c r="A98" s="26" t="s">
        <v>230</v>
      </c>
      <c r="B98" s="22">
        <v>3</v>
      </c>
      <c r="C98" s="22">
        <v>0.58823529411764708</v>
      </c>
    </row>
    <row r="99" spans="1:3" x14ac:dyDescent="0.3">
      <c r="A99" s="26" t="s">
        <v>354</v>
      </c>
      <c r="B99" s="22">
        <v>3.3333333333333335</v>
      </c>
      <c r="C99" s="22">
        <v>0.58479532163742687</v>
      </c>
    </row>
    <row r="100" spans="1:3" x14ac:dyDescent="0.3">
      <c r="A100" s="26" t="s">
        <v>305</v>
      </c>
      <c r="B100" s="22">
        <v>2.6875</v>
      </c>
      <c r="C100" s="22">
        <v>0.58423913043478271</v>
      </c>
    </row>
    <row r="101" spans="1:3" x14ac:dyDescent="0.3">
      <c r="A101" s="26" t="s">
        <v>333</v>
      </c>
      <c r="B101" s="22">
        <v>2.7333333333333334</v>
      </c>
      <c r="C101" s="22">
        <v>0.58156028368794321</v>
      </c>
    </row>
    <row r="102" spans="1:3" x14ac:dyDescent="0.3">
      <c r="A102" s="26" t="s">
        <v>352</v>
      </c>
      <c r="B102" s="22">
        <v>2.5</v>
      </c>
      <c r="C102" s="22">
        <v>0.58139534883720934</v>
      </c>
    </row>
    <row r="103" spans="1:3" x14ac:dyDescent="0.3">
      <c r="A103" s="26" t="s">
        <v>293</v>
      </c>
      <c r="B103" s="22">
        <v>2.8125</v>
      </c>
      <c r="C103" s="22">
        <v>0.57397959183673464</v>
      </c>
    </row>
    <row r="104" spans="1:3" x14ac:dyDescent="0.3">
      <c r="A104" s="26" t="s">
        <v>462</v>
      </c>
      <c r="B104" s="22">
        <v>2.5</v>
      </c>
      <c r="C104" s="22">
        <v>0.56818181818181812</v>
      </c>
    </row>
    <row r="105" spans="1:3" x14ac:dyDescent="0.3">
      <c r="A105" s="26" t="s">
        <v>332</v>
      </c>
      <c r="B105" s="22">
        <v>2.6</v>
      </c>
      <c r="C105" s="22">
        <v>0.56521739130434789</v>
      </c>
    </row>
    <row r="106" spans="1:3" x14ac:dyDescent="0.3">
      <c r="A106" s="26" t="s">
        <v>345</v>
      </c>
      <c r="B106" s="22">
        <v>2.5384615384615383</v>
      </c>
      <c r="C106" s="22">
        <v>0.55183946488294311</v>
      </c>
    </row>
    <row r="107" spans="1:3" x14ac:dyDescent="0.3">
      <c r="A107" s="26" t="s">
        <v>334</v>
      </c>
      <c r="B107" s="22">
        <v>2.5</v>
      </c>
      <c r="C107" s="22">
        <v>0.5434782608695653</v>
      </c>
    </row>
    <row r="108" spans="1:3" x14ac:dyDescent="0.3">
      <c r="A108" s="26" t="s">
        <v>377</v>
      </c>
      <c r="B108" s="22">
        <v>2.4375</v>
      </c>
      <c r="C108" s="22">
        <v>0.54166666666666663</v>
      </c>
    </row>
    <row r="109" spans="1:3" x14ac:dyDescent="0.3">
      <c r="A109" s="26" t="s">
        <v>343</v>
      </c>
      <c r="B109" s="22">
        <v>2.3846153846153846</v>
      </c>
      <c r="C109" s="22">
        <v>0.52991452991452992</v>
      </c>
    </row>
    <row r="110" spans="1:3" x14ac:dyDescent="0.3">
      <c r="A110" s="26" t="s">
        <v>453</v>
      </c>
      <c r="B110" s="22">
        <v>2.1666666666666665</v>
      </c>
      <c r="C110" s="22">
        <v>0.52845528455284552</v>
      </c>
    </row>
    <row r="111" spans="1:3" x14ac:dyDescent="0.3">
      <c r="A111" s="26" t="s">
        <v>315</v>
      </c>
      <c r="B111" s="22">
        <v>2.1875</v>
      </c>
      <c r="C111" s="22">
        <v>0.52083333333333326</v>
      </c>
    </row>
    <row r="112" spans="1:3" x14ac:dyDescent="0.3">
      <c r="A112" s="26" t="s">
        <v>365</v>
      </c>
      <c r="B112" s="22">
        <v>2.3333333333333335</v>
      </c>
      <c r="C112" s="22">
        <v>0.5185185185185186</v>
      </c>
    </row>
    <row r="113" spans="1:3" x14ac:dyDescent="0.3">
      <c r="A113" s="26" t="s">
        <v>307</v>
      </c>
      <c r="B113" s="22">
        <v>2.4285714285714284</v>
      </c>
      <c r="C113" s="22">
        <v>0.51671732522796343</v>
      </c>
    </row>
    <row r="114" spans="1:3" x14ac:dyDescent="0.3">
      <c r="A114" s="26" t="s">
        <v>265</v>
      </c>
      <c r="B114" s="22">
        <v>2.3333333333333335</v>
      </c>
      <c r="C114" s="22">
        <v>0.48611111111111116</v>
      </c>
    </row>
    <row r="115" spans="1:3" x14ac:dyDescent="0.3">
      <c r="A115" s="26" t="s">
        <v>279</v>
      </c>
      <c r="B115" s="22">
        <v>2.2727272727272729</v>
      </c>
      <c r="C115" s="22">
        <v>0.48355899419729209</v>
      </c>
    </row>
    <row r="116" spans="1:3" x14ac:dyDescent="0.3">
      <c r="A116" s="26" t="s">
        <v>244</v>
      </c>
      <c r="B116" s="22">
        <v>2.75</v>
      </c>
      <c r="C116" s="22">
        <v>0.48245614035087719</v>
      </c>
    </row>
    <row r="117" spans="1:3" x14ac:dyDescent="0.3">
      <c r="A117" s="26" t="s">
        <v>270</v>
      </c>
      <c r="B117" s="22">
        <v>2.1875</v>
      </c>
      <c r="C117" s="22">
        <v>0.47554347826086962</v>
      </c>
    </row>
    <row r="118" spans="1:3" x14ac:dyDescent="0.3">
      <c r="A118" s="26" t="s">
        <v>297</v>
      </c>
      <c r="B118" s="22">
        <v>1.9230769230769231</v>
      </c>
      <c r="C118" s="22">
        <v>0.46904315196998131</v>
      </c>
    </row>
    <row r="119" spans="1:3" x14ac:dyDescent="0.3">
      <c r="A119" s="26" t="s">
        <v>296</v>
      </c>
      <c r="B119" s="22">
        <v>2.4375</v>
      </c>
      <c r="C119" s="22">
        <v>0.46875</v>
      </c>
    </row>
    <row r="120" spans="1:3" x14ac:dyDescent="0.3">
      <c r="A120" s="26" t="s">
        <v>321</v>
      </c>
      <c r="B120" s="22">
        <v>2.1875</v>
      </c>
      <c r="C120" s="22">
        <v>0.46542553191489361</v>
      </c>
    </row>
    <row r="121" spans="1:3" x14ac:dyDescent="0.3">
      <c r="A121" s="26" t="s">
        <v>536</v>
      </c>
      <c r="B121" s="22">
        <v>2</v>
      </c>
      <c r="C121" s="22">
        <v>0.44444444444444442</v>
      </c>
    </row>
    <row r="122" spans="1:3" x14ac:dyDescent="0.3">
      <c r="A122" s="26" t="s">
        <v>597</v>
      </c>
      <c r="B122" s="22">
        <v>2</v>
      </c>
      <c r="C122" s="22">
        <v>0.44444444444444442</v>
      </c>
    </row>
    <row r="123" spans="1:3" x14ac:dyDescent="0.3">
      <c r="A123" s="26" t="s">
        <v>389</v>
      </c>
      <c r="B123" s="22">
        <v>1.75</v>
      </c>
      <c r="C123" s="22">
        <v>0.4375</v>
      </c>
    </row>
    <row r="124" spans="1:3" x14ac:dyDescent="0.3">
      <c r="A124" s="26" t="s">
        <v>380</v>
      </c>
      <c r="B124" s="22">
        <v>2.1818181818181817</v>
      </c>
      <c r="C124" s="22">
        <v>0.43636363636363634</v>
      </c>
    </row>
    <row r="125" spans="1:3" x14ac:dyDescent="0.3">
      <c r="A125" s="26" t="s">
        <v>407</v>
      </c>
      <c r="B125" s="22">
        <v>1.7272727272727273</v>
      </c>
      <c r="C125" s="22">
        <v>0.43181818181818182</v>
      </c>
    </row>
    <row r="126" spans="1:3" x14ac:dyDescent="0.3">
      <c r="A126" s="26" t="s">
        <v>335</v>
      </c>
      <c r="B126" s="22">
        <v>1.8</v>
      </c>
      <c r="C126" s="22">
        <v>0.42857142857142855</v>
      </c>
    </row>
    <row r="127" spans="1:3" x14ac:dyDescent="0.3">
      <c r="A127" s="26" t="s">
        <v>441</v>
      </c>
      <c r="B127" s="22">
        <v>1.6666666666666667</v>
      </c>
      <c r="C127" s="22">
        <v>0.41666666666666669</v>
      </c>
    </row>
    <row r="128" spans="1:3" x14ac:dyDescent="0.3">
      <c r="A128" s="26" t="s">
        <v>580</v>
      </c>
      <c r="B128" s="22">
        <v>2</v>
      </c>
      <c r="C128" s="22">
        <v>0.41666666666666669</v>
      </c>
    </row>
    <row r="129" spans="1:3" x14ac:dyDescent="0.3">
      <c r="A129" s="26" t="s">
        <v>370</v>
      </c>
      <c r="B129" s="22">
        <v>1.8461538461538463</v>
      </c>
      <c r="C129" s="22">
        <v>0.4102564102564103</v>
      </c>
    </row>
    <row r="130" spans="1:3" x14ac:dyDescent="0.3">
      <c r="A130" s="26" t="s">
        <v>491</v>
      </c>
      <c r="B130" s="22">
        <v>1.625</v>
      </c>
      <c r="C130" s="22">
        <v>0.40625</v>
      </c>
    </row>
    <row r="131" spans="1:3" x14ac:dyDescent="0.3">
      <c r="A131" s="26" t="s">
        <v>438</v>
      </c>
      <c r="B131" s="22">
        <v>1.75</v>
      </c>
      <c r="C131" s="22">
        <v>0.3888888888888889</v>
      </c>
    </row>
    <row r="132" spans="1:3" x14ac:dyDescent="0.3">
      <c r="A132" s="26" t="s">
        <v>436</v>
      </c>
      <c r="B132" s="22">
        <v>1.6875</v>
      </c>
      <c r="C132" s="22">
        <v>0.38352272727272724</v>
      </c>
    </row>
    <row r="133" spans="1:3" x14ac:dyDescent="0.3">
      <c r="A133" s="26" t="s">
        <v>3763</v>
      </c>
      <c r="B133" s="22">
        <v>1.5</v>
      </c>
      <c r="C133" s="22">
        <v>0.375</v>
      </c>
    </row>
    <row r="134" spans="1:3" x14ac:dyDescent="0.3">
      <c r="A134" s="26" t="s">
        <v>416</v>
      </c>
      <c r="B134" s="22">
        <v>1.5</v>
      </c>
      <c r="C134" s="22">
        <v>0.375</v>
      </c>
    </row>
    <row r="135" spans="1:3" x14ac:dyDescent="0.3">
      <c r="A135" s="26" t="s">
        <v>419</v>
      </c>
      <c r="B135" s="22">
        <v>1.5</v>
      </c>
      <c r="C135" s="22">
        <v>0.375</v>
      </c>
    </row>
    <row r="136" spans="1:3" x14ac:dyDescent="0.3">
      <c r="A136" s="26" t="s">
        <v>564</v>
      </c>
      <c r="B136" s="22">
        <v>1.5</v>
      </c>
      <c r="C136" s="22">
        <v>0.375</v>
      </c>
    </row>
    <row r="137" spans="1:3" x14ac:dyDescent="0.3">
      <c r="A137" s="26" t="s">
        <v>562</v>
      </c>
      <c r="B137" s="22">
        <v>1.5</v>
      </c>
      <c r="C137" s="22">
        <v>0.375</v>
      </c>
    </row>
    <row r="138" spans="1:3" x14ac:dyDescent="0.3">
      <c r="A138" s="26" t="s">
        <v>406</v>
      </c>
      <c r="B138" s="22">
        <v>1.875</v>
      </c>
      <c r="C138" s="22">
        <v>0.36764705882352944</v>
      </c>
    </row>
    <row r="139" spans="1:3" x14ac:dyDescent="0.3">
      <c r="A139" s="26" t="s">
        <v>481</v>
      </c>
      <c r="B139" s="22">
        <v>1.6</v>
      </c>
      <c r="C139" s="22">
        <v>0.35555555555555557</v>
      </c>
    </row>
    <row r="140" spans="1:3" x14ac:dyDescent="0.3">
      <c r="A140" s="26" t="s">
        <v>357</v>
      </c>
      <c r="B140" s="22">
        <v>1.625</v>
      </c>
      <c r="C140" s="22">
        <v>0.3457446808510638</v>
      </c>
    </row>
    <row r="141" spans="1:3" x14ac:dyDescent="0.3">
      <c r="A141" s="26" t="s">
        <v>454</v>
      </c>
      <c r="B141" s="22">
        <v>1.5</v>
      </c>
      <c r="C141" s="22">
        <v>0.33333333333333331</v>
      </c>
    </row>
    <row r="142" spans="1:3" x14ac:dyDescent="0.3">
      <c r="A142" s="26" t="s">
        <v>355</v>
      </c>
      <c r="B142" s="22">
        <v>1.5</v>
      </c>
      <c r="C142" s="22">
        <v>0.33333333333333331</v>
      </c>
    </row>
    <row r="143" spans="1:3" x14ac:dyDescent="0.3">
      <c r="A143" s="26" t="s">
        <v>395</v>
      </c>
      <c r="B143" s="22">
        <v>1.375</v>
      </c>
      <c r="C143" s="22">
        <v>0.32738095238095238</v>
      </c>
    </row>
    <row r="144" spans="1:3" x14ac:dyDescent="0.3">
      <c r="A144" s="26" t="s">
        <v>348</v>
      </c>
      <c r="B144" s="22">
        <v>1.4666666666666666</v>
      </c>
      <c r="C144" s="22">
        <v>0.3259259259259259</v>
      </c>
    </row>
    <row r="145" spans="1:3" x14ac:dyDescent="0.3">
      <c r="A145" s="26" t="s">
        <v>427</v>
      </c>
      <c r="B145" s="22">
        <v>1.3636363636363635</v>
      </c>
      <c r="C145" s="22">
        <v>0.32467532467532462</v>
      </c>
    </row>
    <row r="146" spans="1:3" x14ac:dyDescent="0.3">
      <c r="A146" s="26" t="s">
        <v>440</v>
      </c>
      <c r="B146" s="22">
        <v>1.4375</v>
      </c>
      <c r="C146" s="22">
        <v>0.31944444444444442</v>
      </c>
    </row>
    <row r="147" spans="1:3" x14ac:dyDescent="0.3">
      <c r="A147" s="26" t="s">
        <v>500</v>
      </c>
      <c r="B147" s="22">
        <v>1.4285714285714286</v>
      </c>
      <c r="C147" s="22">
        <v>0.31746031746031744</v>
      </c>
    </row>
    <row r="148" spans="1:3" x14ac:dyDescent="0.3">
      <c r="A148" s="26" t="s">
        <v>490</v>
      </c>
      <c r="B148" s="22">
        <v>1.4</v>
      </c>
      <c r="C148" s="22">
        <v>0.31111111111111112</v>
      </c>
    </row>
    <row r="149" spans="1:3" x14ac:dyDescent="0.3">
      <c r="A149" s="26" t="s">
        <v>426</v>
      </c>
      <c r="B149" s="22">
        <v>1.2727272727272727</v>
      </c>
      <c r="C149" s="22">
        <v>0.31042128603104213</v>
      </c>
    </row>
    <row r="150" spans="1:3" x14ac:dyDescent="0.3">
      <c r="A150" s="26" t="s">
        <v>470</v>
      </c>
      <c r="B150" s="22">
        <v>1.3846153846153846</v>
      </c>
      <c r="C150" s="22">
        <v>0.30769230769230771</v>
      </c>
    </row>
    <row r="151" spans="1:3" x14ac:dyDescent="0.3">
      <c r="A151" s="26" t="s">
        <v>482</v>
      </c>
      <c r="B151" s="22">
        <v>1.25</v>
      </c>
      <c r="C151" s="22">
        <v>0.30487804878048785</v>
      </c>
    </row>
    <row r="152" spans="1:3" x14ac:dyDescent="0.3">
      <c r="A152" s="26" t="s">
        <v>401</v>
      </c>
      <c r="B152" s="22">
        <v>1.1875</v>
      </c>
      <c r="C152" s="22">
        <v>0.296875</v>
      </c>
    </row>
    <row r="153" spans="1:3" x14ac:dyDescent="0.3">
      <c r="A153" s="26" t="s">
        <v>442</v>
      </c>
      <c r="B153" s="22">
        <v>1.2727272727272727</v>
      </c>
      <c r="C153" s="22">
        <v>0.29598308668076112</v>
      </c>
    </row>
    <row r="154" spans="1:3" x14ac:dyDescent="0.3">
      <c r="A154" s="26" t="s">
        <v>324</v>
      </c>
      <c r="B154" s="22">
        <v>1.375</v>
      </c>
      <c r="C154" s="22">
        <v>0.28061224489795916</v>
      </c>
    </row>
    <row r="155" spans="1:3" x14ac:dyDescent="0.3">
      <c r="A155" s="26" t="s">
        <v>502</v>
      </c>
      <c r="B155" s="22">
        <v>1.3076923076923077</v>
      </c>
      <c r="C155" s="22">
        <v>0.27823240589198034</v>
      </c>
    </row>
    <row r="156" spans="1:3" x14ac:dyDescent="0.3">
      <c r="A156" s="26" t="s">
        <v>371</v>
      </c>
      <c r="B156" s="22">
        <v>1.1875</v>
      </c>
      <c r="C156" s="22">
        <v>0.27616279069767441</v>
      </c>
    </row>
    <row r="157" spans="1:3" x14ac:dyDescent="0.3">
      <c r="A157" s="26" t="s">
        <v>393</v>
      </c>
      <c r="B157" s="22">
        <v>1.1875</v>
      </c>
      <c r="C157" s="22">
        <v>0.27616279069767441</v>
      </c>
    </row>
    <row r="158" spans="1:3" x14ac:dyDescent="0.3">
      <c r="A158" s="26" t="s">
        <v>218</v>
      </c>
      <c r="B158" s="22">
        <v>1.375</v>
      </c>
      <c r="C158" s="22">
        <v>0.27500000000000002</v>
      </c>
    </row>
    <row r="159" spans="1:3" x14ac:dyDescent="0.3">
      <c r="A159" s="26" t="s">
        <v>340</v>
      </c>
      <c r="B159" s="22">
        <v>1.2222222222222223</v>
      </c>
      <c r="C159" s="22">
        <v>0.26004728132387706</v>
      </c>
    </row>
    <row r="160" spans="1:3" x14ac:dyDescent="0.3">
      <c r="A160" s="26" t="s">
        <v>383</v>
      </c>
      <c r="B160" s="22">
        <v>1.375</v>
      </c>
      <c r="C160" s="22">
        <v>0.25943396226415094</v>
      </c>
    </row>
    <row r="161" spans="1:3" x14ac:dyDescent="0.3">
      <c r="A161" s="26" t="s">
        <v>381</v>
      </c>
      <c r="B161" s="22">
        <v>1.2307692307692308</v>
      </c>
      <c r="C161" s="22">
        <v>0.25117739403453687</v>
      </c>
    </row>
    <row r="162" spans="1:3" x14ac:dyDescent="0.3">
      <c r="A162" s="26" t="s">
        <v>445</v>
      </c>
      <c r="B162" s="22">
        <v>1</v>
      </c>
      <c r="C162" s="22">
        <v>0.25</v>
      </c>
    </row>
    <row r="163" spans="1:3" x14ac:dyDescent="0.3">
      <c r="A163" s="26" t="s">
        <v>636</v>
      </c>
      <c r="B163" s="22">
        <v>1</v>
      </c>
      <c r="C163" s="22">
        <v>0.25</v>
      </c>
    </row>
    <row r="164" spans="1:3" x14ac:dyDescent="0.3">
      <c r="A164" s="26" t="s">
        <v>538</v>
      </c>
      <c r="B164" s="22">
        <v>1</v>
      </c>
      <c r="C164" s="22">
        <v>0.25</v>
      </c>
    </row>
    <row r="165" spans="1:3" x14ac:dyDescent="0.3">
      <c r="A165" s="26" t="s">
        <v>448</v>
      </c>
      <c r="B165" s="22">
        <v>1.1000000000000001</v>
      </c>
      <c r="C165" s="22">
        <v>0.23913043478260873</v>
      </c>
    </row>
    <row r="166" spans="1:3" x14ac:dyDescent="0.3">
      <c r="A166" s="26" t="s">
        <v>529</v>
      </c>
      <c r="B166" s="22">
        <v>1</v>
      </c>
      <c r="C166" s="22">
        <v>0.22222222222222221</v>
      </c>
    </row>
    <row r="167" spans="1:3" x14ac:dyDescent="0.3">
      <c r="A167" s="26" t="s">
        <v>595</v>
      </c>
      <c r="B167" s="22">
        <v>1</v>
      </c>
      <c r="C167" s="22">
        <v>0.22222222222222221</v>
      </c>
    </row>
    <row r="168" spans="1:3" x14ac:dyDescent="0.3">
      <c r="A168" s="26" t="s">
        <v>510</v>
      </c>
      <c r="B168" s="22">
        <v>1</v>
      </c>
      <c r="C168" s="22">
        <v>0.22222222222222221</v>
      </c>
    </row>
    <row r="169" spans="1:3" x14ac:dyDescent="0.3">
      <c r="A169" s="26" t="s">
        <v>492</v>
      </c>
      <c r="B169" s="22">
        <v>0.875</v>
      </c>
      <c r="C169" s="22">
        <v>0.21341463414634149</v>
      </c>
    </row>
    <row r="170" spans="1:3" x14ac:dyDescent="0.3">
      <c r="A170" s="26" t="s">
        <v>375</v>
      </c>
      <c r="B170" s="22">
        <v>1.0625</v>
      </c>
      <c r="C170" s="22">
        <v>0.21249999999999999</v>
      </c>
    </row>
    <row r="171" spans="1:3" x14ac:dyDescent="0.3">
      <c r="A171" s="26" t="s">
        <v>434</v>
      </c>
      <c r="B171" s="22">
        <v>0.8666666666666667</v>
      </c>
      <c r="C171" s="22">
        <v>0.21138211382113822</v>
      </c>
    </row>
    <row r="172" spans="1:3" x14ac:dyDescent="0.3">
      <c r="A172" s="26" t="s">
        <v>455</v>
      </c>
      <c r="B172" s="22">
        <v>0.90909090909090906</v>
      </c>
      <c r="C172" s="22">
        <v>0.20202020202020202</v>
      </c>
    </row>
    <row r="173" spans="1:3" x14ac:dyDescent="0.3">
      <c r="A173" s="26" t="s">
        <v>517</v>
      </c>
      <c r="B173" s="22">
        <v>0.9</v>
      </c>
      <c r="C173" s="22">
        <v>0.2</v>
      </c>
    </row>
    <row r="174" spans="1:3" x14ac:dyDescent="0.3">
      <c r="A174" s="26" t="s">
        <v>451</v>
      </c>
      <c r="B174" s="22">
        <v>0.77777777777777779</v>
      </c>
      <c r="C174" s="22">
        <v>0.19444444444444445</v>
      </c>
    </row>
    <row r="175" spans="1:3" x14ac:dyDescent="0.3">
      <c r="A175" s="26" t="s">
        <v>367</v>
      </c>
      <c r="B175" s="22">
        <v>0.8666666666666667</v>
      </c>
      <c r="C175" s="22">
        <v>0.18840579710144931</v>
      </c>
    </row>
    <row r="176" spans="1:3" x14ac:dyDescent="0.3">
      <c r="A176" s="26" t="s">
        <v>553</v>
      </c>
      <c r="B176" s="22">
        <v>0.83333333333333337</v>
      </c>
      <c r="C176" s="22">
        <v>0.1851851851851852</v>
      </c>
    </row>
    <row r="177" spans="1:3" x14ac:dyDescent="0.3">
      <c r="A177" s="26" t="s">
        <v>456</v>
      </c>
      <c r="B177" s="22">
        <v>0.8125</v>
      </c>
      <c r="C177" s="22">
        <v>0.18055555555555555</v>
      </c>
    </row>
    <row r="178" spans="1:3" x14ac:dyDescent="0.3">
      <c r="A178" s="26" t="s">
        <v>402</v>
      </c>
      <c r="B178" s="22">
        <v>0.7857142857142857</v>
      </c>
      <c r="C178" s="22">
        <v>0.17460317460317459</v>
      </c>
    </row>
    <row r="179" spans="1:3" x14ac:dyDescent="0.3">
      <c r="A179" s="26" t="s">
        <v>480</v>
      </c>
      <c r="B179" s="22">
        <v>0.8125</v>
      </c>
      <c r="C179" s="22">
        <v>0.1728723404255319</v>
      </c>
    </row>
    <row r="180" spans="1:3" x14ac:dyDescent="0.3">
      <c r="A180" s="26" t="s">
        <v>437</v>
      </c>
      <c r="B180" s="22">
        <v>0.6875</v>
      </c>
      <c r="C180" s="22">
        <v>0.171875</v>
      </c>
    </row>
    <row r="181" spans="1:3" x14ac:dyDescent="0.3">
      <c r="A181" s="26" t="s">
        <v>465</v>
      </c>
      <c r="B181" s="22">
        <v>0.6875</v>
      </c>
      <c r="C181" s="22">
        <v>0.171875</v>
      </c>
    </row>
    <row r="182" spans="1:3" x14ac:dyDescent="0.3">
      <c r="A182" s="26" t="s">
        <v>497</v>
      </c>
      <c r="B182" s="22">
        <v>0.66666666666666663</v>
      </c>
      <c r="C182" s="22">
        <v>0.16666666666666666</v>
      </c>
    </row>
    <row r="183" spans="1:3" x14ac:dyDescent="0.3">
      <c r="A183" s="26" t="s">
        <v>541</v>
      </c>
      <c r="B183" s="22">
        <v>0.66666666666666663</v>
      </c>
      <c r="C183" s="22">
        <v>0.15873015873015872</v>
      </c>
    </row>
    <row r="184" spans="1:3" x14ac:dyDescent="0.3">
      <c r="A184" s="26" t="s">
        <v>396</v>
      </c>
      <c r="B184" s="22">
        <v>0.625</v>
      </c>
      <c r="C184" s="22">
        <v>0.14880952380952381</v>
      </c>
    </row>
    <row r="185" spans="1:3" x14ac:dyDescent="0.3">
      <c r="A185" s="26" t="s">
        <v>572</v>
      </c>
      <c r="B185" s="22">
        <v>0.66666666666666663</v>
      </c>
      <c r="C185" s="22">
        <v>0.14814814814814814</v>
      </c>
    </row>
    <row r="186" spans="1:3" x14ac:dyDescent="0.3">
      <c r="A186" s="26" t="s">
        <v>557</v>
      </c>
      <c r="B186" s="22">
        <v>0.66666666666666663</v>
      </c>
      <c r="C186" s="22">
        <v>0.14814814814814814</v>
      </c>
    </row>
    <row r="187" spans="1:3" x14ac:dyDescent="0.3">
      <c r="A187" s="26" t="s">
        <v>483</v>
      </c>
      <c r="B187" s="22">
        <v>0.66666666666666663</v>
      </c>
      <c r="C187" s="22">
        <v>0.14814814814814814</v>
      </c>
    </row>
    <row r="188" spans="1:3" x14ac:dyDescent="0.3">
      <c r="A188" s="26" t="s">
        <v>556</v>
      </c>
      <c r="B188" s="22">
        <v>0.625</v>
      </c>
      <c r="C188" s="22">
        <v>0.1388888888888889</v>
      </c>
    </row>
    <row r="189" spans="1:3" x14ac:dyDescent="0.3">
      <c r="A189" s="26" t="s">
        <v>535</v>
      </c>
      <c r="B189" s="22">
        <v>0.55555555555555558</v>
      </c>
      <c r="C189" s="22">
        <v>0.1388888888888889</v>
      </c>
    </row>
    <row r="190" spans="1:3" x14ac:dyDescent="0.3">
      <c r="A190" s="26" t="s">
        <v>479</v>
      </c>
      <c r="B190" s="22">
        <v>0.625</v>
      </c>
      <c r="C190" s="22">
        <v>0.13586956521739132</v>
      </c>
    </row>
    <row r="191" spans="1:3" x14ac:dyDescent="0.3">
      <c r="A191" s="26" t="s">
        <v>471</v>
      </c>
      <c r="B191" s="22">
        <v>0.53333333333333333</v>
      </c>
      <c r="C191" s="22">
        <v>0.13333333333333333</v>
      </c>
    </row>
    <row r="192" spans="1:3" x14ac:dyDescent="0.3">
      <c r="A192" s="26" t="s">
        <v>573</v>
      </c>
      <c r="B192" s="22">
        <v>0.5</v>
      </c>
      <c r="C192" s="22">
        <v>0.125</v>
      </c>
    </row>
    <row r="193" spans="1:3" x14ac:dyDescent="0.3">
      <c r="A193" s="26" t="s">
        <v>590</v>
      </c>
      <c r="B193" s="22">
        <v>0.5</v>
      </c>
      <c r="C193" s="22">
        <v>0.125</v>
      </c>
    </row>
    <row r="194" spans="1:3" x14ac:dyDescent="0.3">
      <c r="A194" s="26" t="s">
        <v>540</v>
      </c>
      <c r="B194" s="22">
        <v>0.53846153846153844</v>
      </c>
      <c r="C194" s="22">
        <v>0.11965811965811965</v>
      </c>
    </row>
    <row r="195" spans="1:3" x14ac:dyDescent="0.3">
      <c r="A195" s="26" t="s">
        <v>525</v>
      </c>
      <c r="B195" s="22">
        <v>0.5</v>
      </c>
      <c r="C195" s="22">
        <v>0.1111111111111111</v>
      </c>
    </row>
    <row r="196" spans="1:3" x14ac:dyDescent="0.3">
      <c r="A196" s="26" t="s">
        <v>591</v>
      </c>
      <c r="B196" s="22">
        <v>0.5</v>
      </c>
      <c r="C196" s="22">
        <v>0.1111111111111111</v>
      </c>
    </row>
    <row r="197" spans="1:3" x14ac:dyDescent="0.3">
      <c r="A197" s="26" t="s">
        <v>382</v>
      </c>
      <c r="B197" s="22">
        <v>0.5</v>
      </c>
      <c r="C197" s="22">
        <v>0.1111111111111111</v>
      </c>
    </row>
    <row r="198" spans="1:3" x14ac:dyDescent="0.3">
      <c r="A198" s="26" t="s">
        <v>521</v>
      </c>
      <c r="B198" s="22">
        <v>0.42857142857142855</v>
      </c>
      <c r="C198" s="22">
        <v>9.5238095238095233E-2</v>
      </c>
    </row>
    <row r="199" spans="1:3" x14ac:dyDescent="0.3">
      <c r="A199" s="26" t="s">
        <v>545</v>
      </c>
      <c r="B199" s="22">
        <v>0.42857142857142855</v>
      </c>
      <c r="C199" s="22">
        <v>9.5238095238095233E-2</v>
      </c>
    </row>
    <row r="200" spans="1:3" x14ac:dyDescent="0.3">
      <c r="A200" s="26" t="s">
        <v>688</v>
      </c>
      <c r="B200" s="22">
        <v>0.42857142857142855</v>
      </c>
      <c r="C200" s="22">
        <v>9.5238095238095233E-2</v>
      </c>
    </row>
    <row r="201" spans="1:3" x14ac:dyDescent="0.3">
      <c r="A201" s="26" t="s">
        <v>458</v>
      </c>
      <c r="B201" s="22">
        <v>0.42857142857142855</v>
      </c>
      <c r="C201" s="22">
        <v>9.5238095238095233E-2</v>
      </c>
    </row>
    <row r="202" spans="1:3" x14ac:dyDescent="0.3">
      <c r="A202" s="26" t="s">
        <v>570</v>
      </c>
      <c r="B202" s="22">
        <v>0.375</v>
      </c>
      <c r="C202" s="22">
        <v>9.375E-2</v>
      </c>
    </row>
    <row r="203" spans="1:3" x14ac:dyDescent="0.3">
      <c r="A203" s="26" t="s">
        <v>530</v>
      </c>
      <c r="B203" s="22">
        <v>0.33333333333333331</v>
      </c>
      <c r="C203" s="22">
        <v>8.1300813008130079E-2</v>
      </c>
    </row>
    <row r="204" spans="1:3" x14ac:dyDescent="0.3">
      <c r="A204" s="26" t="s">
        <v>560</v>
      </c>
      <c r="B204" s="22">
        <v>0.35714285714285715</v>
      </c>
      <c r="C204" s="22">
        <v>7.7639751552795039E-2</v>
      </c>
    </row>
    <row r="205" spans="1:3" x14ac:dyDescent="0.3">
      <c r="A205" s="26" t="s">
        <v>474</v>
      </c>
      <c r="B205" s="22">
        <v>0.3125</v>
      </c>
      <c r="C205" s="22">
        <v>7.4404761904761904E-2</v>
      </c>
    </row>
    <row r="206" spans="1:3" x14ac:dyDescent="0.3">
      <c r="A206" s="26" t="s">
        <v>604</v>
      </c>
      <c r="B206" s="22">
        <v>0.33333333333333331</v>
      </c>
      <c r="C206" s="22">
        <v>7.407407407407407E-2</v>
      </c>
    </row>
    <row r="207" spans="1:3" x14ac:dyDescent="0.3">
      <c r="A207" s="26" t="s">
        <v>686</v>
      </c>
      <c r="B207" s="22">
        <v>0.33333333333333331</v>
      </c>
      <c r="C207" s="22">
        <v>7.407407407407407E-2</v>
      </c>
    </row>
    <row r="208" spans="1:3" x14ac:dyDescent="0.3">
      <c r="A208" s="26" t="s">
        <v>601</v>
      </c>
      <c r="B208" s="22">
        <v>0.3125</v>
      </c>
      <c r="C208" s="22">
        <v>6.9444444444444448E-2</v>
      </c>
    </row>
    <row r="209" spans="1:3" x14ac:dyDescent="0.3">
      <c r="A209" s="26" t="s">
        <v>618</v>
      </c>
      <c r="B209" s="22">
        <v>0.27272727272727271</v>
      </c>
      <c r="C209" s="22">
        <v>6.8181818181818177E-2</v>
      </c>
    </row>
    <row r="210" spans="1:3" x14ac:dyDescent="0.3">
      <c r="A210" s="26" t="s">
        <v>584</v>
      </c>
      <c r="B210" s="22">
        <v>0.25</v>
      </c>
      <c r="C210" s="22">
        <v>6.25E-2</v>
      </c>
    </row>
    <row r="211" spans="1:3" x14ac:dyDescent="0.3">
      <c r="A211" s="26" t="s">
        <v>487</v>
      </c>
      <c r="B211" s="22">
        <v>0.2</v>
      </c>
      <c r="C211" s="22">
        <v>0.05</v>
      </c>
    </row>
    <row r="212" spans="1:3" x14ac:dyDescent="0.3">
      <c r="A212" s="26" t="s">
        <v>516</v>
      </c>
      <c r="B212" s="22">
        <v>0.1875</v>
      </c>
      <c r="C212" s="22">
        <v>4.6875E-2</v>
      </c>
    </row>
    <row r="213" spans="1:3" x14ac:dyDescent="0.3">
      <c r="A213" s="26" t="s">
        <v>554</v>
      </c>
      <c r="B213" s="22">
        <v>0.15384615384615385</v>
      </c>
      <c r="C213" s="22">
        <v>3.4188034188034191E-2</v>
      </c>
    </row>
    <row r="214" spans="1:3" x14ac:dyDescent="0.3">
      <c r="A214" s="26" t="s">
        <v>599</v>
      </c>
      <c r="B214" s="22">
        <v>0.14285714285714285</v>
      </c>
      <c r="C214" s="22">
        <v>3.1746031746031744E-2</v>
      </c>
    </row>
    <row r="215" spans="1:3" x14ac:dyDescent="0.3">
      <c r="A215" s="26" t="s">
        <v>587</v>
      </c>
      <c r="B215" s="22">
        <v>6.6666666666666666E-2</v>
      </c>
      <c r="C215" s="22">
        <v>1.6260162601626018E-2</v>
      </c>
    </row>
    <row r="216" spans="1:3" x14ac:dyDescent="0.3">
      <c r="A216" s="26" t="s">
        <v>3350</v>
      </c>
      <c r="B216" s="22">
        <v>0</v>
      </c>
      <c r="C216" s="22">
        <v>0</v>
      </c>
    </row>
    <row r="217" spans="1:3" x14ac:dyDescent="0.3">
      <c r="A217" s="26" t="s">
        <v>3354</v>
      </c>
      <c r="B217" s="22">
        <v>0</v>
      </c>
      <c r="C217" s="22">
        <v>0</v>
      </c>
    </row>
    <row r="218" spans="1:3" x14ac:dyDescent="0.3">
      <c r="A218" s="26" t="s">
        <v>3419</v>
      </c>
      <c r="B218" s="22">
        <v>0</v>
      </c>
      <c r="C218" s="22">
        <v>0</v>
      </c>
    </row>
    <row r="219" spans="1:3" x14ac:dyDescent="0.3">
      <c r="A219" s="26" t="s">
        <v>617</v>
      </c>
      <c r="B219" s="22">
        <v>0</v>
      </c>
      <c r="C219" s="22">
        <v>0</v>
      </c>
    </row>
    <row r="220" spans="1:3" x14ac:dyDescent="0.3">
      <c r="A220" s="26" t="s">
        <v>748</v>
      </c>
      <c r="B220" s="22">
        <v>0</v>
      </c>
      <c r="C220" s="22">
        <v>0</v>
      </c>
    </row>
    <row r="221" spans="1:3" x14ac:dyDescent="0.3">
      <c r="A221" s="26" t="s">
        <v>3721</v>
      </c>
      <c r="B221" s="22">
        <v>0</v>
      </c>
      <c r="C221" s="22">
        <v>0</v>
      </c>
    </row>
    <row r="222" spans="1:3" x14ac:dyDescent="0.3">
      <c r="A222" s="26" t="s">
        <v>2839</v>
      </c>
      <c r="B222" s="22">
        <v>0</v>
      </c>
      <c r="C222" s="22">
        <v>0</v>
      </c>
    </row>
    <row r="223" spans="1:3" x14ac:dyDescent="0.3">
      <c r="A223" s="26" t="s">
        <v>696</v>
      </c>
      <c r="B223" s="22">
        <v>0</v>
      </c>
      <c r="C223" s="22">
        <v>0</v>
      </c>
    </row>
    <row r="224" spans="1:3" x14ac:dyDescent="0.3">
      <c r="A224" s="26" t="s">
        <v>3477</v>
      </c>
      <c r="B224" s="22">
        <v>0</v>
      </c>
      <c r="C224" s="22">
        <v>0</v>
      </c>
    </row>
    <row r="225" spans="1:3" x14ac:dyDescent="0.3">
      <c r="A225" s="26" t="s">
        <v>676</v>
      </c>
      <c r="B225" s="22">
        <v>0</v>
      </c>
      <c r="C225" s="22">
        <v>0</v>
      </c>
    </row>
    <row r="226" spans="1:3" x14ac:dyDescent="0.3">
      <c r="A226" s="26" t="s">
        <v>2460</v>
      </c>
      <c r="B226" s="22">
        <v>0</v>
      </c>
      <c r="C226" s="22">
        <v>0</v>
      </c>
    </row>
    <row r="227" spans="1:3" x14ac:dyDescent="0.3">
      <c r="A227" s="26" t="s">
        <v>2744</v>
      </c>
      <c r="B227" s="22">
        <v>0</v>
      </c>
      <c r="C227" s="22">
        <v>0</v>
      </c>
    </row>
    <row r="228" spans="1:3" x14ac:dyDescent="0.3">
      <c r="A228" s="26" t="s">
        <v>3534</v>
      </c>
      <c r="B228" s="22">
        <v>0</v>
      </c>
      <c r="C228" s="22">
        <v>0</v>
      </c>
    </row>
    <row r="229" spans="1:3" x14ac:dyDescent="0.3">
      <c r="A229" s="26" t="s">
        <v>723</v>
      </c>
      <c r="B229" s="22">
        <v>0</v>
      </c>
      <c r="C229" s="22">
        <v>0</v>
      </c>
    </row>
    <row r="230" spans="1:3" x14ac:dyDescent="0.3">
      <c r="A230" s="26" t="s">
        <v>692</v>
      </c>
      <c r="B230" s="22">
        <v>0</v>
      </c>
      <c r="C230" s="22">
        <v>0</v>
      </c>
    </row>
    <row r="231" spans="1:3" x14ac:dyDescent="0.3">
      <c r="A231" s="26" t="s">
        <v>860</v>
      </c>
      <c r="B231" s="22">
        <v>0</v>
      </c>
      <c r="C231" s="22">
        <v>0</v>
      </c>
    </row>
    <row r="232" spans="1:3" x14ac:dyDescent="0.3">
      <c r="A232" s="26" t="s">
        <v>2847</v>
      </c>
      <c r="B232" s="22">
        <v>0</v>
      </c>
      <c r="C232" s="22">
        <v>0</v>
      </c>
    </row>
    <row r="233" spans="1:3" x14ac:dyDescent="0.3">
      <c r="A233" s="26" t="s">
        <v>2884</v>
      </c>
      <c r="B233" s="22">
        <v>0</v>
      </c>
      <c r="C233" s="22">
        <v>0</v>
      </c>
    </row>
    <row r="234" spans="1:3" x14ac:dyDescent="0.3">
      <c r="A234" s="26" t="s">
        <v>3756</v>
      </c>
      <c r="B234" s="22">
        <v>0</v>
      </c>
      <c r="C234" s="22">
        <v>0</v>
      </c>
    </row>
    <row r="235" spans="1:3" x14ac:dyDescent="0.3">
      <c r="A235" s="26" t="s">
        <v>3474</v>
      </c>
      <c r="B235" s="22">
        <v>0</v>
      </c>
      <c r="C235" s="22">
        <v>0</v>
      </c>
    </row>
    <row r="236" spans="1:3" x14ac:dyDescent="0.3">
      <c r="A236" s="26" t="s">
        <v>753</v>
      </c>
      <c r="B236" s="22">
        <v>0</v>
      </c>
      <c r="C236" s="22">
        <v>0</v>
      </c>
    </row>
    <row r="237" spans="1:3" x14ac:dyDescent="0.3">
      <c r="A237" s="26" t="s">
        <v>3203</v>
      </c>
      <c r="B237" s="22">
        <v>0</v>
      </c>
      <c r="C237" s="22">
        <v>0</v>
      </c>
    </row>
    <row r="238" spans="1:3" x14ac:dyDescent="0.3">
      <c r="A238" s="26" t="s">
        <v>3052</v>
      </c>
      <c r="B238" s="22">
        <v>0</v>
      </c>
      <c r="C238" s="22">
        <v>0</v>
      </c>
    </row>
    <row r="239" spans="1:3" x14ac:dyDescent="0.3">
      <c r="A239" s="26" t="s">
        <v>2948</v>
      </c>
      <c r="B239" s="22">
        <v>0</v>
      </c>
      <c r="C239" s="22">
        <v>0</v>
      </c>
    </row>
    <row r="240" spans="1:3" x14ac:dyDescent="0.3">
      <c r="A240" s="26" t="s">
        <v>678</v>
      </c>
      <c r="B240" s="22">
        <v>0</v>
      </c>
      <c r="C240" s="22">
        <v>0</v>
      </c>
    </row>
    <row r="241" spans="1:3" x14ac:dyDescent="0.3">
      <c r="A241" s="26" t="s">
        <v>2445</v>
      </c>
      <c r="B241" s="22">
        <v>0</v>
      </c>
      <c r="C241" s="22">
        <v>0</v>
      </c>
    </row>
    <row r="242" spans="1:3" x14ac:dyDescent="0.3">
      <c r="A242" s="26" t="s">
        <v>3182</v>
      </c>
      <c r="B242" s="22">
        <v>0</v>
      </c>
      <c r="C242" s="22">
        <v>0</v>
      </c>
    </row>
    <row r="243" spans="1:3" x14ac:dyDescent="0.3">
      <c r="A243" s="26" t="s">
        <v>3006</v>
      </c>
      <c r="B243" s="22">
        <v>0</v>
      </c>
      <c r="C243" s="22">
        <v>0</v>
      </c>
    </row>
    <row r="244" spans="1:3" x14ac:dyDescent="0.3">
      <c r="A244" s="26" t="s">
        <v>3376</v>
      </c>
      <c r="B244" s="22">
        <v>0</v>
      </c>
      <c r="C244" s="22">
        <v>0</v>
      </c>
    </row>
    <row r="245" spans="1:3" x14ac:dyDescent="0.3">
      <c r="A245" s="26" t="s">
        <v>3253</v>
      </c>
      <c r="B245" s="22">
        <v>0</v>
      </c>
      <c r="C245" s="22">
        <v>0</v>
      </c>
    </row>
    <row r="246" spans="1:3" x14ac:dyDescent="0.3">
      <c r="A246" s="26" t="s">
        <v>661</v>
      </c>
      <c r="B246" s="22">
        <v>0</v>
      </c>
      <c r="C246" s="22">
        <v>0</v>
      </c>
    </row>
    <row r="247" spans="1:3" x14ac:dyDescent="0.3">
      <c r="A247" s="26" t="s">
        <v>3136</v>
      </c>
      <c r="B247" s="22">
        <v>0</v>
      </c>
      <c r="C247" s="22">
        <v>0</v>
      </c>
    </row>
    <row r="248" spans="1:3" x14ac:dyDescent="0.3">
      <c r="A248" s="26" t="s">
        <v>2500</v>
      </c>
      <c r="B248" s="22">
        <v>0</v>
      </c>
      <c r="C248" s="22">
        <v>0</v>
      </c>
    </row>
    <row r="249" spans="1:3" x14ac:dyDescent="0.3">
      <c r="A249" s="26" t="s">
        <v>2984</v>
      </c>
      <c r="B249" s="22">
        <v>0</v>
      </c>
      <c r="C249" s="22">
        <v>0</v>
      </c>
    </row>
    <row r="250" spans="1:3" x14ac:dyDescent="0.3">
      <c r="A250" s="26" t="s">
        <v>3642</v>
      </c>
      <c r="B250" s="22">
        <v>0</v>
      </c>
      <c r="C250" s="22">
        <v>0</v>
      </c>
    </row>
    <row r="251" spans="1:3" x14ac:dyDescent="0.3">
      <c r="A251" s="26" t="s">
        <v>2866</v>
      </c>
      <c r="B251" s="22">
        <v>0</v>
      </c>
      <c r="C251" s="22">
        <v>0</v>
      </c>
    </row>
    <row r="252" spans="1:3" x14ac:dyDescent="0.3">
      <c r="A252" s="26" t="s">
        <v>2991</v>
      </c>
      <c r="B252" s="22">
        <v>0</v>
      </c>
      <c r="C252" s="22">
        <v>0</v>
      </c>
    </row>
    <row r="253" spans="1:3" x14ac:dyDescent="0.3">
      <c r="A253" s="26" t="s">
        <v>780</v>
      </c>
      <c r="B253" s="22">
        <v>0</v>
      </c>
      <c r="C253" s="22">
        <v>0</v>
      </c>
    </row>
    <row r="254" spans="1:3" x14ac:dyDescent="0.3">
      <c r="A254" s="26" t="s">
        <v>2801</v>
      </c>
      <c r="B254" s="22">
        <v>0</v>
      </c>
      <c r="C254" s="22">
        <v>0</v>
      </c>
    </row>
    <row r="255" spans="1:3" x14ac:dyDescent="0.3">
      <c r="A255" s="26" t="s">
        <v>736</v>
      </c>
      <c r="B255" s="22">
        <v>0</v>
      </c>
      <c r="C255" s="22">
        <v>0</v>
      </c>
    </row>
    <row r="256" spans="1:3" x14ac:dyDescent="0.3">
      <c r="A256" s="26" t="s">
        <v>671</v>
      </c>
      <c r="B256" s="22">
        <v>0</v>
      </c>
      <c r="C256" s="22">
        <v>0</v>
      </c>
    </row>
    <row r="257" spans="1:3" x14ac:dyDescent="0.3">
      <c r="A257" s="26" t="s">
        <v>706</v>
      </c>
      <c r="B257" s="22">
        <v>0</v>
      </c>
      <c r="C257" s="22">
        <v>0</v>
      </c>
    </row>
    <row r="258" spans="1:3" x14ac:dyDescent="0.3">
      <c r="A258" s="26" t="s">
        <v>3259</v>
      </c>
      <c r="B258" s="22">
        <v>0</v>
      </c>
      <c r="C258" s="22">
        <v>0</v>
      </c>
    </row>
    <row r="259" spans="1:3" x14ac:dyDescent="0.3">
      <c r="A259" s="26" t="s">
        <v>3230</v>
      </c>
      <c r="B259" s="22">
        <v>0</v>
      </c>
      <c r="C259" s="22">
        <v>0</v>
      </c>
    </row>
    <row r="260" spans="1:3" x14ac:dyDescent="0.3">
      <c r="A260" s="26" t="s">
        <v>725</v>
      </c>
      <c r="B260" s="22">
        <v>0</v>
      </c>
      <c r="C260" s="22">
        <v>0</v>
      </c>
    </row>
    <row r="261" spans="1:3" x14ac:dyDescent="0.3">
      <c r="A261" s="26" t="s">
        <v>624</v>
      </c>
      <c r="B261" s="22">
        <v>0</v>
      </c>
      <c r="C261" s="22">
        <v>0</v>
      </c>
    </row>
    <row r="262" spans="1:3" x14ac:dyDescent="0.3">
      <c r="A262" s="26" t="s">
        <v>3283</v>
      </c>
      <c r="B262" s="22">
        <v>0</v>
      </c>
      <c r="C262" s="22">
        <v>0</v>
      </c>
    </row>
    <row r="263" spans="1:3" x14ac:dyDescent="0.3">
      <c r="A263" s="26" t="s">
        <v>3339</v>
      </c>
      <c r="B263" s="22">
        <v>0</v>
      </c>
      <c r="C263" s="22">
        <v>0</v>
      </c>
    </row>
    <row r="264" spans="1:3" x14ac:dyDescent="0.3">
      <c r="A264" s="26" t="s">
        <v>3828</v>
      </c>
      <c r="B264" s="22">
        <v>0</v>
      </c>
      <c r="C264" s="22">
        <v>0</v>
      </c>
    </row>
    <row r="265" spans="1:3" x14ac:dyDescent="0.3">
      <c r="A265" s="26" t="s">
        <v>2939</v>
      </c>
      <c r="B265" s="22">
        <v>0</v>
      </c>
      <c r="C265" s="22">
        <v>0</v>
      </c>
    </row>
    <row r="266" spans="1:3" x14ac:dyDescent="0.3">
      <c r="A266" s="26" t="s">
        <v>623</v>
      </c>
      <c r="B266" s="22">
        <v>0</v>
      </c>
      <c r="C266" s="22">
        <v>0</v>
      </c>
    </row>
    <row r="267" spans="1:3" x14ac:dyDescent="0.3">
      <c r="A267" s="26" t="s">
        <v>648</v>
      </c>
      <c r="B267" s="22">
        <v>0</v>
      </c>
      <c r="C267" s="22">
        <v>0</v>
      </c>
    </row>
    <row r="268" spans="1:3" x14ac:dyDescent="0.3">
      <c r="A268" s="26" t="s">
        <v>3290</v>
      </c>
      <c r="B268" s="22">
        <v>0</v>
      </c>
      <c r="C268" s="22">
        <v>0</v>
      </c>
    </row>
    <row r="269" spans="1:3" x14ac:dyDescent="0.3">
      <c r="A269" s="26" t="s">
        <v>1983</v>
      </c>
      <c r="B269" s="22">
        <v>0</v>
      </c>
      <c r="C269" s="22">
        <v>0</v>
      </c>
    </row>
    <row r="270" spans="1:3" x14ac:dyDescent="0.3">
      <c r="A270" s="26" t="s">
        <v>727</v>
      </c>
      <c r="B270" s="22">
        <v>0</v>
      </c>
      <c r="C270" s="22">
        <v>0</v>
      </c>
    </row>
    <row r="271" spans="1:3" x14ac:dyDescent="0.3">
      <c r="A271" s="26" t="s">
        <v>2950</v>
      </c>
      <c r="B271" s="22">
        <v>0</v>
      </c>
      <c r="C271" s="22">
        <v>0</v>
      </c>
    </row>
    <row r="272" spans="1:3" x14ac:dyDescent="0.3">
      <c r="A272" s="26" t="s">
        <v>3730</v>
      </c>
      <c r="B272" s="22">
        <v>0</v>
      </c>
      <c r="C272" s="22">
        <v>0</v>
      </c>
    </row>
    <row r="273" spans="1:3" x14ac:dyDescent="0.3">
      <c r="A273" s="26" t="s">
        <v>608</v>
      </c>
      <c r="B273" s="22">
        <v>0</v>
      </c>
      <c r="C273" s="22">
        <v>0</v>
      </c>
    </row>
    <row r="274" spans="1:3" x14ac:dyDescent="0.3">
      <c r="A274" s="26" t="s">
        <v>2859</v>
      </c>
      <c r="B274" s="22">
        <v>0</v>
      </c>
      <c r="C274" s="22">
        <v>0</v>
      </c>
    </row>
    <row r="275" spans="1:3" x14ac:dyDescent="0.3">
      <c r="A275" s="26" t="s">
        <v>3760</v>
      </c>
      <c r="B275" s="22">
        <v>0</v>
      </c>
      <c r="C275" s="22">
        <v>0</v>
      </c>
    </row>
    <row r="276" spans="1:3" x14ac:dyDescent="0.3">
      <c r="A276" s="26" t="s">
        <v>3457</v>
      </c>
      <c r="B276" s="22">
        <v>0</v>
      </c>
      <c r="C276" s="22">
        <v>0</v>
      </c>
    </row>
    <row r="277" spans="1:3" x14ac:dyDescent="0.3">
      <c r="A277" s="26" t="s">
        <v>3287</v>
      </c>
      <c r="B277" s="22">
        <v>0</v>
      </c>
      <c r="C277" s="22">
        <v>0</v>
      </c>
    </row>
    <row r="278" spans="1:3" x14ac:dyDescent="0.3">
      <c r="A278" s="26" t="s">
        <v>3807</v>
      </c>
      <c r="B278" s="22">
        <v>0</v>
      </c>
      <c r="C278" s="22">
        <v>0</v>
      </c>
    </row>
    <row r="279" spans="1:3" x14ac:dyDescent="0.3">
      <c r="A279" s="26" t="s">
        <v>828</v>
      </c>
      <c r="B279" s="22">
        <v>0</v>
      </c>
      <c r="C279" s="22">
        <v>0</v>
      </c>
    </row>
    <row r="280" spans="1:3" x14ac:dyDescent="0.3">
      <c r="A280" s="26" t="s">
        <v>3810</v>
      </c>
      <c r="B280" s="22">
        <v>0</v>
      </c>
      <c r="C280" s="22">
        <v>0</v>
      </c>
    </row>
    <row r="281" spans="1:3" x14ac:dyDescent="0.3">
      <c r="A281" s="26" t="s">
        <v>2531</v>
      </c>
      <c r="B281" s="22">
        <v>0</v>
      </c>
      <c r="C281" s="22">
        <v>0</v>
      </c>
    </row>
    <row r="282" spans="1:3" x14ac:dyDescent="0.3">
      <c r="A282" s="26" t="s">
        <v>3263</v>
      </c>
      <c r="B282" s="22">
        <v>0</v>
      </c>
      <c r="C282" s="22">
        <v>0</v>
      </c>
    </row>
    <row r="283" spans="1:3" x14ac:dyDescent="0.3">
      <c r="A283" s="26" t="s">
        <v>3627</v>
      </c>
      <c r="B283" s="22">
        <v>0</v>
      </c>
      <c r="C283" s="22">
        <v>0</v>
      </c>
    </row>
    <row r="284" spans="1:3" x14ac:dyDescent="0.3">
      <c r="A284" s="26" t="s">
        <v>2467</v>
      </c>
      <c r="B284" s="22">
        <v>0</v>
      </c>
      <c r="C284" s="22">
        <v>0</v>
      </c>
    </row>
    <row r="285" spans="1:3" x14ac:dyDescent="0.3">
      <c r="A285" s="26" t="s">
        <v>3010</v>
      </c>
      <c r="B285" s="22">
        <v>0</v>
      </c>
      <c r="C285" s="22">
        <v>0</v>
      </c>
    </row>
    <row r="286" spans="1:3" x14ac:dyDescent="0.3">
      <c r="A286" s="26" t="s">
        <v>3783</v>
      </c>
      <c r="B286" s="22">
        <v>0</v>
      </c>
      <c r="C286" s="22">
        <v>0</v>
      </c>
    </row>
    <row r="287" spans="1:3" x14ac:dyDescent="0.3">
      <c r="A287" s="26" t="s">
        <v>3071</v>
      </c>
      <c r="B287" s="22">
        <v>0</v>
      </c>
      <c r="C287" s="22">
        <v>0</v>
      </c>
    </row>
    <row r="288" spans="1:3" x14ac:dyDescent="0.3">
      <c r="A288" s="26" t="s">
        <v>2917</v>
      </c>
      <c r="B288" s="22">
        <v>0</v>
      </c>
      <c r="C288" s="22">
        <v>0</v>
      </c>
    </row>
    <row r="289" spans="1:3" x14ac:dyDescent="0.3">
      <c r="A289" s="26" t="s">
        <v>3426</v>
      </c>
      <c r="B289" s="22">
        <v>0</v>
      </c>
      <c r="C289" s="22">
        <v>0</v>
      </c>
    </row>
    <row r="290" spans="1:3" x14ac:dyDescent="0.3">
      <c r="A290" s="26" t="s">
        <v>3424</v>
      </c>
      <c r="B290" s="22">
        <v>0</v>
      </c>
      <c r="C290" s="22">
        <v>0</v>
      </c>
    </row>
    <row r="291" spans="1:3" x14ac:dyDescent="0.3">
      <c r="A291" s="26" t="s">
        <v>3745</v>
      </c>
      <c r="B291" s="22">
        <v>0</v>
      </c>
      <c r="C291" s="22">
        <v>0</v>
      </c>
    </row>
    <row r="292" spans="1:3" x14ac:dyDescent="0.3">
      <c r="A292" s="26" t="s">
        <v>3130</v>
      </c>
      <c r="B292" s="22">
        <v>0</v>
      </c>
      <c r="C292" s="22">
        <v>0</v>
      </c>
    </row>
    <row r="293" spans="1:3" x14ac:dyDescent="0.3">
      <c r="A293" s="26" t="s">
        <v>3003</v>
      </c>
      <c r="B293" s="22">
        <v>0</v>
      </c>
      <c r="C293" s="22">
        <v>0</v>
      </c>
    </row>
    <row r="294" spans="1:3" x14ac:dyDescent="0.3">
      <c r="A294" s="26" t="s">
        <v>3846</v>
      </c>
      <c r="B294" s="22">
        <v>0</v>
      </c>
      <c r="C294" s="22">
        <v>0</v>
      </c>
    </row>
    <row r="295" spans="1:3" x14ac:dyDescent="0.3">
      <c r="A295" s="26" t="s">
        <v>607</v>
      </c>
      <c r="B295" s="22">
        <v>0</v>
      </c>
      <c r="C295" s="22">
        <v>0</v>
      </c>
    </row>
    <row r="296" spans="1:3" x14ac:dyDescent="0.3">
      <c r="A296" s="26" t="s">
        <v>2818</v>
      </c>
      <c r="B296" s="22">
        <v>0</v>
      </c>
      <c r="C296" s="22">
        <v>0</v>
      </c>
    </row>
    <row r="297" spans="1:3" x14ac:dyDescent="0.3">
      <c r="A297" s="26" t="s">
        <v>3305</v>
      </c>
      <c r="B297" s="22">
        <v>0</v>
      </c>
      <c r="C297" s="22">
        <v>0</v>
      </c>
    </row>
    <row r="298" spans="1:3" x14ac:dyDescent="0.3">
      <c r="A298" s="26" t="s">
        <v>2825</v>
      </c>
      <c r="B298" s="22">
        <v>0</v>
      </c>
      <c r="C298" s="22">
        <v>0</v>
      </c>
    </row>
    <row r="299" spans="1:3" x14ac:dyDescent="0.3">
      <c r="A299" s="26" t="s">
        <v>2931</v>
      </c>
      <c r="B299" s="22">
        <v>0</v>
      </c>
      <c r="C299" s="22">
        <v>0</v>
      </c>
    </row>
    <row r="300" spans="1:3" x14ac:dyDescent="0.3">
      <c r="A300" s="26" t="s">
        <v>3248</v>
      </c>
      <c r="B300" s="22">
        <v>0</v>
      </c>
      <c r="C300" s="22">
        <v>0</v>
      </c>
    </row>
    <row r="301" spans="1:3" x14ac:dyDescent="0.3">
      <c r="A301" s="26" t="s">
        <v>2576</v>
      </c>
      <c r="B301" s="22">
        <v>0</v>
      </c>
      <c r="C301" s="22">
        <v>0</v>
      </c>
    </row>
    <row r="302" spans="1:3" x14ac:dyDescent="0.3">
      <c r="A302" s="26" t="s">
        <v>646</v>
      </c>
      <c r="B302" s="22">
        <v>0</v>
      </c>
      <c r="C302" s="22">
        <v>0</v>
      </c>
    </row>
    <row r="303" spans="1:3" x14ac:dyDescent="0.3">
      <c r="A303" s="26" t="s">
        <v>2962</v>
      </c>
      <c r="B303" s="22">
        <v>0</v>
      </c>
      <c r="C303" s="22">
        <v>0</v>
      </c>
    </row>
    <row r="304" spans="1:3" x14ac:dyDescent="0.3">
      <c r="A304" s="26" t="s">
        <v>2828</v>
      </c>
      <c r="B304" s="22">
        <v>0</v>
      </c>
      <c r="C304" s="22">
        <v>0</v>
      </c>
    </row>
    <row r="305" spans="1:3" x14ac:dyDescent="0.3">
      <c r="A305" s="26" t="s">
        <v>644</v>
      </c>
      <c r="B305" s="22">
        <v>0</v>
      </c>
      <c r="C305" s="22">
        <v>0</v>
      </c>
    </row>
    <row r="306" spans="1:3" x14ac:dyDescent="0.3">
      <c r="A306" s="26" t="s">
        <v>2781</v>
      </c>
      <c r="B306" s="22">
        <v>0</v>
      </c>
      <c r="C306" s="22">
        <v>0</v>
      </c>
    </row>
    <row r="307" spans="1:3" x14ac:dyDescent="0.3">
      <c r="A307" s="26" t="s">
        <v>630</v>
      </c>
      <c r="B307" s="22">
        <v>0</v>
      </c>
      <c r="C307" s="22">
        <v>0</v>
      </c>
    </row>
    <row r="308" spans="1:3" x14ac:dyDescent="0.3">
      <c r="A308" s="26" t="s">
        <v>3788</v>
      </c>
      <c r="B308" s="22">
        <v>0</v>
      </c>
      <c r="C308" s="22">
        <v>0</v>
      </c>
    </row>
    <row r="309" spans="1:3" x14ac:dyDescent="0.3">
      <c r="A309" s="26" t="s">
        <v>3494</v>
      </c>
      <c r="B309" s="22">
        <v>0</v>
      </c>
      <c r="C309" s="22">
        <v>0</v>
      </c>
    </row>
    <row r="310" spans="1:3" x14ac:dyDescent="0.3">
      <c r="A310" s="26" t="s">
        <v>3324</v>
      </c>
      <c r="B310" s="22">
        <v>0</v>
      </c>
      <c r="C310" s="22">
        <v>0</v>
      </c>
    </row>
    <row r="311" spans="1:3" x14ac:dyDescent="0.3">
      <c r="A311" s="26" t="s">
        <v>3387</v>
      </c>
      <c r="B311" s="22">
        <v>0</v>
      </c>
      <c r="C311" s="22">
        <v>0</v>
      </c>
    </row>
    <row r="312" spans="1:3" x14ac:dyDescent="0.3">
      <c r="A312" s="26" t="s">
        <v>3091</v>
      </c>
      <c r="B312" s="22">
        <v>0</v>
      </c>
      <c r="C312" s="22">
        <v>0</v>
      </c>
    </row>
    <row r="313" spans="1:3" x14ac:dyDescent="0.3">
      <c r="A313" s="26" t="s">
        <v>3690</v>
      </c>
      <c r="B313" s="22">
        <v>0</v>
      </c>
      <c r="C313" s="22">
        <v>0</v>
      </c>
    </row>
    <row r="314" spans="1:3" x14ac:dyDescent="0.3">
      <c r="A314" s="26" t="s">
        <v>820</v>
      </c>
      <c r="B314" s="22">
        <v>0</v>
      </c>
      <c r="C314" s="22">
        <v>0</v>
      </c>
    </row>
    <row r="315" spans="1:3" x14ac:dyDescent="0.3">
      <c r="A315" s="26" t="s">
        <v>3669</v>
      </c>
      <c r="B315" s="22">
        <v>0</v>
      </c>
      <c r="C315" s="22">
        <v>0</v>
      </c>
    </row>
    <row r="316" spans="1:3" x14ac:dyDescent="0.3">
      <c r="A316" s="26" t="s">
        <v>2836</v>
      </c>
      <c r="B316" s="22">
        <v>0</v>
      </c>
      <c r="C316" s="22">
        <v>0</v>
      </c>
    </row>
    <row r="317" spans="1:3" x14ac:dyDescent="0.3">
      <c r="A317" s="26" t="s">
        <v>3657</v>
      </c>
      <c r="B317" s="22">
        <v>0</v>
      </c>
      <c r="C317" s="22">
        <v>0</v>
      </c>
    </row>
    <row r="318" spans="1:3" x14ac:dyDescent="0.3">
      <c r="A318" s="26" t="s">
        <v>3461</v>
      </c>
      <c r="B318" s="22">
        <v>0</v>
      </c>
      <c r="C318" s="22">
        <v>0</v>
      </c>
    </row>
    <row r="319" spans="1:3" x14ac:dyDescent="0.3">
      <c r="A319" s="26" t="s">
        <v>3825</v>
      </c>
      <c r="B319" s="22">
        <v>0</v>
      </c>
      <c r="C319" s="22">
        <v>0</v>
      </c>
    </row>
    <row r="320" spans="1:3" x14ac:dyDescent="0.3">
      <c r="A320" s="26" t="s">
        <v>3100</v>
      </c>
      <c r="B320" s="22">
        <v>0</v>
      </c>
      <c r="C320" s="22">
        <v>0</v>
      </c>
    </row>
    <row r="321" spans="1:3" x14ac:dyDescent="0.3">
      <c r="A321" s="26" t="s">
        <v>2901</v>
      </c>
      <c r="B321" s="22">
        <v>0</v>
      </c>
      <c r="C321" s="22">
        <v>0</v>
      </c>
    </row>
    <row r="322" spans="1:3" x14ac:dyDescent="0.3">
      <c r="A322" s="26" t="s">
        <v>669</v>
      </c>
      <c r="B322" s="22">
        <v>0</v>
      </c>
      <c r="C322" s="22">
        <v>0</v>
      </c>
    </row>
    <row r="323" spans="1:3" x14ac:dyDescent="0.3">
      <c r="A323" s="26" t="s">
        <v>619</v>
      </c>
      <c r="B323" s="22">
        <v>0</v>
      </c>
      <c r="C323" s="22">
        <v>0</v>
      </c>
    </row>
    <row r="324" spans="1:3" x14ac:dyDescent="0.3">
      <c r="A324" s="26" t="s">
        <v>2757</v>
      </c>
      <c r="B324" s="22">
        <v>0</v>
      </c>
      <c r="C324" s="22">
        <v>0</v>
      </c>
    </row>
    <row r="325" spans="1:3" x14ac:dyDescent="0.3">
      <c r="A325" s="26" t="s">
        <v>3693</v>
      </c>
      <c r="B325" s="22">
        <v>0</v>
      </c>
      <c r="C325" s="22">
        <v>0</v>
      </c>
    </row>
    <row r="326" spans="1:3" x14ac:dyDescent="0.3">
      <c r="A326" s="26" t="s">
        <v>2905</v>
      </c>
      <c r="B326" s="22">
        <v>0</v>
      </c>
      <c r="C326" s="22">
        <v>0</v>
      </c>
    </row>
    <row r="327" spans="1:3" x14ac:dyDescent="0.3">
      <c r="A327" s="26" t="s">
        <v>170</v>
      </c>
      <c r="B327" s="22">
        <v>0</v>
      </c>
      <c r="C327" s="22">
        <v>0</v>
      </c>
    </row>
    <row r="328" spans="1:3" x14ac:dyDescent="0.3">
      <c r="A328" s="26" t="s">
        <v>2852</v>
      </c>
      <c r="B328" s="22">
        <v>0</v>
      </c>
      <c r="C328" s="22">
        <v>0</v>
      </c>
    </row>
    <row r="329" spans="1:3" x14ac:dyDescent="0.3">
      <c r="A329" s="26" t="s">
        <v>3191</v>
      </c>
      <c r="B329" s="22">
        <v>0</v>
      </c>
      <c r="C329" s="22">
        <v>0</v>
      </c>
    </row>
    <row r="330" spans="1:3" x14ac:dyDescent="0.3">
      <c r="A330" s="26" t="s">
        <v>641</v>
      </c>
      <c r="B330" s="22">
        <v>0</v>
      </c>
      <c r="C330" s="22">
        <v>0</v>
      </c>
    </row>
    <row r="331" spans="1:3" x14ac:dyDescent="0.3">
      <c r="A331" s="26" t="s">
        <v>3645</v>
      </c>
      <c r="B331" s="22">
        <v>0</v>
      </c>
      <c r="C331" s="22">
        <v>0</v>
      </c>
    </row>
    <row r="332" spans="1:3" x14ac:dyDescent="0.3">
      <c r="A332" s="26" t="s">
        <v>3660</v>
      </c>
      <c r="B332" s="22">
        <v>0</v>
      </c>
      <c r="C332" s="22">
        <v>0</v>
      </c>
    </row>
    <row r="333" spans="1:3" x14ac:dyDescent="0.3">
      <c r="A333" s="26" t="s">
        <v>3686</v>
      </c>
      <c r="B333" s="22">
        <v>0</v>
      </c>
      <c r="C333" s="22">
        <v>0</v>
      </c>
    </row>
    <row r="334" spans="1:3" x14ac:dyDescent="0.3">
      <c r="A334" s="26" t="s">
        <v>838</v>
      </c>
      <c r="B334" s="22">
        <v>0</v>
      </c>
      <c r="C334" s="22">
        <v>0</v>
      </c>
    </row>
    <row r="335" spans="1:3" x14ac:dyDescent="0.3">
      <c r="A335" s="26" t="s">
        <v>3509</v>
      </c>
      <c r="B335" s="22">
        <v>0</v>
      </c>
      <c r="C335" s="22">
        <v>0</v>
      </c>
    </row>
    <row r="336" spans="1:3" x14ac:dyDescent="0.3">
      <c r="A336" s="26" t="s">
        <v>674</v>
      </c>
      <c r="B336" s="22">
        <v>0</v>
      </c>
      <c r="C336" s="22">
        <v>0</v>
      </c>
    </row>
    <row r="337" spans="1:3" x14ac:dyDescent="0.3">
      <c r="A337" s="26" t="s">
        <v>2588</v>
      </c>
      <c r="B337" s="22">
        <v>0</v>
      </c>
      <c r="C337" s="22">
        <v>0</v>
      </c>
    </row>
    <row r="338" spans="1:3" x14ac:dyDescent="0.3">
      <c r="A338" s="26" t="s">
        <v>2692</v>
      </c>
      <c r="B338" s="22">
        <v>0</v>
      </c>
      <c r="C338" s="22">
        <v>0</v>
      </c>
    </row>
    <row r="339" spans="1:3" x14ac:dyDescent="0.3">
      <c r="A339" s="26" t="s">
        <v>3618</v>
      </c>
      <c r="B339" s="22">
        <v>0</v>
      </c>
      <c r="C339" s="22">
        <v>0</v>
      </c>
    </row>
    <row r="340" spans="1:3" x14ac:dyDescent="0.3">
      <c r="A340" s="26" t="s">
        <v>3280</v>
      </c>
      <c r="B340" s="22">
        <v>0</v>
      </c>
      <c r="C340" s="22">
        <v>0</v>
      </c>
    </row>
    <row r="341" spans="1:3" x14ac:dyDescent="0.3">
      <c r="A341" s="26" t="s">
        <v>3506</v>
      </c>
      <c r="B341" s="22">
        <v>0</v>
      </c>
      <c r="C341" s="22">
        <v>0</v>
      </c>
    </row>
    <row r="342" spans="1:3" x14ac:dyDescent="0.3">
      <c r="A342" s="26" t="s">
        <v>3019</v>
      </c>
      <c r="B342" s="22">
        <v>0</v>
      </c>
      <c r="C342" s="22">
        <v>0</v>
      </c>
    </row>
    <row r="343" spans="1:3" x14ac:dyDescent="0.3">
      <c r="A343" s="26" t="s">
        <v>3022</v>
      </c>
      <c r="B343" s="22">
        <v>0</v>
      </c>
      <c r="C343" s="22">
        <v>0</v>
      </c>
    </row>
    <row r="344" spans="1:3" x14ac:dyDescent="0.3">
      <c r="A344" s="26" t="s">
        <v>3439</v>
      </c>
      <c r="B344" s="22">
        <v>0</v>
      </c>
      <c r="C344" s="22">
        <v>0</v>
      </c>
    </row>
    <row r="345" spans="1:3" x14ac:dyDescent="0.3">
      <c r="A345" s="26" t="s">
        <v>3313</v>
      </c>
      <c r="B345" s="22">
        <v>0</v>
      </c>
      <c r="C345" s="22">
        <v>0</v>
      </c>
    </row>
    <row r="346" spans="1:3" x14ac:dyDescent="0.3">
      <c r="A346" s="26" t="s">
        <v>2908</v>
      </c>
      <c r="B346" s="22">
        <v>0</v>
      </c>
      <c r="C346" s="22">
        <v>0</v>
      </c>
    </row>
    <row r="347" spans="1:3" x14ac:dyDescent="0.3">
      <c r="A347" s="26" t="s">
        <v>3044</v>
      </c>
      <c r="B347" s="22">
        <v>0</v>
      </c>
      <c r="C347" s="22">
        <v>0</v>
      </c>
    </row>
    <row r="348" spans="1:3" x14ac:dyDescent="0.3">
      <c r="A348" s="26" t="s">
        <v>3032</v>
      </c>
      <c r="B348" s="22">
        <v>0</v>
      </c>
      <c r="C348" s="22">
        <v>0</v>
      </c>
    </row>
    <row r="349" spans="1:3" x14ac:dyDescent="0.3">
      <c r="A349" s="26" t="s">
        <v>2595</v>
      </c>
      <c r="B349" s="22">
        <v>0</v>
      </c>
      <c r="C349" s="22">
        <v>0</v>
      </c>
    </row>
    <row r="350" spans="1:3" x14ac:dyDescent="0.3">
      <c r="A350" s="26" t="s">
        <v>3481</v>
      </c>
      <c r="B350" s="22">
        <v>0</v>
      </c>
      <c r="C350" s="22">
        <v>0</v>
      </c>
    </row>
    <row r="351" spans="1:3" x14ac:dyDescent="0.3">
      <c r="A351" s="26" t="s">
        <v>616</v>
      </c>
      <c r="B351" s="22">
        <v>0</v>
      </c>
      <c r="C351" s="22">
        <v>0</v>
      </c>
    </row>
    <row r="352" spans="1:3" x14ac:dyDescent="0.3">
      <c r="A352" s="26" t="s">
        <v>3801</v>
      </c>
      <c r="B352" s="22">
        <v>0</v>
      </c>
      <c r="C352" s="22">
        <v>0</v>
      </c>
    </row>
    <row r="353" spans="1:3" x14ac:dyDescent="0.3">
      <c r="A353" s="26" t="s">
        <v>3651</v>
      </c>
      <c r="B353" s="22">
        <v>0</v>
      </c>
      <c r="C353" s="22">
        <v>0</v>
      </c>
    </row>
    <row r="354" spans="1:3" x14ac:dyDescent="0.3">
      <c r="A354" s="26" t="s">
        <v>3055</v>
      </c>
      <c r="B354" s="22">
        <v>0</v>
      </c>
      <c r="C354" s="22">
        <v>0</v>
      </c>
    </row>
    <row r="355" spans="1:3" x14ac:dyDescent="0.3">
      <c r="A355" s="26" t="s">
        <v>3835</v>
      </c>
      <c r="B355" s="22">
        <v>0</v>
      </c>
      <c r="C355" s="22">
        <v>0</v>
      </c>
    </row>
    <row r="356" spans="1:3" x14ac:dyDescent="0.3">
      <c r="A356" s="26" t="s">
        <v>3237</v>
      </c>
      <c r="B356" s="22">
        <v>0</v>
      </c>
      <c r="C356" s="22">
        <v>0</v>
      </c>
    </row>
    <row r="357" spans="1:3" x14ac:dyDescent="0.3">
      <c r="A357" s="26" t="s">
        <v>2988</v>
      </c>
      <c r="B357" s="22">
        <v>0</v>
      </c>
      <c r="C357" s="22">
        <v>0</v>
      </c>
    </row>
    <row r="358" spans="1:3" x14ac:dyDescent="0.3">
      <c r="A358" s="26" t="s">
        <v>3779</v>
      </c>
      <c r="B358" s="22">
        <v>0</v>
      </c>
      <c r="C358" s="22">
        <v>0</v>
      </c>
    </row>
    <row r="359" spans="1:3" x14ac:dyDescent="0.3">
      <c r="A359" s="26" t="s">
        <v>3124</v>
      </c>
      <c r="B359" s="22">
        <v>0</v>
      </c>
      <c r="C359" s="22">
        <v>0</v>
      </c>
    </row>
    <row r="360" spans="1:3" x14ac:dyDescent="0.3">
      <c r="A360" s="26" t="s">
        <v>3672</v>
      </c>
      <c r="B360" s="22">
        <v>0</v>
      </c>
      <c r="C360" s="22">
        <v>0</v>
      </c>
    </row>
    <row r="361" spans="1:3" x14ac:dyDescent="0.3">
      <c r="A361" s="26" t="s">
        <v>3077</v>
      </c>
      <c r="B361" s="22">
        <v>0</v>
      </c>
      <c r="C361" s="22">
        <v>0</v>
      </c>
    </row>
    <row r="362" spans="1:3" x14ac:dyDescent="0.3">
      <c r="A362" s="26" t="s">
        <v>3512</v>
      </c>
      <c r="B362" s="22">
        <v>0</v>
      </c>
      <c r="C362" s="22">
        <v>0</v>
      </c>
    </row>
    <row r="363" spans="1:3" x14ac:dyDescent="0.3">
      <c r="A363" s="26" t="s">
        <v>3795</v>
      </c>
      <c r="B363" s="22">
        <v>0</v>
      </c>
      <c r="C363" s="22">
        <v>0</v>
      </c>
    </row>
    <row r="364" spans="1:3" x14ac:dyDescent="0.3">
      <c r="A364" s="26" t="s">
        <v>3276</v>
      </c>
      <c r="B364" s="22">
        <v>0</v>
      </c>
      <c r="C364" s="22">
        <v>0</v>
      </c>
    </row>
    <row r="365" spans="1:3" x14ac:dyDescent="0.3">
      <c r="A365" s="26" t="s">
        <v>3683</v>
      </c>
      <c r="B365" s="22">
        <v>0</v>
      </c>
      <c r="C365" s="22">
        <v>0</v>
      </c>
    </row>
    <row r="366" spans="1:3" x14ac:dyDescent="0.3">
      <c r="A366" s="26" t="s">
        <v>3663</v>
      </c>
      <c r="B366" s="22">
        <v>0</v>
      </c>
      <c r="C366" s="22">
        <v>0</v>
      </c>
    </row>
    <row r="367" spans="1:3" x14ac:dyDescent="0.3">
      <c r="A367" s="26" t="s">
        <v>2856</v>
      </c>
      <c r="B367" s="22">
        <v>0</v>
      </c>
      <c r="C367" s="22">
        <v>0</v>
      </c>
    </row>
    <row r="368" spans="1:3" x14ac:dyDescent="0.3">
      <c r="A368" s="26" t="s">
        <v>3814</v>
      </c>
      <c r="B368" s="22">
        <v>0</v>
      </c>
      <c r="C368" s="22">
        <v>0</v>
      </c>
    </row>
    <row r="369" spans="1:3" x14ac:dyDescent="0.3">
      <c r="A369" s="26" t="s">
        <v>3109</v>
      </c>
      <c r="B369" s="22">
        <v>0</v>
      </c>
      <c r="C369" s="22">
        <v>0</v>
      </c>
    </row>
    <row r="370" spans="1:3" x14ac:dyDescent="0.3">
      <c r="A370" s="26" t="s">
        <v>2888</v>
      </c>
      <c r="B370" s="22">
        <v>0</v>
      </c>
      <c r="C370" s="22">
        <v>0</v>
      </c>
    </row>
    <row r="371" spans="1:3" x14ac:dyDescent="0.3">
      <c r="A371" s="26" t="s">
        <v>2808</v>
      </c>
      <c r="B371" s="22">
        <v>0</v>
      </c>
      <c r="C371" s="22">
        <v>0</v>
      </c>
    </row>
    <row r="372" spans="1:3" x14ac:dyDescent="0.3">
      <c r="A372" s="26" t="s">
        <v>2976</v>
      </c>
      <c r="B372" s="22">
        <v>0</v>
      </c>
      <c r="C372" s="22">
        <v>0</v>
      </c>
    </row>
    <row r="373" spans="1:3" x14ac:dyDescent="0.3">
      <c r="A373" s="26" t="s">
        <v>3106</v>
      </c>
      <c r="B373" s="22">
        <v>0</v>
      </c>
      <c r="C373" s="22">
        <v>0</v>
      </c>
    </row>
    <row r="374" spans="1:3" x14ac:dyDescent="0.3">
      <c r="A374" s="26" t="s">
        <v>3084</v>
      </c>
      <c r="B374" s="22">
        <v>0</v>
      </c>
      <c r="C374" s="22">
        <v>0</v>
      </c>
    </row>
    <row r="375" spans="1:3" x14ac:dyDescent="0.3">
      <c r="A375" s="26" t="s">
        <v>773</v>
      </c>
      <c r="B375" s="22">
        <v>0</v>
      </c>
      <c r="C375" s="22">
        <v>0</v>
      </c>
    </row>
    <row r="376" spans="1:3" x14ac:dyDescent="0.3">
      <c r="A376" s="26" t="s">
        <v>2102</v>
      </c>
      <c r="B376" s="22">
        <v>0</v>
      </c>
      <c r="C376" s="22">
        <v>0</v>
      </c>
    </row>
    <row r="377" spans="1:3" x14ac:dyDescent="0.3">
      <c r="A377" s="26" t="s">
        <v>3300</v>
      </c>
      <c r="B377" s="22">
        <v>0</v>
      </c>
      <c r="C377" s="22">
        <v>0</v>
      </c>
    </row>
    <row r="378" spans="1:3" x14ac:dyDescent="0.3">
      <c r="A378" s="26" t="s">
        <v>664</v>
      </c>
      <c r="B378" s="22">
        <v>0</v>
      </c>
      <c r="C378" s="22">
        <v>0</v>
      </c>
    </row>
    <row r="379" spans="1:3" x14ac:dyDescent="0.3">
      <c r="A379" s="26" t="s">
        <v>2569</v>
      </c>
      <c r="B379" s="22">
        <v>0</v>
      </c>
      <c r="C379" s="22">
        <v>0</v>
      </c>
    </row>
    <row r="380" spans="1:3" x14ac:dyDescent="0.3">
      <c r="A380" s="26" t="s">
        <v>2970</v>
      </c>
      <c r="B380" s="22">
        <v>0</v>
      </c>
      <c r="C380" s="22">
        <v>0</v>
      </c>
    </row>
    <row r="381" spans="1:3" x14ac:dyDescent="0.3">
      <c r="A381" s="26" t="s">
        <v>3197</v>
      </c>
      <c r="B381" s="22">
        <v>0</v>
      </c>
      <c r="C381" s="22">
        <v>0</v>
      </c>
    </row>
    <row r="382" spans="1:3" x14ac:dyDescent="0.3">
      <c r="A382" s="26" t="s">
        <v>3058</v>
      </c>
      <c r="B382" s="22">
        <v>0</v>
      </c>
      <c r="C382" s="22">
        <v>0</v>
      </c>
    </row>
    <row r="383" spans="1:3" x14ac:dyDescent="0.3">
      <c r="A383" s="26" t="s">
        <v>2474</v>
      </c>
      <c r="B383" s="22">
        <v>0</v>
      </c>
      <c r="C383" s="22">
        <v>0</v>
      </c>
    </row>
    <row r="384" spans="1:3" x14ac:dyDescent="0.3">
      <c r="A384" s="26" t="s">
        <v>3840</v>
      </c>
      <c r="B384" s="22">
        <v>0</v>
      </c>
      <c r="C384" s="22">
        <v>0</v>
      </c>
    </row>
    <row r="385" spans="1:3" x14ac:dyDescent="0.3">
      <c r="A385" s="26" t="s">
        <v>2898</v>
      </c>
      <c r="B385" s="22">
        <v>0</v>
      </c>
      <c r="C385" s="22">
        <v>0</v>
      </c>
    </row>
    <row r="386" spans="1:3" x14ac:dyDescent="0.3">
      <c r="A386" s="26" t="s">
        <v>809</v>
      </c>
      <c r="B386" s="22">
        <v>0</v>
      </c>
      <c r="C386" s="22">
        <v>0</v>
      </c>
    </row>
    <row r="387" spans="1:3" x14ac:dyDescent="0.3">
      <c r="A387" s="26" t="s">
        <v>3245</v>
      </c>
      <c r="B387" s="22">
        <v>0</v>
      </c>
      <c r="C387" s="22">
        <v>0</v>
      </c>
    </row>
    <row r="388" spans="1:3" x14ac:dyDescent="0.3">
      <c r="A388" s="26" t="s">
        <v>1987</v>
      </c>
      <c r="B388" s="22">
        <v>0</v>
      </c>
      <c r="C388" s="22">
        <v>0</v>
      </c>
    </row>
    <row r="389" spans="1:3" x14ac:dyDescent="0.3">
      <c r="A389" s="26" t="s">
        <v>3790</v>
      </c>
      <c r="B389" s="22">
        <v>0</v>
      </c>
      <c r="C389" s="22">
        <v>0</v>
      </c>
    </row>
    <row r="390" spans="1:3" x14ac:dyDescent="0.3">
      <c r="A390" s="26" t="s">
        <v>2464</v>
      </c>
      <c r="B390" s="22">
        <v>0</v>
      </c>
      <c r="C390" s="22">
        <v>0</v>
      </c>
    </row>
    <row r="391" spans="1:3" x14ac:dyDescent="0.3">
      <c r="A391" s="26" t="s">
        <v>267</v>
      </c>
      <c r="B391" s="22">
        <v>0</v>
      </c>
      <c r="C391" s="22">
        <v>0</v>
      </c>
    </row>
    <row r="392" spans="1:3" x14ac:dyDescent="0.3">
      <c r="A392" s="26" t="s">
        <v>3700</v>
      </c>
      <c r="B392" s="22">
        <v>0</v>
      </c>
      <c r="C392" s="22">
        <v>0</v>
      </c>
    </row>
    <row r="393" spans="1:3" x14ac:dyDescent="0.3">
      <c r="A393" s="26" t="s">
        <v>839</v>
      </c>
      <c r="B393" s="22">
        <v>0</v>
      </c>
      <c r="C393" s="22">
        <v>0</v>
      </c>
    </row>
    <row r="394" spans="1:3" x14ac:dyDescent="0.3">
      <c r="A394" s="26" t="s">
        <v>3169</v>
      </c>
      <c r="B394" s="22">
        <v>0</v>
      </c>
      <c r="C394" s="22">
        <v>0</v>
      </c>
    </row>
    <row r="395" spans="1:3" x14ac:dyDescent="0.3">
      <c r="A395" s="26" t="s">
        <v>3741</v>
      </c>
      <c r="B395" s="22">
        <v>0</v>
      </c>
      <c r="C395" s="22">
        <v>0</v>
      </c>
    </row>
    <row r="396" spans="1:3" x14ac:dyDescent="0.3">
      <c r="A396" s="26" t="s">
        <v>2451</v>
      </c>
      <c r="B396" s="22">
        <v>0</v>
      </c>
      <c r="C396" s="22">
        <v>0</v>
      </c>
    </row>
    <row r="397" spans="1:3" x14ac:dyDescent="0.3">
      <c r="A397" s="26" t="s">
        <v>3706</v>
      </c>
      <c r="B397" s="22">
        <v>0</v>
      </c>
      <c r="C397" s="22">
        <v>0</v>
      </c>
    </row>
    <row r="398" spans="1:3" x14ac:dyDescent="0.3">
      <c r="A398" s="26" t="s">
        <v>729</v>
      </c>
      <c r="B398" s="22">
        <v>0</v>
      </c>
      <c r="C398" s="22">
        <v>0</v>
      </c>
    </row>
    <row r="399" spans="1:3" x14ac:dyDescent="0.3">
      <c r="A399" s="26" t="s">
        <v>3523</v>
      </c>
      <c r="B399" s="22">
        <v>0</v>
      </c>
      <c r="C399" s="22">
        <v>0</v>
      </c>
    </row>
    <row r="400" spans="1:3" x14ac:dyDescent="0.3">
      <c r="A400" s="26" t="s">
        <v>2876</v>
      </c>
      <c r="B400" s="22">
        <v>0</v>
      </c>
      <c r="C400" s="22">
        <v>0</v>
      </c>
    </row>
    <row r="401" spans="1:3" x14ac:dyDescent="0.3">
      <c r="A401" s="26" t="s">
        <v>2869</v>
      </c>
      <c r="B401" s="22">
        <v>0</v>
      </c>
      <c r="C401" s="22">
        <v>0</v>
      </c>
    </row>
    <row r="402" spans="1:3" x14ac:dyDescent="0.3">
      <c r="A402" s="26" t="s">
        <v>3242</v>
      </c>
      <c r="B402" s="22">
        <v>0</v>
      </c>
      <c r="C402" s="22">
        <v>0</v>
      </c>
    </row>
    <row r="403" spans="1:3" x14ac:dyDescent="0.3">
      <c r="A403" s="26" t="s">
        <v>3597</v>
      </c>
      <c r="B403" s="22">
        <v>0</v>
      </c>
      <c r="C403" s="22">
        <v>0</v>
      </c>
    </row>
    <row r="404" spans="1:3" x14ac:dyDescent="0.3">
      <c r="A404" s="26" t="s">
        <v>2664</v>
      </c>
      <c r="B404" s="22">
        <v>0</v>
      </c>
      <c r="C404" s="22">
        <v>0</v>
      </c>
    </row>
    <row r="405" spans="1:3" x14ac:dyDescent="0.3">
      <c r="A405" s="26" t="s">
        <v>637</v>
      </c>
      <c r="B405" s="22">
        <v>0</v>
      </c>
      <c r="C405" s="22">
        <v>0</v>
      </c>
    </row>
    <row r="406" spans="1:3" x14ac:dyDescent="0.3">
      <c r="A406" s="26" t="s">
        <v>2650</v>
      </c>
      <c r="B406" s="22">
        <v>0</v>
      </c>
      <c r="C406" s="22">
        <v>0</v>
      </c>
    </row>
    <row r="407" spans="1:3" x14ac:dyDescent="0.3">
      <c r="A407" s="26" t="s">
        <v>642</v>
      </c>
      <c r="B407" s="22">
        <v>0</v>
      </c>
      <c r="C407" s="22">
        <v>0</v>
      </c>
    </row>
    <row r="408" spans="1:3" x14ac:dyDescent="0.3">
      <c r="A408" s="26" t="s">
        <v>3234</v>
      </c>
      <c r="B408" s="22">
        <v>0</v>
      </c>
      <c r="C408" s="22">
        <v>0</v>
      </c>
    </row>
    <row r="409" spans="1:3" x14ac:dyDescent="0.3">
      <c r="A409" s="26" t="s">
        <v>3391</v>
      </c>
      <c r="B409" s="22">
        <v>0</v>
      </c>
      <c r="C409" s="22">
        <v>0</v>
      </c>
    </row>
    <row r="410" spans="1:3" x14ac:dyDescent="0.3">
      <c r="A410" s="26" t="s">
        <v>2439</v>
      </c>
      <c r="B410" s="22">
        <v>0</v>
      </c>
      <c r="C410" s="22">
        <v>0</v>
      </c>
    </row>
    <row r="411" spans="1:3" x14ac:dyDescent="0.3">
      <c r="A411" s="26" t="s">
        <v>2637</v>
      </c>
      <c r="B411" s="22">
        <v>0</v>
      </c>
      <c r="C411" s="22">
        <v>0</v>
      </c>
    </row>
    <row r="412" spans="1:3" x14ac:dyDescent="0.3">
      <c r="A412" s="26" t="s">
        <v>3717</v>
      </c>
      <c r="B412" s="22">
        <v>0</v>
      </c>
      <c r="C412" s="22">
        <v>0</v>
      </c>
    </row>
    <row r="413" spans="1:3" x14ac:dyDescent="0.3">
      <c r="A413" s="26" t="s">
        <v>3041</v>
      </c>
      <c r="B413" s="22">
        <v>0</v>
      </c>
      <c r="C413" s="22">
        <v>0</v>
      </c>
    </row>
    <row r="414" spans="1:3" x14ac:dyDescent="0.3">
      <c r="A414" s="26" t="s">
        <v>2994</v>
      </c>
      <c r="B414" s="22">
        <v>0</v>
      </c>
      <c r="C414" s="22">
        <v>0</v>
      </c>
    </row>
    <row r="415" spans="1:3" x14ac:dyDescent="0.3">
      <c r="A415" s="26" t="s">
        <v>645</v>
      </c>
      <c r="B415" s="22">
        <v>0</v>
      </c>
      <c r="C415" s="22">
        <v>0</v>
      </c>
    </row>
    <row r="416" spans="1:3" x14ac:dyDescent="0.3">
      <c r="A416" s="26" t="s">
        <v>3786</v>
      </c>
      <c r="B416" s="22">
        <v>0</v>
      </c>
      <c r="C416" s="22">
        <v>0</v>
      </c>
    </row>
    <row r="417" spans="1:3" x14ac:dyDescent="0.3">
      <c r="A417" s="26" t="s">
        <v>3727</v>
      </c>
      <c r="B417" s="22">
        <v>0</v>
      </c>
      <c r="C417" s="22">
        <v>0</v>
      </c>
    </row>
    <row r="418" spans="1:3" x14ac:dyDescent="0.3">
      <c r="A418" s="26" t="s">
        <v>2695</v>
      </c>
      <c r="B418" s="22">
        <v>0</v>
      </c>
      <c r="C418" s="22">
        <v>0</v>
      </c>
    </row>
    <row r="419" spans="1:3" x14ac:dyDescent="0.3">
      <c r="A419" s="26" t="s">
        <v>3752</v>
      </c>
      <c r="B419" s="22">
        <v>0</v>
      </c>
      <c r="C419" s="22">
        <v>0</v>
      </c>
    </row>
    <row r="420" spans="1:3" x14ac:dyDescent="0.3">
      <c r="A420" s="26" t="s">
        <v>3265</v>
      </c>
      <c r="B420" s="22">
        <v>0</v>
      </c>
      <c r="C420" s="22">
        <v>0</v>
      </c>
    </row>
    <row r="421" spans="1:3" x14ac:dyDescent="0.3">
      <c r="A421" s="26" t="s">
        <v>2811</v>
      </c>
      <c r="B421" s="22">
        <v>0</v>
      </c>
      <c r="C421" s="22">
        <v>0</v>
      </c>
    </row>
    <row r="422" spans="1:3" x14ac:dyDescent="0.3">
      <c r="A422" s="26" t="s">
        <v>2060</v>
      </c>
      <c r="B422" s="22">
        <v>0</v>
      </c>
      <c r="C422" s="22">
        <v>0</v>
      </c>
    </row>
    <row r="423" spans="1:3" x14ac:dyDescent="0.3">
      <c r="A423" s="26" t="s">
        <v>3187</v>
      </c>
      <c r="B423" s="22">
        <v>0</v>
      </c>
      <c r="C423" s="22">
        <v>0</v>
      </c>
    </row>
    <row r="424" spans="1:3" x14ac:dyDescent="0.3">
      <c r="A424" s="26" t="s">
        <v>3748</v>
      </c>
      <c r="B424" s="22">
        <v>0</v>
      </c>
      <c r="C424" s="22">
        <v>0</v>
      </c>
    </row>
    <row r="425" spans="1:3" x14ac:dyDescent="0.3">
      <c r="A425" s="26" t="s">
        <v>3767</v>
      </c>
      <c r="B425" s="22">
        <v>0</v>
      </c>
      <c r="C425" s="22">
        <v>0</v>
      </c>
    </row>
    <row r="426" spans="1:3" x14ac:dyDescent="0.3">
      <c r="A426" s="26" t="s">
        <v>666</v>
      </c>
      <c r="B426" s="22">
        <v>0</v>
      </c>
      <c r="C426" s="22">
        <v>0</v>
      </c>
    </row>
    <row r="427" spans="1:3" x14ac:dyDescent="0.3">
      <c r="A427" s="26" t="s">
        <v>2077</v>
      </c>
      <c r="B427" s="22">
        <v>0</v>
      </c>
      <c r="C427" s="22">
        <v>0</v>
      </c>
    </row>
    <row r="428" spans="1:3" x14ac:dyDescent="0.3">
      <c r="A428" s="26" t="s">
        <v>724</v>
      </c>
      <c r="B428" s="22">
        <v>0</v>
      </c>
      <c r="C428" s="22">
        <v>0</v>
      </c>
    </row>
    <row r="429" spans="1:3" x14ac:dyDescent="0.3">
      <c r="A429" s="26" t="s">
        <v>720</v>
      </c>
      <c r="B429" s="22">
        <v>0</v>
      </c>
      <c r="C429" s="22">
        <v>0</v>
      </c>
    </row>
    <row r="430" spans="1:3" x14ac:dyDescent="0.3">
      <c r="A430" s="26" t="s">
        <v>3831</v>
      </c>
      <c r="B430" s="22">
        <v>0</v>
      </c>
      <c r="C430" s="22">
        <v>0</v>
      </c>
    </row>
    <row r="431" spans="1:3" x14ac:dyDescent="0.3">
      <c r="A431" s="26" t="s">
        <v>3446</v>
      </c>
      <c r="B431" s="22">
        <v>0</v>
      </c>
      <c r="C431" s="22">
        <v>0</v>
      </c>
    </row>
    <row r="432" spans="1:3" x14ac:dyDescent="0.3">
      <c r="A432" s="26" t="s">
        <v>3073</v>
      </c>
      <c r="B432" s="22">
        <v>0</v>
      </c>
      <c r="C432" s="22">
        <v>0</v>
      </c>
    </row>
    <row r="433" spans="1:3" x14ac:dyDescent="0.3">
      <c r="A433" s="26" t="s">
        <v>3624</v>
      </c>
      <c r="B433" s="22">
        <v>0</v>
      </c>
      <c r="C433" s="22">
        <v>0</v>
      </c>
    </row>
    <row r="434" spans="1:3" x14ac:dyDescent="0.3">
      <c r="A434" s="26" t="s">
        <v>3819</v>
      </c>
      <c r="B434" s="22">
        <v>0</v>
      </c>
      <c r="C434" s="22">
        <v>0</v>
      </c>
    </row>
    <row r="435" spans="1:3" x14ac:dyDescent="0.3">
      <c r="A435" s="26" t="s">
        <v>4413</v>
      </c>
      <c r="B435" s="22">
        <v>681.25964386920293</v>
      </c>
      <c r="C435" s="22">
        <v>128.40565558553843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2FC2-B2C0-41F4-9028-DA7360A6AE5F}">
  <sheetPr codeName="Sheet9"/>
  <dimension ref="A1:AF103"/>
  <sheetViews>
    <sheetView workbookViewId="0">
      <selection activeCell="F5" sqref="F5"/>
    </sheetView>
  </sheetViews>
  <sheetFormatPr defaultRowHeight="14.4" x14ac:dyDescent="0.3"/>
  <cols>
    <col min="1" max="1" width="5.33203125" bestFit="1" customWidth="1"/>
    <col min="2" max="2" width="19.33203125" bestFit="1" customWidth="1"/>
    <col min="3" max="3" width="17.33203125" bestFit="1" customWidth="1"/>
    <col min="4" max="4" width="7.88671875" bestFit="1" customWidth="1"/>
    <col min="5" max="5" width="6.44140625" bestFit="1" customWidth="1"/>
    <col min="6" max="6" width="6.21875" bestFit="1" customWidth="1"/>
    <col min="7" max="7" width="8.88671875" bestFit="1" customWidth="1"/>
    <col min="8" max="8" width="15.5546875" bestFit="1" customWidth="1"/>
    <col min="9" max="9" width="12" bestFit="1" customWidth="1"/>
    <col min="10" max="10" width="13" bestFit="1" customWidth="1"/>
    <col min="11" max="11" width="11" bestFit="1" customWidth="1"/>
    <col min="12" max="12" width="10.109375" bestFit="1" customWidth="1"/>
    <col min="13" max="13" width="6.109375" bestFit="1" customWidth="1"/>
    <col min="14" max="14" width="5.44140625" bestFit="1" customWidth="1"/>
    <col min="15" max="15" width="6.88671875" bestFit="1" customWidth="1"/>
    <col min="16" max="16" width="5.5546875" bestFit="1" customWidth="1"/>
    <col min="17" max="17" width="7" bestFit="1" customWidth="1"/>
    <col min="18" max="18" width="12" bestFit="1" customWidth="1"/>
    <col min="19" max="19" width="6.21875" bestFit="1" customWidth="1"/>
    <col min="20" max="20" width="9.5546875" bestFit="1" customWidth="1"/>
    <col min="21" max="21" width="12.88671875" bestFit="1" customWidth="1"/>
    <col min="22" max="22" width="12" bestFit="1" customWidth="1"/>
    <col min="23" max="23" width="11.88671875" bestFit="1" customWidth="1"/>
    <col min="24" max="24" width="11.44140625" bestFit="1" customWidth="1"/>
    <col min="25" max="25" width="6.77734375" bestFit="1" customWidth="1"/>
    <col min="26" max="26" width="7.88671875" bestFit="1" customWidth="1"/>
    <col min="27" max="27" width="16.6640625" bestFit="1" customWidth="1"/>
    <col min="28" max="28" width="13" bestFit="1" customWidth="1"/>
    <col min="29" max="29" width="17" bestFit="1" customWidth="1"/>
    <col min="30" max="31" width="6.6640625" bestFit="1" customWidth="1"/>
    <col min="32" max="32" width="7.44140625" bestFit="1" customWidth="1"/>
    <col min="33" max="33" width="12.88671875" bestFit="1" customWidth="1"/>
    <col min="34" max="34" width="13.21875" bestFit="1" customWidth="1"/>
    <col min="35" max="36" width="12.5546875" bestFit="1" customWidth="1"/>
    <col min="37" max="37" width="13.33203125" bestFit="1" customWidth="1"/>
    <col min="38" max="38" width="16.77734375" bestFit="1" customWidth="1"/>
    <col min="39" max="39" width="17.109375" bestFit="1" customWidth="1"/>
    <col min="40" max="40" width="6.88671875" customWidth="1"/>
  </cols>
  <sheetData>
    <row r="1" spans="1:32" x14ac:dyDescent="0.3">
      <c r="A1" t="s">
        <v>0</v>
      </c>
      <c r="B1" t="s">
        <v>1</v>
      </c>
      <c r="C1" t="s">
        <v>3893</v>
      </c>
      <c r="D1" t="s">
        <v>1022</v>
      </c>
      <c r="E1" t="s">
        <v>4</v>
      </c>
      <c r="F1" t="s">
        <v>1157</v>
      </c>
      <c r="G1" t="s">
        <v>1131</v>
      </c>
      <c r="H1" t="s">
        <v>992</v>
      </c>
      <c r="I1" t="s">
        <v>3896</v>
      </c>
      <c r="J1" t="s">
        <v>3897</v>
      </c>
      <c r="K1" t="s">
        <v>1135</v>
      </c>
      <c r="L1" t="s">
        <v>3898</v>
      </c>
      <c r="M1" t="s">
        <v>1051</v>
      </c>
      <c r="N1" t="s">
        <v>1161</v>
      </c>
      <c r="O1" t="s">
        <v>3899</v>
      </c>
      <c r="P1" t="s">
        <v>3900</v>
      </c>
      <c r="Q1" t="s">
        <v>3901</v>
      </c>
      <c r="R1" t="s">
        <v>3902</v>
      </c>
      <c r="S1" t="s">
        <v>1163</v>
      </c>
      <c r="T1" t="s">
        <v>3903</v>
      </c>
      <c r="U1" t="s">
        <v>3904</v>
      </c>
      <c r="V1" t="s">
        <v>3905</v>
      </c>
      <c r="W1" t="s">
        <v>3906</v>
      </c>
      <c r="X1" t="s">
        <v>3907</v>
      </c>
      <c r="Y1" t="s">
        <v>3908</v>
      </c>
      <c r="Z1" t="s">
        <v>3909</v>
      </c>
      <c r="AA1" t="s">
        <v>3910</v>
      </c>
      <c r="AB1" t="s">
        <v>3911</v>
      </c>
      <c r="AC1" t="s">
        <v>3912</v>
      </c>
      <c r="AD1" t="s">
        <v>3913</v>
      </c>
      <c r="AE1" t="s">
        <v>3914</v>
      </c>
      <c r="AF1" t="s">
        <v>3915</v>
      </c>
    </row>
    <row r="2" spans="1:32" x14ac:dyDescent="0.3">
      <c r="A2" s="2" t="s">
        <v>1237</v>
      </c>
      <c r="B2" s="2" t="s">
        <v>147</v>
      </c>
      <c r="C2" t="s">
        <v>147</v>
      </c>
      <c r="D2" s="2" t="s">
        <v>80</v>
      </c>
      <c r="E2" s="2" t="s">
        <v>1238</v>
      </c>
      <c r="F2" s="2" t="s">
        <v>38</v>
      </c>
      <c r="G2" s="2" t="s">
        <v>1242</v>
      </c>
      <c r="H2" s="2" t="s">
        <v>1242</v>
      </c>
      <c r="I2" s="2" t="s">
        <v>3916</v>
      </c>
      <c r="J2" s="2" t="s">
        <v>3917</v>
      </c>
      <c r="K2" s="2" t="s">
        <v>3918</v>
      </c>
      <c r="L2" s="2" t="s">
        <v>3919</v>
      </c>
      <c r="M2" s="2" t="s">
        <v>3920</v>
      </c>
      <c r="N2" s="2" t="s">
        <v>1328</v>
      </c>
      <c r="O2" s="2" t="s">
        <v>1584</v>
      </c>
      <c r="P2" s="2" t="s">
        <v>1242</v>
      </c>
      <c r="Q2" s="2" t="s">
        <v>1654</v>
      </c>
      <c r="R2" s="2" t="s">
        <v>1755</v>
      </c>
      <c r="S2" s="2" t="s">
        <v>1504</v>
      </c>
      <c r="T2" s="2" t="s">
        <v>3921</v>
      </c>
      <c r="U2" s="2" t="s">
        <v>1718</v>
      </c>
      <c r="V2" s="2" t="s">
        <v>1573</v>
      </c>
      <c r="W2" s="2" t="s">
        <v>3922</v>
      </c>
      <c r="X2" s="2" t="s">
        <v>3923</v>
      </c>
      <c r="Y2" s="2"/>
      <c r="Z2" s="2" t="s">
        <v>1328</v>
      </c>
      <c r="AA2" s="2" t="s">
        <v>1388</v>
      </c>
      <c r="AB2" s="2" t="s">
        <v>3924</v>
      </c>
      <c r="AC2" s="2" t="s">
        <v>3925</v>
      </c>
      <c r="AD2" s="2" t="s">
        <v>1572</v>
      </c>
      <c r="AE2" s="2" t="s">
        <v>1237</v>
      </c>
      <c r="AF2" s="2" t="s">
        <v>1248</v>
      </c>
    </row>
    <row r="3" spans="1:32" x14ac:dyDescent="0.3">
      <c r="A3" s="2" t="s">
        <v>1248</v>
      </c>
      <c r="B3" s="2" t="s">
        <v>89</v>
      </c>
      <c r="C3" t="s">
        <v>89</v>
      </c>
      <c r="D3" s="2" t="s">
        <v>63</v>
      </c>
      <c r="E3" s="2" t="s">
        <v>1238</v>
      </c>
      <c r="F3" s="2" t="s">
        <v>38</v>
      </c>
      <c r="G3" s="2" t="s">
        <v>1242</v>
      </c>
      <c r="H3" s="2" t="s">
        <v>1242</v>
      </c>
      <c r="I3" s="2" t="s">
        <v>3926</v>
      </c>
      <c r="J3" s="2" t="s">
        <v>3927</v>
      </c>
      <c r="K3" s="2" t="s">
        <v>3918</v>
      </c>
      <c r="L3" s="2" t="s">
        <v>3928</v>
      </c>
      <c r="M3" s="2" t="s">
        <v>3929</v>
      </c>
      <c r="N3" s="2" t="s">
        <v>1254</v>
      </c>
      <c r="O3" s="2" t="s">
        <v>1424</v>
      </c>
      <c r="P3" s="2" t="s">
        <v>1358</v>
      </c>
      <c r="Q3" s="2" t="s">
        <v>1271</v>
      </c>
      <c r="R3" s="2" t="s">
        <v>1522</v>
      </c>
      <c r="S3" s="2" t="s">
        <v>1375</v>
      </c>
      <c r="T3" s="2" t="s">
        <v>1597</v>
      </c>
      <c r="U3" s="2" t="s">
        <v>1643</v>
      </c>
      <c r="V3" s="2" t="s">
        <v>3930</v>
      </c>
      <c r="W3" s="2" t="s">
        <v>3931</v>
      </c>
      <c r="X3" s="2" t="s">
        <v>3932</v>
      </c>
      <c r="Y3" s="2"/>
      <c r="Z3" s="2" t="s">
        <v>1376</v>
      </c>
      <c r="AA3" s="2" t="s">
        <v>1822</v>
      </c>
      <c r="AB3" s="2" t="s">
        <v>3933</v>
      </c>
      <c r="AC3" s="2" t="s">
        <v>3934</v>
      </c>
      <c r="AD3" s="2" t="s">
        <v>1718</v>
      </c>
      <c r="AE3" s="2" t="s">
        <v>1248</v>
      </c>
      <c r="AF3" s="2" t="s">
        <v>1248</v>
      </c>
    </row>
    <row r="4" spans="1:32" x14ac:dyDescent="0.3">
      <c r="A4" s="2" t="s">
        <v>1257</v>
      </c>
      <c r="B4" s="2" t="s">
        <v>137</v>
      </c>
      <c r="C4" t="s">
        <v>137</v>
      </c>
      <c r="D4" s="2" t="s">
        <v>84</v>
      </c>
      <c r="E4" s="2" t="s">
        <v>1352</v>
      </c>
      <c r="F4" s="2" t="s">
        <v>38</v>
      </c>
      <c r="G4" s="2" t="s">
        <v>1239</v>
      </c>
      <c r="H4" s="2" t="s">
        <v>1239</v>
      </c>
      <c r="I4" s="2" t="s">
        <v>3935</v>
      </c>
      <c r="J4" s="2" t="s">
        <v>3936</v>
      </c>
      <c r="K4" s="2" t="s">
        <v>3937</v>
      </c>
      <c r="L4" s="2" t="s">
        <v>3938</v>
      </c>
      <c r="M4" s="2" t="s">
        <v>3939</v>
      </c>
      <c r="N4" s="2" t="s">
        <v>1307</v>
      </c>
      <c r="O4" s="2" t="s">
        <v>1382</v>
      </c>
      <c r="P4" s="2" t="s">
        <v>1293</v>
      </c>
      <c r="Q4" s="2" t="s">
        <v>1599</v>
      </c>
      <c r="R4" s="2" t="s">
        <v>1533</v>
      </c>
      <c r="S4" s="2" t="s">
        <v>1472</v>
      </c>
      <c r="T4" s="2" t="s">
        <v>1651</v>
      </c>
      <c r="U4" s="2" t="s">
        <v>1643</v>
      </c>
      <c r="V4" s="2" t="s">
        <v>3940</v>
      </c>
      <c r="W4" s="2" t="s">
        <v>3941</v>
      </c>
      <c r="X4" s="2" t="s">
        <v>3942</v>
      </c>
      <c r="Y4" s="2"/>
      <c r="Z4" s="2" t="s">
        <v>1390</v>
      </c>
      <c r="AA4" s="2" t="s">
        <v>1856</v>
      </c>
      <c r="AB4" s="2" t="s">
        <v>3943</v>
      </c>
      <c r="AC4" s="2" t="s">
        <v>3944</v>
      </c>
      <c r="AD4" s="2" t="s">
        <v>1623</v>
      </c>
      <c r="AE4" s="2" t="s">
        <v>1257</v>
      </c>
      <c r="AF4" s="2" t="s">
        <v>1248</v>
      </c>
    </row>
    <row r="5" spans="1:32" x14ac:dyDescent="0.3">
      <c r="A5" s="2" t="s">
        <v>1265</v>
      </c>
      <c r="B5" s="2" t="s">
        <v>144</v>
      </c>
      <c r="C5" t="s">
        <v>144</v>
      </c>
      <c r="D5" s="2" t="s">
        <v>101</v>
      </c>
      <c r="E5" s="2" t="s">
        <v>1448</v>
      </c>
      <c r="F5" s="2" t="s">
        <v>38</v>
      </c>
      <c r="G5" s="2" t="s">
        <v>1242</v>
      </c>
      <c r="H5" s="2" t="s">
        <v>1242</v>
      </c>
      <c r="I5" s="2" t="s">
        <v>3945</v>
      </c>
      <c r="J5" s="2" t="s">
        <v>3946</v>
      </c>
      <c r="K5" s="2" t="s">
        <v>3947</v>
      </c>
      <c r="L5" s="2" t="s">
        <v>3948</v>
      </c>
      <c r="M5" s="2" t="s">
        <v>3949</v>
      </c>
      <c r="N5" s="2" t="s">
        <v>1249</v>
      </c>
      <c r="O5" s="2" t="s">
        <v>1455</v>
      </c>
      <c r="P5" s="2" t="s">
        <v>1260</v>
      </c>
      <c r="Q5" s="2" t="s">
        <v>1554</v>
      </c>
      <c r="R5" s="2" t="s">
        <v>1552</v>
      </c>
      <c r="S5" s="2" t="s">
        <v>1277</v>
      </c>
      <c r="T5" s="2" t="s">
        <v>1716</v>
      </c>
      <c r="U5" s="2" t="s">
        <v>1589</v>
      </c>
      <c r="V5" s="2" t="s">
        <v>3940</v>
      </c>
      <c r="W5" s="2" t="s">
        <v>3950</v>
      </c>
      <c r="X5" s="2" t="s">
        <v>3951</v>
      </c>
      <c r="Y5" s="2"/>
      <c r="Z5" s="2" t="s">
        <v>1311</v>
      </c>
      <c r="AA5" s="2" t="s">
        <v>1567</v>
      </c>
      <c r="AB5" s="2" t="s">
        <v>3952</v>
      </c>
      <c r="AC5" s="2" t="s">
        <v>3953</v>
      </c>
      <c r="AD5" s="2" t="s">
        <v>1382</v>
      </c>
      <c r="AE5" s="2" t="s">
        <v>1237</v>
      </c>
      <c r="AF5" s="2" t="s">
        <v>1237</v>
      </c>
    </row>
    <row r="6" spans="1:32" x14ac:dyDescent="0.3">
      <c r="A6" s="2" t="s">
        <v>1247</v>
      </c>
      <c r="B6" s="2" t="s">
        <v>126</v>
      </c>
      <c r="C6" t="s">
        <v>126</v>
      </c>
      <c r="D6" s="2" t="s">
        <v>76</v>
      </c>
      <c r="E6" s="2" t="s">
        <v>1311</v>
      </c>
      <c r="F6" s="2" t="s">
        <v>38</v>
      </c>
      <c r="G6" s="2" t="s">
        <v>1242</v>
      </c>
      <c r="H6" s="2" t="s">
        <v>1242</v>
      </c>
      <c r="I6" s="2" t="s">
        <v>3916</v>
      </c>
      <c r="J6" s="2" t="s">
        <v>3954</v>
      </c>
      <c r="K6" s="2" t="s">
        <v>3955</v>
      </c>
      <c r="L6" s="2" t="s">
        <v>3956</v>
      </c>
      <c r="M6" s="2" t="s">
        <v>3957</v>
      </c>
      <c r="N6" s="2" t="s">
        <v>1311</v>
      </c>
      <c r="O6" s="2" t="s">
        <v>1278</v>
      </c>
      <c r="P6" s="2" t="s">
        <v>1275</v>
      </c>
      <c r="Q6" s="2" t="s">
        <v>1594</v>
      </c>
      <c r="R6" s="2" t="s">
        <v>1515</v>
      </c>
      <c r="S6" s="2" t="s">
        <v>1325</v>
      </c>
      <c r="T6" s="2" t="s">
        <v>1709</v>
      </c>
      <c r="U6" s="2" t="s">
        <v>1718</v>
      </c>
      <c r="V6" s="2" t="s">
        <v>3958</v>
      </c>
      <c r="W6" s="2" t="s">
        <v>3959</v>
      </c>
      <c r="X6" s="2" t="s">
        <v>3960</v>
      </c>
      <c r="Y6" s="2"/>
      <c r="Z6" s="2" t="s">
        <v>1409</v>
      </c>
      <c r="AA6" s="2" t="s">
        <v>1764</v>
      </c>
      <c r="AB6" s="2" t="s">
        <v>3961</v>
      </c>
      <c r="AC6" s="2" t="s">
        <v>3962</v>
      </c>
      <c r="AD6" s="2" t="s">
        <v>1512</v>
      </c>
      <c r="AE6" s="2" t="s">
        <v>1248</v>
      </c>
      <c r="AF6" s="2" t="s">
        <v>1265</v>
      </c>
    </row>
    <row r="7" spans="1:32" x14ac:dyDescent="0.3">
      <c r="A7" s="2" t="s">
        <v>1280</v>
      </c>
      <c r="B7" s="2" t="s">
        <v>58</v>
      </c>
      <c r="C7" t="s">
        <v>58</v>
      </c>
      <c r="D7" s="2" t="s">
        <v>44</v>
      </c>
      <c r="E7" s="2" t="s">
        <v>1307</v>
      </c>
      <c r="F7" s="2" t="s">
        <v>38</v>
      </c>
      <c r="G7" s="2" t="s">
        <v>1242</v>
      </c>
      <c r="H7" s="2" t="s">
        <v>1242</v>
      </c>
      <c r="I7" s="2" t="s">
        <v>3963</v>
      </c>
      <c r="J7" s="2" t="s">
        <v>3954</v>
      </c>
      <c r="K7" s="2" t="s">
        <v>3964</v>
      </c>
      <c r="L7" s="2" t="s">
        <v>3965</v>
      </c>
      <c r="M7" s="2" t="s">
        <v>3966</v>
      </c>
      <c r="N7" s="2" t="s">
        <v>1358</v>
      </c>
      <c r="O7" s="2" t="s">
        <v>1263</v>
      </c>
      <c r="P7" s="2" t="s">
        <v>1310</v>
      </c>
      <c r="Q7" s="2" t="s">
        <v>1495</v>
      </c>
      <c r="R7" s="2" t="s">
        <v>1526</v>
      </c>
      <c r="S7" s="2" t="s">
        <v>1261</v>
      </c>
      <c r="T7" s="2" t="s">
        <v>1597</v>
      </c>
      <c r="U7" s="2" t="s">
        <v>1628</v>
      </c>
      <c r="V7" s="2" t="s">
        <v>3967</v>
      </c>
      <c r="W7" s="2" t="s">
        <v>3968</v>
      </c>
      <c r="X7" s="2" t="s">
        <v>3969</v>
      </c>
      <c r="Y7" s="2"/>
      <c r="Z7" s="2" t="s">
        <v>1266</v>
      </c>
      <c r="AA7" s="2" t="s">
        <v>1407</v>
      </c>
      <c r="AB7" s="2" t="s">
        <v>3970</v>
      </c>
      <c r="AC7" s="2" t="s">
        <v>3971</v>
      </c>
      <c r="AD7" s="2" t="s">
        <v>1308</v>
      </c>
      <c r="AE7" s="2"/>
      <c r="AF7" s="2"/>
    </row>
    <row r="8" spans="1:32" x14ac:dyDescent="0.3">
      <c r="A8" s="2" t="s">
        <v>1275</v>
      </c>
      <c r="B8" s="2" t="s">
        <v>152</v>
      </c>
      <c r="C8" t="s">
        <v>152</v>
      </c>
      <c r="D8" s="2" t="s">
        <v>56</v>
      </c>
      <c r="E8" s="2" t="s">
        <v>1338</v>
      </c>
      <c r="F8" s="2" t="s">
        <v>38</v>
      </c>
      <c r="G8" s="2" t="s">
        <v>1242</v>
      </c>
      <c r="H8" s="2" t="s">
        <v>1242</v>
      </c>
      <c r="I8" s="2" t="s">
        <v>3972</v>
      </c>
      <c r="J8" s="2" t="s">
        <v>3973</v>
      </c>
      <c r="K8" s="2" t="s">
        <v>3974</v>
      </c>
      <c r="L8" s="2" t="s">
        <v>3975</v>
      </c>
      <c r="M8" s="2" t="s">
        <v>3976</v>
      </c>
      <c r="N8" s="2" t="s">
        <v>1266</v>
      </c>
      <c r="O8" s="2" t="s">
        <v>1455</v>
      </c>
      <c r="P8" s="2" t="s">
        <v>1357</v>
      </c>
      <c r="Q8" s="2" t="s">
        <v>1572</v>
      </c>
      <c r="R8" s="2" t="s">
        <v>1347</v>
      </c>
      <c r="S8" s="2" t="s">
        <v>1270</v>
      </c>
      <c r="T8" s="2" t="s">
        <v>1700</v>
      </c>
      <c r="U8" s="2" t="s">
        <v>1643</v>
      </c>
      <c r="V8" s="2" t="s">
        <v>1573</v>
      </c>
      <c r="W8" s="2" t="s">
        <v>3977</v>
      </c>
      <c r="X8" s="2" t="s">
        <v>1327</v>
      </c>
      <c r="Y8" s="2"/>
      <c r="Z8" s="2" t="s">
        <v>1352</v>
      </c>
      <c r="AA8" s="2" t="s">
        <v>1757</v>
      </c>
      <c r="AB8" s="2" t="s">
        <v>3978</v>
      </c>
      <c r="AC8" s="2" t="s">
        <v>3979</v>
      </c>
      <c r="AD8" s="2" t="s">
        <v>1579</v>
      </c>
      <c r="AE8" s="2" t="s">
        <v>1237</v>
      </c>
      <c r="AF8" s="2" t="s">
        <v>1248</v>
      </c>
    </row>
    <row r="9" spans="1:32" x14ac:dyDescent="0.3">
      <c r="A9" s="2" t="s">
        <v>1260</v>
      </c>
      <c r="B9" s="2" t="s">
        <v>1555</v>
      </c>
      <c r="C9" t="s">
        <v>122</v>
      </c>
      <c r="D9" s="2" t="s">
        <v>42</v>
      </c>
      <c r="E9" s="2" t="s">
        <v>1314</v>
      </c>
      <c r="F9" s="2" t="s">
        <v>38</v>
      </c>
      <c r="G9" s="2" t="s">
        <v>1242</v>
      </c>
      <c r="H9" s="2" t="s">
        <v>1242</v>
      </c>
      <c r="I9" s="2" t="s">
        <v>3980</v>
      </c>
      <c r="J9" s="2" t="s">
        <v>3981</v>
      </c>
      <c r="K9" s="2" t="s">
        <v>3982</v>
      </c>
      <c r="L9" s="2" t="s">
        <v>3983</v>
      </c>
      <c r="M9" s="2" t="s">
        <v>3984</v>
      </c>
      <c r="N9" s="2" t="s">
        <v>1307</v>
      </c>
      <c r="O9" s="2" t="s">
        <v>1334</v>
      </c>
      <c r="P9" s="2" t="s">
        <v>1265</v>
      </c>
      <c r="Q9" s="2" t="s">
        <v>1676</v>
      </c>
      <c r="R9" s="2" t="s">
        <v>1720</v>
      </c>
      <c r="S9" s="2" t="s">
        <v>1244</v>
      </c>
      <c r="T9" s="2" t="s">
        <v>1718</v>
      </c>
      <c r="U9" s="2" t="s">
        <v>3985</v>
      </c>
      <c r="V9" s="2" t="s">
        <v>1496</v>
      </c>
      <c r="W9" s="2" t="s">
        <v>3986</v>
      </c>
      <c r="X9" s="2" t="s">
        <v>3987</v>
      </c>
      <c r="Y9" s="2"/>
      <c r="Z9" s="2" t="s">
        <v>1314</v>
      </c>
      <c r="AA9" s="2" t="s">
        <v>1825</v>
      </c>
      <c r="AB9" s="2" t="s">
        <v>3934</v>
      </c>
      <c r="AC9" s="2" t="s">
        <v>3988</v>
      </c>
      <c r="AD9" s="2" t="s">
        <v>1548</v>
      </c>
      <c r="AE9" s="2" t="s">
        <v>1248</v>
      </c>
      <c r="AF9" s="2" t="s">
        <v>1257</v>
      </c>
    </row>
    <row r="10" spans="1:32" x14ac:dyDescent="0.3">
      <c r="A10" s="2" t="s">
        <v>1299</v>
      </c>
      <c r="B10" s="2" t="s">
        <v>115</v>
      </c>
      <c r="C10" t="s">
        <v>115</v>
      </c>
      <c r="D10" s="2" t="s">
        <v>116</v>
      </c>
      <c r="E10" s="2" t="s">
        <v>1328</v>
      </c>
      <c r="F10" s="2" t="s">
        <v>38</v>
      </c>
      <c r="G10" s="2" t="s">
        <v>1242</v>
      </c>
      <c r="H10" s="2" t="s">
        <v>1242</v>
      </c>
      <c r="I10" s="2" t="s">
        <v>3989</v>
      </c>
      <c r="J10" s="2" t="s">
        <v>3990</v>
      </c>
      <c r="K10" s="2" t="s">
        <v>3991</v>
      </c>
      <c r="L10" s="2" t="s">
        <v>3992</v>
      </c>
      <c r="M10" s="2" t="s">
        <v>3993</v>
      </c>
      <c r="N10" s="2" t="s">
        <v>1357</v>
      </c>
      <c r="O10" s="2" t="s">
        <v>1308</v>
      </c>
      <c r="P10" s="2" t="s">
        <v>1252</v>
      </c>
      <c r="Q10" s="2" t="s">
        <v>1734</v>
      </c>
      <c r="R10" s="2" t="s">
        <v>1693</v>
      </c>
      <c r="S10" s="2" t="s">
        <v>1262</v>
      </c>
      <c r="T10" s="2" t="s">
        <v>1377</v>
      </c>
      <c r="U10" s="2" t="s">
        <v>1716</v>
      </c>
      <c r="V10" s="2" t="s">
        <v>1585</v>
      </c>
      <c r="W10" s="2" t="s">
        <v>3994</v>
      </c>
      <c r="X10" s="2" t="s">
        <v>3995</v>
      </c>
      <c r="Y10" s="2"/>
      <c r="Z10" s="2" t="s">
        <v>1390</v>
      </c>
      <c r="AA10" s="2" t="s">
        <v>1848</v>
      </c>
      <c r="AB10" s="2" t="s">
        <v>3996</v>
      </c>
      <c r="AC10" s="2" t="s">
        <v>3997</v>
      </c>
      <c r="AD10" s="2" t="s">
        <v>1641</v>
      </c>
      <c r="AE10" s="2" t="s">
        <v>1237</v>
      </c>
      <c r="AF10" s="2" t="s">
        <v>1248</v>
      </c>
    </row>
    <row r="11" spans="1:32" x14ac:dyDescent="0.3">
      <c r="A11" s="2" t="s">
        <v>1305</v>
      </c>
      <c r="B11" s="2" t="s">
        <v>153</v>
      </c>
      <c r="C11" t="s">
        <v>153</v>
      </c>
      <c r="D11" s="2" t="s">
        <v>54</v>
      </c>
      <c r="E11" s="2" t="s">
        <v>1249</v>
      </c>
      <c r="F11" s="2" t="s">
        <v>38</v>
      </c>
      <c r="G11" s="2" t="s">
        <v>1242</v>
      </c>
      <c r="H11" s="2" t="s">
        <v>1242</v>
      </c>
      <c r="I11" s="2" t="s">
        <v>3998</v>
      </c>
      <c r="J11" s="2" t="s">
        <v>1857</v>
      </c>
      <c r="K11" s="2" t="s">
        <v>3999</v>
      </c>
      <c r="L11" s="2" t="s">
        <v>4000</v>
      </c>
      <c r="M11" s="2" t="s">
        <v>4001</v>
      </c>
      <c r="N11" s="2" t="s">
        <v>1328</v>
      </c>
      <c r="O11" s="2" t="s">
        <v>1284</v>
      </c>
      <c r="P11" s="2" t="s">
        <v>1322</v>
      </c>
      <c r="Q11" s="2" t="s">
        <v>1455</v>
      </c>
      <c r="R11" s="2" t="s">
        <v>1368</v>
      </c>
      <c r="S11" s="2" t="s">
        <v>1475</v>
      </c>
      <c r="T11" s="2" t="s">
        <v>1623</v>
      </c>
      <c r="U11" s="2" t="s">
        <v>1560</v>
      </c>
      <c r="V11" s="2" t="s">
        <v>4002</v>
      </c>
      <c r="W11" s="2" t="s">
        <v>4003</v>
      </c>
      <c r="X11" s="2" t="s">
        <v>4004</v>
      </c>
      <c r="Y11" s="2"/>
      <c r="Z11" s="2" t="s">
        <v>1339</v>
      </c>
      <c r="AA11" s="2" t="s">
        <v>1826</v>
      </c>
      <c r="AB11" s="2" t="s">
        <v>4005</v>
      </c>
      <c r="AC11" s="2" t="s">
        <v>4006</v>
      </c>
      <c r="AD11" s="2" t="s">
        <v>1718</v>
      </c>
      <c r="AE11" s="2" t="s">
        <v>1237</v>
      </c>
      <c r="AF11" s="2" t="s">
        <v>1237</v>
      </c>
    </row>
    <row r="12" spans="1:32" x14ac:dyDescent="0.3">
      <c r="A12" s="2" t="s">
        <v>1310</v>
      </c>
      <c r="B12" s="2" t="s">
        <v>159</v>
      </c>
      <c r="C12" t="s">
        <v>159</v>
      </c>
      <c r="D12" s="2" t="s">
        <v>78</v>
      </c>
      <c r="E12" s="2" t="s">
        <v>1355</v>
      </c>
      <c r="F12" s="2" t="s">
        <v>38</v>
      </c>
      <c r="G12" s="2" t="s">
        <v>1296</v>
      </c>
      <c r="H12" s="2" t="s">
        <v>1296</v>
      </c>
      <c r="I12" s="2" t="s">
        <v>4007</v>
      </c>
      <c r="J12" s="2" t="s">
        <v>1854</v>
      </c>
      <c r="K12" s="2" t="s">
        <v>4008</v>
      </c>
      <c r="L12" s="2" t="s">
        <v>4009</v>
      </c>
      <c r="M12" s="2" t="s">
        <v>4010</v>
      </c>
      <c r="N12" s="2" t="s">
        <v>1242</v>
      </c>
      <c r="O12" s="2" t="s">
        <v>1606</v>
      </c>
      <c r="P12" s="2" t="s">
        <v>1293</v>
      </c>
      <c r="Q12" s="2" t="s">
        <v>1506</v>
      </c>
      <c r="R12" s="2" t="s">
        <v>1388</v>
      </c>
      <c r="S12" s="2" t="s">
        <v>1504</v>
      </c>
      <c r="T12" s="2" t="s">
        <v>1716</v>
      </c>
      <c r="U12" s="2" t="s">
        <v>1548</v>
      </c>
      <c r="V12" s="2" t="s">
        <v>4011</v>
      </c>
      <c r="W12" s="2" t="s">
        <v>4012</v>
      </c>
      <c r="X12" s="2" t="s">
        <v>4013</v>
      </c>
      <c r="Y12" s="2"/>
      <c r="Z12" s="2" t="s">
        <v>1409</v>
      </c>
      <c r="AA12" s="2" t="s">
        <v>1784</v>
      </c>
      <c r="AB12" s="2" t="s">
        <v>4014</v>
      </c>
      <c r="AC12" s="2" t="s">
        <v>4015</v>
      </c>
      <c r="AD12" s="2" t="s">
        <v>4016</v>
      </c>
      <c r="AE12" s="2"/>
      <c r="AF12" s="2"/>
    </row>
    <row r="13" spans="1:32" x14ac:dyDescent="0.3">
      <c r="A13" s="2" t="s">
        <v>1252</v>
      </c>
      <c r="B13" s="2" t="s">
        <v>160</v>
      </c>
      <c r="C13" t="s">
        <v>160</v>
      </c>
      <c r="D13" s="2" t="s">
        <v>99</v>
      </c>
      <c r="E13" s="2" t="s">
        <v>1238</v>
      </c>
      <c r="F13" s="2" t="s">
        <v>38</v>
      </c>
      <c r="G13" s="2" t="s">
        <v>1239</v>
      </c>
      <c r="H13" s="2" t="s">
        <v>1239</v>
      </c>
      <c r="I13" s="2" t="s">
        <v>4017</v>
      </c>
      <c r="J13" s="2" t="s">
        <v>1867</v>
      </c>
      <c r="K13" s="2" t="s">
        <v>4018</v>
      </c>
      <c r="L13" s="2" t="s">
        <v>1340</v>
      </c>
      <c r="M13" s="2" t="s">
        <v>4019</v>
      </c>
      <c r="N13" s="2" t="s">
        <v>1341</v>
      </c>
      <c r="O13" s="2" t="s">
        <v>1516</v>
      </c>
      <c r="P13" s="2" t="s">
        <v>1305</v>
      </c>
      <c r="Q13" s="2" t="s">
        <v>1593</v>
      </c>
      <c r="R13" s="2" t="s">
        <v>1613</v>
      </c>
      <c r="S13" s="2" t="s">
        <v>1325</v>
      </c>
      <c r="T13" s="2" t="s">
        <v>1646</v>
      </c>
      <c r="U13" s="2" t="s">
        <v>1695</v>
      </c>
      <c r="V13" s="2" t="s">
        <v>4020</v>
      </c>
      <c r="W13" s="2" t="s">
        <v>4021</v>
      </c>
      <c r="X13" s="2" t="s">
        <v>4022</v>
      </c>
      <c r="Y13" s="2"/>
      <c r="Z13" s="2" t="s">
        <v>1338</v>
      </c>
      <c r="AA13" s="2" t="s">
        <v>1770</v>
      </c>
      <c r="AB13" s="2" t="s">
        <v>4023</v>
      </c>
      <c r="AC13" s="2" t="s">
        <v>4024</v>
      </c>
      <c r="AD13" s="2" t="s">
        <v>1377</v>
      </c>
      <c r="AE13" s="2" t="s">
        <v>1257</v>
      </c>
      <c r="AF13" s="2" t="s">
        <v>1257</v>
      </c>
    </row>
    <row r="14" spans="1:32" x14ac:dyDescent="0.3">
      <c r="A14" s="2" t="s">
        <v>1296</v>
      </c>
      <c r="B14" s="2" t="s">
        <v>1491</v>
      </c>
      <c r="C14" t="s">
        <v>60</v>
      </c>
      <c r="D14" s="2" t="s">
        <v>61</v>
      </c>
      <c r="E14" s="2" t="s">
        <v>1364</v>
      </c>
      <c r="F14" s="2" t="s">
        <v>38</v>
      </c>
      <c r="G14" s="2" t="s">
        <v>1242</v>
      </c>
      <c r="H14" s="2" t="s">
        <v>1242</v>
      </c>
      <c r="I14" s="2" t="s">
        <v>4025</v>
      </c>
      <c r="J14" s="2" t="s">
        <v>4026</v>
      </c>
      <c r="K14" s="2" t="s">
        <v>4018</v>
      </c>
      <c r="L14" s="2" t="s">
        <v>4027</v>
      </c>
      <c r="M14" s="2" t="s">
        <v>4028</v>
      </c>
      <c r="N14" s="2" t="s">
        <v>1364</v>
      </c>
      <c r="O14" s="2" t="s">
        <v>1548</v>
      </c>
      <c r="P14" s="2" t="s">
        <v>1247</v>
      </c>
      <c r="Q14" s="2" t="s">
        <v>1703</v>
      </c>
      <c r="R14" s="2" t="s">
        <v>1722</v>
      </c>
      <c r="S14" s="2" t="s">
        <v>1297</v>
      </c>
      <c r="T14" s="2" t="s">
        <v>1625</v>
      </c>
      <c r="U14" s="2" t="s">
        <v>1701</v>
      </c>
      <c r="V14" s="2" t="s">
        <v>4002</v>
      </c>
      <c r="W14" s="2" t="s">
        <v>4029</v>
      </c>
      <c r="X14" s="2" t="s">
        <v>4030</v>
      </c>
      <c r="Y14" s="2"/>
      <c r="Z14" s="2" t="s">
        <v>1390</v>
      </c>
      <c r="AA14" s="2" t="s">
        <v>1859</v>
      </c>
      <c r="AB14" s="2" t="s">
        <v>4031</v>
      </c>
      <c r="AC14" s="2" t="s">
        <v>4032</v>
      </c>
      <c r="AD14" s="2" t="s">
        <v>1633</v>
      </c>
      <c r="AE14" s="2" t="s">
        <v>1265</v>
      </c>
      <c r="AF14" s="2" t="s">
        <v>1247</v>
      </c>
    </row>
    <row r="15" spans="1:32" x14ac:dyDescent="0.3">
      <c r="A15" s="2" t="s">
        <v>1293</v>
      </c>
      <c r="B15" s="2" t="s">
        <v>149</v>
      </c>
      <c r="C15" t="s">
        <v>149</v>
      </c>
      <c r="D15" s="2" t="s">
        <v>70</v>
      </c>
      <c r="E15" s="2" t="s">
        <v>1365</v>
      </c>
      <c r="F15" s="2" t="s">
        <v>38</v>
      </c>
      <c r="G15" s="2" t="s">
        <v>1242</v>
      </c>
      <c r="H15" s="2" t="s">
        <v>1242</v>
      </c>
      <c r="I15" s="2" t="s">
        <v>3926</v>
      </c>
      <c r="J15" s="2" t="s">
        <v>4033</v>
      </c>
      <c r="K15" s="2" t="s">
        <v>4034</v>
      </c>
      <c r="L15" s="2" t="s">
        <v>4035</v>
      </c>
      <c r="M15" s="2" t="s">
        <v>4036</v>
      </c>
      <c r="N15" s="2" t="s">
        <v>1322</v>
      </c>
      <c r="O15" s="2" t="s">
        <v>1284</v>
      </c>
      <c r="P15" s="2" t="s">
        <v>1260</v>
      </c>
      <c r="Q15" s="2" t="s">
        <v>1721</v>
      </c>
      <c r="R15" s="2" t="s">
        <v>1724</v>
      </c>
      <c r="S15" s="2" t="s">
        <v>1276</v>
      </c>
      <c r="T15" s="2" t="s">
        <v>4037</v>
      </c>
      <c r="U15" s="2" t="s">
        <v>1625</v>
      </c>
      <c r="V15" s="2" t="s">
        <v>1521</v>
      </c>
      <c r="W15" s="2" t="s">
        <v>4038</v>
      </c>
      <c r="X15" s="2" t="s">
        <v>4039</v>
      </c>
      <c r="Y15" s="2"/>
      <c r="Z15" s="2" t="s">
        <v>1318</v>
      </c>
      <c r="AA15" s="2" t="s">
        <v>1362</v>
      </c>
      <c r="AB15" s="2" t="s">
        <v>4040</v>
      </c>
      <c r="AC15" s="2" t="s">
        <v>4041</v>
      </c>
      <c r="AD15" s="2" t="s">
        <v>1579</v>
      </c>
      <c r="AE15" s="2" t="s">
        <v>1248</v>
      </c>
      <c r="AF15" s="2" t="s">
        <v>1257</v>
      </c>
    </row>
    <row r="16" spans="1:32" x14ac:dyDescent="0.3">
      <c r="A16" s="2" t="s">
        <v>1239</v>
      </c>
      <c r="B16" s="2" t="s">
        <v>151</v>
      </c>
      <c r="C16" t="s">
        <v>151</v>
      </c>
      <c r="D16" s="2" t="s">
        <v>86</v>
      </c>
      <c r="E16" s="2" t="s">
        <v>1409</v>
      </c>
      <c r="F16" s="2" t="s">
        <v>38</v>
      </c>
      <c r="G16" s="2" t="s">
        <v>1239</v>
      </c>
      <c r="H16" s="2" t="s">
        <v>1296</v>
      </c>
      <c r="I16" s="2" t="s">
        <v>4042</v>
      </c>
      <c r="J16" s="2" t="s">
        <v>1851</v>
      </c>
      <c r="K16" s="2" t="s">
        <v>4043</v>
      </c>
      <c r="L16" s="2" t="s">
        <v>3983</v>
      </c>
      <c r="M16" s="2" t="s">
        <v>4044</v>
      </c>
      <c r="N16" s="2" t="s">
        <v>1357</v>
      </c>
      <c r="O16" s="2" t="s">
        <v>1416</v>
      </c>
      <c r="P16" s="2" t="s">
        <v>1296</v>
      </c>
      <c r="Q16" s="2" t="s">
        <v>1654</v>
      </c>
      <c r="R16" s="2" t="s">
        <v>1708</v>
      </c>
      <c r="S16" s="2" t="s">
        <v>1326</v>
      </c>
      <c r="T16" s="2" t="s">
        <v>1718</v>
      </c>
      <c r="U16" s="2" t="s">
        <v>1709</v>
      </c>
      <c r="V16" s="2" t="s">
        <v>1496</v>
      </c>
      <c r="W16" s="2" t="s">
        <v>4045</v>
      </c>
      <c r="X16" s="2" t="s">
        <v>4046</v>
      </c>
      <c r="Y16" s="2"/>
      <c r="Z16" s="2" t="s">
        <v>1339</v>
      </c>
      <c r="AA16" s="2" t="s">
        <v>1535</v>
      </c>
      <c r="AB16" s="2" t="s">
        <v>4047</v>
      </c>
      <c r="AC16" s="2" t="s">
        <v>3996</v>
      </c>
      <c r="AD16" s="2" t="s">
        <v>3921</v>
      </c>
      <c r="AE16" s="2" t="s">
        <v>1257</v>
      </c>
      <c r="AF16" s="2" t="s">
        <v>1265</v>
      </c>
    </row>
    <row r="17" spans="1:32" x14ac:dyDescent="0.3">
      <c r="A17" s="2" t="s">
        <v>1242</v>
      </c>
      <c r="B17" s="2" t="s">
        <v>1230</v>
      </c>
      <c r="C17" t="s">
        <v>66</v>
      </c>
      <c r="D17" s="2" t="s">
        <v>67</v>
      </c>
      <c r="E17" s="2" t="s">
        <v>1249</v>
      </c>
      <c r="F17" s="2" t="s">
        <v>38</v>
      </c>
      <c r="G17" s="2" t="s">
        <v>1239</v>
      </c>
      <c r="H17" s="2" t="s">
        <v>1239</v>
      </c>
      <c r="I17" s="2" t="s">
        <v>4048</v>
      </c>
      <c r="J17" s="2" t="s">
        <v>1875</v>
      </c>
      <c r="K17" s="2" t="s">
        <v>4049</v>
      </c>
      <c r="L17" s="2" t="s">
        <v>4050</v>
      </c>
      <c r="M17" s="2" t="s">
        <v>4051</v>
      </c>
      <c r="N17" s="2" t="s">
        <v>1307</v>
      </c>
      <c r="O17" s="2" t="s">
        <v>1424</v>
      </c>
      <c r="P17" s="2" t="s">
        <v>1252</v>
      </c>
      <c r="Q17" s="2" t="s">
        <v>1655</v>
      </c>
      <c r="R17" s="2" t="s">
        <v>1724</v>
      </c>
      <c r="S17" s="2" t="s">
        <v>1488</v>
      </c>
      <c r="T17" s="2" t="s">
        <v>1700</v>
      </c>
      <c r="U17" s="2" t="s">
        <v>1649</v>
      </c>
      <c r="V17" s="2" t="s">
        <v>4052</v>
      </c>
      <c r="W17" s="2" t="s">
        <v>4053</v>
      </c>
      <c r="X17" s="2" t="s">
        <v>4054</v>
      </c>
      <c r="Y17" s="2"/>
      <c r="Z17" s="2" t="s">
        <v>1457</v>
      </c>
      <c r="AA17" s="2" t="s">
        <v>1794</v>
      </c>
      <c r="AB17" s="2" t="s">
        <v>4055</v>
      </c>
      <c r="AC17" s="2" t="s">
        <v>4056</v>
      </c>
      <c r="AD17" s="2" t="s">
        <v>1597</v>
      </c>
      <c r="AE17" s="2" t="s">
        <v>1257</v>
      </c>
      <c r="AF17" s="2" t="s">
        <v>1247</v>
      </c>
    </row>
    <row r="18" spans="1:32" x14ac:dyDescent="0.3">
      <c r="A18" s="2" t="s">
        <v>1341</v>
      </c>
      <c r="B18" s="2" t="s">
        <v>162</v>
      </c>
      <c r="C18" t="s">
        <v>162</v>
      </c>
      <c r="D18" s="2" t="s">
        <v>33</v>
      </c>
      <c r="E18" s="2" t="s">
        <v>1266</v>
      </c>
      <c r="F18" s="2" t="s">
        <v>38</v>
      </c>
      <c r="G18" s="2" t="s">
        <v>1296</v>
      </c>
      <c r="H18" s="2" t="s">
        <v>1252</v>
      </c>
      <c r="I18" s="2" t="s">
        <v>4057</v>
      </c>
      <c r="J18" s="2" t="s">
        <v>1240</v>
      </c>
      <c r="K18" s="2" t="s">
        <v>4058</v>
      </c>
      <c r="L18" s="2" t="s">
        <v>3983</v>
      </c>
      <c r="M18" s="2" t="s">
        <v>4059</v>
      </c>
      <c r="N18" s="2" t="s">
        <v>1341</v>
      </c>
      <c r="O18" s="2" t="s">
        <v>1584</v>
      </c>
      <c r="P18" s="2" t="s">
        <v>1242</v>
      </c>
      <c r="Q18" s="2" t="s">
        <v>1516</v>
      </c>
      <c r="R18" s="2" t="s">
        <v>1719</v>
      </c>
      <c r="S18" s="2" t="s">
        <v>1481</v>
      </c>
      <c r="T18" s="2" t="s">
        <v>1589</v>
      </c>
      <c r="U18" s="2" t="s">
        <v>1548</v>
      </c>
      <c r="V18" s="2" t="s">
        <v>1608</v>
      </c>
      <c r="W18" s="2" t="s">
        <v>4060</v>
      </c>
      <c r="X18" s="2" t="s">
        <v>4061</v>
      </c>
      <c r="Y18" s="2"/>
      <c r="Z18" s="2" t="s">
        <v>1423</v>
      </c>
      <c r="AA18" s="2" t="s">
        <v>4062</v>
      </c>
      <c r="AB18" s="2" t="s">
        <v>4063</v>
      </c>
      <c r="AC18" s="2" t="s">
        <v>4064</v>
      </c>
      <c r="AD18" s="2" t="s">
        <v>4065</v>
      </c>
      <c r="AE18" s="2" t="s">
        <v>1286</v>
      </c>
      <c r="AF18" s="2" t="s">
        <v>1237</v>
      </c>
    </row>
    <row r="19" spans="1:32" x14ac:dyDescent="0.3">
      <c r="A19" s="2" t="s">
        <v>1346</v>
      </c>
      <c r="B19" s="2" t="s">
        <v>1564</v>
      </c>
      <c r="C19" t="s">
        <v>112</v>
      </c>
      <c r="D19" s="2" t="s">
        <v>51</v>
      </c>
      <c r="E19" s="2" t="s">
        <v>1249</v>
      </c>
      <c r="F19" s="2" t="s">
        <v>38</v>
      </c>
      <c r="G19" s="2" t="s">
        <v>1293</v>
      </c>
      <c r="H19" s="2" t="s">
        <v>1293</v>
      </c>
      <c r="I19" s="2" t="s">
        <v>4066</v>
      </c>
      <c r="J19" s="2" t="s">
        <v>1859</v>
      </c>
      <c r="K19" s="2" t="s">
        <v>4067</v>
      </c>
      <c r="L19" s="2" t="s">
        <v>4068</v>
      </c>
      <c r="M19" s="2" t="s">
        <v>4069</v>
      </c>
      <c r="N19" s="2" t="s">
        <v>1307</v>
      </c>
      <c r="O19" s="2" t="s">
        <v>1579</v>
      </c>
      <c r="P19" s="2" t="s">
        <v>1247</v>
      </c>
      <c r="Q19" s="2" t="s">
        <v>1703</v>
      </c>
      <c r="R19" s="2" t="s">
        <v>1373</v>
      </c>
      <c r="S19" s="2" t="s">
        <v>1434</v>
      </c>
      <c r="T19" s="2" t="s">
        <v>1639</v>
      </c>
      <c r="U19" s="2" t="s">
        <v>4070</v>
      </c>
      <c r="V19" s="2" t="s">
        <v>3967</v>
      </c>
      <c r="W19" s="2" t="s">
        <v>4071</v>
      </c>
      <c r="X19" s="2" t="s">
        <v>4072</v>
      </c>
      <c r="Y19" s="2"/>
      <c r="Z19" s="2" t="s">
        <v>1341</v>
      </c>
      <c r="AA19" s="2" t="s">
        <v>1638</v>
      </c>
      <c r="AB19" s="2" t="s">
        <v>4073</v>
      </c>
      <c r="AC19" s="2" t="s">
        <v>4074</v>
      </c>
      <c r="AD19" s="2" t="s">
        <v>1572</v>
      </c>
      <c r="AE19" s="2" t="s">
        <v>1237</v>
      </c>
      <c r="AF19" s="2" t="s">
        <v>1237</v>
      </c>
    </row>
    <row r="20" spans="1:32" x14ac:dyDescent="0.3">
      <c r="A20" s="2" t="s">
        <v>1315</v>
      </c>
      <c r="B20" s="2" t="s">
        <v>148</v>
      </c>
      <c r="C20" t="s">
        <v>148</v>
      </c>
      <c r="D20" s="2" t="s">
        <v>65</v>
      </c>
      <c r="E20" s="2" t="s">
        <v>1365</v>
      </c>
      <c r="F20" s="2" t="s">
        <v>38</v>
      </c>
      <c r="G20" s="2" t="s">
        <v>1242</v>
      </c>
      <c r="H20" s="2" t="s">
        <v>1242</v>
      </c>
      <c r="I20" s="2" t="s">
        <v>3980</v>
      </c>
      <c r="J20" s="2" t="s">
        <v>1870</v>
      </c>
      <c r="K20" s="2" t="s">
        <v>4075</v>
      </c>
      <c r="L20" s="2" t="s">
        <v>4076</v>
      </c>
      <c r="M20" s="2" t="s">
        <v>4077</v>
      </c>
      <c r="N20" s="2" t="s">
        <v>1311</v>
      </c>
      <c r="O20" s="2" t="s">
        <v>1512</v>
      </c>
      <c r="P20" s="2" t="s">
        <v>1296</v>
      </c>
      <c r="Q20" s="2" t="s">
        <v>1506</v>
      </c>
      <c r="R20" s="2" t="s">
        <v>1552</v>
      </c>
      <c r="S20" s="2" t="s">
        <v>1276</v>
      </c>
      <c r="T20" s="2" t="s">
        <v>1628</v>
      </c>
      <c r="U20" s="2" t="s">
        <v>1639</v>
      </c>
      <c r="V20" s="2" t="s">
        <v>4002</v>
      </c>
      <c r="W20" s="2" t="s">
        <v>4078</v>
      </c>
      <c r="X20" s="2" t="s">
        <v>4079</v>
      </c>
      <c r="Y20" s="2"/>
      <c r="Z20" s="2" t="s">
        <v>1314</v>
      </c>
      <c r="AA20" s="2" t="s">
        <v>1772</v>
      </c>
      <c r="AB20" s="2" t="s">
        <v>4080</v>
      </c>
      <c r="AC20" s="2" t="s">
        <v>4081</v>
      </c>
      <c r="AD20" s="2" t="s">
        <v>1718</v>
      </c>
      <c r="AE20" s="2" t="s">
        <v>1265</v>
      </c>
      <c r="AF20" s="2" t="s">
        <v>1265</v>
      </c>
    </row>
    <row r="21" spans="1:32" x14ac:dyDescent="0.3">
      <c r="A21" s="2" t="s">
        <v>1357</v>
      </c>
      <c r="B21" s="2" t="s">
        <v>154</v>
      </c>
      <c r="C21" t="s">
        <v>154</v>
      </c>
      <c r="D21" s="2" t="s">
        <v>88</v>
      </c>
      <c r="E21" s="2" t="s">
        <v>1266</v>
      </c>
      <c r="F21" s="2" t="s">
        <v>38</v>
      </c>
      <c r="G21" s="2" t="s">
        <v>1293</v>
      </c>
      <c r="H21" s="2" t="s">
        <v>1252</v>
      </c>
      <c r="I21" s="2" t="s">
        <v>4082</v>
      </c>
      <c r="J21" s="2" t="s">
        <v>1826</v>
      </c>
      <c r="K21" s="2" t="s">
        <v>1401</v>
      </c>
      <c r="L21" s="2" t="s">
        <v>4083</v>
      </c>
      <c r="M21" s="2" t="s">
        <v>4084</v>
      </c>
      <c r="N21" s="2" t="s">
        <v>1322</v>
      </c>
      <c r="O21" s="2" t="s">
        <v>1255</v>
      </c>
      <c r="P21" s="2" t="s">
        <v>1280</v>
      </c>
      <c r="Q21" s="2" t="s">
        <v>1554</v>
      </c>
      <c r="R21" s="2" t="s">
        <v>1666</v>
      </c>
      <c r="S21" s="2" t="s">
        <v>1528</v>
      </c>
      <c r="T21" s="2" t="s">
        <v>1718</v>
      </c>
      <c r="U21" s="2" t="s">
        <v>1651</v>
      </c>
      <c r="V21" s="2" t="s">
        <v>4085</v>
      </c>
      <c r="W21" s="2" t="s">
        <v>4086</v>
      </c>
      <c r="X21" s="2" t="s">
        <v>4087</v>
      </c>
      <c r="Y21" s="2"/>
      <c r="Z21" s="2" t="s">
        <v>1254</v>
      </c>
      <c r="AA21" s="2" t="s">
        <v>1362</v>
      </c>
      <c r="AB21" s="2" t="s">
        <v>4088</v>
      </c>
      <c r="AC21" s="2" t="s">
        <v>4089</v>
      </c>
      <c r="AD21" s="2" t="s">
        <v>1716</v>
      </c>
      <c r="AE21" s="2" t="s">
        <v>1257</v>
      </c>
      <c r="AF21" s="2" t="s">
        <v>1257</v>
      </c>
    </row>
    <row r="22" spans="1:32" x14ac:dyDescent="0.3">
      <c r="A22" s="2" t="s">
        <v>1322</v>
      </c>
      <c r="B22" s="2" t="s">
        <v>106</v>
      </c>
      <c r="C22" t="s">
        <v>106</v>
      </c>
      <c r="D22" s="2" t="s">
        <v>107</v>
      </c>
      <c r="E22" s="2" t="s">
        <v>1266</v>
      </c>
      <c r="F22" s="2" t="s">
        <v>38</v>
      </c>
      <c r="G22" s="2" t="s">
        <v>1242</v>
      </c>
      <c r="H22" s="2" t="s">
        <v>1242</v>
      </c>
      <c r="I22" s="2" t="s">
        <v>4090</v>
      </c>
      <c r="J22" s="2" t="s">
        <v>1811</v>
      </c>
      <c r="K22" s="2" t="s">
        <v>4091</v>
      </c>
      <c r="L22" s="2" t="s">
        <v>4092</v>
      </c>
      <c r="M22" s="2" t="s">
        <v>4093</v>
      </c>
      <c r="N22" s="2" t="s">
        <v>1357</v>
      </c>
      <c r="O22" s="2" t="s">
        <v>1291</v>
      </c>
      <c r="P22" s="2" t="s">
        <v>1299</v>
      </c>
      <c r="Q22" s="2" t="s">
        <v>1604</v>
      </c>
      <c r="R22" s="2" t="s">
        <v>1411</v>
      </c>
      <c r="S22" s="2" t="s">
        <v>1325</v>
      </c>
      <c r="T22" s="2" t="s">
        <v>1709</v>
      </c>
      <c r="U22" s="2" t="s">
        <v>1709</v>
      </c>
      <c r="V22" s="2" t="s">
        <v>1557</v>
      </c>
      <c r="W22" s="2" t="s">
        <v>4094</v>
      </c>
      <c r="X22" s="2" t="s">
        <v>4095</v>
      </c>
      <c r="Y22" s="2"/>
      <c r="Z22" s="2" t="s">
        <v>1338</v>
      </c>
      <c r="AA22" s="2" t="s">
        <v>1772</v>
      </c>
      <c r="AB22" s="2" t="s">
        <v>4096</v>
      </c>
      <c r="AC22" s="2" t="s">
        <v>4097</v>
      </c>
      <c r="AD22" s="2" t="s">
        <v>3985</v>
      </c>
      <c r="AE22" s="2" t="s">
        <v>1265</v>
      </c>
      <c r="AF22" s="2" t="s">
        <v>1247</v>
      </c>
    </row>
    <row r="23" spans="1:32" x14ac:dyDescent="0.3">
      <c r="A23" s="2" t="s">
        <v>1328</v>
      </c>
      <c r="B23" s="2" t="s">
        <v>158</v>
      </c>
      <c r="C23" t="s">
        <v>158</v>
      </c>
      <c r="D23" s="2" t="s">
        <v>74</v>
      </c>
      <c r="E23" s="2" t="s">
        <v>1328</v>
      </c>
      <c r="F23" s="2" t="s">
        <v>38</v>
      </c>
      <c r="G23" s="2" t="s">
        <v>1296</v>
      </c>
      <c r="H23" s="2" t="s">
        <v>1252</v>
      </c>
      <c r="I23" s="2" t="s">
        <v>4098</v>
      </c>
      <c r="J23" s="2" t="s">
        <v>1825</v>
      </c>
      <c r="K23" s="2" t="s">
        <v>4099</v>
      </c>
      <c r="L23" s="2" t="s">
        <v>4100</v>
      </c>
      <c r="M23" s="2" t="s">
        <v>4101</v>
      </c>
      <c r="N23" s="2" t="s">
        <v>1249</v>
      </c>
      <c r="O23" s="2" t="s">
        <v>1738</v>
      </c>
      <c r="P23" s="2" t="s">
        <v>1252</v>
      </c>
      <c r="Q23" s="2" t="s">
        <v>1654</v>
      </c>
      <c r="R23" s="2" t="s">
        <v>1653</v>
      </c>
      <c r="S23" s="2" t="s">
        <v>1276</v>
      </c>
      <c r="T23" s="2" t="s">
        <v>1716</v>
      </c>
      <c r="U23" s="2" t="s">
        <v>4016</v>
      </c>
      <c r="V23" s="2" t="s">
        <v>1585</v>
      </c>
      <c r="W23" s="2" t="s">
        <v>4102</v>
      </c>
      <c r="X23" s="2" t="s">
        <v>4103</v>
      </c>
      <c r="Y23" s="2"/>
      <c r="Z23" s="2" t="s">
        <v>1338</v>
      </c>
      <c r="AA23" s="2" t="s">
        <v>1835</v>
      </c>
      <c r="AB23" s="2" t="s">
        <v>4104</v>
      </c>
      <c r="AC23" s="2" t="s">
        <v>4105</v>
      </c>
      <c r="AD23" s="2" t="s">
        <v>3985</v>
      </c>
      <c r="AE23" s="2" t="s">
        <v>1237</v>
      </c>
      <c r="AF23" s="2" t="s">
        <v>1248</v>
      </c>
    </row>
    <row r="24" spans="1:32" x14ac:dyDescent="0.3">
      <c r="A24" s="2" t="s">
        <v>1266</v>
      </c>
      <c r="B24" s="2" t="s">
        <v>157</v>
      </c>
      <c r="C24" t="s">
        <v>157</v>
      </c>
      <c r="D24" s="2" t="s">
        <v>104</v>
      </c>
      <c r="E24" s="2" t="s">
        <v>1311</v>
      </c>
      <c r="F24" s="2" t="s">
        <v>38</v>
      </c>
      <c r="G24" s="2" t="s">
        <v>1239</v>
      </c>
      <c r="H24" s="2" t="s">
        <v>1239</v>
      </c>
      <c r="I24" s="2" t="s">
        <v>3935</v>
      </c>
      <c r="J24" s="2" t="s">
        <v>1813</v>
      </c>
      <c r="K24" s="2" t="s">
        <v>4106</v>
      </c>
      <c r="L24" s="2" t="s">
        <v>4107</v>
      </c>
      <c r="M24" s="2" t="s">
        <v>4108</v>
      </c>
      <c r="N24" s="2" t="s">
        <v>1346</v>
      </c>
      <c r="O24" s="2" t="s">
        <v>1416</v>
      </c>
      <c r="P24" s="2" t="s">
        <v>1280</v>
      </c>
      <c r="Q24" s="2" t="s">
        <v>1554</v>
      </c>
      <c r="R24" s="2" t="s">
        <v>1658</v>
      </c>
      <c r="S24" s="2" t="s">
        <v>1330</v>
      </c>
      <c r="T24" s="2" t="s">
        <v>1716</v>
      </c>
      <c r="U24" s="2" t="s">
        <v>1589</v>
      </c>
      <c r="V24" s="2" t="s">
        <v>4109</v>
      </c>
      <c r="W24" s="2" t="s">
        <v>4110</v>
      </c>
      <c r="X24" s="2" t="s">
        <v>3951</v>
      </c>
      <c r="Y24" s="2"/>
      <c r="Z24" s="2" t="s">
        <v>1311</v>
      </c>
      <c r="AA24" s="2" t="s">
        <v>1656</v>
      </c>
      <c r="AB24" s="2" t="s">
        <v>4111</v>
      </c>
      <c r="AC24" s="2" t="s">
        <v>4112</v>
      </c>
      <c r="AD24" s="2" t="s">
        <v>1512</v>
      </c>
      <c r="AE24" s="2" t="s">
        <v>1248</v>
      </c>
      <c r="AF24" s="2" t="s">
        <v>1248</v>
      </c>
    </row>
    <row r="25" spans="1:32" x14ac:dyDescent="0.3">
      <c r="A25" s="2" t="s">
        <v>1249</v>
      </c>
      <c r="B25" s="2" t="s">
        <v>1603</v>
      </c>
      <c r="C25" t="s">
        <v>150</v>
      </c>
      <c r="D25" s="2" t="s">
        <v>46</v>
      </c>
      <c r="E25" s="2" t="s">
        <v>1364</v>
      </c>
      <c r="F25" s="2" t="s">
        <v>38</v>
      </c>
      <c r="G25" s="2" t="s">
        <v>1239</v>
      </c>
      <c r="H25" s="2" t="s">
        <v>1239</v>
      </c>
      <c r="I25" s="2" t="s">
        <v>4048</v>
      </c>
      <c r="J25" s="2" t="s">
        <v>1547</v>
      </c>
      <c r="K25" s="2" t="s">
        <v>4113</v>
      </c>
      <c r="L25" s="2" t="s">
        <v>4076</v>
      </c>
      <c r="M25" s="2" t="s">
        <v>4114</v>
      </c>
      <c r="N25" s="2" t="s">
        <v>1307</v>
      </c>
      <c r="O25" s="2" t="s">
        <v>1695</v>
      </c>
      <c r="P25" s="2" t="s">
        <v>1280</v>
      </c>
      <c r="Q25" s="2" t="s">
        <v>1674</v>
      </c>
      <c r="R25" s="2" t="s">
        <v>1686</v>
      </c>
      <c r="S25" s="2" t="s">
        <v>1504</v>
      </c>
      <c r="T25" s="2" t="s">
        <v>1641</v>
      </c>
      <c r="U25" s="2" t="s">
        <v>1701</v>
      </c>
      <c r="V25" s="2" t="s">
        <v>4115</v>
      </c>
      <c r="W25" s="2" t="s">
        <v>4116</v>
      </c>
      <c r="X25" s="2" t="s">
        <v>4117</v>
      </c>
      <c r="Y25" s="2"/>
      <c r="Z25" s="2" t="s">
        <v>1365</v>
      </c>
      <c r="AA25" s="2" t="s">
        <v>1742</v>
      </c>
      <c r="AB25" s="2" t="s">
        <v>4118</v>
      </c>
      <c r="AC25" s="2" t="s">
        <v>4119</v>
      </c>
      <c r="AD25" s="2" t="s">
        <v>1695</v>
      </c>
      <c r="AE25" s="2" t="s">
        <v>1237</v>
      </c>
      <c r="AF25" s="2" t="s">
        <v>1237</v>
      </c>
    </row>
    <row r="26" spans="1:32" x14ac:dyDescent="0.3">
      <c r="A26" s="2" t="s">
        <v>1238</v>
      </c>
      <c r="B26" s="2" t="s">
        <v>161</v>
      </c>
      <c r="C26" t="s">
        <v>161</v>
      </c>
      <c r="D26" s="2" t="s">
        <v>130</v>
      </c>
      <c r="E26" s="2" t="s">
        <v>1328</v>
      </c>
      <c r="F26" s="2" t="s">
        <v>38</v>
      </c>
      <c r="G26" s="2" t="s">
        <v>1296</v>
      </c>
      <c r="H26" s="2" t="s">
        <v>1296</v>
      </c>
      <c r="I26" s="2" t="s">
        <v>4120</v>
      </c>
      <c r="J26" s="2" t="s">
        <v>1518</v>
      </c>
      <c r="K26" s="2" t="s">
        <v>4121</v>
      </c>
      <c r="L26" s="2" t="s">
        <v>4100</v>
      </c>
      <c r="M26" s="2" t="s">
        <v>4122</v>
      </c>
      <c r="N26" s="2" t="s">
        <v>1315</v>
      </c>
      <c r="O26" s="2" t="s">
        <v>1291</v>
      </c>
      <c r="P26" s="2" t="s">
        <v>1296</v>
      </c>
      <c r="Q26" s="2" t="s">
        <v>1688</v>
      </c>
      <c r="R26" s="2" t="s">
        <v>1574</v>
      </c>
      <c r="S26" s="2" t="s">
        <v>1575</v>
      </c>
      <c r="T26" s="2" t="s">
        <v>1377</v>
      </c>
      <c r="U26" s="2" t="s">
        <v>1601</v>
      </c>
      <c r="V26" s="2" t="s">
        <v>4011</v>
      </c>
      <c r="W26" s="2" t="s">
        <v>3994</v>
      </c>
      <c r="X26" s="2" t="s">
        <v>3932</v>
      </c>
      <c r="Y26" s="2"/>
      <c r="Z26" s="2" t="s">
        <v>1254</v>
      </c>
      <c r="AA26" s="2" t="s">
        <v>1748</v>
      </c>
      <c r="AB26" s="2" t="s">
        <v>4123</v>
      </c>
      <c r="AC26" s="2" t="s">
        <v>4104</v>
      </c>
      <c r="AD26" s="2" t="s">
        <v>1718</v>
      </c>
      <c r="AE26" s="2" t="s">
        <v>1248</v>
      </c>
      <c r="AF26" s="2" t="s">
        <v>1257</v>
      </c>
    </row>
    <row r="27" spans="1:32" x14ac:dyDescent="0.3">
      <c r="A27" s="2" t="s">
        <v>1307</v>
      </c>
      <c r="B27" s="2" t="s">
        <v>1372</v>
      </c>
      <c r="C27" t="s">
        <v>36</v>
      </c>
      <c r="D27" s="2" t="s">
        <v>37</v>
      </c>
      <c r="E27" s="2" t="s">
        <v>1328</v>
      </c>
      <c r="F27" s="2" t="s">
        <v>38</v>
      </c>
      <c r="G27" s="2" t="s">
        <v>1239</v>
      </c>
      <c r="H27" s="2" t="s">
        <v>1239</v>
      </c>
      <c r="I27" s="2" t="s">
        <v>4124</v>
      </c>
      <c r="J27" s="2" t="s">
        <v>1287</v>
      </c>
      <c r="K27" s="2" t="s">
        <v>4125</v>
      </c>
      <c r="L27" s="2" t="s">
        <v>4027</v>
      </c>
      <c r="M27" s="2" t="s">
        <v>4126</v>
      </c>
      <c r="N27" s="2" t="s">
        <v>1314</v>
      </c>
      <c r="O27" s="2" t="s">
        <v>1736</v>
      </c>
      <c r="P27" s="2" t="s">
        <v>1280</v>
      </c>
      <c r="Q27" s="2" t="s">
        <v>1665</v>
      </c>
      <c r="R27" s="2" t="s">
        <v>1682</v>
      </c>
      <c r="S27" s="2" t="s">
        <v>1434</v>
      </c>
      <c r="T27" s="2" t="s">
        <v>1700</v>
      </c>
      <c r="U27" s="2" t="s">
        <v>4070</v>
      </c>
      <c r="V27" s="2" t="s">
        <v>1573</v>
      </c>
      <c r="W27" s="2" t="s">
        <v>4127</v>
      </c>
      <c r="X27" s="2" t="s">
        <v>4128</v>
      </c>
      <c r="Y27" s="2"/>
      <c r="Z27" s="2" t="s">
        <v>1266</v>
      </c>
      <c r="AA27" s="2" t="s">
        <v>1596</v>
      </c>
      <c r="AB27" s="2" t="s">
        <v>4129</v>
      </c>
      <c r="AC27" s="2" t="s">
        <v>4130</v>
      </c>
      <c r="AD27" s="2" t="s">
        <v>1579</v>
      </c>
      <c r="AE27" s="2" t="s">
        <v>1237</v>
      </c>
      <c r="AF27" s="2" t="s">
        <v>1248</v>
      </c>
    </row>
    <row r="28" spans="1:32" x14ac:dyDescent="0.3">
      <c r="A28" s="2" t="s">
        <v>1311</v>
      </c>
      <c r="B28" s="2" t="s">
        <v>1678</v>
      </c>
      <c r="C28" t="s">
        <v>155</v>
      </c>
      <c r="D28" s="2" t="s">
        <v>48</v>
      </c>
      <c r="E28" s="2" t="s">
        <v>1339</v>
      </c>
      <c r="F28" s="2" t="s">
        <v>38</v>
      </c>
      <c r="G28" s="2" t="s">
        <v>1310</v>
      </c>
      <c r="H28" s="2" t="s">
        <v>1310</v>
      </c>
      <c r="I28" s="2" t="s">
        <v>4131</v>
      </c>
      <c r="J28" s="2" t="s">
        <v>1820</v>
      </c>
      <c r="K28" s="2" t="s">
        <v>4132</v>
      </c>
      <c r="L28" s="2" t="s">
        <v>4133</v>
      </c>
      <c r="M28" s="2" t="s">
        <v>4134</v>
      </c>
      <c r="N28" s="2" t="s">
        <v>1311</v>
      </c>
      <c r="O28" s="2" t="s">
        <v>1643</v>
      </c>
      <c r="P28" s="2" t="s">
        <v>1265</v>
      </c>
      <c r="Q28" s="2" t="s">
        <v>1611</v>
      </c>
      <c r="R28" s="2" t="s">
        <v>1656</v>
      </c>
      <c r="S28" s="2" t="s">
        <v>1508</v>
      </c>
      <c r="T28" s="2" t="s">
        <v>4037</v>
      </c>
      <c r="U28" s="2" t="s">
        <v>1612</v>
      </c>
      <c r="V28" s="2" t="s">
        <v>1537</v>
      </c>
      <c r="W28" s="2" t="s">
        <v>4135</v>
      </c>
      <c r="X28" s="2" t="s">
        <v>4136</v>
      </c>
      <c r="Y28" s="2"/>
      <c r="Z28" s="2" t="s">
        <v>1252</v>
      </c>
      <c r="AA28" s="2" t="s">
        <v>1475</v>
      </c>
      <c r="AB28" s="2" t="s">
        <v>4137</v>
      </c>
      <c r="AC28" s="2" t="s">
        <v>4138</v>
      </c>
      <c r="AD28" s="2" t="s">
        <v>1402</v>
      </c>
      <c r="AE28" s="2" t="s">
        <v>1237</v>
      </c>
      <c r="AF28" s="2" t="s">
        <v>1248</v>
      </c>
    </row>
    <row r="29" spans="1:32" x14ac:dyDescent="0.3">
      <c r="A29" s="2" t="s">
        <v>1365</v>
      </c>
      <c r="B29" s="2" t="s">
        <v>163</v>
      </c>
      <c r="C29" t="s">
        <v>163</v>
      </c>
      <c r="D29" s="2" t="s">
        <v>72</v>
      </c>
      <c r="E29" s="2" t="s">
        <v>1364</v>
      </c>
      <c r="F29" s="2" t="s">
        <v>38</v>
      </c>
      <c r="G29" s="2" t="s">
        <v>1260</v>
      </c>
      <c r="H29" s="2" t="s">
        <v>1260</v>
      </c>
      <c r="I29" s="2" t="s">
        <v>4139</v>
      </c>
      <c r="J29" s="2" t="s">
        <v>1717</v>
      </c>
      <c r="K29" s="2" t="s">
        <v>1831</v>
      </c>
      <c r="L29" s="2" t="s">
        <v>4140</v>
      </c>
      <c r="M29" s="2" t="s">
        <v>4141</v>
      </c>
      <c r="N29" s="2" t="s">
        <v>1315</v>
      </c>
      <c r="O29" s="2" t="s">
        <v>4016</v>
      </c>
      <c r="P29" s="2" t="s">
        <v>1247</v>
      </c>
      <c r="Q29" s="2" t="s">
        <v>1660</v>
      </c>
      <c r="R29" s="2" t="s">
        <v>1624</v>
      </c>
      <c r="S29" s="2" t="s">
        <v>1504</v>
      </c>
      <c r="T29" s="2" t="s">
        <v>4065</v>
      </c>
      <c r="U29" s="2" t="s">
        <v>1577</v>
      </c>
      <c r="V29" s="2" t="s">
        <v>3930</v>
      </c>
      <c r="W29" s="2" t="s">
        <v>4142</v>
      </c>
      <c r="X29" s="2" t="s">
        <v>4143</v>
      </c>
      <c r="Y29" s="2"/>
      <c r="Z29" s="2" t="s">
        <v>1346</v>
      </c>
      <c r="AA29" s="2" t="s">
        <v>1414</v>
      </c>
      <c r="AB29" s="2" t="s">
        <v>4144</v>
      </c>
      <c r="AC29" s="2" t="s">
        <v>4145</v>
      </c>
      <c r="AD29" s="2" t="s">
        <v>1473</v>
      </c>
      <c r="AE29" s="2" t="s">
        <v>1248</v>
      </c>
      <c r="AF29" s="2" t="s">
        <v>1237</v>
      </c>
    </row>
    <row r="30" spans="1:32" x14ac:dyDescent="0.3">
      <c r="A30" s="2" t="s">
        <v>1318</v>
      </c>
      <c r="B30" s="2" t="s">
        <v>1566</v>
      </c>
      <c r="C30" t="s">
        <v>156</v>
      </c>
      <c r="D30" s="2" t="s">
        <v>40</v>
      </c>
      <c r="E30" s="2" t="s">
        <v>1364</v>
      </c>
      <c r="F30" s="2" t="s">
        <v>38</v>
      </c>
      <c r="G30" s="2" t="s">
        <v>1252</v>
      </c>
      <c r="H30" s="2" t="s">
        <v>1305</v>
      </c>
      <c r="I30" s="2" t="s">
        <v>4146</v>
      </c>
      <c r="J30" s="2" t="s">
        <v>1539</v>
      </c>
      <c r="K30" s="2" t="s">
        <v>1827</v>
      </c>
      <c r="L30" s="2" t="s">
        <v>4147</v>
      </c>
      <c r="M30" s="2" t="s">
        <v>4148</v>
      </c>
      <c r="N30" s="2" t="s">
        <v>1328</v>
      </c>
      <c r="O30" s="2" t="s">
        <v>1649</v>
      </c>
      <c r="P30" s="2" t="s">
        <v>1280</v>
      </c>
      <c r="Q30" s="2" t="s">
        <v>1616</v>
      </c>
      <c r="R30" s="2" t="s">
        <v>1637</v>
      </c>
      <c r="S30" s="2" t="s">
        <v>1447</v>
      </c>
      <c r="T30" s="2" t="s">
        <v>4020</v>
      </c>
      <c r="U30" s="2" t="s">
        <v>4149</v>
      </c>
      <c r="V30" s="2" t="s">
        <v>4150</v>
      </c>
      <c r="W30" s="2" t="s">
        <v>4151</v>
      </c>
      <c r="X30" s="2" t="s">
        <v>4152</v>
      </c>
      <c r="Y30" s="2"/>
      <c r="Z30" s="2" t="s">
        <v>1364</v>
      </c>
      <c r="AA30" s="2" t="s">
        <v>1748</v>
      </c>
      <c r="AB30" s="2" t="s">
        <v>4153</v>
      </c>
      <c r="AC30" s="2" t="s">
        <v>4154</v>
      </c>
      <c r="AD30" s="2" t="s">
        <v>1591</v>
      </c>
      <c r="AE30" s="2" t="s">
        <v>1248</v>
      </c>
      <c r="AF30" s="2" t="s">
        <v>1257</v>
      </c>
    </row>
    <row r="31" spans="1:32" x14ac:dyDescent="0.3">
      <c r="A31" s="2" t="s">
        <v>1358</v>
      </c>
      <c r="B31" s="2" t="s">
        <v>186</v>
      </c>
      <c r="C31" t="s">
        <v>186</v>
      </c>
      <c r="D31" s="2" t="s">
        <v>180</v>
      </c>
      <c r="E31" s="2" t="s">
        <v>1249</v>
      </c>
      <c r="F31" s="2" t="s">
        <v>38</v>
      </c>
      <c r="G31" s="2" t="s">
        <v>1305</v>
      </c>
      <c r="H31" s="2" t="s">
        <v>1260</v>
      </c>
      <c r="I31" s="2" t="s">
        <v>4155</v>
      </c>
      <c r="J31" s="2" t="s">
        <v>1373</v>
      </c>
      <c r="K31" s="2" t="s">
        <v>1823</v>
      </c>
      <c r="L31" s="2" t="s">
        <v>4156</v>
      </c>
      <c r="M31" s="2" t="s">
        <v>4157</v>
      </c>
      <c r="N31" s="2" t="s">
        <v>1296</v>
      </c>
      <c r="O31" s="2" t="s">
        <v>1334</v>
      </c>
      <c r="P31" s="2" t="s">
        <v>1299</v>
      </c>
      <c r="Q31" s="2" t="s">
        <v>1316</v>
      </c>
      <c r="R31" s="2" t="s">
        <v>1391</v>
      </c>
      <c r="S31" s="2" t="s">
        <v>1538</v>
      </c>
      <c r="T31" s="2" t="s">
        <v>1560</v>
      </c>
      <c r="U31" s="2" t="s">
        <v>1512</v>
      </c>
      <c r="V31" s="2" t="s">
        <v>1636</v>
      </c>
      <c r="W31" s="2" t="s">
        <v>4158</v>
      </c>
      <c r="X31" s="2" t="s">
        <v>1279</v>
      </c>
      <c r="Y31" s="2"/>
      <c r="Z31" s="2" t="s">
        <v>1239</v>
      </c>
      <c r="AA31" s="2" t="s">
        <v>1634</v>
      </c>
      <c r="AB31" s="2" t="s">
        <v>4159</v>
      </c>
      <c r="AC31" s="2" t="s">
        <v>4160</v>
      </c>
      <c r="AD31" s="2" t="s">
        <v>1263</v>
      </c>
      <c r="AE31" s="2" t="s">
        <v>1237</v>
      </c>
      <c r="AF31" s="2" t="s">
        <v>1237</v>
      </c>
    </row>
    <row r="32" spans="1:32" x14ac:dyDescent="0.3">
      <c r="A32" s="2" t="s">
        <v>1364</v>
      </c>
      <c r="B32" s="2" t="s">
        <v>211</v>
      </c>
      <c r="C32" t="s">
        <v>211</v>
      </c>
      <c r="D32" s="2" t="s">
        <v>114</v>
      </c>
      <c r="E32" s="2" t="s">
        <v>1352</v>
      </c>
      <c r="F32" s="2" t="s">
        <v>38</v>
      </c>
      <c r="G32" s="2" t="s">
        <v>1260</v>
      </c>
      <c r="H32" s="2" t="s">
        <v>1260</v>
      </c>
      <c r="I32" s="2" t="s">
        <v>4161</v>
      </c>
      <c r="J32" s="2" t="s">
        <v>1384</v>
      </c>
      <c r="K32" s="2" t="s">
        <v>1801</v>
      </c>
      <c r="L32" s="2" t="s">
        <v>4162</v>
      </c>
      <c r="M32" s="2" t="s">
        <v>4163</v>
      </c>
      <c r="N32" s="2" t="s">
        <v>1280</v>
      </c>
      <c r="O32" s="2" t="s">
        <v>1599</v>
      </c>
      <c r="P32" s="2" t="s">
        <v>1247</v>
      </c>
      <c r="Q32" s="2" t="s">
        <v>1593</v>
      </c>
      <c r="R32" s="2" t="s">
        <v>1478</v>
      </c>
      <c r="S32" s="2" t="s">
        <v>1528</v>
      </c>
      <c r="T32" s="2" t="s">
        <v>1718</v>
      </c>
      <c r="U32" s="2" t="s">
        <v>1716</v>
      </c>
      <c r="V32" s="2" t="s">
        <v>1585</v>
      </c>
      <c r="W32" s="2" t="s">
        <v>4164</v>
      </c>
      <c r="X32" s="2" t="s">
        <v>4165</v>
      </c>
      <c r="Y32" s="2"/>
      <c r="Z32" s="2" t="s">
        <v>1307</v>
      </c>
      <c r="AA32" s="2" t="s">
        <v>1730</v>
      </c>
      <c r="AB32" s="2" t="s">
        <v>4166</v>
      </c>
      <c r="AC32" s="2" t="s">
        <v>4006</v>
      </c>
      <c r="AD32" s="2" t="s">
        <v>1736</v>
      </c>
      <c r="AE32" s="2"/>
      <c r="AF32" s="2"/>
    </row>
    <row r="33" spans="1:32" x14ac:dyDescent="0.3">
      <c r="A33" s="2" t="s">
        <v>1355</v>
      </c>
      <c r="B33" s="2" t="s">
        <v>190</v>
      </c>
      <c r="C33" t="s">
        <v>190</v>
      </c>
      <c r="D33" s="2" t="s">
        <v>135</v>
      </c>
      <c r="E33" s="2" t="s">
        <v>1364</v>
      </c>
      <c r="F33" s="2" t="s">
        <v>38</v>
      </c>
      <c r="G33" s="2" t="s">
        <v>1305</v>
      </c>
      <c r="H33" s="2" t="s">
        <v>1260</v>
      </c>
      <c r="I33" s="2" t="s">
        <v>4167</v>
      </c>
      <c r="J33" s="2" t="s">
        <v>1681</v>
      </c>
      <c r="K33" s="2" t="s">
        <v>1300</v>
      </c>
      <c r="L33" s="2" t="s">
        <v>4168</v>
      </c>
      <c r="M33" s="2" t="s">
        <v>4169</v>
      </c>
      <c r="N33" s="2" t="s">
        <v>1310</v>
      </c>
      <c r="O33" s="2" t="s">
        <v>1255</v>
      </c>
      <c r="P33" s="2" t="s">
        <v>1247</v>
      </c>
      <c r="Q33" s="2" t="s">
        <v>1604</v>
      </c>
      <c r="R33" s="2" t="s">
        <v>1434</v>
      </c>
      <c r="S33" s="2" t="s">
        <v>1497</v>
      </c>
      <c r="T33" s="2" t="s">
        <v>1377</v>
      </c>
      <c r="U33" s="2" t="s">
        <v>1377</v>
      </c>
      <c r="V33" s="2" t="s">
        <v>1585</v>
      </c>
      <c r="W33" s="2" t="s">
        <v>4170</v>
      </c>
      <c r="X33" s="2" t="s">
        <v>4171</v>
      </c>
      <c r="Y33" s="2"/>
      <c r="Z33" s="2" t="s">
        <v>1239</v>
      </c>
      <c r="AA33" s="2" t="s">
        <v>1576</v>
      </c>
      <c r="AB33" s="2" t="s">
        <v>4172</v>
      </c>
      <c r="AC33" s="2" t="s">
        <v>4173</v>
      </c>
      <c r="AD33" s="2" t="s">
        <v>1512</v>
      </c>
      <c r="AE33" s="2"/>
      <c r="AF33" s="2"/>
    </row>
    <row r="34" spans="1:32" x14ac:dyDescent="0.3">
      <c r="A34" s="2" t="s">
        <v>1254</v>
      </c>
      <c r="B34" s="2" t="s">
        <v>224</v>
      </c>
      <c r="C34" t="s">
        <v>224</v>
      </c>
      <c r="D34" s="2" t="s">
        <v>135</v>
      </c>
      <c r="E34" s="2" t="s">
        <v>1328</v>
      </c>
      <c r="F34" s="2" t="s">
        <v>1208</v>
      </c>
      <c r="G34" s="2" t="s">
        <v>1299</v>
      </c>
      <c r="H34" s="2" t="s">
        <v>1275</v>
      </c>
      <c r="I34" s="2" t="s">
        <v>4174</v>
      </c>
      <c r="J34" s="2" t="s">
        <v>1436</v>
      </c>
      <c r="K34" s="2" t="s">
        <v>1739</v>
      </c>
      <c r="L34" s="2" t="s">
        <v>4175</v>
      </c>
      <c r="M34" s="2" t="s">
        <v>4176</v>
      </c>
      <c r="N34" s="2" t="s">
        <v>1275</v>
      </c>
      <c r="O34" s="2" t="s">
        <v>1572</v>
      </c>
      <c r="P34" s="2" t="s">
        <v>1275</v>
      </c>
      <c r="Q34" s="2" t="s">
        <v>1572</v>
      </c>
      <c r="R34" s="2" t="s">
        <v>1370</v>
      </c>
      <c r="S34" s="2" t="s">
        <v>1276</v>
      </c>
      <c r="T34" s="2" t="s">
        <v>1709</v>
      </c>
      <c r="U34" s="2" t="s">
        <v>1695</v>
      </c>
      <c r="V34" s="2" t="s">
        <v>4085</v>
      </c>
      <c r="W34" s="2" t="s">
        <v>4177</v>
      </c>
      <c r="X34" s="2" t="s">
        <v>4178</v>
      </c>
      <c r="Y34" s="2"/>
      <c r="Z34" s="2" t="s">
        <v>1318</v>
      </c>
      <c r="AA34" s="2" t="s">
        <v>1740</v>
      </c>
      <c r="AB34" s="2" t="s">
        <v>4179</v>
      </c>
      <c r="AC34" s="2" t="s">
        <v>4180</v>
      </c>
      <c r="AD34" s="2" t="s">
        <v>1507</v>
      </c>
      <c r="AE34" s="2" t="s">
        <v>1237</v>
      </c>
      <c r="AF34" s="2" t="s">
        <v>1237</v>
      </c>
    </row>
    <row r="35" spans="1:32" x14ac:dyDescent="0.3">
      <c r="A35" s="2" t="s">
        <v>1352</v>
      </c>
      <c r="B35" s="2" t="s">
        <v>205</v>
      </c>
      <c r="C35" t="s">
        <v>205</v>
      </c>
      <c r="D35" s="2" t="s">
        <v>48</v>
      </c>
      <c r="E35" s="2" t="s">
        <v>1311</v>
      </c>
      <c r="F35" s="2" t="s">
        <v>1208</v>
      </c>
      <c r="G35" s="2" t="s">
        <v>1299</v>
      </c>
      <c r="H35" s="2" t="s">
        <v>1247</v>
      </c>
      <c r="I35" s="2" t="s">
        <v>4181</v>
      </c>
      <c r="J35" s="2" t="s">
        <v>1421</v>
      </c>
      <c r="K35" s="2" t="s">
        <v>1732</v>
      </c>
      <c r="L35" s="2" t="s">
        <v>1361</v>
      </c>
      <c r="M35" s="2" t="s">
        <v>4182</v>
      </c>
      <c r="N35" s="2" t="s">
        <v>1299</v>
      </c>
      <c r="O35" s="2" t="s">
        <v>1334</v>
      </c>
      <c r="P35" s="2" t="s">
        <v>1248</v>
      </c>
      <c r="Q35" s="2" t="s">
        <v>1703</v>
      </c>
      <c r="R35" s="2" t="s">
        <v>1302</v>
      </c>
      <c r="S35" s="2" t="s">
        <v>1349</v>
      </c>
      <c r="T35" s="2" t="s">
        <v>1643</v>
      </c>
      <c r="U35" s="2" t="s">
        <v>1692</v>
      </c>
      <c r="V35" s="2" t="s">
        <v>3958</v>
      </c>
      <c r="W35" s="2" t="s">
        <v>4183</v>
      </c>
      <c r="X35" s="2" t="s">
        <v>4184</v>
      </c>
      <c r="Y35" s="2"/>
      <c r="Z35" s="2" t="s">
        <v>1252</v>
      </c>
      <c r="AA35" s="2" t="s">
        <v>1475</v>
      </c>
      <c r="AB35" s="2" t="s">
        <v>4185</v>
      </c>
      <c r="AC35" s="2" t="s">
        <v>4186</v>
      </c>
      <c r="AD35" s="2" t="s">
        <v>1473</v>
      </c>
      <c r="AE35" s="2" t="s">
        <v>1237</v>
      </c>
      <c r="AF35" s="2" t="s">
        <v>1248</v>
      </c>
    </row>
    <row r="36" spans="1:32" x14ac:dyDescent="0.3">
      <c r="A36" s="2" t="s">
        <v>1426</v>
      </c>
      <c r="B36" s="2" t="s">
        <v>274</v>
      </c>
      <c r="C36" t="s">
        <v>274</v>
      </c>
      <c r="D36" s="2" t="s">
        <v>72</v>
      </c>
      <c r="E36" s="2" t="s">
        <v>1249</v>
      </c>
      <c r="F36" s="2" t="s">
        <v>1208</v>
      </c>
      <c r="G36" s="2" t="s">
        <v>1247</v>
      </c>
      <c r="H36" s="2" t="s">
        <v>1247</v>
      </c>
      <c r="I36" s="2" t="s">
        <v>4187</v>
      </c>
      <c r="J36" s="2" t="s">
        <v>1469</v>
      </c>
      <c r="K36" s="2" t="s">
        <v>1694</v>
      </c>
      <c r="L36" s="2" t="s">
        <v>4188</v>
      </c>
      <c r="M36" s="2" t="s">
        <v>4189</v>
      </c>
      <c r="N36" s="2" t="s">
        <v>1265</v>
      </c>
      <c r="O36" s="2" t="s">
        <v>1599</v>
      </c>
      <c r="P36" s="2" t="s">
        <v>1280</v>
      </c>
      <c r="Q36" s="2" t="s">
        <v>1572</v>
      </c>
      <c r="R36" s="2" t="s">
        <v>1376</v>
      </c>
      <c r="S36" s="2" t="s">
        <v>1276</v>
      </c>
      <c r="T36" s="2" t="s">
        <v>1512</v>
      </c>
      <c r="U36" s="2" t="s">
        <v>1334</v>
      </c>
      <c r="V36" s="2" t="s">
        <v>1615</v>
      </c>
      <c r="W36" s="2" t="s">
        <v>4190</v>
      </c>
      <c r="X36" s="2" t="s">
        <v>4191</v>
      </c>
      <c r="Y36" s="2"/>
      <c r="Z36" s="2" t="s">
        <v>1293</v>
      </c>
      <c r="AA36" s="2" t="s">
        <v>1602</v>
      </c>
      <c r="AB36" s="2" t="s">
        <v>4192</v>
      </c>
      <c r="AC36" s="2" t="s">
        <v>4193</v>
      </c>
      <c r="AD36" s="2" t="s">
        <v>3921</v>
      </c>
      <c r="AE36" s="2"/>
      <c r="AF36" s="2"/>
    </row>
    <row r="37" spans="1:32" x14ac:dyDescent="0.3">
      <c r="A37" s="2" t="s">
        <v>1314</v>
      </c>
      <c r="B37" s="2" t="s">
        <v>285</v>
      </c>
      <c r="C37" t="s">
        <v>285</v>
      </c>
      <c r="D37" s="2" t="s">
        <v>180</v>
      </c>
      <c r="E37" s="2" t="s">
        <v>1266</v>
      </c>
      <c r="F37" s="2" t="s">
        <v>1208</v>
      </c>
      <c r="G37" s="2" t="s">
        <v>1260</v>
      </c>
      <c r="H37" s="2" t="s">
        <v>1280</v>
      </c>
      <c r="I37" s="2" t="s">
        <v>4194</v>
      </c>
      <c r="J37" s="2" t="s">
        <v>1466</v>
      </c>
      <c r="K37" s="2" t="s">
        <v>1681</v>
      </c>
      <c r="L37" s="2" t="s">
        <v>4195</v>
      </c>
      <c r="M37" s="2" t="s">
        <v>4196</v>
      </c>
      <c r="N37" s="2" t="s">
        <v>1247</v>
      </c>
      <c r="O37" s="2" t="s">
        <v>1402</v>
      </c>
      <c r="P37" s="2" t="s">
        <v>1260</v>
      </c>
      <c r="Q37" s="2" t="s">
        <v>1263</v>
      </c>
      <c r="R37" s="2" t="s">
        <v>1326</v>
      </c>
      <c r="S37" s="2" t="s">
        <v>1546</v>
      </c>
      <c r="T37" s="2" t="s">
        <v>1716</v>
      </c>
      <c r="U37" s="2" t="s">
        <v>1263</v>
      </c>
      <c r="V37" s="2" t="s">
        <v>1537</v>
      </c>
      <c r="W37" s="2" t="s">
        <v>4197</v>
      </c>
      <c r="X37" s="2" t="s">
        <v>4198</v>
      </c>
      <c r="Y37" s="2"/>
      <c r="Z37" s="2" t="s">
        <v>1239</v>
      </c>
      <c r="AA37" s="2" t="s">
        <v>1598</v>
      </c>
      <c r="AB37" s="2" t="s">
        <v>4199</v>
      </c>
      <c r="AC37" s="2" t="s">
        <v>4200</v>
      </c>
      <c r="AD37" s="2" t="s">
        <v>4065</v>
      </c>
      <c r="AE37" s="2" t="s">
        <v>1286</v>
      </c>
      <c r="AF37" s="2" t="s">
        <v>1237</v>
      </c>
    </row>
    <row r="38" spans="1:32" x14ac:dyDescent="0.3">
      <c r="A38" s="2" t="s">
        <v>1409</v>
      </c>
      <c r="B38" s="2" t="s">
        <v>213</v>
      </c>
      <c r="C38" t="s">
        <v>213</v>
      </c>
      <c r="D38" s="2" t="s">
        <v>40</v>
      </c>
      <c r="E38" s="2" t="s">
        <v>1307</v>
      </c>
      <c r="F38" s="2" t="s">
        <v>1208</v>
      </c>
      <c r="G38" s="2" t="s">
        <v>1275</v>
      </c>
      <c r="H38" s="2" t="s">
        <v>1280</v>
      </c>
      <c r="I38" s="2" t="s">
        <v>4201</v>
      </c>
      <c r="J38" s="2" t="s">
        <v>1582</v>
      </c>
      <c r="K38" s="2" t="s">
        <v>1681</v>
      </c>
      <c r="L38" s="2" t="s">
        <v>4000</v>
      </c>
      <c r="M38" s="2" t="s">
        <v>4202</v>
      </c>
      <c r="N38" s="2" t="s">
        <v>1275</v>
      </c>
      <c r="O38" s="2" t="s">
        <v>1278</v>
      </c>
      <c r="P38" s="2" t="s">
        <v>1248</v>
      </c>
      <c r="Q38" s="2" t="s">
        <v>1554</v>
      </c>
      <c r="R38" s="2" t="s">
        <v>1330</v>
      </c>
      <c r="S38" s="2" t="s">
        <v>1276</v>
      </c>
      <c r="T38" s="2" t="s">
        <v>1692</v>
      </c>
      <c r="U38" s="2" t="s">
        <v>1700</v>
      </c>
      <c r="V38" s="2" t="s">
        <v>4203</v>
      </c>
      <c r="W38" s="2" t="s">
        <v>4204</v>
      </c>
      <c r="X38" s="2" t="s">
        <v>4205</v>
      </c>
      <c r="Y38" s="2"/>
      <c r="Z38" s="2" t="s">
        <v>1238</v>
      </c>
      <c r="AA38" s="2" t="s">
        <v>1396</v>
      </c>
      <c r="AB38" s="2" t="s">
        <v>4206</v>
      </c>
      <c r="AC38" s="2" t="s">
        <v>4207</v>
      </c>
      <c r="AD38" s="2" t="s">
        <v>4208</v>
      </c>
      <c r="AE38" s="2"/>
      <c r="AF38" s="2"/>
    </row>
    <row r="39" spans="1:32" x14ac:dyDescent="0.3">
      <c r="A39" s="2" t="s">
        <v>1338</v>
      </c>
      <c r="B39" s="2" t="s">
        <v>246</v>
      </c>
      <c r="C39" t="s">
        <v>246</v>
      </c>
      <c r="D39" s="2" t="s">
        <v>114</v>
      </c>
      <c r="E39" s="2" t="s">
        <v>1266</v>
      </c>
      <c r="F39" s="2" t="s">
        <v>1208</v>
      </c>
      <c r="G39" s="2" t="s">
        <v>1247</v>
      </c>
      <c r="H39" s="2" t="s">
        <v>1247</v>
      </c>
      <c r="I39" s="2" t="s">
        <v>4209</v>
      </c>
      <c r="J39" s="2" t="s">
        <v>1466</v>
      </c>
      <c r="K39" s="2" t="s">
        <v>1613</v>
      </c>
      <c r="L39" s="2" t="s">
        <v>4210</v>
      </c>
      <c r="M39" s="2" t="s">
        <v>4211</v>
      </c>
      <c r="N39" s="2" t="s">
        <v>1275</v>
      </c>
      <c r="O39" s="2" t="s">
        <v>1255</v>
      </c>
      <c r="P39" s="2" t="s">
        <v>1257</v>
      </c>
      <c r="Q39" s="2" t="s">
        <v>1593</v>
      </c>
      <c r="R39" s="2" t="s">
        <v>1488</v>
      </c>
      <c r="S39" s="2" t="s">
        <v>1390</v>
      </c>
      <c r="T39" s="2" t="s">
        <v>4016</v>
      </c>
      <c r="U39" s="2" t="s">
        <v>1716</v>
      </c>
      <c r="V39" s="2" t="s">
        <v>4149</v>
      </c>
      <c r="W39" s="2" t="s">
        <v>4212</v>
      </c>
      <c r="X39" s="2" t="s">
        <v>4213</v>
      </c>
      <c r="Y39" s="2"/>
      <c r="Z39" s="2" t="s">
        <v>1247</v>
      </c>
      <c r="AA39" s="2" t="s">
        <v>1307</v>
      </c>
      <c r="AB39" s="2" t="s">
        <v>4005</v>
      </c>
      <c r="AC39" s="2" t="s">
        <v>4214</v>
      </c>
      <c r="AD39" s="2" t="s">
        <v>1402</v>
      </c>
      <c r="AE39" s="2" t="s">
        <v>1237</v>
      </c>
      <c r="AF39" s="2" t="s">
        <v>1248</v>
      </c>
    </row>
    <row r="40" spans="1:32" x14ac:dyDescent="0.3">
      <c r="A40" s="2" t="s">
        <v>1398</v>
      </c>
      <c r="B40" s="2" t="s">
        <v>275</v>
      </c>
      <c r="C40" t="s">
        <v>275</v>
      </c>
      <c r="D40" s="2" t="s">
        <v>74</v>
      </c>
      <c r="E40" s="2" t="s">
        <v>1338</v>
      </c>
      <c r="F40" s="2"/>
      <c r="G40" s="2" t="s">
        <v>1265</v>
      </c>
      <c r="H40" s="2" t="s">
        <v>1265</v>
      </c>
      <c r="I40" s="2" t="s">
        <v>4215</v>
      </c>
      <c r="J40" s="2" t="s">
        <v>1447</v>
      </c>
      <c r="K40" s="2" t="s">
        <v>1574</v>
      </c>
      <c r="L40" s="2" t="s">
        <v>4100</v>
      </c>
      <c r="M40" s="2" t="s">
        <v>4216</v>
      </c>
      <c r="N40" s="2" t="s">
        <v>1280</v>
      </c>
      <c r="O40" s="2" t="s">
        <v>1284</v>
      </c>
      <c r="P40" s="2" t="s">
        <v>1247</v>
      </c>
      <c r="Q40" s="2" t="s">
        <v>1572</v>
      </c>
      <c r="R40" s="2" t="s">
        <v>1376</v>
      </c>
      <c r="S40" s="2" t="s">
        <v>1289</v>
      </c>
      <c r="T40" s="2" t="s">
        <v>1643</v>
      </c>
      <c r="U40" s="2" t="s">
        <v>1601</v>
      </c>
      <c r="V40" s="2" t="s">
        <v>4085</v>
      </c>
      <c r="W40" s="2" t="s">
        <v>4217</v>
      </c>
      <c r="X40" s="2" t="s">
        <v>4218</v>
      </c>
      <c r="Y40" s="2"/>
      <c r="Z40" s="2" t="s">
        <v>1247</v>
      </c>
      <c r="AA40" s="2" t="s">
        <v>1457</v>
      </c>
      <c r="AB40" s="2" t="s">
        <v>4219</v>
      </c>
      <c r="AC40" s="2" t="s">
        <v>4220</v>
      </c>
      <c r="AD40" s="2" t="s">
        <v>1516</v>
      </c>
      <c r="AE40" s="2"/>
      <c r="AF40" s="2"/>
    </row>
    <row r="41" spans="1:32" x14ac:dyDescent="0.3">
      <c r="A41" s="2" t="s">
        <v>1339</v>
      </c>
      <c r="B41" s="2" t="s">
        <v>325</v>
      </c>
      <c r="C41" t="s">
        <v>325</v>
      </c>
      <c r="D41" s="2" t="s">
        <v>88</v>
      </c>
      <c r="E41" s="2" t="s">
        <v>1358</v>
      </c>
      <c r="F41" s="2"/>
      <c r="G41" s="2" t="s">
        <v>1265</v>
      </c>
      <c r="H41" s="2" t="s">
        <v>1265</v>
      </c>
      <c r="I41" s="2" t="s">
        <v>4221</v>
      </c>
      <c r="J41" s="2" t="s">
        <v>1541</v>
      </c>
      <c r="K41" s="2" t="s">
        <v>1624</v>
      </c>
      <c r="L41" s="2" t="s">
        <v>4222</v>
      </c>
      <c r="M41" s="2" t="s">
        <v>4223</v>
      </c>
      <c r="N41" s="2" t="s">
        <v>1257</v>
      </c>
      <c r="O41" s="2" t="s">
        <v>1654</v>
      </c>
      <c r="P41" s="2" t="s">
        <v>1248</v>
      </c>
      <c r="Q41" s="2" t="s">
        <v>1660</v>
      </c>
      <c r="R41" s="2" t="s">
        <v>1364</v>
      </c>
      <c r="S41" s="2" t="s">
        <v>1398</v>
      </c>
      <c r="T41" s="2" t="s">
        <v>1630</v>
      </c>
      <c r="U41" s="2" t="s">
        <v>1548</v>
      </c>
      <c r="V41" s="2" t="s">
        <v>4020</v>
      </c>
      <c r="W41" s="2" t="s">
        <v>4224</v>
      </c>
      <c r="X41" s="2" t="s">
        <v>4225</v>
      </c>
      <c r="Y41" s="2"/>
      <c r="Z41" s="2" t="s">
        <v>1260</v>
      </c>
      <c r="AA41" s="2" t="s">
        <v>1297</v>
      </c>
      <c r="AB41" s="2" t="s">
        <v>4226</v>
      </c>
      <c r="AC41" s="2" t="s">
        <v>4227</v>
      </c>
      <c r="AD41" s="2" t="s">
        <v>1601</v>
      </c>
      <c r="AE41" s="2"/>
      <c r="AF41" s="2"/>
    </row>
    <row r="42" spans="1:32" x14ac:dyDescent="0.3">
      <c r="A42" s="2" t="s">
        <v>1283</v>
      </c>
      <c r="B42" s="2" t="s">
        <v>413</v>
      </c>
      <c r="C42" t="s">
        <v>413</v>
      </c>
      <c r="D42" s="2" t="s">
        <v>86</v>
      </c>
      <c r="E42" s="2" t="s">
        <v>1328</v>
      </c>
      <c r="F42" s="2"/>
      <c r="G42" s="2" t="s">
        <v>1280</v>
      </c>
      <c r="H42" s="2" t="s">
        <v>1257</v>
      </c>
      <c r="I42" s="2" t="s">
        <v>4228</v>
      </c>
      <c r="J42" s="2" t="s">
        <v>1320</v>
      </c>
      <c r="K42" s="2" t="s">
        <v>1449</v>
      </c>
      <c r="L42" s="2" t="s">
        <v>4229</v>
      </c>
      <c r="M42" s="2" t="s">
        <v>4230</v>
      </c>
      <c r="N42" s="2" t="s">
        <v>1237</v>
      </c>
      <c r="O42" s="2" t="s">
        <v>1677</v>
      </c>
      <c r="P42" s="2" t="s">
        <v>1247</v>
      </c>
      <c r="Q42" s="2" t="s">
        <v>1334</v>
      </c>
      <c r="R42" s="2" t="s">
        <v>1307</v>
      </c>
      <c r="S42" s="2" t="s">
        <v>1339</v>
      </c>
      <c r="T42" s="2" t="s">
        <v>1738</v>
      </c>
      <c r="U42" s="2" t="s">
        <v>1516</v>
      </c>
      <c r="V42" s="2" t="s">
        <v>1591</v>
      </c>
      <c r="W42" s="2" t="s">
        <v>4231</v>
      </c>
      <c r="X42" s="2" t="s">
        <v>4232</v>
      </c>
      <c r="Y42" s="2"/>
      <c r="Z42" s="2" t="s">
        <v>1242</v>
      </c>
      <c r="AA42" s="2" t="s">
        <v>1472</v>
      </c>
      <c r="AB42" s="2" t="s">
        <v>4233</v>
      </c>
      <c r="AC42" s="2" t="s">
        <v>4234</v>
      </c>
      <c r="AD42" s="2" t="s">
        <v>1580</v>
      </c>
      <c r="AE42" s="2"/>
      <c r="AF42" s="2"/>
    </row>
    <row r="43" spans="1:32" x14ac:dyDescent="0.3">
      <c r="A43" s="2" t="s">
        <v>1448</v>
      </c>
      <c r="B43" s="2" t="s">
        <v>262</v>
      </c>
      <c r="C43" t="s">
        <v>262</v>
      </c>
      <c r="D43" s="2" t="s">
        <v>72</v>
      </c>
      <c r="E43" s="2" t="s">
        <v>1307</v>
      </c>
      <c r="F43" s="2"/>
      <c r="G43" s="2" t="s">
        <v>1257</v>
      </c>
      <c r="H43" s="2" t="s">
        <v>1257</v>
      </c>
      <c r="I43" s="2" t="s">
        <v>4228</v>
      </c>
      <c r="J43" s="2" t="s">
        <v>1261</v>
      </c>
      <c r="K43" s="2" t="s">
        <v>1605</v>
      </c>
      <c r="L43" s="2" t="s">
        <v>4235</v>
      </c>
      <c r="M43" s="2" t="s">
        <v>4236</v>
      </c>
      <c r="N43" s="2" t="s">
        <v>1265</v>
      </c>
      <c r="O43" s="2" t="s">
        <v>1344</v>
      </c>
      <c r="P43" s="2" t="s">
        <v>1265</v>
      </c>
      <c r="Q43" s="2" t="s">
        <v>1344</v>
      </c>
      <c r="R43" s="2" t="s">
        <v>1364</v>
      </c>
      <c r="S43" s="2" t="s">
        <v>1376</v>
      </c>
      <c r="T43" s="2" t="s">
        <v>4016</v>
      </c>
      <c r="U43" s="2" t="s">
        <v>1419</v>
      </c>
      <c r="V43" s="2" t="s">
        <v>1608</v>
      </c>
      <c r="W43" s="2" t="s">
        <v>4237</v>
      </c>
      <c r="X43" s="2" t="s">
        <v>4238</v>
      </c>
      <c r="Y43" s="2"/>
      <c r="Z43" s="2" t="s">
        <v>1310</v>
      </c>
      <c r="AA43" s="2" t="s">
        <v>1423</v>
      </c>
      <c r="AB43" s="2" t="s">
        <v>4159</v>
      </c>
      <c r="AC43" s="2" t="s">
        <v>4239</v>
      </c>
      <c r="AD43" s="2" t="s">
        <v>4240</v>
      </c>
      <c r="AE43" s="2"/>
      <c r="AF43" s="2"/>
    </row>
    <row r="44" spans="1:32" x14ac:dyDescent="0.3">
      <c r="A44" s="2" t="s">
        <v>1452</v>
      </c>
      <c r="B44" s="2" t="s">
        <v>312</v>
      </c>
      <c r="C44" t="s">
        <v>312</v>
      </c>
      <c r="D44" s="2" t="s">
        <v>51</v>
      </c>
      <c r="E44" s="2" t="s">
        <v>1426</v>
      </c>
      <c r="F44" s="2"/>
      <c r="G44" s="2" t="s">
        <v>1280</v>
      </c>
      <c r="H44" s="2" t="s">
        <v>1248</v>
      </c>
      <c r="I44" s="2" t="s">
        <v>4241</v>
      </c>
      <c r="J44" s="2" t="s">
        <v>1277</v>
      </c>
      <c r="K44" s="2" t="s">
        <v>1447</v>
      </c>
      <c r="L44" s="2" t="s">
        <v>4168</v>
      </c>
      <c r="M44" s="2" t="s">
        <v>4242</v>
      </c>
      <c r="N44" s="2" t="s">
        <v>1265</v>
      </c>
      <c r="O44" s="2" t="s">
        <v>1278</v>
      </c>
      <c r="P44" s="2" t="s">
        <v>1286</v>
      </c>
      <c r="Q44" s="2" t="s">
        <v>1793</v>
      </c>
      <c r="R44" s="2" t="s">
        <v>1426</v>
      </c>
      <c r="S44" s="2" t="s">
        <v>1269</v>
      </c>
      <c r="T44" s="2" t="s">
        <v>1623</v>
      </c>
      <c r="U44" s="2" t="s">
        <v>1641</v>
      </c>
      <c r="V44" s="2" t="s">
        <v>1521</v>
      </c>
      <c r="W44" s="2" t="s">
        <v>4243</v>
      </c>
      <c r="X44" s="2" t="s">
        <v>4244</v>
      </c>
      <c r="Y44" s="2"/>
      <c r="Z44" s="2" t="s">
        <v>1260</v>
      </c>
      <c r="AA44" s="2" t="s">
        <v>1370</v>
      </c>
      <c r="AB44" s="2" t="s">
        <v>4245</v>
      </c>
      <c r="AC44" s="2" t="s">
        <v>4246</v>
      </c>
      <c r="AD44" s="2" t="s">
        <v>1641</v>
      </c>
      <c r="AE44" s="2" t="s">
        <v>1237</v>
      </c>
      <c r="AF44" s="2" t="s">
        <v>1237</v>
      </c>
    </row>
    <row r="45" spans="1:32" x14ac:dyDescent="0.3">
      <c r="A45" s="2" t="s">
        <v>1457</v>
      </c>
      <c r="B45" s="2" t="s">
        <v>418</v>
      </c>
      <c r="C45" t="s">
        <v>418</v>
      </c>
      <c r="D45" s="2" t="s">
        <v>33</v>
      </c>
      <c r="E45" s="2" t="s">
        <v>1358</v>
      </c>
      <c r="F45" s="2"/>
      <c r="G45" s="2" t="s">
        <v>1248</v>
      </c>
      <c r="H45" s="2" t="s">
        <v>1248</v>
      </c>
      <c r="I45" s="2" t="s">
        <v>4247</v>
      </c>
      <c r="J45" s="2" t="s">
        <v>1330</v>
      </c>
      <c r="K45" s="2" t="s">
        <v>1475</v>
      </c>
      <c r="L45" s="2" t="s">
        <v>4248</v>
      </c>
      <c r="M45" s="2" t="s">
        <v>4249</v>
      </c>
      <c r="N45" s="2" t="s">
        <v>1286</v>
      </c>
      <c r="O45" s="2" t="s">
        <v>1793</v>
      </c>
      <c r="P45" s="2" t="s">
        <v>1237</v>
      </c>
      <c r="Q45" s="2" t="s">
        <v>1611</v>
      </c>
      <c r="R45" s="2" t="s">
        <v>1318</v>
      </c>
      <c r="S45" s="2" t="s">
        <v>1457</v>
      </c>
      <c r="T45" s="2" t="s">
        <v>1601</v>
      </c>
      <c r="U45" s="2" t="s">
        <v>1695</v>
      </c>
      <c r="V45" s="2" t="s">
        <v>1557</v>
      </c>
      <c r="W45" s="2" t="s">
        <v>4250</v>
      </c>
      <c r="X45" s="2" t="s">
        <v>4251</v>
      </c>
      <c r="Y45" s="2"/>
      <c r="Z45" s="2" t="s">
        <v>1280</v>
      </c>
      <c r="AA45" s="2" t="s">
        <v>1452</v>
      </c>
      <c r="AB45" s="2" t="s">
        <v>4252</v>
      </c>
      <c r="AC45" s="2" t="s">
        <v>4253</v>
      </c>
      <c r="AD45" s="2" t="s">
        <v>1630</v>
      </c>
      <c r="AE45" s="2"/>
      <c r="AF45" s="2"/>
    </row>
    <row r="46" spans="1:32" x14ac:dyDescent="0.3">
      <c r="A46" s="2" t="s">
        <v>1349</v>
      </c>
      <c r="B46" s="2" t="s">
        <v>373</v>
      </c>
      <c r="C46" t="s">
        <v>373</v>
      </c>
      <c r="D46" s="2" t="s">
        <v>78</v>
      </c>
      <c r="E46" s="2" t="s">
        <v>1238</v>
      </c>
      <c r="F46" s="2"/>
      <c r="G46" s="2" t="s">
        <v>1257</v>
      </c>
      <c r="H46" s="2" t="s">
        <v>1257</v>
      </c>
      <c r="I46" s="2" t="s">
        <v>4228</v>
      </c>
      <c r="J46" s="2" t="s">
        <v>1283</v>
      </c>
      <c r="K46" s="2" t="s">
        <v>1563</v>
      </c>
      <c r="L46" s="2" t="s">
        <v>4254</v>
      </c>
      <c r="M46" s="2" t="s">
        <v>4255</v>
      </c>
      <c r="N46" s="2" t="s">
        <v>1248</v>
      </c>
      <c r="O46" s="2" t="s">
        <v>1599</v>
      </c>
      <c r="P46" s="2" t="s">
        <v>1248</v>
      </c>
      <c r="Q46" s="2" t="s">
        <v>1599</v>
      </c>
      <c r="R46" s="2" t="s">
        <v>1357</v>
      </c>
      <c r="S46" s="2" t="s">
        <v>1376</v>
      </c>
      <c r="T46" s="2" t="s">
        <v>1579</v>
      </c>
      <c r="U46" s="2" t="s">
        <v>1483</v>
      </c>
      <c r="V46" s="2" t="s">
        <v>4052</v>
      </c>
      <c r="W46" s="2" t="s">
        <v>4256</v>
      </c>
      <c r="X46" s="2" t="s">
        <v>4257</v>
      </c>
      <c r="Y46" s="2"/>
      <c r="Z46" s="2" t="s">
        <v>1310</v>
      </c>
      <c r="AA46" s="2" t="s">
        <v>1472</v>
      </c>
      <c r="AB46" s="2" t="s">
        <v>4258</v>
      </c>
      <c r="AC46" s="2" t="s">
        <v>4259</v>
      </c>
      <c r="AD46" s="2" t="s">
        <v>1521</v>
      </c>
      <c r="AE46" s="2"/>
      <c r="AF46" s="2"/>
    </row>
    <row r="47" spans="1:32" x14ac:dyDescent="0.3">
      <c r="A47" s="2" t="s">
        <v>1423</v>
      </c>
      <c r="B47" s="2" t="s">
        <v>339</v>
      </c>
      <c r="C47" t="s">
        <v>339</v>
      </c>
      <c r="D47" s="2" t="s">
        <v>114</v>
      </c>
      <c r="E47" s="2" t="s">
        <v>1311</v>
      </c>
      <c r="F47" s="2"/>
      <c r="G47" s="2" t="s">
        <v>1257</v>
      </c>
      <c r="H47" s="2" t="s">
        <v>1257</v>
      </c>
      <c r="I47" s="2" t="s">
        <v>4260</v>
      </c>
      <c r="J47" s="2" t="s">
        <v>1398</v>
      </c>
      <c r="K47" s="2" t="s">
        <v>1270</v>
      </c>
      <c r="L47" s="2" t="s">
        <v>1441</v>
      </c>
      <c r="M47" s="2" t="s">
        <v>4261</v>
      </c>
      <c r="N47" s="2" t="s">
        <v>1257</v>
      </c>
      <c r="O47" s="2" t="s">
        <v>1366</v>
      </c>
      <c r="P47" s="2" t="s">
        <v>1248</v>
      </c>
      <c r="Q47" s="2" t="s">
        <v>1655</v>
      </c>
      <c r="R47" s="2" t="s">
        <v>1357</v>
      </c>
      <c r="S47" s="2" t="s">
        <v>1276</v>
      </c>
      <c r="T47" s="2" t="s">
        <v>1646</v>
      </c>
      <c r="U47" s="2" t="s">
        <v>1473</v>
      </c>
      <c r="V47" s="2" t="s">
        <v>4262</v>
      </c>
      <c r="W47" s="2" t="s">
        <v>4263</v>
      </c>
      <c r="X47" s="2" t="s">
        <v>4264</v>
      </c>
      <c r="Y47" s="2"/>
      <c r="Z47" s="2" t="s">
        <v>1299</v>
      </c>
      <c r="AA47" s="2" t="s">
        <v>1277</v>
      </c>
      <c r="AB47" s="2" t="s">
        <v>4265</v>
      </c>
      <c r="AC47" s="2" t="s">
        <v>4266</v>
      </c>
      <c r="AD47" s="2" t="s">
        <v>4267</v>
      </c>
      <c r="AE47" s="2"/>
      <c r="AF47" s="2"/>
    </row>
    <row r="48" spans="1:32" x14ac:dyDescent="0.3">
      <c r="A48" s="2" t="s">
        <v>1376</v>
      </c>
      <c r="B48" s="2" t="s">
        <v>469</v>
      </c>
      <c r="C48" t="s">
        <v>469</v>
      </c>
      <c r="D48" s="2" t="s">
        <v>130</v>
      </c>
      <c r="E48" s="2" t="s">
        <v>1238</v>
      </c>
      <c r="F48" s="2"/>
      <c r="G48" s="2" t="s">
        <v>1257</v>
      </c>
      <c r="H48" s="2" t="s">
        <v>1248</v>
      </c>
      <c r="I48" s="2" t="s">
        <v>4247</v>
      </c>
      <c r="J48" s="2" t="s">
        <v>1376</v>
      </c>
      <c r="K48" s="2" t="s">
        <v>1243</v>
      </c>
      <c r="L48" s="2" t="s">
        <v>3992</v>
      </c>
      <c r="M48" s="2" t="s">
        <v>4268</v>
      </c>
      <c r="N48" s="2" t="s">
        <v>1286</v>
      </c>
      <c r="O48" s="2" t="s">
        <v>1793</v>
      </c>
      <c r="P48" s="2" t="s">
        <v>1257</v>
      </c>
      <c r="Q48" s="2" t="s">
        <v>1284</v>
      </c>
      <c r="R48" s="2" t="s">
        <v>1239</v>
      </c>
      <c r="S48" s="2" t="s">
        <v>1314</v>
      </c>
      <c r="T48" s="2" t="s">
        <v>1512</v>
      </c>
      <c r="U48" s="2" t="s">
        <v>1344</v>
      </c>
      <c r="V48" s="2" t="s">
        <v>4070</v>
      </c>
      <c r="W48" s="2" t="s">
        <v>4269</v>
      </c>
      <c r="X48" s="2" t="s">
        <v>4270</v>
      </c>
      <c r="Y48" s="2"/>
      <c r="Z48" s="2" t="s">
        <v>1242</v>
      </c>
      <c r="AA48" s="2" t="s">
        <v>1586</v>
      </c>
      <c r="AB48" s="2" t="s">
        <v>4271</v>
      </c>
      <c r="AC48" s="2" t="s">
        <v>4272</v>
      </c>
      <c r="AD48" s="2" t="s">
        <v>1866</v>
      </c>
      <c r="AE48" s="2"/>
      <c r="AF48" s="2"/>
    </row>
    <row r="49" spans="1:32" x14ac:dyDescent="0.3">
      <c r="A49" s="2" t="s">
        <v>1390</v>
      </c>
      <c r="B49" s="2" t="s">
        <v>341</v>
      </c>
      <c r="C49" t="s">
        <v>341</v>
      </c>
      <c r="D49" s="2" t="s">
        <v>84</v>
      </c>
      <c r="E49" s="2" t="s">
        <v>1338</v>
      </c>
      <c r="F49" s="2"/>
      <c r="G49" s="2" t="s">
        <v>1280</v>
      </c>
      <c r="H49" s="2" t="s">
        <v>1237</v>
      </c>
      <c r="I49" s="2" t="s">
        <v>4273</v>
      </c>
      <c r="J49" s="2" t="s">
        <v>1330</v>
      </c>
      <c r="K49" s="2" t="s">
        <v>1302</v>
      </c>
      <c r="L49" s="2" t="s">
        <v>4274</v>
      </c>
      <c r="M49" s="2" t="s">
        <v>4275</v>
      </c>
      <c r="N49" s="2" t="s">
        <v>1257</v>
      </c>
      <c r="O49" s="2" t="s">
        <v>1255</v>
      </c>
      <c r="P49" s="2" t="s">
        <v>1237</v>
      </c>
      <c r="Q49" s="2" t="s">
        <v>1665</v>
      </c>
      <c r="R49" s="2" t="s">
        <v>1358</v>
      </c>
      <c r="S49" s="2" t="s">
        <v>1426</v>
      </c>
      <c r="T49" s="2" t="s">
        <v>1701</v>
      </c>
      <c r="U49" s="2" t="s">
        <v>4070</v>
      </c>
      <c r="V49" s="2" t="s">
        <v>4052</v>
      </c>
      <c r="W49" s="2" t="s">
        <v>4276</v>
      </c>
      <c r="X49" s="2" t="s">
        <v>4277</v>
      </c>
      <c r="Y49" s="2"/>
      <c r="Z49" s="2" t="s">
        <v>1248</v>
      </c>
      <c r="AA49" s="2" t="s">
        <v>1315</v>
      </c>
      <c r="AB49" s="2" t="s">
        <v>4278</v>
      </c>
      <c r="AC49" s="2" t="s">
        <v>4279</v>
      </c>
      <c r="AD49" s="2" t="s">
        <v>1688</v>
      </c>
      <c r="AE49" s="2"/>
      <c r="AF49" s="2"/>
    </row>
    <row r="50" spans="1:32" x14ac:dyDescent="0.3">
      <c r="A50" s="2" t="s">
        <v>1381</v>
      </c>
      <c r="B50" s="2" t="s">
        <v>398</v>
      </c>
      <c r="C50" t="s">
        <v>398</v>
      </c>
      <c r="D50" s="2" t="s">
        <v>104</v>
      </c>
      <c r="E50" s="2" t="s">
        <v>1352</v>
      </c>
      <c r="F50" s="2"/>
      <c r="G50" s="2" t="s">
        <v>1265</v>
      </c>
      <c r="H50" s="2" t="s">
        <v>1237</v>
      </c>
      <c r="I50" s="2" t="s">
        <v>4273</v>
      </c>
      <c r="J50" s="2" t="s">
        <v>1426</v>
      </c>
      <c r="K50" s="2" t="s">
        <v>1370</v>
      </c>
      <c r="L50" s="2" t="s">
        <v>4280</v>
      </c>
      <c r="M50" s="2" t="s">
        <v>4281</v>
      </c>
      <c r="N50" s="2" t="s">
        <v>1265</v>
      </c>
      <c r="O50" s="2" t="s">
        <v>1560</v>
      </c>
      <c r="P50" s="2" t="s">
        <v>1265</v>
      </c>
      <c r="Q50" s="2" t="s">
        <v>1560</v>
      </c>
      <c r="R50" s="2" t="s">
        <v>1328</v>
      </c>
      <c r="S50" s="2" t="s">
        <v>1266</v>
      </c>
      <c r="T50" s="2" t="s">
        <v>1512</v>
      </c>
      <c r="U50" s="2" t="s">
        <v>1382</v>
      </c>
      <c r="V50" s="2" t="s">
        <v>1537</v>
      </c>
      <c r="W50" s="2" t="s">
        <v>4282</v>
      </c>
      <c r="X50" s="2" t="s">
        <v>4283</v>
      </c>
      <c r="Y50" s="2"/>
      <c r="Z50" s="2" t="s">
        <v>1247</v>
      </c>
      <c r="AA50" s="2" t="s">
        <v>1376</v>
      </c>
      <c r="AB50" s="2" t="s">
        <v>4284</v>
      </c>
      <c r="AC50" s="2" t="s">
        <v>4285</v>
      </c>
      <c r="AD50" s="2" t="s">
        <v>1643</v>
      </c>
      <c r="AE50" s="2"/>
      <c r="AF50" s="2"/>
    </row>
    <row r="51" spans="1:32" x14ac:dyDescent="0.3">
      <c r="A51" s="2" t="s">
        <v>1330</v>
      </c>
      <c r="B51" s="2" t="s">
        <v>362</v>
      </c>
      <c r="C51" t="s">
        <v>362</v>
      </c>
      <c r="D51" s="2" t="s">
        <v>99</v>
      </c>
      <c r="E51" s="2" t="s">
        <v>1254</v>
      </c>
      <c r="F51" s="2"/>
      <c r="G51" s="2" t="s">
        <v>1257</v>
      </c>
      <c r="H51" s="2" t="s">
        <v>1237</v>
      </c>
      <c r="I51" s="2" t="s">
        <v>4273</v>
      </c>
      <c r="J51" s="2" t="s">
        <v>1349</v>
      </c>
      <c r="K51" s="2" t="s">
        <v>1514</v>
      </c>
      <c r="L51" s="2" t="s">
        <v>4147</v>
      </c>
      <c r="M51" s="2" t="s">
        <v>4286</v>
      </c>
      <c r="N51" s="2" t="s">
        <v>1257</v>
      </c>
      <c r="O51" s="2" t="s">
        <v>1386</v>
      </c>
      <c r="P51" s="2" t="s">
        <v>1248</v>
      </c>
      <c r="Q51" s="2" t="s">
        <v>1402</v>
      </c>
      <c r="R51" s="2" t="s">
        <v>1328</v>
      </c>
      <c r="S51" s="2" t="s">
        <v>1409</v>
      </c>
      <c r="T51" s="2" t="s">
        <v>1589</v>
      </c>
      <c r="U51" s="2" t="s">
        <v>1630</v>
      </c>
      <c r="V51" s="2" t="s">
        <v>4267</v>
      </c>
      <c r="W51" s="2" t="s">
        <v>4287</v>
      </c>
      <c r="X51" s="2" t="s">
        <v>4288</v>
      </c>
      <c r="Y51" s="2"/>
      <c r="Z51" s="2" t="s">
        <v>1275</v>
      </c>
      <c r="AA51" s="2" t="s">
        <v>1390</v>
      </c>
      <c r="AB51" s="2" t="s">
        <v>4289</v>
      </c>
      <c r="AC51" s="2" t="s">
        <v>4290</v>
      </c>
      <c r="AD51" s="2" t="s">
        <v>4291</v>
      </c>
      <c r="AE51" s="2"/>
      <c r="AF51" s="2"/>
    </row>
    <row r="52" spans="1:32" x14ac:dyDescent="0.3">
      <c r="A52" s="2" t="s">
        <v>1326</v>
      </c>
      <c r="B52" s="2" t="s">
        <v>443</v>
      </c>
      <c r="C52" t="s">
        <v>443</v>
      </c>
      <c r="D52" s="2" t="s">
        <v>180</v>
      </c>
      <c r="E52" s="2" t="s">
        <v>1409</v>
      </c>
      <c r="F52" s="2"/>
      <c r="G52" s="2" t="s">
        <v>1248</v>
      </c>
      <c r="H52" s="2" t="s">
        <v>1248</v>
      </c>
      <c r="I52" s="2" t="s">
        <v>4247</v>
      </c>
      <c r="J52" s="2" t="s">
        <v>1426</v>
      </c>
      <c r="K52" s="2" t="s">
        <v>1261</v>
      </c>
      <c r="L52" s="2" t="s">
        <v>4292</v>
      </c>
      <c r="M52" s="2" t="s">
        <v>4293</v>
      </c>
      <c r="N52" s="2" t="s">
        <v>1286</v>
      </c>
      <c r="O52" s="2" t="s">
        <v>1793</v>
      </c>
      <c r="P52" s="2" t="s">
        <v>1237</v>
      </c>
      <c r="Q52" s="2" t="s">
        <v>1721</v>
      </c>
      <c r="R52" s="2" t="s">
        <v>1293</v>
      </c>
      <c r="S52" s="2" t="s">
        <v>1349</v>
      </c>
      <c r="T52" s="2" t="s">
        <v>1512</v>
      </c>
      <c r="U52" s="2" t="s">
        <v>1483</v>
      </c>
      <c r="V52" s="2" t="s">
        <v>1636</v>
      </c>
      <c r="W52" s="2" t="s">
        <v>4294</v>
      </c>
      <c r="X52" s="2" t="s">
        <v>3975</v>
      </c>
      <c r="Y52" s="2"/>
      <c r="Z52" s="2" t="s">
        <v>1248</v>
      </c>
      <c r="AA52" s="2" t="s">
        <v>1275</v>
      </c>
      <c r="AB52" s="2" t="s">
        <v>4105</v>
      </c>
      <c r="AC52" s="2" t="s">
        <v>4295</v>
      </c>
      <c r="AD52" s="2" t="s">
        <v>1402</v>
      </c>
      <c r="AE52" s="2"/>
      <c r="AF52" s="2"/>
    </row>
    <row r="53" spans="1:32" x14ac:dyDescent="0.3">
      <c r="A53" s="2" t="s">
        <v>1481</v>
      </c>
      <c r="B53" s="2" t="s">
        <v>577</v>
      </c>
      <c r="C53" t="s">
        <v>577</v>
      </c>
      <c r="D53" s="2" t="s">
        <v>33</v>
      </c>
      <c r="E53" s="2" t="s">
        <v>1249</v>
      </c>
      <c r="F53" s="2"/>
      <c r="G53" s="2" t="s">
        <v>1248</v>
      </c>
      <c r="H53" s="2" t="s">
        <v>1248</v>
      </c>
      <c r="I53" s="2" t="s">
        <v>4247</v>
      </c>
      <c r="J53" s="2" t="s">
        <v>1365</v>
      </c>
      <c r="K53" s="2" t="s">
        <v>1481</v>
      </c>
      <c r="L53" s="2" t="s">
        <v>4280</v>
      </c>
      <c r="M53" s="2" t="s">
        <v>1533</v>
      </c>
      <c r="N53" s="2" t="s">
        <v>1286</v>
      </c>
      <c r="O53" s="2" t="s">
        <v>1793</v>
      </c>
      <c r="P53" s="2" t="s">
        <v>1265</v>
      </c>
      <c r="Q53" s="2" t="s">
        <v>1649</v>
      </c>
      <c r="R53" s="2" t="s">
        <v>1252</v>
      </c>
      <c r="S53" s="2" t="s">
        <v>1365</v>
      </c>
      <c r="T53" s="2" t="s">
        <v>1278</v>
      </c>
      <c r="U53" s="2" t="s">
        <v>1677</v>
      </c>
      <c r="V53" s="2" t="s">
        <v>1641</v>
      </c>
      <c r="W53" s="2" t="s">
        <v>4296</v>
      </c>
      <c r="X53" s="2" t="s">
        <v>4297</v>
      </c>
      <c r="Y53" s="2"/>
      <c r="Z53" s="2" t="s">
        <v>1280</v>
      </c>
      <c r="AA53" s="2" t="s">
        <v>1457</v>
      </c>
      <c r="AB53" s="2" t="s">
        <v>4298</v>
      </c>
      <c r="AC53" s="2" t="s">
        <v>4299</v>
      </c>
      <c r="AD53" s="2" t="s">
        <v>1749</v>
      </c>
      <c r="AE53" s="2"/>
      <c r="AF53" s="2"/>
    </row>
    <row r="54" spans="1:32" x14ac:dyDescent="0.3">
      <c r="A54" s="2" t="s">
        <v>1325</v>
      </c>
      <c r="B54" s="2" t="s">
        <v>496</v>
      </c>
      <c r="C54" t="s">
        <v>496</v>
      </c>
      <c r="D54" s="2" t="s">
        <v>107</v>
      </c>
      <c r="E54" s="2" t="s">
        <v>1318</v>
      </c>
      <c r="F54" s="2"/>
      <c r="G54" s="2" t="s">
        <v>1248</v>
      </c>
      <c r="H54" s="2" t="s">
        <v>1286</v>
      </c>
      <c r="I54" s="2"/>
      <c r="J54" s="2" t="s">
        <v>1311</v>
      </c>
      <c r="K54" s="2" t="s">
        <v>1326</v>
      </c>
      <c r="L54" s="2" t="s">
        <v>4300</v>
      </c>
      <c r="M54" s="2" t="s">
        <v>4301</v>
      </c>
      <c r="N54" s="2" t="s">
        <v>1286</v>
      </c>
      <c r="O54" s="2" t="s">
        <v>1793</v>
      </c>
      <c r="P54" s="2" t="s">
        <v>1257</v>
      </c>
      <c r="Q54" s="2" t="s">
        <v>1695</v>
      </c>
      <c r="R54" s="2" t="s">
        <v>1239</v>
      </c>
      <c r="S54" s="2" t="s">
        <v>1283</v>
      </c>
      <c r="T54" s="2" t="s">
        <v>1718</v>
      </c>
      <c r="U54" s="2" t="s">
        <v>1278</v>
      </c>
      <c r="V54" s="2" t="s">
        <v>1517</v>
      </c>
      <c r="W54" s="2" t="s">
        <v>4302</v>
      </c>
      <c r="X54" s="2" t="s">
        <v>1399</v>
      </c>
      <c r="Y54" s="2"/>
      <c r="Z54" s="2" t="s">
        <v>1248</v>
      </c>
      <c r="AA54" s="2" t="s">
        <v>1305</v>
      </c>
      <c r="AB54" s="2" t="s">
        <v>4303</v>
      </c>
      <c r="AC54" s="2" t="s">
        <v>4304</v>
      </c>
      <c r="AD54" s="2" t="s">
        <v>1344</v>
      </c>
      <c r="AE54" s="2"/>
      <c r="AF54" s="2"/>
    </row>
    <row r="55" spans="1:32" x14ac:dyDescent="0.3">
      <c r="A55" s="2" t="s">
        <v>1488</v>
      </c>
      <c r="B55" s="2" t="s">
        <v>425</v>
      </c>
      <c r="C55" t="s">
        <v>425</v>
      </c>
      <c r="D55" s="2" t="s">
        <v>37</v>
      </c>
      <c r="E55" s="2" t="s">
        <v>1318</v>
      </c>
      <c r="F55" s="2"/>
      <c r="G55" s="2" t="s">
        <v>1275</v>
      </c>
      <c r="H55" s="2" t="s">
        <v>1237</v>
      </c>
      <c r="I55" s="2" t="s">
        <v>4305</v>
      </c>
      <c r="J55" s="2" t="s">
        <v>1266</v>
      </c>
      <c r="K55" s="2" t="s">
        <v>1338</v>
      </c>
      <c r="L55" s="2" t="s">
        <v>4306</v>
      </c>
      <c r="M55" s="2" t="s">
        <v>1530</v>
      </c>
      <c r="N55" s="2" t="s">
        <v>1237</v>
      </c>
      <c r="O55" s="2" t="s">
        <v>1654</v>
      </c>
      <c r="P55" s="2" t="s">
        <v>1248</v>
      </c>
      <c r="Q55" s="2" t="s">
        <v>1424</v>
      </c>
      <c r="R55" s="2" t="s">
        <v>1305</v>
      </c>
      <c r="S55" s="2" t="s">
        <v>1398</v>
      </c>
      <c r="T55" s="2" t="s">
        <v>1695</v>
      </c>
      <c r="U55" s="2" t="s">
        <v>1284</v>
      </c>
      <c r="V55" s="2" t="s">
        <v>1591</v>
      </c>
      <c r="W55" s="2" t="s">
        <v>4307</v>
      </c>
      <c r="X55" s="2" t="s">
        <v>4191</v>
      </c>
      <c r="Y55" s="2"/>
      <c r="Z55" s="2" t="s">
        <v>1247</v>
      </c>
      <c r="AA55" s="2" t="s">
        <v>1315</v>
      </c>
      <c r="AB55" s="2" t="s">
        <v>4308</v>
      </c>
      <c r="AC55" s="2" t="s">
        <v>4309</v>
      </c>
      <c r="AD55" s="2" t="s">
        <v>4052</v>
      </c>
      <c r="AE55" s="2"/>
      <c r="AF55" s="2"/>
    </row>
    <row r="56" spans="1:32" x14ac:dyDescent="0.3">
      <c r="A56" s="2" t="s">
        <v>1289</v>
      </c>
      <c r="B56" s="2" t="s">
        <v>417</v>
      </c>
      <c r="C56" t="s">
        <v>417</v>
      </c>
      <c r="D56" s="2" t="s">
        <v>67</v>
      </c>
      <c r="E56" s="2" t="s">
        <v>1318</v>
      </c>
      <c r="F56" s="2"/>
      <c r="G56" s="2" t="s">
        <v>1248</v>
      </c>
      <c r="H56" s="2" t="s">
        <v>1237</v>
      </c>
      <c r="I56" s="2" t="s">
        <v>4273</v>
      </c>
      <c r="J56" s="2" t="s">
        <v>1322</v>
      </c>
      <c r="K56" s="2" t="s">
        <v>1409</v>
      </c>
      <c r="L56" s="2" t="s">
        <v>4310</v>
      </c>
      <c r="M56" s="2" t="s">
        <v>1530</v>
      </c>
      <c r="N56" s="2" t="s">
        <v>1286</v>
      </c>
      <c r="O56" s="2" t="s">
        <v>1793</v>
      </c>
      <c r="P56" s="2" t="s">
        <v>1237</v>
      </c>
      <c r="Q56" s="2" t="s">
        <v>1506</v>
      </c>
      <c r="R56" s="2" t="s">
        <v>1310</v>
      </c>
      <c r="S56" s="2" t="s">
        <v>1322</v>
      </c>
      <c r="T56" s="2" t="s">
        <v>1646</v>
      </c>
      <c r="U56" s="2" t="s">
        <v>1483</v>
      </c>
      <c r="V56" s="2" t="s">
        <v>1585</v>
      </c>
      <c r="W56" s="2" t="s">
        <v>4311</v>
      </c>
      <c r="X56" s="2" t="s">
        <v>4312</v>
      </c>
      <c r="Y56" s="2"/>
      <c r="Z56" s="2" t="s">
        <v>1247</v>
      </c>
      <c r="AA56" s="2" t="s">
        <v>1452</v>
      </c>
      <c r="AB56" s="2" t="s">
        <v>4313</v>
      </c>
      <c r="AC56" s="2" t="s">
        <v>4314</v>
      </c>
      <c r="AD56" s="2" t="s">
        <v>4315</v>
      </c>
      <c r="AE56" s="2"/>
      <c r="AF56" s="2"/>
    </row>
    <row r="57" spans="1:32" x14ac:dyDescent="0.3">
      <c r="A57" s="2" t="s">
        <v>1282</v>
      </c>
      <c r="B57" s="2" t="s">
        <v>523</v>
      </c>
      <c r="C57" t="s">
        <v>523</v>
      </c>
      <c r="D57" s="2" t="s">
        <v>135</v>
      </c>
      <c r="E57" s="2" t="s">
        <v>1254</v>
      </c>
      <c r="F57" s="2"/>
      <c r="G57" s="2" t="s">
        <v>1237</v>
      </c>
      <c r="H57" s="2" t="s">
        <v>1237</v>
      </c>
      <c r="I57" s="2" t="s">
        <v>4273</v>
      </c>
      <c r="J57" s="2" t="s">
        <v>1346</v>
      </c>
      <c r="K57" s="2" t="s">
        <v>1311</v>
      </c>
      <c r="L57" s="2" t="s">
        <v>4316</v>
      </c>
      <c r="M57" s="2" t="s">
        <v>1621</v>
      </c>
      <c r="N57" s="2" t="s">
        <v>1286</v>
      </c>
      <c r="O57" s="2" t="s">
        <v>1793</v>
      </c>
      <c r="P57" s="2" t="s">
        <v>1237</v>
      </c>
      <c r="Q57" s="2" t="s">
        <v>1308</v>
      </c>
      <c r="R57" s="2" t="s">
        <v>1247</v>
      </c>
      <c r="S57" s="2" t="s">
        <v>1328</v>
      </c>
      <c r="T57" s="2" t="s">
        <v>1255</v>
      </c>
      <c r="U57" s="2" t="s">
        <v>1688</v>
      </c>
      <c r="V57" s="2" t="s">
        <v>1589</v>
      </c>
      <c r="W57" s="2" t="s">
        <v>4317</v>
      </c>
      <c r="X57" s="2" t="s">
        <v>4318</v>
      </c>
      <c r="Y57" s="2"/>
      <c r="Z57" s="2" t="s">
        <v>1280</v>
      </c>
      <c r="AA57" s="2" t="s">
        <v>1457</v>
      </c>
      <c r="AB57" s="2" t="s">
        <v>4319</v>
      </c>
      <c r="AC57" s="2" t="s">
        <v>4320</v>
      </c>
      <c r="AD57" s="2" t="s">
        <v>1499</v>
      </c>
      <c r="AE57" s="2"/>
      <c r="AF57" s="2"/>
    </row>
    <row r="58" spans="1:32" x14ac:dyDescent="0.3">
      <c r="A58" s="2" t="s">
        <v>1269</v>
      </c>
      <c r="B58" s="2" t="s">
        <v>682</v>
      </c>
      <c r="C58" t="s">
        <v>682</v>
      </c>
      <c r="D58" s="2" t="s">
        <v>46</v>
      </c>
      <c r="E58" s="2" t="s">
        <v>1311</v>
      </c>
      <c r="F58" s="2"/>
      <c r="G58" s="2" t="s">
        <v>1257</v>
      </c>
      <c r="H58" s="2" t="s">
        <v>1237</v>
      </c>
      <c r="I58" s="2" t="s">
        <v>4273</v>
      </c>
      <c r="J58" s="2" t="s">
        <v>1252</v>
      </c>
      <c r="K58" s="2" t="s">
        <v>1322</v>
      </c>
      <c r="L58" s="2" t="s">
        <v>1345</v>
      </c>
      <c r="M58" s="2" t="s">
        <v>1637</v>
      </c>
      <c r="N58" s="2" t="s">
        <v>1286</v>
      </c>
      <c r="O58" s="2" t="s">
        <v>1793</v>
      </c>
      <c r="P58" s="2" t="s">
        <v>1248</v>
      </c>
      <c r="Q58" s="2" t="s">
        <v>4240</v>
      </c>
      <c r="R58" s="2" t="s">
        <v>1280</v>
      </c>
      <c r="S58" s="2" t="s">
        <v>1426</v>
      </c>
      <c r="T58" s="2" t="s">
        <v>1548</v>
      </c>
      <c r="U58" s="2" t="s">
        <v>1660</v>
      </c>
      <c r="V58" s="2" t="s">
        <v>1615</v>
      </c>
      <c r="W58" s="2" t="s">
        <v>4321</v>
      </c>
      <c r="X58" s="2" t="s">
        <v>4322</v>
      </c>
      <c r="Y58" s="2"/>
      <c r="Z58" s="2" t="s">
        <v>1286</v>
      </c>
      <c r="AA58" s="2" t="s">
        <v>1286</v>
      </c>
      <c r="AB58" s="2" t="s">
        <v>4245</v>
      </c>
      <c r="AC58" s="2" t="s">
        <v>4323</v>
      </c>
      <c r="AD58" s="2" t="s">
        <v>1793</v>
      </c>
      <c r="AE58" s="2"/>
      <c r="AF58" s="2"/>
    </row>
    <row r="59" spans="1:32" x14ac:dyDescent="0.3">
      <c r="A59" s="2" t="s">
        <v>1320</v>
      </c>
      <c r="B59" s="2" t="s">
        <v>498</v>
      </c>
      <c r="C59" t="s">
        <v>498</v>
      </c>
      <c r="D59" s="2" t="s">
        <v>116</v>
      </c>
      <c r="E59" s="2" t="s">
        <v>1307</v>
      </c>
      <c r="F59" s="2"/>
      <c r="G59" s="2" t="s">
        <v>1257</v>
      </c>
      <c r="H59" s="2" t="s">
        <v>1286</v>
      </c>
      <c r="I59" s="2"/>
      <c r="J59" s="2" t="s">
        <v>1247</v>
      </c>
      <c r="K59" s="2" t="s">
        <v>1310</v>
      </c>
      <c r="L59" s="2" t="s">
        <v>4324</v>
      </c>
      <c r="M59" s="2" t="s">
        <v>1381</v>
      </c>
      <c r="N59" s="2" t="s">
        <v>1286</v>
      </c>
      <c r="O59" s="2" t="s">
        <v>1793</v>
      </c>
      <c r="P59" s="2" t="s">
        <v>1286</v>
      </c>
      <c r="Q59" s="2" t="s">
        <v>1793</v>
      </c>
      <c r="R59" s="2" t="s">
        <v>1248</v>
      </c>
      <c r="S59" s="2" t="s">
        <v>1365</v>
      </c>
      <c r="T59" s="2" t="s">
        <v>1255</v>
      </c>
      <c r="U59" s="2" t="s">
        <v>1255</v>
      </c>
      <c r="V59" s="2" t="s">
        <v>1591</v>
      </c>
      <c r="W59" s="2" t="s">
        <v>4325</v>
      </c>
      <c r="X59" s="2" t="s">
        <v>4326</v>
      </c>
      <c r="Y59" s="2"/>
      <c r="Z59" s="2" t="s">
        <v>1248</v>
      </c>
      <c r="AA59" s="2" t="s">
        <v>1310</v>
      </c>
      <c r="AB59" s="2" t="s">
        <v>4327</v>
      </c>
      <c r="AC59" s="2" t="s">
        <v>4327</v>
      </c>
      <c r="AD59" s="2" t="s">
        <v>1568</v>
      </c>
      <c r="AE59" s="2"/>
      <c r="AF59" s="2"/>
    </row>
    <row r="60" spans="1:32" x14ac:dyDescent="0.3">
      <c r="A60" s="2" t="s">
        <v>1277</v>
      </c>
      <c r="B60" s="2" t="s">
        <v>522</v>
      </c>
      <c r="C60" t="s">
        <v>522</v>
      </c>
      <c r="D60" s="2" t="s">
        <v>70</v>
      </c>
      <c r="E60" s="2" t="s">
        <v>1358</v>
      </c>
      <c r="F60" s="2"/>
      <c r="G60" s="2" t="s">
        <v>1248</v>
      </c>
      <c r="H60" s="2" t="s">
        <v>1286</v>
      </c>
      <c r="I60" s="2"/>
      <c r="J60" s="2" t="s">
        <v>1280</v>
      </c>
      <c r="K60" s="2" t="s">
        <v>1305</v>
      </c>
      <c r="L60" s="2" t="s">
        <v>4328</v>
      </c>
      <c r="M60" s="2" t="s">
        <v>1282</v>
      </c>
      <c r="N60" s="2" t="s">
        <v>1237</v>
      </c>
      <c r="O60" s="2" t="s">
        <v>1636</v>
      </c>
      <c r="P60" s="2" t="s">
        <v>1286</v>
      </c>
      <c r="Q60" s="2" t="s">
        <v>1793</v>
      </c>
      <c r="R60" s="2" t="s">
        <v>1257</v>
      </c>
      <c r="S60" s="2" t="s">
        <v>1315</v>
      </c>
      <c r="T60" s="2" t="s">
        <v>1419</v>
      </c>
      <c r="U60" s="2" t="s">
        <v>3985</v>
      </c>
      <c r="V60" s="2" t="s">
        <v>1672</v>
      </c>
      <c r="W60" s="2" t="s">
        <v>4329</v>
      </c>
      <c r="X60" s="2" t="s">
        <v>4330</v>
      </c>
      <c r="Y60" s="2"/>
      <c r="Z60" s="2" t="s">
        <v>1286</v>
      </c>
      <c r="AA60" s="2" t="s">
        <v>1286</v>
      </c>
      <c r="AB60" s="2" t="s">
        <v>4331</v>
      </c>
      <c r="AC60" s="2" t="s">
        <v>4332</v>
      </c>
      <c r="AD60" s="2" t="s">
        <v>1793</v>
      </c>
      <c r="AE60" s="2"/>
      <c r="AF60" s="2"/>
    </row>
    <row r="61" spans="1:32" x14ac:dyDescent="0.3">
      <c r="A61" s="2" t="s">
        <v>1297</v>
      </c>
      <c r="B61" s="2" t="s">
        <v>218</v>
      </c>
      <c r="C61" t="s">
        <v>218</v>
      </c>
      <c r="D61" s="2" t="s">
        <v>48</v>
      </c>
      <c r="E61" s="2" t="s">
        <v>1318</v>
      </c>
      <c r="F61" s="2" t="s">
        <v>1189</v>
      </c>
      <c r="G61" s="2" t="s">
        <v>1242</v>
      </c>
      <c r="H61" s="2" t="s">
        <v>1247</v>
      </c>
      <c r="I61" s="2"/>
      <c r="J61" s="2" t="s">
        <v>1257</v>
      </c>
      <c r="K61" s="2" t="s">
        <v>1280</v>
      </c>
      <c r="L61" s="2" t="s">
        <v>4333</v>
      </c>
      <c r="M61" s="2" t="s">
        <v>1289</v>
      </c>
      <c r="N61" s="2" t="s">
        <v>1286</v>
      </c>
      <c r="O61" s="2" t="s">
        <v>1793</v>
      </c>
      <c r="P61" s="2" t="s">
        <v>1286</v>
      </c>
      <c r="Q61" s="2" t="s">
        <v>1793</v>
      </c>
      <c r="R61" s="2" t="s">
        <v>1257</v>
      </c>
      <c r="S61" s="2" t="s">
        <v>1357</v>
      </c>
      <c r="T61" s="2" t="s">
        <v>4334</v>
      </c>
      <c r="U61" s="2" t="s">
        <v>4334</v>
      </c>
      <c r="V61" s="2" t="s">
        <v>1737</v>
      </c>
      <c r="W61" s="2" t="s">
        <v>1572</v>
      </c>
      <c r="X61" s="2" t="s">
        <v>4335</v>
      </c>
      <c r="Y61" s="2"/>
      <c r="Z61" s="2" t="s">
        <v>1237</v>
      </c>
      <c r="AA61" s="2" t="s">
        <v>1299</v>
      </c>
      <c r="AB61" s="2" t="s">
        <v>4219</v>
      </c>
      <c r="AC61" s="2" t="s">
        <v>4219</v>
      </c>
      <c r="AD61" s="2" t="s">
        <v>4336</v>
      </c>
      <c r="AE61" s="2"/>
      <c r="AF61" s="2"/>
    </row>
    <row r="62" spans="1:32" x14ac:dyDescent="0.3">
      <c r="A62" s="2" t="s">
        <v>1508</v>
      </c>
      <c r="B62" s="2" t="s">
        <v>665</v>
      </c>
      <c r="C62" t="s">
        <v>665</v>
      </c>
      <c r="D62" s="2" t="s">
        <v>130</v>
      </c>
      <c r="E62" s="2" t="s">
        <v>1365</v>
      </c>
      <c r="F62" s="2"/>
      <c r="G62" s="2" t="s">
        <v>1237</v>
      </c>
      <c r="H62" s="2" t="s">
        <v>1237</v>
      </c>
      <c r="I62" s="2" t="s">
        <v>4273</v>
      </c>
      <c r="J62" s="2" t="s">
        <v>1257</v>
      </c>
      <c r="K62" s="2" t="s">
        <v>1280</v>
      </c>
      <c r="L62" s="2" t="s">
        <v>4333</v>
      </c>
      <c r="M62" s="2" t="s">
        <v>1257</v>
      </c>
      <c r="N62" s="2" t="s">
        <v>1286</v>
      </c>
      <c r="O62" s="2" t="s">
        <v>1793</v>
      </c>
      <c r="P62" s="2" t="s">
        <v>1286</v>
      </c>
      <c r="Q62" s="2" t="s">
        <v>1793</v>
      </c>
      <c r="R62" s="2" t="s">
        <v>1286</v>
      </c>
      <c r="S62" s="2" t="s">
        <v>1257</v>
      </c>
      <c r="T62" s="2" t="s">
        <v>1691</v>
      </c>
      <c r="U62" s="2" t="s">
        <v>1691</v>
      </c>
      <c r="V62" s="2" t="s">
        <v>1703</v>
      </c>
      <c r="W62" s="2" t="s">
        <v>1606</v>
      </c>
      <c r="X62" s="2" t="s">
        <v>4248</v>
      </c>
      <c r="Y62" s="2"/>
      <c r="Z62" s="2" t="s">
        <v>1248</v>
      </c>
      <c r="AA62" s="2" t="s">
        <v>1341</v>
      </c>
      <c r="AB62" s="2" t="s">
        <v>4337</v>
      </c>
      <c r="AC62" s="2" t="s">
        <v>4337</v>
      </c>
      <c r="AD62" s="2" t="s">
        <v>4338</v>
      </c>
      <c r="AE62" s="2"/>
      <c r="AF62" s="2"/>
    </row>
    <row r="63" spans="1:32" x14ac:dyDescent="0.3">
      <c r="A63" s="2" t="s">
        <v>1261</v>
      </c>
      <c r="B63" s="2" t="s">
        <v>503</v>
      </c>
      <c r="C63" t="s">
        <v>503</v>
      </c>
      <c r="D63" s="2" t="s">
        <v>56</v>
      </c>
      <c r="E63" s="2" t="s">
        <v>1358</v>
      </c>
      <c r="F63" s="2"/>
      <c r="G63" s="2" t="s">
        <v>1260</v>
      </c>
      <c r="H63" s="2" t="s">
        <v>1286</v>
      </c>
      <c r="I63" s="2"/>
      <c r="J63" s="2" t="s">
        <v>1265</v>
      </c>
      <c r="K63" s="2" t="s">
        <v>1280</v>
      </c>
      <c r="L63" s="2" t="s">
        <v>4316</v>
      </c>
      <c r="M63" s="2" t="s">
        <v>1254</v>
      </c>
      <c r="N63" s="2" t="s">
        <v>1237</v>
      </c>
      <c r="O63" s="2" t="s">
        <v>4339</v>
      </c>
      <c r="P63" s="2" t="s">
        <v>1286</v>
      </c>
      <c r="Q63" s="2" t="s">
        <v>1793</v>
      </c>
      <c r="R63" s="2" t="s">
        <v>1257</v>
      </c>
      <c r="S63" s="2" t="s">
        <v>1293</v>
      </c>
      <c r="T63" s="2" t="s">
        <v>1805</v>
      </c>
      <c r="U63" s="2" t="s">
        <v>1612</v>
      </c>
      <c r="V63" s="2" t="s">
        <v>1639</v>
      </c>
      <c r="W63" s="2" t="s">
        <v>1284</v>
      </c>
      <c r="X63" s="2" t="s">
        <v>4340</v>
      </c>
      <c r="Y63" s="2"/>
      <c r="Z63" s="2" t="s">
        <v>1286</v>
      </c>
      <c r="AA63" s="2" t="s">
        <v>1286</v>
      </c>
      <c r="AB63" s="2" t="s">
        <v>4104</v>
      </c>
      <c r="AC63" s="2" t="s">
        <v>4341</v>
      </c>
      <c r="AD63" s="2" t="s">
        <v>1793</v>
      </c>
      <c r="AE63" s="2"/>
      <c r="AF63" s="2"/>
    </row>
    <row r="64" spans="1:32" x14ac:dyDescent="0.3">
      <c r="A64" s="2" t="s">
        <v>1303</v>
      </c>
      <c r="B64" s="2" t="s">
        <v>588</v>
      </c>
      <c r="C64" t="s">
        <v>588</v>
      </c>
      <c r="D64" s="2" t="s">
        <v>76</v>
      </c>
      <c r="E64" s="2" t="s">
        <v>1339</v>
      </c>
      <c r="F64" s="2"/>
      <c r="G64" s="2" t="s">
        <v>1257</v>
      </c>
      <c r="H64" s="2" t="s">
        <v>1286</v>
      </c>
      <c r="I64" s="2"/>
      <c r="J64" s="2" t="s">
        <v>1257</v>
      </c>
      <c r="K64" s="2" t="s">
        <v>1247</v>
      </c>
      <c r="L64" s="2" t="s">
        <v>4328</v>
      </c>
      <c r="M64" s="2" t="s">
        <v>1249</v>
      </c>
      <c r="N64" s="2" t="s">
        <v>1286</v>
      </c>
      <c r="O64" s="2" t="s">
        <v>1793</v>
      </c>
      <c r="P64" s="2" t="s">
        <v>1286</v>
      </c>
      <c r="Q64" s="2" t="s">
        <v>1793</v>
      </c>
      <c r="R64" s="2" t="s">
        <v>1248</v>
      </c>
      <c r="S64" s="2" t="s">
        <v>1296</v>
      </c>
      <c r="T64" s="2" t="s">
        <v>1271</v>
      </c>
      <c r="U64" s="2" t="s">
        <v>1271</v>
      </c>
      <c r="V64" s="2" t="s">
        <v>1625</v>
      </c>
      <c r="W64" s="2" t="s">
        <v>1625</v>
      </c>
      <c r="X64" s="2" t="s">
        <v>4342</v>
      </c>
      <c r="Y64" s="2"/>
      <c r="Z64" s="2" t="s">
        <v>1286</v>
      </c>
      <c r="AA64" s="2" t="s">
        <v>1286</v>
      </c>
      <c r="AB64" s="2" t="s">
        <v>4343</v>
      </c>
      <c r="AC64" s="2" t="s">
        <v>4343</v>
      </c>
      <c r="AD64" s="2" t="s">
        <v>1793</v>
      </c>
      <c r="AE64" s="2"/>
      <c r="AF64" s="2"/>
    </row>
    <row r="65" spans="1:32" x14ac:dyDescent="0.3">
      <c r="A65" s="2" t="s">
        <v>1514</v>
      </c>
      <c r="B65" s="2" t="s">
        <v>264</v>
      </c>
      <c r="C65" t="s">
        <v>264</v>
      </c>
      <c r="D65" s="2" t="s">
        <v>180</v>
      </c>
      <c r="E65" s="2" t="s">
        <v>1266</v>
      </c>
      <c r="F65" s="2"/>
      <c r="G65" s="2" t="s">
        <v>1293</v>
      </c>
      <c r="H65" s="2" t="s">
        <v>1265</v>
      </c>
      <c r="I65" s="2"/>
      <c r="J65" s="2" t="s">
        <v>1265</v>
      </c>
      <c r="K65" s="2" t="s">
        <v>1247</v>
      </c>
      <c r="L65" s="2" t="s">
        <v>4061</v>
      </c>
      <c r="M65" s="2" t="s">
        <v>1426</v>
      </c>
      <c r="N65" s="2" t="s">
        <v>1286</v>
      </c>
      <c r="O65" s="2" t="s">
        <v>1793</v>
      </c>
      <c r="P65" s="2" t="s">
        <v>1237</v>
      </c>
      <c r="Q65" s="2" t="s">
        <v>1758</v>
      </c>
      <c r="R65" s="2" t="s">
        <v>1248</v>
      </c>
      <c r="S65" s="2" t="s">
        <v>1322</v>
      </c>
      <c r="T65" s="2" t="s">
        <v>1718</v>
      </c>
      <c r="U65" s="2" t="s">
        <v>1780</v>
      </c>
      <c r="V65" s="2" t="s">
        <v>1612</v>
      </c>
      <c r="W65" s="2" t="s">
        <v>1595</v>
      </c>
      <c r="X65" s="2" t="s">
        <v>4248</v>
      </c>
      <c r="Y65" s="2"/>
      <c r="Z65" s="2" t="s">
        <v>1286</v>
      </c>
      <c r="AA65" s="2" t="s">
        <v>1286</v>
      </c>
      <c r="AB65" s="2" t="s">
        <v>4344</v>
      </c>
      <c r="AC65" s="2" t="s">
        <v>4345</v>
      </c>
      <c r="AD65" s="2" t="s">
        <v>1793</v>
      </c>
      <c r="AE65" s="2"/>
      <c r="AF65" s="2"/>
    </row>
    <row r="66" spans="1:32" x14ac:dyDescent="0.3">
      <c r="A66" s="2" t="s">
        <v>1370</v>
      </c>
      <c r="B66" s="2" t="s">
        <v>610</v>
      </c>
      <c r="C66" t="s">
        <v>610</v>
      </c>
      <c r="D66" s="2" t="s">
        <v>42</v>
      </c>
      <c r="E66" s="2" t="s">
        <v>1238</v>
      </c>
      <c r="F66" s="2"/>
      <c r="G66" s="2" t="s">
        <v>1257</v>
      </c>
      <c r="H66" s="2" t="s">
        <v>1286</v>
      </c>
      <c r="I66" s="2"/>
      <c r="J66" s="2" t="s">
        <v>1257</v>
      </c>
      <c r="K66" s="2" t="s">
        <v>1265</v>
      </c>
      <c r="L66" s="2" t="s">
        <v>4346</v>
      </c>
      <c r="M66" s="2" t="s">
        <v>1239</v>
      </c>
      <c r="N66" s="2" t="s">
        <v>1286</v>
      </c>
      <c r="O66" s="2" t="s">
        <v>1793</v>
      </c>
      <c r="P66" s="2" t="s">
        <v>1286</v>
      </c>
      <c r="Q66" s="2" t="s">
        <v>1793</v>
      </c>
      <c r="R66" s="2" t="s">
        <v>1237</v>
      </c>
      <c r="S66" s="2" t="s">
        <v>1275</v>
      </c>
      <c r="T66" s="2" t="s">
        <v>1344</v>
      </c>
      <c r="U66" s="2" t="s">
        <v>1344</v>
      </c>
      <c r="V66" s="2" t="s">
        <v>1263</v>
      </c>
      <c r="W66" s="2" t="s">
        <v>1263</v>
      </c>
      <c r="X66" s="2" t="s">
        <v>4347</v>
      </c>
      <c r="Y66" s="2"/>
      <c r="Z66" s="2" t="s">
        <v>1286</v>
      </c>
      <c r="AA66" s="2" t="s">
        <v>1286</v>
      </c>
      <c r="AB66" s="2" t="s">
        <v>4348</v>
      </c>
      <c r="AC66" s="2" t="s">
        <v>4348</v>
      </c>
      <c r="AD66" s="2" t="s">
        <v>1793</v>
      </c>
      <c r="AE66" s="2"/>
      <c r="AF66" s="2"/>
    </row>
    <row r="67" spans="1:32" x14ac:dyDescent="0.3">
      <c r="A67" s="2" t="s">
        <v>1504</v>
      </c>
      <c r="B67" s="2" t="s">
        <v>252</v>
      </c>
      <c r="C67" t="s">
        <v>252</v>
      </c>
      <c r="D67" s="2" t="s">
        <v>63</v>
      </c>
      <c r="E67" s="2" t="s">
        <v>1358</v>
      </c>
      <c r="F67" s="2"/>
      <c r="G67" s="2" t="s">
        <v>1248</v>
      </c>
      <c r="H67" s="2" t="s">
        <v>1286</v>
      </c>
      <c r="I67" s="2"/>
      <c r="J67" s="2" t="s">
        <v>1248</v>
      </c>
      <c r="K67" s="2" t="s">
        <v>1265</v>
      </c>
      <c r="L67" s="2" t="s">
        <v>4333</v>
      </c>
      <c r="M67" s="2" t="s">
        <v>1346</v>
      </c>
      <c r="N67" s="2" t="s">
        <v>1286</v>
      </c>
      <c r="O67" s="2" t="s">
        <v>1793</v>
      </c>
      <c r="P67" s="2" t="s">
        <v>1286</v>
      </c>
      <c r="Q67" s="2" t="s">
        <v>1793</v>
      </c>
      <c r="R67" s="2" t="s">
        <v>1237</v>
      </c>
      <c r="S67" s="2" t="s">
        <v>1296</v>
      </c>
      <c r="T67" s="2" t="s">
        <v>1255</v>
      </c>
      <c r="U67" s="2" t="s">
        <v>1255</v>
      </c>
      <c r="V67" s="2" t="s">
        <v>1736</v>
      </c>
      <c r="W67" s="2" t="s">
        <v>1736</v>
      </c>
      <c r="X67" s="2" t="s">
        <v>4195</v>
      </c>
      <c r="Y67" s="2"/>
      <c r="Z67" s="2" t="s">
        <v>1286</v>
      </c>
      <c r="AA67" s="2" t="s">
        <v>1286</v>
      </c>
      <c r="AB67" s="2" t="s">
        <v>4349</v>
      </c>
      <c r="AC67" s="2" t="s">
        <v>4349</v>
      </c>
      <c r="AD67" s="2" t="s">
        <v>1793</v>
      </c>
      <c r="AE67" s="2"/>
      <c r="AF67" s="2"/>
    </row>
    <row r="68" spans="1:32" x14ac:dyDescent="0.3">
      <c r="A68" s="2" t="s">
        <v>1302</v>
      </c>
      <c r="B68" s="2" t="s">
        <v>687</v>
      </c>
      <c r="C68" t="s">
        <v>687</v>
      </c>
      <c r="D68" s="2" t="s">
        <v>101</v>
      </c>
      <c r="E68" s="2" t="s">
        <v>1266</v>
      </c>
      <c r="F68" s="2"/>
      <c r="G68" s="2" t="s">
        <v>1257</v>
      </c>
      <c r="H68" s="2" t="s">
        <v>1286</v>
      </c>
      <c r="I68" s="2"/>
      <c r="J68" s="2" t="s">
        <v>1248</v>
      </c>
      <c r="K68" s="2" t="s">
        <v>1265</v>
      </c>
      <c r="L68" s="2" t="s">
        <v>4333</v>
      </c>
      <c r="M68" s="2" t="s">
        <v>1293</v>
      </c>
      <c r="N68" s="2" t="s">
        <v>1286</v>
      </c>
      <c r="O68" s="2" t="s">
        <v>1793</v>
      </c>
      <c r="P68" s="2" t="s">
        <v>1237</v>
      </c>
      <c r="Q68" s="2" t="s">
        <v>4338</v>
      </c>
      <c r="R68" s="2" t="s">
        <v>1237</v>
      </c>
      <c r="S68" s="2" t="s">
        <v>1310</v>
      </c>
      <c r="T68" s="2" t="s">
        <v>1584</v>
      </c>
      <c r="U68" s="2" t="s">
        <v>4350</v>
      </c>
      <c r="V68" s="2" t="s">
        <v>1718</v>
      </c>
      <c r="W68" s="2" t="s">
        <v>1386</v>
      </c>
      <c r="X68" s="2" t="s">
        <v>4351</v>
      </c>
      <c r="Y68" s="2"/>
      <c r="Z68" s="2" t="s">
        <v>1237</v>
      </c>
      <c r="AA68" s="2" t="s">
        <v>1275</v>
      </c>
      <c r="AB68" s="2" t="s">
        <v>4352</v>
      </c>
      <c r="AC68" s="2" t="s">
        <v>4353</v>
      </c>
      <c r="AD68" s="2" t="s">
        <v>1758</v>
      </c>
      <c r="AE68" s="2"/>
      <c r="AF68" s="2"/>
    </row>
    <row r="69" spans="1:32" x14ac:dyDescent="0.3">
      <c r="A69" s="2" t="s">
        <v>1350</v>
      </c>
      <c r="B69" s="2" t="s">
        <v>632</v>
      </c>
      <c r="C69" t="s">
        <v>632</v>
      </c>
      <c r="D69" s="2" t="s">
        <v>54</v>
      </c>
      <c r="E69" s="2" t="s">
        <v>1365</v>
      </c>
      <c r="F69" s="2"/>
      <c r="G69" s="2" t="s">
        <v>1247</v>
      </c>
      <c r="H69" s="2" t="s">
        <v>1286</v>
      </c>
      <c r="I69" s="2"/>
      <c r="J69" s="2" t="s">
        <v>1286</v>
      </c>
      <c r="K69" s="2" t="s">
        <v>1257</v>
      </c>
      <c r="L69" s="2" t="s">
        <v>1793</v>
      </c>
      <c r="M69" s="2" t="s">
        <v>1286</v>
      </c>
      <c r="N69" s="2" t="s">
        <v>1286</v>
      </c>
      <c r="O69" s="2" t="s">
        <v>1793</v>
      </c>
      <c r="P69" s="2" t="s">
        <v>1286</v>
      </c>
      <c r="Q69" s="2" t="s">
        <v>1793</v>
      </c>
      <c r="R69" s="2" t="s">
        <v>1286</v>
      </c>
      <c r="S69" s="2" t="s">
        <v>1286</v>
      </c>
      <c r="T69" s="2" t="s">
        <v>1793</v>
      </c>
      <c r="U69" s="2" t="s">
        <v>1793</v>
      </c>
      <c r="V69" s="2"/>
      <c r="W69" s="2" t="s">
        <v>1793</v>
      </c>
      <c r="X69" s="2" t="s">
        <v>4354</v>
      </c>
      <c r="Y69" s="2"/>
      <c r="Z69" s="2" t="s">
        <v>1286</v>
      </c>
      <c r="AA69" s="2" t="s">
        <v>1286</v>
      </c>
      <c r="AB69" s="2" t="s">
        <v>4355</v>
      </c>
      <c r="AC69" s="2" t="s">
        <v>4355</v>
      </c>
      <c r="AD69" s="2" t="s">
        <v>1793</v>
      </c>
      <c r="AE69" s="2"/>
      <c r="AF69" s="2"/>
    </row>
    <row r="70" spans="1:32" x14ac:dyDescent="0.3">
      <c r="A70" s="2" t="s">
        <v>1497</v>
      </c>
      <c r="B70" s="2" t="s">
        <v>4356</v>
      </c>
      <c r="C70" t="s">
        <v>4356</v>
      </c>
      <c r="D70" s="2" t="s">
        <v>80</v>
      </c>
      <c r="E70" s="2" t="s">
        <v>1318</v>
      </c>
      <c r="F70" s="2"/>
      <c r="G70" s="2" t="s">
        <v>1242</v>
      </c>
      <c r="H70" s="2" t="s">
        <v>1286</v>
      </c>
      <c r="I70" s="2"/>
      <c r="J70" s="2" t="s">
        <v>1248</v>
      </c>
      <c r="K70" s="2" t="s">
        <v>1257</v>
      </c>
      <c r="L70" s="2" t="s">
        <v>4316</v>
      </c>
      <c r="M70" s="2" t="s">
        <v>1365</v>
      </c>
      <c r="N70" s="2" t="s">
        <v>1286</v>
      </c>
      <c r="O70" s="2" t="s">
        <v>1793</v>
      </c>
      <c r="P70" s="2" t="s">
        <v>1237</v>
      </c>
      <c r="Q70" s="2" t="s">
        <v>4357</v>
      </c>
      <c r="R70" s="2" t="s">
        <v>1248</v>
      </c>
      <c r="S70" s="2" t="s">
        <v>1266</v>
      </c>
      <c r="T70" s="2" t="s">
        <v>1672</v>
      </c>
      <c r="U70" s="2" t="s">
        <v>4358</v>
      </c>
      <c r="V70" s="2" t="s">
        <v>1804</v>
      </c>
      <c r="W70" s="2" t="s">
        <v>1495</v>
      </c>
      <c r="X70" s="2" t="s">
        <v>1387</v>
      </c>
      <c r="Y70" s="2"/>
      <c r="Z70" s="2" t="s">
        <v>1286</v>
      </c>
      <c r="AA70" s="2" t="s">
        <v>1286</v>
      </c>
      <c r="AB70" s="2" t="s">
        <v>4359</v>
      </c>
      <c r="AC70" s="2" t="s">
        <v>4360</v>
      </c>
      <c r="AD70" s="2" t="s">
        <v>1793</v>
      </c>
      <c r="AE70" s="2"/>
      <c r="AF70" s="2"/>
    </row>
    <row r="71" spans="1:32" x14ac:dyDescent="0.3">
      <c r="A71" s="2" t="s">
        <v>1528</v>
      </c>
      <c r="B71" s="2" t="s">
        <v>170</v>
      </c>
      <c r="C71" t="s">
        <v>170</v>
      </c>
      <c r="D71" s="2" t="s">
        <v>54</v>
      </c>
      <c r="E71" s="2" t="s">
        <v>1311</v>
      </c>
      <c r="F71" s="2" t="s">
        <v>49</v>
      </c>
      <c r="G71" s="2" t="s">
        <v>1242</v>
      </c>
      <c r="H71" s="2" t="s">
        <v>1239</v>
      </c>
      <c r="I71" s="2"/>
      <c r="J71" s="2" t="s">
        <v>1237</v>
      </c>
      <c r="K71" s="2" t="s">
        <v>1248</v>
      </c>
      <c r="L71" s="2" t="s">
        <v>4333</v>
      </c>
      <c r="M71" s="2" t="s">
        <v>1357</v>
      </c>
      <c r="N71" s="2" t="s">
        <v>1286</v>
      </c>
      <c r="O71" s="2" t="s">
        <v>1793</v>
      </c>
      <c r="P71" s="2" t="s">
        <v>1286</v>
      </c>
      <c r="Q71" s="2" t="s">
        <v>1793</v>
      </c>
      <c r="R71" s="2" t="s">
        <v>1237</v>
      </c>
      <c r="S71" s="2" t="s">
        <v>1357</v>
      </c>
      <c r="T71" s="2" t="s">
        <v>1636</v>
      </c>
      <c r="U71" s="2" t="s">
        <v>1636</v>
      </c>
      <c r="V71" s="2" t="s">
        <v>1758</v>
      </c>
      <c r="W71" s="2" t="s">
        <v>1554</v>
      </c>
      <c r="X71" s="2" t="s">
        <v>4361</v>
      </c>
      <c r="Y71" s="2"/>
      <c r="Z71" s="2" t="s">
        <v>1286</v>
      </c>
      <c r="AA71" s="2" t="s">
        <v>1286</v>
      </c>
      <c r="AB71" s="2" t="s">
        <v>4362</v>
      </c>
      <c r="AC71" s="2" t="s">
        <v>4362</v>
      </c>
      <c r="AD71" s="2" t="s">
        <v>1793</v>
      </c>
      <c r="AE71" s="2"/>
      <c r="AF71" s="2"/>
    </row>
    <row r="72" spans="1:32" x14ac:dyDescent="0.3">
      <c r="A72" s="2" t="s">
        <v>1375</v>
      </c>
      <c r="B72" s="2" t="s">
        <v>681</v>
      </c>
      <c r="C72" t="s">
        <v>681</v>
      </c>
      <c r="D72" s="2" t="s">
        <v>80</v>
      </c>
      <c r="E72" s="2" t="s">
        <v>1311</v>
      </c>
      <c r="F72" s="2"/>
      <c r="G72" s="2" t="s">
        <v>1257</v>
      </c>
      <c r="H72" s="2" t="s">
        <v>1286</v>
      </c>
      <c r="I72" s="2"/>
      <c r="J72" s="2" t="s">
        <v>1237</v>
      </c>
      <c r="K72" s="2" t="s">
        <v>1248</v>
      </c>
      <c r="L72" s="2" t="s">
        <v>4333</v>
      </c>
      <c r="M72" s="2" t="s">
        <v>1257</v>
      </c>
      <c r="N72" s="2" t="s">
        <v>1286</v>
      </c>
      <c r="O72" s="2" t="s">
        <v>1793</v>
      </c>
      <c r="P72" s="2" t="s">
        <v>1286</v>
      </c>
      <c r="Q72" s="2" t="s">
        <v>1793</v>
      </c>
      <c r="R72" s="2" t="s">
        <v>1286</v>
      </c>
      <c r="S72" s="2" t="s">
        <v>1257</v>
      </c>
      <c r="T72" s="2" t="s">
        <v>1665</v>
      </c>
      <c r="U72" s="2" t="s">
        <v>1665</v>
      </c>
      <c r="V72" s="2" t="s">
        <v>1606</v>
      </c>
      <c r="W72" s="2" t="s">
        <v>1703</v>
      </c>
      <c r="X72" s="2" t="s">
        <v>4248</v>
      </c>
      <c r="Y72" s="2"/>
      <c r="Z72" s="2" t="s">
        <v>1286</v>
      </c>
      <c r="AA72" s="2" t="s">
        <v>1286</v>
      </c>
      <c r="AB72" s="2" t="s">
        <v>4363</v>
      </c>
      <c r="AC72" s="2" t="s">
        <v>4363</v>
      </c>
      <c r="AD72" s="2" t="s">
        <v>1793</v>
      </c>
      <c r="AE72" s="2"/>
      <c r="AF72" s="2"/>
    </row>
    <row r="73" spans="1:32" x14ac:dyDescent="0.3">
      <c r="A73" s="2" t="s">
        <v>1532</v>
      </c>
      <c r="B73" s="2" t="s">
        <v>4364</v>
      </c>
      <c r="C73" t="s">
        <v>4364</v>
      </c>
      <c r="D73" s="2" t="s">
        <v>88</v>
      </c>
      <c r="E73" s="2" t="s">
        <v>1249</v>
      </c>
      <c r="F73" s="2"/>
      <c r="G73" s="2" t="s">
        <v>1242</v>
      </c>
      <c r="H73" s="2" t="s">
        <v>1286</v>
      </c>
      <c r="I73" s="2"/>
      <c r="J73" s="2" t="s">
        <v>1248</v>
      </c>
      <c r="K73" s="2" t="s">
        <v>1248</v>
      </c>
      <c r="L73" s="2" t="s">
        <v>4365</v>
      </c>
      <c r="M73" s="2" t="s">
        <v>1242</v>
      </c>
      <c r="N73" s="2" t="s">
        <v>1286</v>
      </c>
      <c r="O73" s="2" t="s">
        <v>1793</v>
      </c>
      <c r="P73" s="2" t="s">
        <v>1286</v>
      </c>
      <c r="Q73" s="2" t="s">
        <v>1793</v>
      </c>
      <c r="R73" s="2" t="s">
        <v>1248</v>
      </c>
      <c r="S73" s="2" t="s">
        <v>1299</v>
      </c>
      <c r="T73" s="2" t="s">
        <v>1625</v>
      </c>
      <c r="U73" s="2" t="s">
        <v>1625</v>
      </c>
      <c r="V73" s="2" t="s">
        <v>1625</v>
      </c>
      <c r="W73" s="2" t="s">
        <v>1703</v>
      </c>
      <c r="X73" s="2" t="s">
        <v>4365</v>
      </c>
      <c r="Y73" s="2"/>
      <c r="Z73" s="2" t="s">
        <v>1237</v>
      </c>
      <c r="AA73" s="2" t="s">
        <v>1315</v>
      </c>
      <c r="AB73" s="2" t="s">
        <v>4366</v>
      </c>
      <c r="AC73" s="2" t="s">
        <v>4366</v>
      </c>
      <c r="AD73" s="2" t="s">
        <v>4357</v>
      </c>
      <c r="AE73" s="2"/>
      <c r="AF73" s="2"/>
    </row>
    <row r="74" spans="1:32" x14ac:dyDescent="0.3">
      <c r="A74" s="2" t="s">
        <v>1243</v>
      </c>
      <c r="B74" s="2" t="s">
        <v>100</v>
      </c>
      <c r="C74" t="s">
        <v>100</v>
      </c>
      <c r="D74" s="2" t="s">
        <v>101</v>
      </c>
      <c r="E74" s="2" t="s">
        <v>1254</v>
      </c>
      <c r="F74" s="2" t="s">
        <v>49</v>
      </c>
      <c r="G74" s="2" t="s">
        <v>1242</v>
      </c>
      <c r="H74" s="2" t="s">
        <v>1296</v>
      </c>
      <c r="I74" s="2"/>
      <c r="J74" s="2" t="s">
        <v>1248</v>
      </c>
      <c r="K74" s="2" t="s">
        <v>1248</v>
      </c>
      <c r="L74" s="2" t="s">
        <v>4365</v>
      </c>
      <c r="M74" s="2" t="s">
        <v>1376</v>
      </c>
      <c r="N74" s="2" t="s">
        <v>1237</v>
      </c>
      <c r="O74" s="2" t="s">
        <v>4333</v>
      </c>
      <c r="P74" s="2" t="s">
        <v>1286</v>
      </c>
      <c r="Q74" s="2" t="s">
        <v>1793</v>
      </c>
      <c r="R74" s="2" t="s">
        <v>1248</v>
      </c>
      <c r="S74" s="2" t="s">
        <v>1355</v>
      </c>
      <c r="T74" s="2" t="s">
        <v>4367</v>
      </c>
      <c r="U74" s="2" t="s">
        <v>4368</v>
      </c>
      <c r="V74" s="2" t="s">
        <v>4367</v>
      </c>
      <c r="W74" s="2" t="s">
        <v>1688</v>
      </c>
      <c r="X74" s="2" t="s">
        <v>4369</v>
      </c>
      <c r="Y74" s="2"/>
      <c r="Z74" s="2" t="s">
        <v>1286</v>
      </c>
      <c r="AA74" s="2" t="s">
        <v>1286</v>
      </c>
      <c r="AB74" s="2" t="s">
        <v>4370</v>
      </c>
      <c r="AC74" s="2" t="s">
        <v>4371</v>
      </c>
      <c r="AD74" s="2" t="s">
        <v>1793</v>
      </c>
      <c r="AE74" s="2"/>
      <c r="AF74" s="2"/>
    </row>
    <row r="75" spans="1:32" x14ac:dyDescent="0.3">
      <c r="A75" s="2" t="s">
        <v>1244</v>
      </c>
      <c r="B75" s="2" t="s">
        <v>1839</v>
      </c>
      <c r="C75" t="s">
        <v>1839</v>
      </c>
      <c r="D75" s="2" t="s">
        <v>86</v>
      </c>
      <c r="E75" s="2" t="s">
        <v>1238</v>
      </c>
      <c r="F75" s="2"/>
      <c r="G75" s="2" t="s">
        <v>1242</v>
      </c>
      <c r="H75" s="2" t="s">
        <v>1286</v>
      </c>
      <c r="I75" s="2"/>
      <c r="J75" s="2" t="s">
        <v>1237</v>
      </c>
      <c r="K75" s="2" t="s">
        <v>1248</v>
      </c>
      <c r="L75" s="2" t="s">
        <v>4333</v>
      </c>
      <c r="M75" s="2" t="s">
        <v>1237</v>
      </c>
      <c r="N75" s="2" t="s">
        <v>1237</v>
      </c>
      <c r="O75" s="2" t="s">
        <v>4333</v>
      </c>
      <c r="P75" s="2" t="s">
        <v>1286</v>
      </c>
      <c r="Q75" s="2" t="s">
        <v>1793</v>
      </c>
      <c r="R75" s="2" t="s">
        <v>1237</v>
      </c>
      <c r="S75" s="2" t="s">
        <v>1237</v>
      </c>
      <c r="T75" s="2" t="s">
        <v>1691</v>
      </c>
      <c r="U75" s="2" t="s">
        <v>1615</v>
      </c>
      <c r="V75" s="2" t="s">
        <v>1703</v>
      </c>
      <c r="W75" s="2" t="s">
        <v>1812</v>
      </c>
      <c r="X75" s="2" t="s">
        <v>4372</v>
      </c>
      <c r="Y75" s="2"/>
      <c r="Z75" s="2" t="s">
        <v>1286</v>
      </c>
      <c r="AA75" s="2" t="s">
        <v>1286</v>
      </c>
      <c r="AB75" s="2" t="s">
        <v>4373</v>
      </c>
      <c r="AC75" s="2" t="s">
        <v>4374</v>
      </c>
      <c r="AD75" s="2" t="s">
        <v>1793</v>
      </c>
      <c r="AE75" s="2"/>
      <c r="AF75" s="2"/>
    </row>
    <row r="76" spans="1:32" x14ac:dyDescent="0.3">
      <c r="A76" s="2" t="s">
        <v>1276</v>
      </c>
      <c r="B76" s="2" t="s">
        <v>1171</v>
      </c>
      <c r="C76" t="s">
        <v>94</v>
      </c>
      <c r="D76" s="2" t="s">
        <v>67</v>
      </c>
      <c r="E76" s="2" t="s">
        <v>1311</v>
      </c>
      <c r="F76" s="2" t="s">
        <v>49</v>
      </c>
      <c r="G76" s="2" t="s">
        <v>1239</v>
      </c>
      <c r="H76" s="2" t="s">
        <v>1239</v>
      </c>
      <c r="I76" s="2"/>
      <c r="J76" s="2" t="s">
        <v>1237</v>
      </c>
      <c r="K76" s="2" t="s">
        <v>1248</v>
      </c>
      <c r="L76" s="2" t="s">
        <v>4333</v>
      </c>
      <c r="M76" s="2" t="s">
        <v>1280</v>
      </c>
      <c r="N76" s="2" t="s">
        <v>1237</v>
      </c>
      <c r="O76" s="2" t="s">
        <v>4333</v>
      </c>
      <c r="P76" s="2" t="s">
        <v>1237</v>
      </c>
      <c r="Q76" s="2" t="s">
        <v>4333</v>
      </c>
      <c r="R76" s="2" t="s">
        <v>1237</v>
      </c>
      <c r="S76" s="2" t="s">
        <v>1280</v>
      </c>
      <c r="T76" s="2" t="s">
        <v>1606</v>
      </c>
      <c r="U76" s="2" t="s">
        <v>4375</v>
      </c>
      <c r="V76" s="2" t="s">
        <v>1548</v>
      </c>
      <c r="W76" s="2" t="s">
        <v>1759</v>
      </c>
      <c r="X76" s="2" t="s">
        <v>4248</v>
      </c>
      <c r="Y76" s="2"/>
      <c r="Z76" s="2" t="s">
        <v>1286</v>
      </c>
      <c r="AA76" s="2" t="s">
        <v>1286</v>
      </c>
      <c r="AB76" s="2" t="s">
        <v>4376</v>
      </c>
      <c r="AC76" s="2" t="s">
        <v>4377</v>
      </c>
      <c r="AD76" s="2" t="s">
        <v>1793</v>
      </c>
      <c r="AE76" s="2"/>
      <c r="AF76" s="2"/>
    </row>
    <row r="77" spans="1:32" x14ac:dyDescent="0.3">
      <c r="A77" s="2" t="s">
        <v>1538</v>
      </c>
      <c r="B77" s="2" t="s">
        <v>1849</v>
      </c>
      <c r="C77" t="s">
        <v>3894</v>
      </c>
      <c r="D77" s="2" t="s">
        <v>40</v>
      </c>
      <c r="E77" s="2" t="s">
        <v>1254</v>
      </c>
      <c r="F77" s="2"/>
      <c r="G77" s="2" t="s">
        <v>1242</v>
      </c>
      <c r="H77" s="2" t="s">
        <v>1286</v>
      </c>
      <c r="I77" s="2"/>
      <c r="J77" s="2" t="s">
        <v>1237</v>
      </c>
      <c r="K77" s="2" t="s">
        <v>1248</v>
      </c>
      <c r="L77" s="2" t="s">
        <v>4333</v>
      </c>
      <c r="M77" s="2" t="s">
        <v>1310</v>
      </c>
      <c r="N77" s="2" t="s">
        <v>1286</v>
      </c>
      <c r="O77" s="2" t="s">
        <v>1793</v>
      </c>
      <c r="P77" s="2" t="s">
        <v>1286</v>
      </c>
      <c r="Q77" s="2" t="s">
        <v>1793</v>
      </c>
      <c r="R77" s="2" t="s">
        <v>1237</v>
      </c>
      <c r="S77" s="2" t="s">
        <v>1310</v>
      </c>
      <c r="T77" s="2" t="s">
        <v>1805</v>
      </c>
      <c r="U77" s="2" t="s">
        <v>1805</v>
      </c>
      <c r="V77" s="2" t="s">
        <v>1608</v>
      </c>
      <c r="W77" s="2" t="s">
        <v>1676</v>
      </c>
      <c r="X77" s="2" t="s">
        <v>4316</v>
      </c>
      <c r="Y77" s="2"/>
      <c r="Z77" s="2" t="s">
        <v>1286</v>
      </c>
      <c r="AA77" s="2" t="s">
        <v>1286</v>
      </c>
      <c r="AB77" s="2" t="s">
        <v>4104</v>
      </c>
      <c r="AC77" s="2" t="s">
        <v>4104</v>
      </c>
      <c r="AD77" s="2" t="s">
        <v>1793</v>
      </c>
      <c r="AE77" s="2"/>
      <c r="AF77" s="2"/>
    </row>
    <row r="78" spans="1:32" x14ac:dyDescent="0.3">
      <c r="A78" s="2" t="s">
        <v>1541</v>
      </c>
      <c r="B78" s="2" t="s">
        <v>1169</v>
      </c>
      <c r="C78" t="s">
        <v>32</v>
      </c>
      <c r="D78" s="2" t="s">
        <v>33</v>
      </c>
      <c r="E78" s="2" t="s">
        <v>1266</v>
      </c>
      <c r="F78" s="2" t="s">
        <v>34</v>
      </c>
      <c r="G78" s="2" t="s">
        <v>1242</v>
      </c>
      <c r="H78" s="2" t="s">
        <v>1242</v>
      </c>
      <c r="I78" s="2"/>
      <c r="J78" s="2" t="s">
        <v>1286</v>
      </c>
      <c r="K78" s="2" t="s">
        <v>1248</v>
      </c>
      <c r="L78" s="2" t="s">
        <v>1793</v>
      </c>
      <c r="M78" s="2" t="s">
        <v>1286</v>
      </c>
      <c r="N78" s="2" t="s">
        <v>1286</v>
      </c>
      <c r="O78" s="2" t="s">
        <v>1793</v>
      </c>
      <c r="P78" s="2" t="s">
        <v>1286</v>
      </c>
      <c r="Q78" s="2" t="s">
        <v>1793</v>
      </c>
      <c r="R78" s="2" t="s">
        <v>1286</v>
      </c>
      <c r="S78" s="2" t="s">
        <v>1286</v>
      </c>
      <c r="T78" s="2" t="s">
        <v>1793</v>
      </c>
      <c r="U78" s="2" t="s">
        <v>1793</v>
      </c>
      <c r="V78" s="2"/>
      <c r="W78" s="2" t="s">
        <v>1793</v>
      </c>
      <c r="X78" s="2" t="s">
        <v>4354</v>
      </c>
      <c r="Y78" s="2"/>
      <c r="Z78" s="2" t="s">
        <v>1286</v>
      </c>
      <c r="AA78" s="2" t="s">
        <v>1286</v>
      </c>
      <c r="AB78" s="2" t="s">
        <v>4355</v>
      </c>
      <c r="AC78" s="2" t="s">
        <v>4355</v>
      </c>
      <c r="AD78" s="2" t="s">
        <v>1793</v>
      </c>
      <c r="AE78" s="2"/>
      <c r="AF78" s="2"/>
    </row>
    <row r="79" spans="1:32" x14ac:dyDescent="0.3">
      <c r="A79" s="2" t="s">
        <v>1253</v>
      </c>
      <c r="B79" s="2" t="s">
        <v>301</v>
      </c>
      <c r="C79" t="s">
        <v>301</v>
      </c>
      <c r="D79" s="2" t="s">
        <v>86</v>
      </c>
      <c r="E79" s="2" t="s">
        <v>1311</v>
      </c>
      <c r="F79" s="2"/>
      <c r="G79" s="2" t="s">
        <v>1296</v>
      </c>
      <c r="H79" s="2" t="s">
        <v>1265</v>
      </c>
      <c r="I79" s="2"/>
      <c r="J79" s="2" t="s">
        <v>1237</v>
      </c>
      <c r="K79" s="2" t="s">
        <v>1248</v>
      </c>
      <c r="L79" s="2" t="s">
        <v>4333</v>
      </c>
      <c r="M79" s="2" t="s">
        <v>1357</v>
      </c>
      <c r="N79" s="2" t="s">
        <v>1286</v>
      </c>
      <c r="O79" s="2" t="s">
        <v>1793</v>
      </c>
      <c r="P79" s="2" t="s">
        <v>1286</v>
      </c>
      <c r="Q79" s="2" t="s">
        <v>1793</v>
      </c>
      <c r="R79" s="2" t="s">
        <v>1237</v>
      </c>
      <c r="S79" s="2" t="s">
        <v>1357</v>
      </c>
      <c r="T79" s="2" t="s">
        <v>1636</v>
      </c>
      <c r="U79" s="2" t="s">
        <v>1636</v>
      </c>
      <c r="V79" s="2" t="s">
        <v>1758</v>
      </c>
      <c r="W79" s="2" t="s">
        <v>1665</v>
      </c>
      <c r="X79" s="2" t="s">
        <v>4361</v>
      </c>
      <c r="Y79" s="2"/>
      <c r="Z79" s="2" t="s">
        <v>1237</v>
      </c>
      <c r="AA79" s="2" t="s">
        <v>1305</v>
      </c>
      <c r="AB79" s="2" t="s">
        <v>4378</v>
      </c>
      <c r="AC79" s="2" t="s">
        <v>4378</v>
      </c>
      <c r="AD79" s="2" t="s">
        <v>4357</v>
      </c>
      <c r="AE79" s="2"/>
      <c r="AF79" s="2"/>
    </row>
    <row r="80" spans="1:32" x14ac:dyDescent="0.3">
      <c r="A80" s="2" t="s">
        <v>1546</v>
      </c>
      <c r="B80" s="2" t="s">
        <v>222</v>
      </c>
      <c r="C80" t="s">
        <v>222</v>
      </c>
      <c r="D80" s="2" t="s">
        <v>72</v>
      </c>
      <c r="E80" s="2" t="s">
        <v>1352</v>
      </c>
      <c r="F80" s="2" t="s">
        <v>49</v>
      </c>
      <c r="G80" s="2" t="s">
        <v>1239</v>
      </c>
      <c r="H80" s="2" t="s">
        <v>1305</v>
      </c>
      <c r="I80" s="2"/>
      <c r="J80" s="2" t="s">
        <v>1237</v>
      </c>
      <c r="K80" s="2" t="s">
        <v>1237</v>
      </c>
      <c r="L80" s="2" t="s">
        <v>4365</v>
      </c>
      <c r="M80" s="2" t="s">
        <v>1315</v>
      </c>
      <c r="N80" s="2" t="s">
        <v>1237</v>
      </c>
      <c r="O80" s="2" t="s">
        <v>4365</v>
      </c>
      <c r="P80" s="2" t="s">
        <v>1286</v>
      </c>
      <c r="Q80" s="2" t="s">
        <v>1793</v>
      </c>
      <c r="R80" s="2" t="s">
        <v>1237</v>
      </c>
      <c r="S80" s="2" t="s">
        <v>1315</v>
      </c>
      <c r="T80" s="2" t="s">
        <v>1587</v>
      </c>
      <c r="U80" s="2" t="s">
        <v>4379</v>
      </c>
      <c r="V80" s="2" t="s">
        <v>1587</v>
      </c>
      <c r="W80" s="2" t="s">
        <v>1554</v>
      </c>
      <c r="X80" s="2" t="s">
        <v>4369</v>
      </c>
      <c r="Y80" s="2"/>
      <c r="Z80" s="2" t="s">
        <v>1286</v>
      </c>
      <c r="AA80" s="2" t="s">
        <v>1286</v>
      </c>
      <c r="AB80" s="2" t="s">
        <v>4380</v>
      </c>
      <c r="AC80" s="2" t="s">
        <v>4381</v>
      </c>
      <c r="AD80" s="2" t="s">
        <v>1793</v>
      </c>
      <c r="AE80" s="2"/>
      <c r="AF80" s="2"/>
    </row>
    <row r="81" spans="1:32" x14ac:dyDescent="0.3">
      <c r="A81" s="2" t="s">
        <v>1391</v>
      </c>
      <c r="B81" s="2" t="s">
        <v>466</v>
      </c>
      <c r="C81" t="s">
        <v>466</v>
      </c>
      <c r="D81" s="2" t="s">
        <v>84</v>
      </c>
      <c r="E81" s="2" t="s">
        <v>1318</v>
      </c>
      <c r="F81" s="2"/>
      <c r="G81" s="2" t="s">
        <v>1293</v>
      </c>
      <c r="H81" s="2" t="s">
        <v>1286</v>
      </c>
      <c r="I81" s="2"/>
      <c r="J81" s="2" t="s">
        <v>1237</v>
      </c>
      <c r="K81" s="2" t="s">
        <v>1237</v>
      </c>
      <c r="L81" s="2" t="s">
        <v>4365</v>
      </c>
      <c r="M81" s="2" t="s">
        <v>1257</v>
      </c>
      <c r="N81" s="2" t="s">
        <v>1286</v>
      </c>
      <c r="O81" s="2" t="s">
        <v>1793</v>
      </c>
      <c r="P81" s="2" t="s">
        <v>1286</v>
      </c>
      <c r="Q81" s="2" t="s">
        <v>1793</v>
      </c>
      <c r="R81" s="2" t="s">
        <v>1286</v>
      </c>
      <c r="S81" s="2" t="s">
        <v>1257</v>
      </c>
      <c r="T81" s="2" t="s">
        <v>1606</v>
      </c>
      <c r="U81" s="2" t="s">
        <v>1606</v>
      </c>
      <c r="V81" s="2" t="s">
        <v>1606</v>
      </c>
      <c r="W81" s="2" t="s">
        <v>1821</v>
      </c>
      <c r="X81" s="2" t="s">
        <v>4382</v>
      </c>
      <c r="Y81" s="2"/>
      <c r="Z81" s="2" t="s">
        <v>1286</v>
      </c>
      <c r="AA81" s="2" t="s">
        <v>1286</v>
      </c>
      <c r="AB81" s="2" t="s">
        <v>4376</v>
      </c>
      <c r="AC81" s="2" t="s">
        <v>4376</v>
      </c>
      <c r="AD81" s="2" t="s">
        <v>1793</v>
      </c>
      <c r="AE81" s="2"/>
      <c r="AF81" s="2"/>
    </row>
    <row r="82" spans="1:32" x14ac:dyDescent="0.3">
      <c r="A82" s="2" t="s">
        <v>1290</v>
      </c>
      <c r="B82" s="2" t="s">
        <v>424</v>
      </c>
      <c r="C82" t="s">
        <v>424</v>
      </c>
      <c r="D82" s="2" t="s">
        <v>114</v>
      </c>
      <c r="E82" s="2" t="s">
        <v>1266</v>
      </c>
      <c r="F82" s="2" t="s">
        <v>1192</v>
      </c>
      <c r="G82" s="2" t="s">
        <v>1242</v>
      </c>
      <c r="H82" s="2" t="s">
        <v>1280</v>
      </c>
      <c r="I82" s="2"/>
      <c r="J82" s="2" t="s">
        <v>1237</v>
      </c>
      <c r="K82" s="2" t="s">
        <v>1237</v>
      </c>
      <c r="L82" s="2" t="s">
        <v>4365</v>
      </c>
      <c r="M82" s="2" t="s">
        <v>1280</v>
      </c>
      <c r="N82" s="2" t="s">
        <v>1286</v>
      </c>
      <c r="O82" s="2" t="s">
        <v>1793</v>
      </c>
      <c r="P82" s="2" t="s">
        <v>1286</v>
      </c>
      <c r="Q82" s="2" t="s">
        <v>1793</v>
      </c>
      <c r="R82" s="2" t="s">
        <v>1237</v>
      </c>
      <c r="S82" s="2" t="s">
        <v>1280</v>
      </c>
      <c r="T82" s="2" t="s">
        <v>1548</v>
      </c>
      <c r="U82" s="2" t="s">
        <v>1548</v>
      </c>
      <c r="V82" s="2" t="s">
        <v>1548</v>
      </c>
      <c r="W82" s="2" t="s">
        <v>1759</v>
      </c>
      <c r="X82" s="2" t="s">
        <v>4383</v>
      </c>
      <c r="Y82" s="2"/>
      <c r="Z82" s="2" t="s">
        <v>1286</v>
      </c>
      <c r="AA82" s="2" t="s">
        <v>1286</v>
      </c>
      <c r="AB82" s="2" t="s">
        <v>4245</v>
      </c>
      <c r="AC82" s="2" t="s">
        <v>4245</v>
      </c>
      <c r="AD82" s="2" t="s">
        <v>1793</v>
      </c>
      <c r="AE82" s="2"/>
      <c r="AF82" s="2"/>
    </row>
    <row r="83" spans="1:32" x14ac:dyDescent="0.3">
      <c r="A83" s="2" t="s">
        <v>1485</v>
      </c>
      <c r="B83" s="2" t="s">
        <v>119</v>
      </c>
      <c r="C83" t="s">
        <v>119</v>
      </c>
      <c r="D83" s="2" t="s">
        <v>107</v>
      </c>
      <c r="E83" s="2" t="s">
        <v>1318</v>
      </c>
      <c r="F83" s="2" t="s">
        <v>49</v>
      </c>
      <c r="G83" s="2" t="s">
        <v>1239</v>
      </c>
      <c r="H83" s="2" t="s">
        <v>1239</v>
      </c>
      <c r="I83" s="2"/>
      <c r="J83" s="2" t="s">
        <v>1237</v>
      </c>
      <c r="K83" s="2" t="s">
        <v>1237</v>
      </c>
      <c r="L83" s="2" t="s">
        <v>4365</v>
      </c>
      <c r="M83" s="2" t="s">
        <v>1365</v>
      </c>
      <c r="N83" s="2" t="s">
        <v>1237</v>
      </c>
      <c r="O83" s="2" t="s">
        <v>4365</v>
      </c>
      <c r="P83" s="2" t="s">
        <v>1286</v>
      </c>
      <c r="Q83" s="2" t="s">
        <v>1793</v>
      </c>
      <c r="R83" s="2" t="s">
        <v>1237</v>
      </c>
      <c r="S83" s="2" t="s">
        <v>1365</v>
      </c>
      <c r="T83" s="2" t="s">
        <v>4329</v>
      </c>
      <c r="U83" s="2" t="s">
        <v>4384</v>
      </c>
      <c r="V83" s="2" t="s">
        <v>4329</v>
      </c>
      <c r="W83" s="2" t="s">
        <v>1593</v>
      </c>
      <c r="X83" s="2" t="s">
        <v>4369</v>
      </c>
      <c r="Y83" s="2"/>
      <c r="Z83" s="2" t="s">
        <v>1286</v>
      </c>
      <c r="AA83" s="2" t="s">
        <v>1286</v>
      </c>
      <c r="AB83" s="2" t="s">
        <v>4385</v>
      </c>
      <c r="AC83" s="2" t="s">
        <v>4386</v>
      </c>
      <c r="AD83" s="2" t="s">
        <v>1793</v>
      </c>
      <c r="AE83" s="2"/>
      <c r="AF83" s="2"/>
    </row>
    <row r="84" spans="1:32" x14ac:dyDescent="0.3">
      <c r="A84" s="2" t="s">
        <v>1434</v>
      </c>
      <c r="B84" s="2" t="s">
        <v>198</v>
      </c>
      <c r="C84" t="s">
        <v>198</v>
      </c>
      <c r="D84" s="2" t="s">
        <v>44</v>
      </c>
      <c r="E84" s="2" t="s">
        <v>1318</v>
      </c>
      <c r="F84" s="2" t="s">
        <v>1189</v>
      </c>
      <c r="G84" s="2" t="s">
        <v>1239</v>
      </c>
      <c r="H84" s="2" t="s">
        <v>1280</v>
      </c>
      <c r="I84" s="2"/>
      <c r="J84" s="2" t="s">
        <v>1286</v>
      </c>
      <c r="K84" s="2" t="s">
        <v>1237</v>
      </c>
      <c r="L84" s="2" t="s">
        <v>1793</v>
      </c>
      <c r="M84" s="2" t="s">
        <v>1286</v>
      </c>
      <c r="N84" s="2" t="s">
        <v>1286</v>
      </c>
      <c r="O84" s="2" t="s">
        <v>1793</v>
      </c>
      <c r="P84" s="2" t="s">
        <v>1286</v>
      </c>
      <c r="Q84" s="2" t="s">
        <v>1793</v>
      </c>
      <c r="R84" s="2" t="s">
        <v>1286</v>
      </c>
      <c r="S84" s="2" t="s">
        <v>1286</v>
      </c>
      <c r="T84" s="2" t="s">
        <v>1793</v>
      </c>
      <c r="U84" s="2" t="s">
        <v>1793</v>
      </c>
      <c r="V84" s="2"/>
      <c r="W84" s="2" t="s">
        <v>1793</v>
      </c>
      <c r="X84" s="2" t="s">
        <v>4354</v>
      </c>
      <c r="Y84" s="2"/>
      <c r="Z84" s="2" t="s">
        <v>1286</v>
      </c>
      <c r="AA84" s="2" t="s">
        <v>1286</v>
      </c>
      <c r="AB84" s="2" t="s">
        <v>4355</v>
      </c>
      <c r="AC84" s="2" t="s">
        <v>4355</v>
      </c>
      <c r="AD84" s="2" t="s">
        <v>1793</v>
      </c>
      <c r="AE84" s="2"/>
      <c r="AF84" s="2"/>
    </row>
    <row r="85" spans="1:32" x14ac:dyDescent="0.3">
      <c r="A85" s="2" t="s">
        <v>1270</v>
      </c>
      <c r="B85" s="2" t="s">
        <v>4387</v>
      </c>
      <c r="C85" t="s">
        <v>4387</v>
      </c>
      <c r="D85" s="2" t="s">
        <v>51</v>
      </c>
      <c r="E85" s="2" t="s">
        <v>1409</v>
      </c>
      <c r="F85" s="2"/>
      <c r="G85" s="2" t="s">
        <v>1242</v>
      </c>
      <c r="H85" s="2" t="s">
        <v>1286</v>
      </c>
      <c r="I85" s="2"/>
      <c r="J85" s="2" t="s">
        <v>1286</v>
      </c>
      <c r="K85" s="2" t="s">
        <v>1237</v>
      </c>
      <c r="L85" s="2" t="s">
        <v>1793</v>
      </c>
      <c r="M85" s="2" t="s">
        <v>1286</v>
      </c>
      <c r="N85" s="2" t="s">
        <v>1286</v>
      </c>
      <c r="O85" s="2" t="s">
        <v>1793</v>
      </c>
      <c r="P85" s="2" t="s">
        <v>1286</v>
      </c>
      <c r="Q85" s="2" t="s">
        <v>1793</v>
      </c>
      <c r="R85" s="2" t="s">
        <v>1286</v>
      </c>
      <c r="S85" s="2" t="s">
        <v>1286</v>
      </c>
      <c r="T85" s="2" t="s">
        <v>1793</v>
      </c>
      <c r="U85" s="2" t="s">
        <v>1793</v>
      </c>
      <c r="V85" s="2"/>
      <c r="W85" s="2" t="s">
        <v>1793</v>
      </c>
      <c r="X85" s="2" t="s">
        <v>4354</v>
      </c>
      <c r="Y85" s="2"/>
      <c r="Z85" s="2" t="s">
        <v>1286</v>
      </c>
      <c r="AA85" s="2" t="s">
        <v>1286</v>
      </c>
      <c r="AB85" s="2" t="s">
        <v>4355</v>
      </c>
      <c r="AC85" s="2" t="s">
        <v>4355</v>
      </c>
      <c r="AD85" s="2" t="s">
        <v>1793</v>
      </c>
      <c r="AE85" s="2"/>
      <c r="AF85" s="2"/>
    </row>
    <row r="86" spans="1:32" x14ac:dyDescent="0.3">
      <c r="A86" s="2" t="s">
        <v>1558</v>
      </c>
      <c r="B86" s="2" t="s">
        <v>118</v>
      </c>
      <c r="C86" t="s">
        <v>118</v>
      </c>
      <c r="D86" s="2" t="s">
        <v>46</v>
      </c>
      <c r="E86" s="2" t="s">
        <v>1307</v>
      </c>
      <c r="F86" s="2" t="s">
        <v>49</v>
      </c>
      <c r="G86" s="2" t="s">
        <v>1239</v>
      </c>
      <c r="H86" s="2" t="s">
        <v>1239</v>
      </c>
      <c r="I86" s="2"/>
      <c r="J86" s="2" t="s">
        <v>1286</v>
      </c>
      <c r="K86" s="2" t="s">
        <v>1237</v>
      </c>
      <c r="L86" s="2" t="s">
        <v>1793</v>
      </c>
      <c r="M86" s="2" t="s">
        <v>1286</v>
      </c>
      <c r="N86" s="2" t="s">
        <v>1286</v>
      </c>
      <c r="O86" s="2" t="s">
        <v>1793</v>
      </c>
      <c r="P86" s="2" t="s">
        <v>1286</v>
      </c>
      <c r="Q86" s="2" t="s">
        <v>1793</v>
      </c>
      <c r="R86" s="2" t="s">
        <v>1286</v>
      </c>
      <c r="S86" s="2" t="s">
        <v>1286</v>
      </c>
      <c r="T86" s="2" t="s">
        <v>1793</v>
      </c>
      <c r="U86" s="2" t="s">
        <v>1793</v>
      </c>
      <c r="V86" s="2"/>
      <c r="W86" s="2" t="s">
        <v>1793</v>
      </c>
      <c r="X86" s="2" t="s">
        <v>4354</v>
      </c>
      <c r="Y86" s="2"/>
      <c r="Z86" s="2" t="s">
        <v>1286</v>
      </c>
      <c r="AA86" s="2" t="s">
        <v>1286</v>
      </c>
      <c r="AB86" s="2" t="s">
        <v>4355</v>
      </c>
      <c r="AC86" s="2" t="s">
        <v>4355</v>
      </c>
      <c r="AD86" s="2" t="s">
        <v>1793</v>
      </c>
      <c r="AE86" s="2"/>
      <c r="AF86" s="2"/>
    </row>
    <row r="87" spans="1:32" x14ac:dyDescent="0.3">
      <c r="A87" s="2" t="s">
        <v>1478</v>
      </c>
      <c r="B87" s="2" t="s">
        <v>4388</v>
      </c>
      <c r="C87" t="s">
        <v>4388</v>
      </c>
      <c r="D87" s="2" t="s">
        <v>76</v>
      </c>
      <c r="E87" s="2" t="s">
        <v>1249</v>
      </c>
      <c r="F87" s="2"/>
      <c r="G87" s="2" t="s">
        <v>1242</v>
      </c>
      <c r="H87" s="2" t="s">
        <v>1286</v>
      </c>
      <c r="I87" s="2"/>
      <c r="J87" s="2" t="s">
        <v>1286</v>
      </c>
      <c r="K87" s="2" t="s">
        <v>1237</v>
      </c>
      <c r="L87" s="2" t="s">
        <v>1793</v>
      </c>
      <c r="M87" s="2" t="s">
        <v>1286</v>
      </c>
      <c r="N87" s="2" t="s">
        <v>1286</v>
      </c>
      <c r="O87" s="2" t="s">
        <v>1793</v>
      </c>
      <c r="P87" s="2" t="s">
        <v>1237</v>
      </c>
      <c r="Q87" s="2" t="s">
        <v>4365</v>
      </c>
      <c r="R87" s="2" t="s">
        <v>1286</v>
      </c>
      <c r="S87" s="2" t="s">
        <v>1286</v>
      </c>
      <c r="T87" s="2" t="s">
        <v>1793</v>
      </c>
      <c r="U87" s="2" t="s">
        <v>4389</v>
      </c>
      <c r="V87" s="2"/>
      <c r="W87" s="2" t="s">
        <v>1793</v>
      </c>
      <c r="X87" s="2" t="s">
        <v>1793</v>
      </c>
      <c r="Y87" s="2"/>
      <c r="Z87" s="2" t="s">
        <v>1286</v>
      </c>
      <c r="AA87" s="2" t="s">
        <v>1286</v>
      </c>
      <c r="AB87" s="2" t="s">
        <v>4355</v>
      </c>
      <c r="AC87" s="2" t="s">
        <v>4390</v>
      </c>
      <c r="AD87" s="2" t="s">
        <v>1793</v>
      </c>
      <c r="AE87" s="2"/>
      <c r="AF87" s="2"/>
    </row>
    <row r="88" spans="1:32" x14ac:dyDescent="0.3">
      <c r="A88" s="2" t="s">
        <v>1563</v>
      </c>
      <c r="B88" s="2" t="s">
        <v>276</v>
      </c>
      <c r="C88" t="s">
        <v>276</v>
      </c>
      <c r="D88" s="2" t="s">
        <v>78</v>
      </c>
      <c r="E88" s="2" t="s">
        <v>1311</v>
      </c>
      <c r="F88" s="2" t="s">
        <v>1189</v>
      </c>
      <c r="G88" s="2" t="s">
        <v>1242</v>
      </c>
      <c r="H88" s="2" t="s">
        <v>1280</v>
      </c>
      <c r="I88" s="2"/>
      <c r="J88" s="2" t="s">
        <v>1237</v>
      </c>
      <c r="K88" s="2" t="s">
        <v>1237</v>
      </c>
      <c r="L88" s="2" t="s">
        <v>4365</v>
      </c>
      <c r="M88" s="2" t="s">
        <v>1307</v>
      </c>
      <c r="N88" s="2" t="s">
        <v>1286</v>
      </c>
      <c r="O88" s="2" t="s">
        <v>1793</v>
      </c>
      <c r="P88" s="2" t="s">
        <v>1286</v>
      </c>
      <c r="Q88" s="2" t="s">
        <v>1793</v>
      </c>
      <c r="R88" s="2" t="s">
        <v>1237</v>
      </c>
      <c r="S88" s="2" t="s">
        <v>1307</v>
      </c>
      <c r="T88" s="2" t="s">
        <v>4391</v>
      </c>
      <c r="U88" s="2" t="s">
        <v>4391</v>
      </c>
      <c r="V88" s="2" t="s">
        <v>4391</v>
      </c>
      <c r="W88" s="2" t="s">
        <v>1721</v>
      </c>
      <c r="X88" s="2" t="s">
        <v>4392</v>
      </c>
      <c r="Y88" s="2"/>
      <c r="Z88" s="2" t="s">
        <v>1286</v>
      </c>
      <c r="AA88" s="2" t="s">
        <v>1286</v>
      </c>
      <c r="AB88" s="2" t="s">
        <v>4393</v>
      </c>
      <c r="AC88" s="2" t="s">
        <v>4393</v>
      </c>
      <c r="AD88" s="2" t="s">
        <v>1793</v>
      </c>
      <c r="AE88" s="2"/>
      <c r="AF88" s="2"/>
    </row>
    <row r="89" spans="1:32" x14ac:dyDescent="0.3">
      <c r="A89" s="2" t="s">
        <v>1262</v>
      </c>
      <c r="B89" s="2" t="s">
        <v>295</v>
      </c>
      <c r="C89" t="s">
        <v>295</v>
      </c>
      <c r="D89" s="2" t="s">
        <v>111</v>
      </c>
      <c r="E89" s="2" t="s">
        <v>1365</v>
      </c>
      <c r="F89" s="2"/>
      <c r="G89" s="2" t="s">
        <v>1310</v>
      </c>
      <c r="H89" s="2" t="s">
        <v>1275</v>
      </c>
      <c r="I89" s="2"/>
      <c r="J89" s="2" t="s">
        <v>1286</v>
      </c>
      <c r="K89" s="2" t="s">
        <v>1237</v>
      </c>
      <c r="L89" s="2" t="s">
        <v>1793</v>
      </c>
      <c r="M89" s="2" t="s">
        <v>1286</v>
      </c>
      <c r="N89" s="2" t="s">
        <v>1286</v>
      </c>
      <c r="O89" s="2" t="s">
        <v>1793</v>
      </c>
      <c r="P89" s="2" t="s">
        <v>1237</v>
      </c>
      <c r="Q89" s="2" t="s">
        <v>4365</v>
      </c>
      <c r="R89" s="2" t="s">
        <v>1286</v>
      </c>
      <c r="S89" s="2" t="s">
        <v>1286</v>
      </c>
      <c r="T89" s="2" t="s">
        <v>1793</v>
      </c>
      <c r="U89" s="2" t="s">
        <v>4389</v>
      </c>
      <c r="V89" s="2"/>
      <c r="W89" s="2" t="s">
        <v>1793</v>
      </c>
      <c r="X89" s="2" t="s">
        <v>1793</v>
      </c>
      <c r="Y89" s="2"/>
      <c r="Z89" s="2" t="s">
        <v>1286</v>
      </c>
      <c r="AA89" s="2" t="s">
        <v>1286</v>
      </c>
      <c r="AB89" s="2" t="s">
        <v>4355</v>
      </c>
      <c r="AC89" s="2" t="s">
        <v>4390</v>
      </c>
      <c r="AD89" s="2" t="s">
        <v>1793</v>
      </c>
      <c r="AE89" s="2" t="s">
        <v>1286</v>
      </c>
      <c r="AF89" s="2" t="s">
        <v>1286</v>
      </c>
    </row>
    <row r="90" spans="1:32" x14ac:dyDescent="0.3">
      <c r="A90" s="2" t="s">
        <v>1475</v>
      </c>
      <c r="B90" s="2" t="s">
        <v>328</v>
      </c>
      <c r="C90" t="s">
        <v>328</v>
      </c>
      <c r="D90" s="2" t="s">
        <v>135</v>
      </c>
      <c r="E90" s="2" t="s">
        <v>1266</v>
      </c>
      <c r="F90" s="2" t="s">
        <v>49</v>
      </c>
      <c r="G90" s="2" t="s">
        <v>1242</v>
      </c>
      <c r="H90" s="2" t="s">
        <v>1260</v>
      </c>
      <c r="I90" s="2"/>
      <c r="J90" s="2" t="s">
        <v>1237</v>
      </c>
      <c r="K90" s="2" t="s">
        <v>1237</v>
      </c>
      <c r="L90" s="2" t="s">
        <v>4365</v>
      </c>
      <c r="M90" s="2" t="s">
        <v>1310</v>
      </c>
      <c r="N90" s="2" t="s">
        <v>1286</v>
      </c>
      <c r="O90" s="2" t="s">
        <v>1793</v>
      </c>
      <c r="P90" s="2" t="s">
        <v>1286</v>
      </c>
      <c r="Q90" s="2" t="s">
        <v>1793</v>
      </c>
      <c r="R90" s="2" t="s">
        <v>1237</v>
      </c>
      <c r="S90" s="2" t="s">
        <v>1310</v>
      </c>
      <c r="T90" s="2" t="s">
        <v>1608</v>
      </c>
      <c r="U90" s="2" t="s">
        <v>1608</v>
      </c>
      <c r="V90" s="2" t="s">
        <v>1608</v>
      </c>
      <c r="W90" s="2" t="s">
        <v>1676</v>
      </c>
      <c r="X90" s="2" t="s">
        <v>4311</v>
      </c>
      <c r="Y90" s="2"/>
      <c r="Z90" s="2" t="s">
        <v>1286</v>
      </c>
      <c r="AA90" s="2" t="s">
        <v>1286</v>
      </c>
      <c r="AB90" s="2" t="s">
        <v>4394</v>
      </c>
      <c r="AC90" s="2" t="s">
        <v>4394</v>
      </c>
      <c r="AD90" s="2" t="s">
        <v>1793</v>
      </c>
      <c r="AE90" s="2"/>
      <c r="AF90" s="2"/>
    </row>
    <row r="91" spans="1:32" x14ac:dyDescent="0.3">
      <c r="A91" s="2" t="s">
        <v>1570</v>
      </c>
      <c r="B91" s="2" t="s">
        <v>1180</v>
      </c>
      <c r="C91" t="s">
        <v>102</v>
      </c>
      <c r="D91" s="2" t="s">
        <v>48</v>
      </c>
      <c r="E91" s="2" t="s">
        <v>1249</v>
      </c>
      <c r="F91" s="2" t="s">
        <v>34</v>
      </c>
      <c r="G91" s="2" t="s">
        <v>1293</v>
      </c>
      <c r="H91" s="2" t="s">
        <v>1299</v>
      </c>
      <c r="I91" s="2"/>
      <c r="J91" s="2" t="s">
        <v>1237</v>
      </c>
      <c r="K91" s="2" t="s">
        <v>1237</v>
      </c>
      <c r="L91" s="2" t="s">
        <v>4365</v>
      </c>
      <c r="M91" s="2" t="s">
        <v>1296</v>
      </c>
      <c r="N91" s="2" t="s">
        <v>1286</v>
      </c>
      <c r="O91" s="2" t="s">
        <v>1793</v>
      </c>
      <c r="P91" s="2" t="s">
        <v>1286</v>
      </c>
      <c r="Q91" s="2" t="s">
        <v>1793</v>
      </c>
      <c r="R91" s="2" t="s">
        <v>1237</v>
      </c>
      <c r="S91" s="2" t="s">
        <v>1296</v>
      </c>
      <c r="T91" s="2" t="s">
        <v>1663</v>
      </c>
      <c r="U91" s="2" t="s">
        <v>1663</v>
      </c>
      <c r="V91" s="2" t="s">
        <v>1663</v>
      </c>
      <c r="W91" s="2" t="s">
        <v>1677</v>
      </c>
      <c r="X91" s="2" t="s">
        <v>4392</v>
      </c>
      <c r="Y91" s="2"/>
      <c r="Z91" s="2" t="s">
        <v>1286</v>
      </c>
      <c r="AA91" s="2" t="s">
        <v>1286</v>
      </c>
      <c r="AB91" s="2" t="s">
        <v>4395</v>
      </c>
      <c r="AC91" s="2" t="s">
        <v>4395</v>
      </c>
      <c r="AD91" s="2" t="s">
        <v>1793</v>
      </c>
      <c r="AE91" s="2"/>
      <c r="AF91" s="2"/>
    </row>
    <row r="92" spans="1:32" x14ac:dyDescent="0.3">
      <c r="A92" s="2" t="s">
        <v>1447</v>
      </c>
      <c r="B92" s="2" t="s">
        <v>4396</v>
      </c>
      <c r="C92" t="s">
        <v>4396</v>
      </c>
      <c r="D92" s="2" t="s">
        <v>37</v>
      </c>
      <c r="E92" s="2" t="s">
        <v>1409</v>
      </c>
      <c r="F92" s="2"/>
      <c r="G92" s="2" t="s">
        <v>1242</v>
      </c>
      <c r="H92" s="2" t="s">
        <v>1286</v>
      </c>
      <c r="I92" s="2"/>
      <c r="J92" s="2" t="s">
        <v>1237</v>
      </c>
      <c r="K92" s="2" t="s">
        <v>1237</v>
      </c>
      <c r="L92" s="2" t="s">
        <v>4365</v>
      </c>
      <c r="M92" s="2" t="s">
        <v>1728</v>
      </c>
      <c r="N92" s="2" t="s">
        <v>1286</v>
      </c>
      <c r="O92" s="2" t="s">
        <v>1793</v>
      </c>
      <c r="P92" s="2" t="s">
        <v>1286</v>
      </c>
      <c r="Q92" s="2" t="s">
        <v>1793</v>
      </c>
      <c r="R92" s="2" t="s">
        <v>1286</v>
      </c>
      <c r="S92" s="2" t="s">
        <v>1728</v>
      </c>
      <c r="T92" s="2" t="s">
        <v>1780</v>
      </c>
      <c r="U92" s="2" t="s">
        <v>1780</v>
      </c>
      <c r="V92" s="2" t="s">
        <v>1780</v>
      </c>
      <c r="W92" s="2" t="s">
        <v>1796</v>
      </c>
      <c r="X92" s="2" t="s">
        <v>4382</v>
      </c>
      <c r="Y92" s="2"/>
      <c r="Z92" s="2" t="s">
        <v>1286</v>
      </c>
      <c r="AA92" s="2" t="s">
        <v>1286</v>
      </c>
      <c r="AB92" s="2" t="s">
        <v>4345</v>
      </c>
      <c r="AC92" s="2" t="s">
        <v>4345</v>
      </c>
      <c r="AD92" s="2" t="s">
        <v>1793</v>
      </c>
      <c r="AE92" s="2"/>
      <c r="AF92" s="2"/>
    </row>
    <row r="93" spans="1:32" x14ac:dyDescent="0.3">
      <c r="A93" s="2" t="s">
        <v>1575</v>
      </c>
      <c r="B93" s="2" t="s">
        <v>82</v>
      </c>
      <c r="C93" t="s">
        <v>82</v>
      </c>
      <c r="D93" s="2" t="s">
        <v>80</v>
      </c>
      <c r="E93" s="2" t="s">
        <v>1307</v>
      </c>
      <c r="F93" s="2" t="s">
        <v>49</v>
      </c>
      <c r="G93" s="2" t="s">
        <v>1242</v>
      </c>
      <c r="H93" s="2" t="s">
        <v>1293</v>
      </c>
      <c r="I93" s="2"/>
      <c r="J93" s="2" t="s">
        <v>1286</v>
      </c>
      <c r="K93" s="2" t="s">
        <v>1237</v>
      </c>
      <c r="L93" s="2" t="s">
        <v>1793</v>
      </c>
      <c r="M93" s="2" t="s">
        <v>1286</v>
      </c>
      <c r="N93" s="2" t="s">
        <v>1286</v>
      </c>
      <c r="O93" s="2" t="s">
        <v>1793</v>
      </c>
      <c r="P93" s="2" t="s">
        <v>1286</v>
      </c>
      <c r="Q93" s="2" t="s">
        <v>1793</v>
      </c>
      <c r="R93" s="2" t="s">
        <v>1286</v>
      </c>
      <c r="S93" s="2" t="s">
        <v>1286</v>
      </c>
      <c r="T93" s="2" t="s">
        <v>1793</v>
      </c>
      <c r="U93" s="2" t="s">
        <v>1793</v>
      </c>
      <c r="V93" s="2"/>
      <c r="W93" s="2" t="s">
        <v>1793</v>
      </c>
      <c r="X93" s="2" t="s">
        <v>4354</v>
      </c>
      <c r="Y93" s="2"/>
      <c r="Z93" s="2" t="s">
        <v>1286</v>
      </c>
      <c r="AA93" s="2" t="s">
        <v>1286</v>
      </c>
      <c r="AB93" s="2" t="s">
        <v>4355</v>
      </c>
      <c r="AC93" s="2" t="s">
        <v>4355</v>
      </c>
      <c r="AD93" s="2" t="s">
        <v>1793</v>
      </c>
      <c r="AE93" s="2"/>
      <c r="AF93" s="2"/>
    </row>
    <row r="94" spans="1:32" x14ac:dyDescent="0.3">
      <c r="A94" s="2" t="s">
        <v>1472</v>
      </c>
      <c r="B94" s="2" t="s">
        <v>4397</v>
      </c>
      <c r="C94" t="s">
        <v>4397</v>
      </c>
      <c r="D94" s="2" t="s">
        <v>116</v>
      </c>
      <c r="E94" s="2" t="s">
        <v>1409</v>
      </c>
      <c r="F94" s="2"/>
      <c r="G94" s="2" t="s">
        <v>1239</v>
      </c>
      <c r="H94" s="2" t="s">
        <v>1286</v>
      </c>
      <c r="I94" s="2"/>
      <c r="J94" s="2" t="s">
        <v>1237</v>
      </c>
      <c r="K94" s="2" t="s">
        <v>1237</v>
      </c>
      <c r="L94" s="2" t="s">
        <v>4365</v>
      </c>
      <c r="M94" s="2" t="s">
        <v>1307</v>
      </c>
      <c r="N94" s="2" t="s">
        <v>1286</v>
      </c>
      <c r="O94" s="2" t="s">
        <v>1793</v>
      </c>
      <c r="P94" s="2" t="s">
        <v>1286</v>
      </c>
      <c r="Q94" s="2" t="s">
        <v>1793</v>
      </c>
      <c r="R94" s="2" t="s">
        <v>1237</v>
      </c>
      <c r="S94" s="2" t="s">
        <v>1307</v>
      </c>
      <c r="T94" s="2" t="s">
        <v>4391</v>
      </c>
      <c r="U94" s="2" t="s">
        <v>4391</v>
      </c>
      <c r="V94" s="2" t="s">
        <v>4391</v>
      </c>
      <c r="W94" s="2" t="s">
        <v>1660</v>
      </c>
      <c r="X94" s="2" t="s">
        <v>4392</v>
      </c>
      <c r="Y94" s="2"/>
      <c r="Z94" s="2" t="s">
        <v>1286</v>
      </c>
      <c r="AA94" s="2" t="s">
        <v>1286</v>
      </c>
      <c r="AB94" s="2" t="s">
        <v>4393</v>
      </c>
      <c r="AC94" s="2" t="s">
        <v>4393</v>
      </c>
      <c r="AD94" s="2" t="s">
        <v>1793</v>
      </c>
      <c r="AE94" s="2"/>
      <c r="AF94" s="2"/>
    </row>
    <row r="95" spans="1:32" x14ac:dyDescent="0.3">
      <c r="A95" s="2" t="s">
        <v>1469</v>
      </c>
      <c r="B95" s="2" t="s">
        <v>4398</v>
      </c>
      <c r="C95" t="s">
        <v>4398</v>
      </c>
      <c r="D95" s="2" t="s">
        <v>33</v>
      </c>
      <c r="E95" s="2" t="s">
        <v>1311</v>
      </c>
      <c r="F95" s="2"/>
      <c r="G95" s="2" t="s">
        <v>1242</v>
      </c>
      <c r="H95" s="2" t="s">
        <v>1286</v>
      </c>
      <c r="I95" s="2"/>
      <c r="J95" s="2" t="s">
        <v>1237</v>
      </c>
      <c r="K95" s="2" t="s">
        <v>1237</v>
      </c>
      <c r="L95" s="2" t="s">
        <v>4365</v>
      </c>
      <c r="M95" s="2" t="s">
        <v>1252</v>
      </c>
      <c r="N95" s="2" t="s">
        <v>1286</v>
      </c>
      <c r="O95" s="2" t="s">
        <v>1793</v>
      </c>
      <c r="P95" s="2" t="s">
        <v>1286</v>
      </c>
      <c r="Q95" s="2" t="s">
        <v>1793</v>
      </c>
      <c r="R95" s="2" t="s">
        <v>1237</v>
      </c>
      <c r="S95" s="2" t="s">
        <v>1252</v>
      </c>
      <c r="T95" s="2" t="s">
        <v>1710</v>
      </c>
      <c r="U95" s="2" t="s">
        <v>1710</v>
      </c>
      <c r="V95" s="2" t="s">
        <v>1710</v>
      </c>
      <c r="W95" s="2" t="s">
        <v>1741</v>
      </c>
      <c r="X95" s="2" t="s">
        <v>4399</v>
      </c>
      <c r="Y95" s="2"/>
      <c r="Z95" s="2" t="s">
        <v>1286</v>
      </c>
      <c r="AA95" s="2" t="s">
        <v>1286</v>
      </c>
      <c r="AB95" s="2" t="s">
        <v>4400</v>
      </c>
      <c r="AC95" s="2" t="s">
        <v>4400</v>
      </c>
      <c r="AD95" s="2" t="s">
        <v>1793</v>
      </c>
      <c r="AE95" s="2"/>
      <c r="AF95" s="2"/>
    </row>
    <row r="96" spans="1:32" x14ac:dyDescent="0.3">
      <c r="A96" s="2" t="s">
        <v>1582</v>
      </c>
      <c r="B96" s="2" t="s">
        <v>202</v>
      </c>
      <c r="C96" t="s">
        <v>202</v>
      </c>
      <c r="D96" s="2" t="s">
        <v>104</v>
      </c>
      <c r="E96" s="2" t="s">
        <v>1238</v>
      </c>
      <c r="F96" s="2" t="s">
        <v>49</v>
      </c>
      <c r="G96" s="2" t="s">
        <v>1242</v>
      </c>
      <c r="H96" s="2" t="s">
        <v>1296</v>
      </c>
      <c r="I96" s="2"/>
      <c r="J96" s="2" t="s">
        <v>1286</v>
      </c>
      <c r="K96" s="2" t="s">
        <v>1237</v>
      </c>
      <c r="L96" s="2" t="s">
        <v>1793</v>
      </c>
      <c r="M96" s="2" t="s">
        <v>1286</v>
      </c>
      <c r="N96" s="2" t="s">
        <v>1286</v>
      </c>
      <c r="O96" s="2" t="s">
        <v>1793</v>
      </c>
      <c r="P96" s="2" t="s">
        <v>1286</v>
      </c>
      <c r="Q96" s="2" t="s">
        <v>1793</v>
      </c>
      <c r="R96" s="2" t="s">
        <v>1286</v>
      </c>
      <c r="S96" s="2" t="s">
        <v>1286</v>
      </c>
      <c r="T96" s="2" t="s">
        <v>1793</v>
      </c>
      <c r="U96" s="2" t="s">
        <v>1793</v>
      </c>
      <c r="V96" s="2"/>
      <c r="W96" s="2" t="s">
        <v>1793</v>
      </c>
      <c r="X96" s="2" t="s">
        <v>4354</v>
      </c>
      <c r="Y96" s="2"/>
      <c r="Z96" s="2" t="s">
        <v>1286</v>
      </c>
      <c r="AA96" s="2" t="s">
        <v>1286</v>
      </c>
      <c r="AB96" s="2" t="s">
        <v>4355</v>
      </c>
      <c r="AC96" s="2" t="s">
        <v>4355</v>
      </c>
      <c r="AD96" s="2" t="s">
        <v>1793</v>
      </c>
      <c r="AE96" s="2"/>
      <c r="AF96" s="2"/>
    </row>
    <row r="97" spans="1:32" x14ac:dyDescent="0.3">
      <c r="A97" s="2" t="s">
        <v>1586</v>
      </c>
      <c r="B97" s="2" t="s">
        <v>380</v>
      </c>
      <c r="C97" t="s">
        <v>380</v>
      </c>
      <c r="D97" s="2" t="s">
        <v>65</v>
      </c>
      <c r="E97" s="2" t="s">
        <v>1249</v>
      </c>
      <c r="F97" s="2"/>
      <c r="G97" s="2" t="s">
        <v>1310</v>
      </c>
      <c r="H97" s="2" t="s">
        <v>1265</v>
      </c>
      <c r="I97" s="2"/>
      <c r="J97" s="2" t="s">
        <v>1237</v>
      </c>
      <c r="K97" s="2" t="s">
        <v>1237</v>
      </c>
      <c r="L97" s="2" t="s">
        <v>4365</v>
      </c>
      <c r="M97" s="2" t="s">
        <v>1242</v>
      </c>
      <c r="N97" s="2" t="s">
        <v>1286</v>
      </c>
      <c r="O97" s="2" t="s">
        <v>1793</v>
      </c>
      <c r="P97" s="2" t="s">
        <v>1286</v>
      </c>
      <c r="Q97" s="2" t="s">
        <v>1793</v>
      </c>
      <c r="R97" s="2" t="s">
        <v>1237</v>
      </c>
      <c r="S97" s="2" t="s">
        <v>1242</v>
      </c>
      <c r="T97" s="2" t="s">
        <v>1642</v>
      </c>
      <c r="U97" s="2" t="s">
        <v>1642</v>
      </c>
      <c r="V97" s="2" t="s">
        <v>1642</v>
      </c>
      <c r="W97" s="2" t="s">
        <v>1665</v>
      </c>
      <c r="X97" s="2" t="s">
        <v>4392</v>
      </c>
      <c r="Y97" s="2"/>
      <c r="Z97" s="2" t="s">
        <v>1286</v>
      </c>
      <c r="AA97" s="2" t="s">
        <v>1286</v>
      </c>
      <c r="AB97" s="2" t="s">
        <v>4401</v>
      </c>
      <c r="AC97" s="2" t="s">
        <v>4401</v>
      </c>
      <c r="AD97" s="2" t="s">
        <v>1793</v>
      </c>
      <c r="AE97" s="2"/>
      <c r="AF97" s="2"/>
    </row>
    <row r="98" spans="1:32" x14ac:dyDescent="0.3">
      <c r="A98" s="2" t="s">
        <v>1588</v>
      </c>
      <c r="B98" s="2" t="s">
        <v>368</v>
      </c>
      <c r="C98" t="s">
        <v>368</v>
      </c>
      <c r="D98" s="2" t="s">
        <v>130</v>
      </c>
      <c r="E98" s="2" t="s">
        <v>1364</v>
      </c>
      <c r="F98" s="2"/>
      <c r="G98" s="2" t="s">
        <v>1296</v>
      </c>
      <c r="H98" s="2" t="s">
        <v>1237</v>
      </c>
      <c r="I98" s="2"/>
      <c r="J98" s="2" t="s">
        <v>1286</v>
      </c>
      <c r="K98" s="2" t="s">
        <v>1237</v>
      </c>
      <c r="L98" s="2" t="s">
        <v>1793</v>
      </c>
      <c r="M98" s="2" t="s">
        <v>1286</v>
      </c>
      <c r="N98" s="2" t="s">
        <v>1286</v>
      </c>
      <c r="O98" s="2" t="s">
        <v>1793</v>
      </c>
      <c r="P98" s="2" t="s">
        <v>1286</v>
      </c>
      <c r="Q98" s="2" t="s">
        <v>1793</v>
      </c>
      <c r="R98" s="2" t="s">
        <v>1286</v>
      </c>
      <c r="S98" s="2" t="s">
        <v>1286</v>
      </c>
      <c r="T98" s="2" t="s">
        <v>1793</v>
      </c>
      <c r="U98" s="2" t="s">
        <v>1793</v>
      </c>
      <c r="V98" s="2"/>
      <c r="W98" s="2" t="s">
        <v>1793</v>
      </c>
      <c r="X98" s="2" t="s">
        <v>4354</v>
      </c>
      <c r="Y98" s="2"/>
      <c r="Z98" s="2" t="s">
        <v>1286</v>
      </c>
      <c r="AA98" s="2" t="s">
        <v>1286</v>
      </c>
      <c r="AB98" s="2" t="s">
        <v>4355</v>
      </c>
      <c r="AC98" s="2" t="s">
        <v>4355</v>
      </c>
      <c r="AD98" s="2" t="s">
        <v>1793</v>
      </c>
      <c r="AE98" s="2"/>
      <c r="AF98" s="2"/>
    </row>
    <row r="99" spans="1:32" x14ac:dyDescent="0.3">
      <c r="A99" s="2" t="s">
        <v>1590</v>
      </c>
      <c r="B99" s="2" t="s">
        <v>171</v>
      </c>
      <c r="C99" t="s">
        <v>171</v>
      </c>
      <c r="D99" s="2" t="s">
        <v>111</v>
      </c>
      <c r="E99" s="2" t="s">
        <v>1355</v>
      </c>
      <c r="F99" s="2"/>
      <c r="G99" s="2" t="s">
        <v>1341</v>
      </c>
      <c r="H99" s="2" t="s">
        <v>1242</v>
      </c>
      <c r="I99" s="2"/>
      <c r="J99" s="2" t="s">
        <v>1237</v>
      </c>
      <c r="K99" s="2" t="s">
        <v>1237</v>
      </c>
      <c r="L99" s="2" t="s">
        <v>4365</v>
      </c>
      <c r="M99" s="2" t="s">
        <v>1426</v>
      </c>
      <c r="N99" s="2" t="s">
        <v>1237</v>
      </c>
      <c r="O99" s="2" t="s">
        <v>4365</v>
      </c>
      <c r="P99" s="2" t="s">
        <v>1286</v>
      </c>
      <c r="Q99" s="2" t="s">
        <v>1793</v>
      </c>
      <c r="R99" s="2" t="s">
        <v>1237</v>
      </c>
      <c r="S99" s="2" t="s">
        <v>1426</v>
      </c>
      <c r="T99" s="2" t="s">
        <v>4402</v>
      </c>
      <c r="U99" s="2" t="s">
        <v>4403</v>
      </c>
      <c r="V99" s="2" t="s">
        <v>4402</v>
      </c>
      <c r="W99" s="2" t="s">
        <v>1616</v>
      </c>
      <c r="X99" s="2" t="s">
        <v>4369</v>
      </c>
      <c r="Y99" s="2"/>
      <c r="Z99" s="2" t="s">
        <v>1286</v>
      </c>
      <c r="AA99" s="2" t="s">
        <v>1286</v>
      </c>
      <c r="AB99" s="2" t="s">
        <v>4404</v>
      </c>
      <c r="AC99" s="2" t="s">
        <v>4405</v>
      </c>
      <c r="AD99" s="2" t="s">
        <v>1793</v>
      </c>
      <c r="AE99" s="2" t="s">
        <v>1286</v>
      </c>
      <c r="AF99" s="2" t="s">
        <v>1286</v>
      </c>
    </row>
    <row r="100" spans="1:32" x14ac:dyDescent="0.3">
      <c r="A100" s="2" t="s">
        <v>1592</v>
      </c>
      <c r="B100" s="2" t="s">
        <v>228</v>
      </c>
      <c r="C100" t="s">
        <v>228</v>
      </c>
      <c r="D100" s="2" t="s">
        <v>135</v>
      </c>
      <c r="E100" s="2" t="s">
        <v>1328</v>
      </c>
      <c r="F100" s="2"/>
      <c r="G100" s="2" t="s">
        <v>1242</v>
      </c>
      <c r="H100" s="2" t="s">
        <v>1248</v>
      </c>
      <c r="I100" s="2"/>
      <c r="J100" s="2" t="s">
        <v>1286</v>
      </c>
      <c r="K100" s="2" t="s">
        <v>1237</v>
      </c>
      <c r="L100" s="2" t="s">
        <v>1793</v>
      </c>
      <c r="M100" s="2" t="s">
        <v>1286</v>
      </c>
      <c r="N100" s="2" t="s">
        <v>1286</v>
      </c>
      <c r="O100" s="2" t="s">
        <v>1793</v>
      </c>
      <c r="P100" s="2" t="s">
        <v>1286</v>
      </c>
      <c r="Q100" s="2" t="s">
        <v>1793</v>
      </c>
      <c r="R100" s="2" t="s">
        <v>1286</v>
      </c>
      <c r="S100" s="2" t="s">
        <v>1286</v>
      </c>
      <c r="T100" s="2" t="s">
        <v>1793</v>
      </c>
      <c r="U100" s="2" t="s">
        <v>1793</v>
      </c>
      <c r="V100" s="2"/>
      <c r="W100" s="2" t="s">
        <v>1793</v>
      </c>
      <c r="X100" s="2" t="s">
        <v>4354</v>
      </c>
      <c r="Y100" s="2"/>
      <c r="Z100" s="2" t="s">
        <v>1286</v>
      </c>
      <c r="AA100" s="2" t="s">
        <v>1286</v>
      </c>
      <c r="AB100" s="2" t="s">
        <v>4355</v>
      </c>
      <c r="AC100" s="2" t="s">
        <v>4355</v>
      </c>
      <c r="AD100" s="2" t="s">
        <v>1793</v>
      </c>
      <c r="AE100" s="2"/>
      <c r="AF100" s="2"/>
    </row>
    <row r="101" spans="1:32" x14ac:dyDescent="0.3">
      <c r="A101" s="2" t="s">
        <v>1466</v>
      </c>
      <c r="B101" s="2" t="s">
        <v>1184</v>
      </c>
      <c r="C101" t="s">
        <v>117</v>
      </c>
      <c r="D101" s="2" t="s">
        <v>114</v>
      </c>
      <c r="E101" s="2" t="s">
        <v>1249</v>
      </c>
      <c r="F101" s="2" t="s">
        <v>49</v>
      </c>
      <c r="G101" s="2" t="s">
        <v>1242</v>
      </c>
      <c r="H101" s="2" t="s">
        <v>1293</v>
      </c>
      <c r="I101" s="2"/>
      <c r="J101" s="2" t="s">
        <v>1237</v>
      </c>
      <c r="K101" s="2" t="s">
        <v>1237</v>
      </c>
      <c r="L101" s="2" t="s">
        <v>4365</v>
      </c>
      <c r="M101" s="2" t="s">
        <v>1338</v>
      </c>
      <c r="N101" s="2" t="s">
        <v>1286</v>
      </c>
      <c r="O101" s="2" t="s">
        <v>1793</v>
      </c>
      <c r="P101" s="2" t="s">
        <v>1286</v>
      </c>
      <c r="Q101" s="2" t="s">
        <v>1793</v>
      </c>
      <c r="R101" s="2" t="s">
        <v>1237</v>
      </c>
      <c r="S101" s="2" t="s">
        <v>1338</v>
      </c>
      <c r="T101" s="2" t="s">
        <v>4406</v>
      </c>
      <c r="U101" s="2" t="s">
        <v>4406</v>
      </c>
      <c r="V101" s="2" t="s">
        <v>4406</v>
      </c>
      <c r="W101" s="2" t="s">
        <v>1655</v>
      </c>
      <c r="X101" s="2" t="s">
        <v>4392</v>
      </c>
      <c r="Y101" s="2"/>
      <c r="Z101" s="2" t="s">
        <v>1286</v>
      </c>
      <c r="AA101" s="2" t="s">
        <v>1286</v>
      </c>
      <c r="AB101" s="2" t="s">
        <v>4407</v>
      </c>
      <c r="AC101" s="2" t="s">
        <v>4407</v>
      </c>
      <c r="AD101" s="2" t="s">
        <v>1793</v>
      </c>
      <c r="AE101" s="2"/>
      <c r="AF101" s="2"/>
    </row>
    <row r="102" spans="1:32" x14ac:dyDescent="0.3">
      <c r="A102" s="2" t="s">
        <v>1463</v>
      </c>
      <c r="B102" s="2" t="s">
        <v>670</v>
      </c>
      <c r="C102" t="s">
        <v>670</v>
      </c>
      <c r="D102" s="2" t="s">
        <v>74</v>
      </c>
      <c r="E102" s="2" t="s">
        <v>1355</v>
      </c>
      <c r="F102" s="2"/>
      <c r="G102" s="2" t="s">
        <v>1237</v>
      </c>
      <c r="H102" s="2" t="s">
        <v>1286</v>
      </c>
      <c r="I102" s="2"/>
      <c r="J102" s="2" t="s">
        <v>1237</v>
      </c>
      <c r="K102" s="2" t="s">
        <v>1237</v>
      </c>
      <c r="L102" s="2" t="s">
        <v>4365</v>
      </c>
      <c r="M102" s="2" t="s">
        <v>1237</v>
      </c>
      <c r="N102" s="2" t="s">
        <v>1286</v>
      </c>
      <c r="O102" s="2" t="s">
        <v>1793</v>
      </c>
      <c r="P102" s="2" t="s">
        <v>1286</v>
      </c>
      <c r="Q102" s="2" t="s">
        <v>1793</v>
      </c>
      <c r="R102" s="2" t="s">
        <v>1286</v>
      </c>
      <c r="S102" s="2" t="s">
        <v>1237</v>
      </c>
      <c r="T102" s="2" t="s">
        <v>1703</v>
      </c>
      <c r="U102" s="2" t="s">
        <v>1703</v>
      </c>
      <c r="V102" s="2" t="s">
        <v>1703</v>
      </c>
      <c r="W102" s="2" t="s">
        <v>1703</v>
      </c>
      <c r="X102" s="2" t="s">
        <v>4382</v>
      </c>
      <c r="Y102" s="2"/>
      <c r="Z102" s="2" t="s">
        <v>1286</v>
      </c>
      <c r="AA102" s="2" t="s">
        <v>1286</v>
      </c>
      <c r="AB102" s="2" t="s">
        <v>4320</v>
      </c>
      <c r="AC102" s="2" t="s">
        <v>4320</v>
      </c>
      <c r="AD102" s="2" t="s">
        <v>1793</v>
      </c>
      <c r="AE102" s="2"/>
      <c r="AF102" s="2"/>
    </row>
    <row r="103" spans="1:32" x14ac:dyDescent="0.3">
      <c r="A103" s="2" t="s">
        <v>1598</v>
      </c>
      <c r="B103" s="2" t="s">
        <v>169</v>
      </c>
      <c r="C103" t="s">
        <v>169</v>
      </c>
      <c r="D103" s="2" t="s">
        <v>101</v>
      </c>
      <c r="E103" s="2" t="s">
        <v>1311</v>
      </c>
      <c r="F103" s="2"/>
      <c r="G103" s="2" t="s">
        <v>1239</v>
      </c>
      <c r="H103" s="2" t="s">
        <v>1237</v>
      </c>
      <c r="I103" s="2"/>
      <c r="J103" s="2" t="s">
        <v>1237</v>
      </c>
      <c r="K103" s="2" t="s">
        <v>1237</v>
      </c>
      <c r="L103" s="2" t="s">
        <v>4365</v>
      </c>
      <c r="M103" s="2" t="s">
        <v>1426</v>
      </c>
      <c r="N103" s="2" t="s">
        <v>1286</v>
      </c>
      <c r="O103" s="2" t="s">
        <v>1793</v>
      </c>
      <c r="P103" s="2" t="s">
        <v>1286</v>
      </c>
      <c r="Q103" s="2" t="s">
        <v>1793</v>
      </c>
      <c r="R103" s="2" t="s">
        <v>1237</v>
      </c>
      <c r="S103" s="2" t="s">
        <v>1426</v>
      </c>
      <c r="T103" s="2" t="s">
        <v>4402</v>
      </c>
      <c r="U103" s="2" t="s">
        <v>4402</v>
      </c>
      <c r="V103" s="2" t="s">
        <v>4402</v>
      </c>
      <c r="W103" s="2" t="s">
        <v>1599</v>
      </c>
      <c r="X103" s="2" t="s">
        <v>4392</v>
      </c>
      <c r="Y103" s="2"/>
      <c r="Z103" s="2" t="s">
        <v>1286</v>
      </c>
      <c r="AA103" s="2" t="s">
        <v>1286</v>
      </c>
      <c r="AB103" s="2" t="s">
        <v>4404</v>
      </c>
      <c r="AC103" s="2" t="s">
        <v>4404</v>
      </c>
      <c r="AD103" s="2" t="s">
        <v>1793</v>
      </c>
      <c r="AE103" s="2"/>
      <c r="AF103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8E8F-85D1-444C-A4CC-59DC69B82113}">
  <sheetPr codeName="Sheet10"/>
  <dimension ref="A1:P346"/>
  <sheetViews>
    <sheetView workbookViewId="0">
      <selection activeCell="I206" sqref="I206"/>
    </sheetView>
  </sheetViews>
  <sheetFormatPr defaultRowHeight="14.4" x14ac:dyDescent="0.3"/>
  <cols>
    <col min="1" max="1" width="5.33203125" bestFit="1" customWidth="1"/>
    <col min="2" max="3" width="22.109375" bestFit="1" customWidth="1"/>
    <col min="4" max="4" width="7.88671875" bestFit="1" customWidth="1"/>
    <col min="5" max="5" width="6.44140625" bestFit="1" customWidth="1"/>
    <col min="6" max="6" width="6.21875" bestFit="1" customWidth="1"/>
    <col min="7" max="7" width="8.88671875" bestFit="1" customWidth="1"/>
    <col min="8" max="8" width="15.5546875" bestFit="1" customWidth="1"/>
    <col min="9" max="9" width="12.88671875" bestFit="1" customWidth="1"/>
    <col min="10" max="10" width="13.21875" bestFit="1" customWidth="1"/>
    <col min="11" max="12" width="12.5546875" bestFit="1" customWidth="1"/>
    <col min="13" max="13" width="13.33203125" bestFit="1" customWidth="1"/>
    <col min="14" max="14" width="16.77734375" bestFit="1" customWidth="1"/>
    <col min="15" max="15" width="17.109375" bestFit="1" customWidth="1"/>
    <col min="16" max="16" width="6.88671875" customWidth="1"/>
  </cols>
  <sheetData>
    <row r="1" spans="1:16" x14ac:dyDescent="0.3">
      <c r="A1" t="s">
        <v>0</v>
      </c>
      <c r="B1" t="s">
        <v>1</v>
      </c>
      <c r="C1" t="s">
        <v>3893</v>
      </c>
      <c r="D1" t="s">
        <v>1022</v>
      </c>
      <c r="E1" t="s">
        <v>4</v>
      </c>
      <c r="F1" t="s">
        <v>1157</v>
      </c>
      <c r="G1" t="s">
        <v>1131</v>
      </c>
      <c r="H1" t="s">
        <v>992</v>
      </c>
      <c r="I1" t="s">
        <v>10</v>
      </c>
      <c r="J1" t="s">
        <v>11</v>
      </c>
      <c r="K1" t="s">
        <v>13</v>
      </c>
      <c r="L1" t="s">
        <v>1233</v>
      </c>
      <c r="M1" t="s">
        <v>1234</v>
      </c>
      <c r="N1" t="s">
        <v>1235</v>
      </c>
      <c r="O1" t="s">
        <v>1236</v>
      </c>
      <c r="P1" t="s">
        <v>1167</v>
      </c>
    </row>
    <row r="2" spans="1:16" x14ac:dyDescent="0.3">
      <c r="A2" s="2" t="s">
        <v>1237</v>
      </c>
      <c r="B2" s="2" t="s">
        <v>1201</v>
      </c>
      <c r="C2" t="s">
        <v>39</v>
      </c>
      <c r="D2" s="2" t="s">
        <v>40</v>
      </c>
      <c r="E2" s="2" t="s">
        <v>1238</v>
      </c>
      <c r="F2" s="2" t="s">
        <v>34</v>
      </c>
      <c r="G2" s="2" t="s">
        <v>1239</v>
      </c>
      <c r="H2" s="2" t="s">
        <v>1239</v>
      </c>
      <c r="I2" s="2" t="s">
        <v>1240</v>
      </c>
      <c r="J2" s="2" t="s">
        <v>1241</v>
      </c>
      <c r="K2" s="2" t="s">
        <v>1242</v>
      </c>
      <c r="L2" s="2" t="s">
        <v>1243</v>
      </c>
      <c r="M2" s="2" t="s">
        <v>1244</v>
      </c>
      <c r="N2" s="2" t="s">
        <v>1245</v>
      </c>
      <c r="O2" s="2" t="s">
        <v>1246</v>
      </c>
      <c r="P2" s="2" t="s">
        <v>1247</v>
      </c>
    </row>
    <row r="3" spans="1:16" x14ac:dyDescent="0.3">
      <c r="A3" s="2" t="s">
        <v>1248</v>
      </c>
      <c r="B3" s="2" t="s">
        <v>1190</v>
      </c>
      <c r="C3" t="s">
        <v>43</v>
      </c>
      <c r="D3" s="2" t="s">
        <v>44</v>
      </c>
      <c r="E3" s="2" t="s">
        <v>1249</v>
      </c>
      <c r="F3" s="2" t="s">
        <v>34</v>
      </c>
      <c r="G3" s="2" t="s">
        <v>1242</v>
      </c>
      <c r="H3" s="2" t="s">
        <v>1242</v>
      </c>
      <c r="I3" s="2" t="s">
        <v>1250</v>
      </c>
      <c r="J3" s="2" t="s">
        <v>1251</v>
      </c>
      <c r="K3" s="2" t="s">
        <v>1252</v>
      </c>
      <c r="L3" s="2" t="s">
        <v>1253</v>
      </c>
      <c r="M3" s="2" t="s">
        <v>1254</v>
      </c>
      <c r="N3" s="2" t="s">
        <v>1255</v>
      </c>
      <c r="O3" s="2" t="s">
        <v>1256</v>
      </c>
      <c r="P3" s="2" t="s">
        <v>1257</v>
      </c>
    </row>
    <row r="4" spans="1:16" x14ac:dyDescent="0.3">
      <c r="A4" s="2" t="s">
        <v>1257</v>
      </c>
      <c r="B4" s="2" t="s">
        <v>1195</v>
      </c>
      <c r="C4" t="s">
        <v>53</v>
      </c>
      <c r="D4" s="2" t="s">
        <v>54</v>
      </c>
      <c r="E4" s="2" t="s">
        <v>1249</v>
      </c>
      <c r="F4" s="2" t="s">
        <v>34</v>
      </c>
      <c r="G4" s="2" t="s">
        <v>1242</v>
      </c>
      <c r="H4" s="2" t="s">
        <v>1242</v>
      </c>
      <c r="I4" s="2" t="s">
        <v>1258</v>
      </c>
      <c r="J4" s="2" t="s">
        <v>1259</v>
      </c>
      <c r="K4" s="2" t="s">
        <v>1260</v>
      </c>
      <c r="L4" s="2" t="s">
        <v>1261</v>
      </c>
      <c r="M4" s="2" t="s">
        <v>1262</v>
      </c>
      <c r="N4" s="2" t="s">
        <v>1263</v>
      </c>
      <c r="O4" s="2" t="s">
        <v>1264</v>
      </c>
      <c r="P4" s="2" t="s">
        <v>1257</v>
      </c>
    </row>
    <row r="5" spans="1:16" x14ac:dyDescent="0.3">
      <c r="A5" s="2" t="s">
        <v>1265</v>
      </c>
      <c r="B5" s="2" t="s">
        <v>1169</v>
      </c>
      <c r="C5" t="s">
        <v>32</v>
      </c>
      <c r="D5" s="2" t="s">
        <v>33</v>
      </c>
      <c r="E5" s="2" t="s">
        <v>1266</v>
      </c>
      <c r="F5" s="2" t="s">
        <v>34</v>
      </c>
      <c r="G5" s="2" t="s">
        <v>1242</v>
      </c>
      <c r="H5" s="2" t="s">
        <v>1242</v>
      </c>
      <c r="I5" s="2" t="s">
        <v>1267</v>
      </c>
      <c r="J5" s="2" t="s">
        <v>1268</v>
      </c>
      <c r="K5" s="2" t="s">
        <v>1239</v>
      </c>
      <c r="L5" s="2" t="s">
        <v>1269</v>
      </c>
      <c r="M5" s="2" t="s">
        <v>1270</v>
      </c>
      <c r="N5" s="2" t="s">
        <v>1271</v>
      </c>
      <c r="O5" s="2" t="s">
        <v>1272</v>
      </c>
      <c r="P5" s="2" t="s">
        <v>1237</v>
      </c>
    </row>
    <row r="6" spans="1:16" x14ac:dyDescent="0.3">
      <c r="A6" s="2" t="s">
        <v>1247</v>
      </c>
      <c r="B6" s="2" t="s">
        <v>68</v>
      </c>
      <c r="C6" t="s">
        <v>68</v>
      </c>
      <c r="D6" s="2" t="s">
        <v>61</v>
      </c>
      <c r="E6" s="2" t="s">
        <v>1238</v>
      </c>
      <c r="F6" s="2" t="s">
        <v>34</v>
      </c>
      <c r="G6" s="2" t="s">
        <v>1239</v>
      </c>
      <c r="H6" s="2" t="s">
        <v>1239</v>
      </c>
      <c r="I6" s="2" t="s">
        <v>1273</v>
      </c>
      <c r="J6" s="2" t="s">
        <v>1274</v>
      </c>
      <c r="K6" s="2" t="s">
        <v>1275</v>
      </c>
      <c r="L6" s="2" t="s">
        <v>1276</v>
      </c>
      <c r="M6" s="2" t="s">
        <v>1277</v>
      </c>
      <c r="N6" s="2" t="s">
        <v>1278</v>
      </c>
      <c r="O6" s="2" t="s">
        <v>1279</v>
      </c>
      <c r="P6" s="2" t="s">
        <v>1275</v>
      </c>
    </row>
    <row r="7" spans="1:16" x14ac:dyDescent="0.3">
      <c r="A7" s="2" t="s">
        <v>1280</v>
      </c>
      <c r="B7" s="2" t="s">
        <v>77</v>
      </c>
      <c r="C7" t="s">
        <v>77</v>
      </c>
      <c r="D7" s="2" t="s">
        <v>78</v>
      </c>
      <c r="E7" s="2" t="s">
        <v>1266</v>
      </c>
      <c r="F7" s="2" t="s">
        <v>34</v>
      </c>
      <c r="G7" s="2" t="s">
        <v>1242</v>
      </c>
      <c r="H7" s="2" t="s">
        <v>1239</v>
      </c>
      <c r="I7" s="2" t="s">
        <v>1273</v>
      </c>
      <c r="J7" s="2" t="s">
        <v>1281</v>
      </c>
      <c r="K7" s="2" t="s">
        <v>1247</v>
      </c>
      <c r="L7" s="2" t="s">
        <v>1282</v>
      </c>
      <c r="M7" s="2" t="s">
        <v>1283</v>
      </c>
      <c r="N7" s="2" t="s">
        <v>1284</v>
      </c>
      <c r="O7" s="2" t="s">
        <v>1285</v>
      </c>
      <c r="P7" s="2" t="s">
        <v>1286</v>
      </c>
    </row>
    <row r="8" spans="1:16" x14ac:dyDescent="0.3">
      <c r="A8" s="2" t="s">
        <v>1275</v>
      </c>
      <c r="B8" s="2" t="s">
        <v>87</v>
      </c>
      <c r="C8" t="s">
        <v>87</v>
      </c>
      <c r="D8" s="2" t="s">
        <v>88</v>
      </c>
      <c r="E8" s="2" t="s">
        <v>1249</v>
      </c>
      <c r="F8" s="2" t="s">
        <v>34</v>
      </c>
      <c r="G8" s="2" t="s">
        <v>1239</v>
      </c>
      <c r="H8" s="2" t="s">
        <v>1239</v>
      </c>
      <c r="I8" s="2" t="s">
        <v>1287</v>
      </c>
      <c r="J8" s="2" t="s">
        <v>1288</v>
      </c>
      <c r="K8" s="2" t="s">
        <v>1257</v>
      </c>
      <c r="L8" s="2" t="s">
        <v>1289</v>
      </c>
      <c r="M8" s="2" t="s">
        <v>1290</v>
      </c>
      <c r="N8" s="2" t="s">
        <v>1291</v>
      </c>
      <c r="O8" s="2" t="s">
        <v>1292</v>
      </c>
      <c r="P8" s="2" t="s">
        <v>1237</v>
      </c>
    </row>
    <row r="9" spans="1:16" x14ac:dyDescent="0.3">
      <c r="A9" s="2" t="s">
        <v>1260</v>
      </c>
      <c r="B9" s="2" t="s">
        <v>1191</v>
      </c>
      <c r="C9" t="s">
        <v>45</v>
      </c>
      <c r="D9" s="2" t="s">
        <v>46</v>
      </c>
      <c r="E9" s="2" t="s">
        <v>1249</v>
      </c>
      <c r="F9" s="2" t="s">
        <v>34</v>
      </c>
      <c r="G9" s="2" t="s">
        <v>1293</v>
      </c>
      <c r="H9" s="2" t="s">
        <v>1293</v>
      </c>
      <c r="I9" s="2" t="s">
        <v>1294</v>
      </c>
      <c r="J9" s="2" t="s">
        <v>1295</v>
      </c>
      <c r="K9" s="2" t="s">
        <v>1296</v>
      </c>
      <c r="L9" s="2" t="s">
        <v>1297</v>
      </c>
      <c r="M9" s="2" t="s">
        <v>1276</v>
      </c>
      <c r="N9" s="2" t="s">
        <v>1255</v>
      </c>
      <c r="O9" s="2" t="s">
        <v>1298</v>
      </c>
      <c r="P9" s="2" t="s">
        <v>1265</v>
      </c>
    </row>
    <row r="10" spans="1:16" x14ac:dyDescent="0.3">
      <c r="A10" s="2" t="s">
        <v>1299</v>
      </c>
      <c r="B10" s="2" t="s">
        <v>103</v>
      </c>
      <c r="C10" t="s">
        <v>103</v>
      </c>
      <c r="D10" s="2" t="s">
        <v>104</v>
      </c>
      <c r="E10" s="2" t="s">
        <v>1266</v>
      </c>
      <c r="F10" s="2" t="s">
        <v>34</v>
      </c>
      <c r="G10" s="2" t="s">
        <v>1293</v>
      </c>
      <c r="H10" s="2" t="s">
        <v>1252</v>
      </c>
      <c r="I10" s="2" t="s">
        <v>1300</v>
      </c>
      <c r="J10" s="2" t="s">
        <v>1301</v>
      </c>
      <c r="K10" s="2" t="s">
        <v>1260</v>
      </c>
      <c r="L10" s="2" t="s">
        <v>1302</v>
      </c>
      <c r="M10" s="2" t="s">
        <v>1303</v>
      </c>
      <c r="N10" s="2" t="s">
        <v>1278</v>
      </c>
      <c r="O10" s="2" t="s">
        <v>1304</v>
      </c>
      <c r="P10" s="2" t="s">
        <v>1286</v>
      </c>
    </row>
    <row r="11" spans="1:16" x14ac:dyDescent="0.3">
      <c r="A11" s="2" t="s">
        <v>1305</v>
      </c>
      <c r="B11" s="2" t="s">
        <v>143</v>
      </c>
      <c r="C11" t="s">
        <v>143</v>
      </c>
      <c r="D11" s="2" t="s">
        <v>101</v>
      </c>
      <c r="E11" s="2" t="s">
        <v>1249</v>
      </c>
      <c r="F11" s="2" t="s">
        <v>34</v>
      </c>
      <c r="G11" s="2" t="s">
        <v>1242</v>
      </c>
      <c r="H11" s="2" t="s">
        <v>1293</v>
      </c>
      <c r="I11" s="2" t="s">
        <v>1300</v>
      </c>
      <c r="J11" s="2" t="s">
        <v>1306</v>
      </c>
      <c r="K11" s="2" t="s">
        <v>1275</v>
      </c>
      <c r="L11" s="2" t="s">
        <v>1289</v>
      </c>
      <c r="M11" s="2" t="s">
        <v>1307</v>
      </c>
      <c r="N11" s="2" t="s">
        <v>1308</v>
      </c>
      <c r="O11" s="2" t="s">
        <v>1309</v>
      </c>
      <c r="P11" s="2" t="s">
        <v>1248</v>
      </c>
    </row>
    <row r="12" spans="1:16" x14ac:dyDescent="0.3">
      <c r="A12" s="2" t="s">
        <v>1310</v>
      </c>
      <c r="B12" s="2" t="s">
        <v>129</v>
      </c>
      <c r="C12" t="s">
        <v>129</v>
      </c>
      <c r="D12" s="2" t="s">
        <v>130</v>
      </c>
      <c r="E12" s="2" t="s">
        <v>1311</v>
      </c>
      <c r="F12" s="2" t="s">
        <v>34</v>
      </c>
      <c r="G12" s="2" t="s">
        <v>1239</v>
      </c>
      <c r="H12" s="2" t="s">
        <v>1239</v>
      </c>
      <c r="I12" s="2" t="s">
        <v>1312</v>
      </c>
      <c r="J12" s="2" t="s">
        <v>1313</v>
      </c>
      <c r="K12" s="2" t="s">
        <v>1257</v>
      </c>
      <c r="L12" s="2" t="s">
        <v>1314</v>
      </c>
      <c r="M12" s="2" t="s">
        <v>1315</v>
      </c>
      <c r="N12" s="2" t="s">
        <v>1316</v>
      </c>
      <c r="O12" s="2" t="s">
        <v>1317</v>
      </c>
      <c r="P12" s="2" t="s">
        <v>1237</v>
      </c>
    </row>
    <row r="13" spans="1:16" x14ac:dyDescent="0.3">
      <c r="A13" s="2" t="s">
        <v>1252</v>
      </c>
      <c r="B13" s="2" t="s">
        <v>140</v>
      </c>
      <c r="C13" t="s">
        <v>140</v>
      </c>
      <c r="D13" s="2" t="s">
        <v>67</v>
      </c>
      <c r="E13" s="2" t="s">
        <v>1318</v>
      </c>
      <c r="F13" s="2" t="s">
        <v>34</v>
      </c>
      <c r="G13" s="2" t="s">
        <v>1242</v>
      </c>
      <c r="H13" s="2" t="s">
        <v>1293</v>
      </c>
      <c r="I13" s="2" t="s">
        <v>1312</v>
      </c>
      <c r="J13" s="2" t="s">
        <v>1319</v>
      </c>
      <c r="K13" s="2" t="s">
        <v>1280</v>
      </c>
      <c r="L13" s="2" t="s">
        <v>1289</v>
      </c>
      <c r="M13" s="2" t="s">
        <v>1320</v>
      </c>
      <c r="N13" s="2" t="s">
        <v>1278</v>
      </c>
      <c r="O13" s="2" t="s">
        <v>1321</v>
      </c>
      <c r="P13" s="2" t="s">
        <v>1265</v>
      </c>
    </row>
    <row r="14" spans="1:16" x14ac:dyDescent="0.3">
      <c r="A14" s="2" t="s">
        <v>1296</v>
      </c>
      <c r="B14" s="2" t="s">
        <v>95</v>
      </c>
      <c r="C14" t="s">
        <v>95</v>
      </c>
      <c r="D14" s="2" t="s">
        <v>70</v>
      </c>
      <c r="E14" s="2" t="s">
        <v>1322</v>
      </c>
      <c r="F14" s="2" t="s">
        <v>34</v>
      </c>
      <c r="G14" s="2" t="s">
        <v>1296</v>
      </c>
      <c r="H14" s="2" t="s">
        <v>1296</v>
      </c>
      <c r="I14" s="2" t="s">
        <v>1323</v>
      </c>
      <c r="J14" s="2" t="s">
        <v>1324</v>
      </c>
      <c r="K14" s="2" t="s">
        <v>1275</v>
      </c>
      <c r="L14" s="2" t="s">
        <v>1325</v>
      </c>
      <c r="M14" s="2" t="s">
        <v>1326</v>
      </c>
      <c r="N14" s="2" t="s">
        <v>1271</v>
      </c>
      <c r="O14" s="2" t="s">
        <v>1327</v>
      </c>
      <c r="P14" s="2" t="s">
        <v>1237</v>
      </c>
    </row>
    <row r="15" spans="1:16" x14ac:dyDescent="0.3">
      <c r="A15" s="2" t="s">
        <v>1293</v>
      </c>
      <c r="B15" s="2" t="s">
        <v>133</v>
      </c>
      <c r="C15" t="s">
        <v>133</v>
      </c>
      <c r="D15" s="2" t="s">
        <v>99</v>
      </c>
      <c r="E15" s="2" t="s">
        <v>1328</v>
      </c>
      <c r="F15" s="2" t="s">
        <v>1174</v>
      </c>
      <c r="G15" s="2" t="s">
        <v>1242</v>
      </c>
      <c r="H15" s="2" t="s">
        <v>1260</v>
      </c>
      <c r="I15" s="2" t="s">
        <v>1323</v>
      </c>
      <c r="J15" s="2" t="s">
        <v>1329</v>
      </c>
      <c r="K15" s="2" t="s">
        <v>1280</v>
      </c>
      <c r="L15" s="2" t="s">
        <v>1330</v>
      </c>
      <c r="M15" s="2" t="s">
        <v>1289</v>
      </c>
      <c r="N15" s="2" t="s">
        <v>1308</v>
      </c>
      <c r="O15" s="2" t="s">
        <v>1331</v>
      </c>
      <c r="P15" s="2" t="s">
        <v>1248</v>
      </c>
    </row>
    <row r="16" spans="1:16" x14ac:dyDescent="0.3">
      <c r="A16" s="2" t="s">
        <v>1239</v>
      </c>
      <c r="B16" s="2" t="s">
        <v>41</v>
      </c>
      <c r="C16" t="s">
        <v>41</v>
      </c>
      <c r="D16" s="2" t="s">
        <v>42</v>
      </c>
      <c r="E16" s="2" t="s">
        <v>1238</v>
      </c>
      <c r="F16" s="2" t="s">
        <v>34</v>
      </c>
      <c r="G16" s="2" t="s">
        <v>1242</v>
      </c>
      <c r="H16" s="2" t="s">
        <v>1242</v>
      </c>
      <c r="I16" s="2" t="s">
        <v>1332</v>
      </c>
      <c r="J16" s="2" t="s">
        <v>1333</v>
      </c>
      <c r="K16" s="2" t="s">
        <v>1242</v>
      </c>
      <c r="L16" s="2" t="s">
        <v>1289</v>
      </c>
      <c r="M16" s="2" t="s">
        <v>1282</v>
      </c>
      <c r="N16" s="2" t="s">
        <v>1334</v>
      </c>
      <c r="O16" s="2" t="s">
        <v>1335</v>
      </c>
      <c r="P16" s="2" t="s">
        <v>1257</v>
      </c>
    </row>
    <row r="17" spans="1:16" x14ac:dyDescent="0.3">
      <c r="A17" s="2" t="s">
        <v>1242</v>
      </c>
      <c r="B17" s="2" t="s">
        <v>113</v>
      </c>
      <c r="C17" t="s">
        <v>113</v>
      </c>
      <c r="D17" s="2" t="s">
        <v>114</v>
      </c>
      <c r="E17" s="2" t="s">
        <v>1238</v>
      </c>
      <c r="F17" s="2" t="s">
        <v>34</v>
      </c>
      <c r="G17" s="2" t="s">
        <v>1242</v>
      </c>
      <c r="H17" s="2" t="s">
        <v>1242</v>
      </c>
      <c r="I17" s="2" t="s">
        <v>1336</v>
      </c>
      <c r="J17" s="2" t="s">
        <v>1337</v>
      </c>
      <c r="K17" s="2" t="s">
        <v>1275</v>
      </c>
      <c r="L17" s="2" t="s">
        <v>1338</v>
      </c>
      <c r="M17" s="2" t="s">
        <v>1339</v>
      </c>
      <c r="N17" s="2" t="s">
        <v>1255</v>
      </c>
      <c r="O17" s="2" t="s">
        <v>1340</v>
      </c>
      <c r="P17" s="2" t="s">
        <v>1286</v>
      </c>
    </row>
    <row r="18" spans="1:16" x14ac:dyDescent="0.3">
      <c r="A18" s="2" t="s">
        <v>1341</v>
      </c>
      <c r="B18" s="2" t="s">
        <v>79</v>
      </c>
      <c r="C18" t="s">
        <v>79</v>
      </c>
      <c r="D18" s="2" t="s">
        <v>80</v>
      </c>
      <c r="E18" s="2" t="s">
        <v>1238</v>
      </c>
      <c r="F18" s="2" t="s">
        <v>34</v>
      </c>
      <c r="G18" s="2" t="s">
        <v>1239</v>
      </c>
      <c r="H18" s="2" t="s">
        <v>1239</v>
      </c>
      <c r="I18" s="2" t="s">
        <v>1342</v>
      </c>
      <c r="J18" s="2" t="s">
        <v>1343</v>
      </c>
      <c r="K18" s="2" t="s">
        <v>1252</v>
      </c>
      <c r="L18" s="2" t="s">
        <v>1326</v>
      </c>
      <c r="M18" s="2" t="s">
        <v>1238</v>
      </c>
      <c r="N18" s="2" t="s">
        <v>1344</v>
      </c>
      <c r="O18" s="2" t="s">
        <v>1345</v>
      </c>
      <c r="P18" s="2" t="s">
        <v>1257</v>
      </c>
    </row>
    <row r="19" spans="1:16" x14ac:dyDescent="0.3">
      <c r="A19" s="2" t="s">
        <v>1346</v>
      </c>
      <c r="B19" s="2" t="s">
        <v>73</v>
      </c>
      <c r="C19" t="s">
        <v>73</v>
      </c>
      <c r="D19" s="2" t="s">
        <v>74</v>
      </c>
      <c r="E19" s="2" t="s">
        <v>1328</v>
      </c>
      <c r="F19" s="2" t="s">
        <v>34</v>
      </c>
      <c r="G19" s="2" t="s">
        <v>1296</v>
      </c>
      <c r="H19" s="2" t="s">
        <v>1296</v>
      </c>
      <c r="I19" s="2" t="s">
        <v>1347</v>
      </c>
      <c r="J19" s="2" t="s">
        <v>1348</v>
      </c>
      <c r="K19" s="2" t="s">
        <v>1280</v>
      </c>
      <c r="L19" s="2" t="s">
        <v>1349</v>
      </c>
      <c r="M19" s="2" t="s">
        <v>1350</v>
      </c>
      <c r="N19" s="2" t="s">
        <v>1334</v>
      </c>
      <c r="O19" s="2" t="s">
        <v>1351</v>
      </c>
      <c r="P19" s="2" t="s">
        <v>1237</v>
      </c>
    </row>
    <row r="20" spans="1:16" x14ac:dyDescent="0.3">
      <c r="A20" s="2" t="s">
        <v>1315</v>
      </c>
      <c r="B20" s="2" t="s">
        <v>167</v>
      </c>
      <c r="C20" t="s">
        <v>167</v>
      </c>
      <c r="D20" s="2" t="s">
        <v>135</v>
      </c>
      <c r="E20" s="2" t="s">
        <v>1352</v>
      </c>
      <c r="F20" s="2" t="s">
        <v>34</v>
      </c>
      <c r="G20" s="2" t="s">
        <v>1239</v>
      </c>
      <c r="H20" s="2" t="s">
        <v>1239</v>
      </c>
      <c r="I20" s="2" t="s">
        <v>1353</v>
      </c>
      <c r="J20" s="2" t="s">
        <v>1354</v>
      </c>
      <c r="K20" s="2" t="s">
        <v>1247</v>
      </c>
      <c r="L20" s="2" t="s">
        <v>1283</v>
      </c>
      <c r="M20" s="2" t="s">
        <v>1355</v>
      </c>
      <c r="N20" s="2" t="s">
        <v>1291</v>
      </c>
      <c r="O20" s="2" t="s">
        <v>1356</v>
      </c>
      <c r="P20" s="2" t="s">
        <v>1257</v>
      </c>
    </row>
    <row r="21" spans="1:16" x14ac:dyDescent="0.3">
      <c r="A21" s="2" t="s">
        <v>1357</v>
      </c>
      <c r="B21" s="2" t="s">
        <v>1197</v>
      </c>
      <c r="C21" t="s">
        <v>57</v>
      </c>
      <c r="D21" s="2" t="s">
        <v>37</v>
      </c>
      <c r="E21" s="2" t="s">
        <v>1358</v>
      </c>
      <c r="F21" s="2" t="s">
        <v>34</v>
      </c>
      <c r="G21" s="2" t="s">
        <v>1239</v>
      </c>
      <c r="H21" s="2" t="s">
        <v>1239</v>
      </c>
      <c r="I21" s="2" t="s">
        <v>1359</v>
      </c>
      <c r="J21" s="2" t="s">
        <v>1360</v>
      </c>
      <c r="K21" s="2" t="s">
        <v>1305</v>
      </c>
      <c r="L21" s="2" t="s">
        <v>1325</v>
      </c>
      <c r="M21" s="2" t="s">
        <v>1325</v>
      </c>
      <c r="N21" s="2" t="s">
        <v>1263</v>
      </c>
      <c r="O21" s="2" t="s">
        <v>1361</v>
      </c>
      <c r="P21" s="2" t="s">
        <v>1248</v>
      </c>
    </row>
    <row r="22" spans="1:16" x14ac:dyDescent="0.3">
      <c r="A22" s="2" t="s">
        <v>1322</v>
      </c>
      <c r="B22" s="2" t="s">
        <v>164</v>
      </c>
      <c r="C22" t="s">
        <v>164</v>
      </c>
      <c r="D22" s="2" t="s">
        <v>84</v>
      </c>
      <c r="E22" s="2" t="s">
        <v>1311</v>
      </c>
      <c r="F22" s="2" t="s">
        <v>34</v>
      </c>
      <c r="G22" s="2" t="s">
        <v>1293</v>
      </c>
      <c r="H22" s="2" t="s">
        <v>1293</v>
      </c>
      <c r="I22" s="2" t="s">
        <v>1362</v>
      </c>
      <c r="J22" s="2" t="s">
        <v>1363</v>
      </c>
      <c r="K22" s="2" t="s">
        <v>1248</v>
      </c>
      <c r="L22" s="2" t="s">
        <v>1364</v>
      </c>
      <c r="M22" s="2" t="s">
        <v>1365</v>
      </c>
      <c r="N22" s="2" t="s">
        <v>1366</v>
      </c>
      <c r="O22" s="2" t="s">
        <v>1367</v>
      </c>
      <c r="P22" s="2" t="s">
        <v>1257</v>
      </c>
    </row>
    <row r="23" spans="1:16" x14ac:dyDescent="0.3">
      <c r="A23" s="2" t="s">
        <v>1328</v>
      </c>
      <c r="B23" s="2" t="s">
        <v>97</v>
      </c>
      <c r="C23" t="s">
        <v>97</v>
      </c>
      <c r="D23" s="2" t="s">
        <v>76</v>
      </c>
      <c r="E23" s="2" t="s">
        <v>1328</v>
      </c>
      <c r="F23" s="2" t="s">
        <v>34</v>
      </c>
      <c r="G23" s="2" t="s">
        <v>1242</v>
      </c>
      <c r="H23" s="2" t="s">
        <v>1310</v>
      </c>
      <c r="I23" s="2" t="s">
        <v>1368</v>
      </c>
      <c r="J23" s="2" t="s">
        <v>1369</v>
      </c>
      <c r="K23" s="2" t="s">
        <v>1257</v>
      </c>
      <c r="L23" s="2" t="s">
        <v>1358</v>
      </c>
      <c r="M23" s="2" t="s">
        <v>1370</v>
      </c>
      <c r="N23" s="2" t="s">
        <v>1334</v>
      </c>
      <c r="O23" s="2" t="s">
        <v>1371</v>
      </c>
      <c r="P23" s="2" t="s">
        <v>1248</v>
      </c>
    </row>
    <row r="24" spans="1:16" x14ac:dyDescent="0.3">
      <c r="A24" s="2" t="s">
        <v>1266</v>
      </c>
      <c r="B24" s="2" t="s">
        <v>1372</v>
      </c>
      <c r="C24" t="s">
        <v>36</v>
      </c>
      <c r="D24" s="2" t="s">
        <v>37</v>
      </c>
      <c r="E24" s="2" t="s">
        <v>1328</v>
      </c>
      <c r="F24" s="2" t="s">
        <v>38</v>
      </c>
      <c r="G24" s="2" t="s">
        <v>1239</v>
      </c>
      <c r="H24" s="2" t="s">
        <v>1239</v>
      </c>
      <c r="I24" s="2" t="s">
        <v>1373</v>
      </c>
      <c r="J24" s="2" t="s">
        <v>1374</v>
      </c>
      <c r="K24" s="2" t="s">
        <v>1275</v>
      </c>
      <c r="L24" s="2" t="s">
        <v>1375</v>
      </c>
      <c r="M24" s="2" t="s">
        <v>1376</v>
      </c>
      <c r="N24" s="2" t="s">
        <v>1377</v>
      </c>
      <c r="O24" s="2" t="s">
        <v>1378</v>
      </c>
      <c r="P24" s="2" t="s">
        <v>1299</v>
      </c>
    </row>
    <row r="25" spans="1:16" x14ac:dyDescent="0.3">
      <c r="A25" s="2" t="s">
        <v>1249</v>
      </c>
      <c r="B25" s="2" t="s">
        <v>166</v>
      </c>
      <c r="C25" t="s">
        <v>166</v>
      </c>
      <c r="D25" s="2" t="s">
        <v>63</v>
      </c>
      <c r="E25" s="2" t="s">
        <v>1328</v>
      </c>
      <c r="F25" s="2" t="s">
        <v>34</v>
      </c>
      <c r="G25" s="2" t="s">
        <v>1242</v>
      </c>
      <c r="H25" s="2" t="s">
        <v>1299</v>
      </c>
      <c r="I25" s="2" t="s">
        <v>1379</v>
      </c>
      <c r="J25" s="2" t="s">
        <v>1380</v>
      </c>
      <c r="K25" s="2" t="s">
        <v>1280</v>
      </c>
      <c r="L25" s="2" t="s">
        <v>1352</v>
      </c>
      <c r="M25" s="2" t="s">
        <v>1381</v>
      </c>
      <c r="N25" s="2" t="s">
        <v>1382</v>
      </c>
      <c r="O25" s="2" t="s">
        <v>1383</v>
      </c>
      <c r="P25" s="2" t="s">
        <v>1257</v>
      </c>
    </row>
    <row r="26" spans="1:16" x14ac:dyDescent="0.3">
      <c r="A26" s="2" t="s">
        <v>1238</v>
      </c>
      <c r="B26" s="2" t="s">
        <v>1180</v>
      </c>
      <c r="C26" t="s">
        <v>102</v>
      </c>
      <c r="D26" s="2" t="s">
        <v>48</v>
      </c>
      <c r="E26" s="2" t="s">
        <v>1249</v>
      </c>
      <c r="F26" s="2" t="s">
        <v>34</v>
      </c>
      <c r="G26" s="2" t="s">
        <v>1293</v>
      </c>
      <c r="H26" s="2" t="s">
        <v>1299</v>
      </c>
      <c r="I26" s="2" t="s">
        <v>1384</v>
      </c>
      <c r="J26" s="2" t="s">
        <v>1385</v>
      </c>
      <c r="K26" s="2" t="s">
        <v>1247</v>
      </c>
      <c r="L26" s="2" t="s">
        <v>1355</v>
      </c>
      <c r="M26" s="2" t="s">
        <v>1339</v>
      </c>
      <c r="N26" s="2" t="s">
        <v>1386</v>
      </c>
      <c r="O26" s="2" t="s">
        <v>1387</v>
      </c>
      <c r="P26" s="2" t="s">
        <v>1265</v>
      </c>
    </row>
    <row r="27" spans="1:16" x14ac:dyDescent="0.3">
      <c r="A27" s="2" t="s">
        <v>1307</v>
      </c>
      <c r="B27" s="2" t="s">
        <v>110</v>
      </c>
      <c r="C27" t="s">
        <v>110</v>
      </c>
      <c r="D27" s="2" t="s">
        <v>111</v>
      </c>
      <c r="E27" s="2" t="s">
        <v>1238</v>
      </c>
      <c r="F27" s="2"/>
      <c r="G27" s="2" t="s">
        <v>1293</v>
      </c>
      <c r="H27" s="2" t="s">
        <v>1305</v>
      </c>
      <c r="I27" s="2" t="s">
        <v>1388</v>
      </c>
      <c r="J27" s="2" t="s">
        <v>1389</v>
      </c>
      <c r="K27" s="2" t="s">
        <v>1260</v>
      </c>
      <c r="L27" s="2" t="s">
        <v>1390</v>
      </c>
      <c r="M27" s="2" t="s">
        <v>1391</v>
      </c>
      <c r="N27" s="2" t="s">
        <v>1271</v>
      </c>
      <c r="O27" s="2" t="s">
        <v>1392</v>
      </c>
      <c r="P27" s="2" t="s">
        <v>1248</v>
      </c>
    </row>
    <row r="28" spans="1:16" x14ac:dyDescent="0.3">
      <c r="A28" s="2" t="s">
        <v>1311</v>
      </c>
      <c r="B28" s="2" t="s">
        <v>219</v>
      </c>
      <c r="C28" t="s">
        <v>219</v>
      </c>
      <c r="D28" s="2" t="s">
        <v>107</v>
      </c>
      <c r="E28" s="2" t="s">
        <v>1314</v>
      </c>
      <c r="F28" s="2" t="s">
        <v>1174</v>
      </c>
      <c r="G28" s="2" t="s">
        <v>1242</v>
      </c>
      <c r="H28" s="2" t="s">
        <v>1260</v>
      </c>
      <c r="I28" s="2" t="s">
        <v>1393</v>
      </c>
      <c r="J28" s="2" t="s">
        <v>1394</v>
      </c>
      <c r="K28" s="2" t="s">
        <v>1248</v>
      </c>
      <c r="L28" s="2" t="s">
        <v>1358</v>
      </c>
      <c r="M28" s="2" t="s">
        <v>1283</v>
      </c>
      <c r="N28" s="2" t="s">
        <v>1366</v>
      </c>
      <c r="O28" s="2" t="s">
        <v>1395</v>
      </c>
      <c r="P28" s="2" t="s">
        <v>1286</v>
      </c>
    </row>
    <row r="29" spans="1:16" x14ac:dyDescent="0.3">
      <c r="A29" s="2" t="s">
        <v>1365</v>
      </c>
      <c r="B29" s="2" t="s">
        <v>165</v>
      </c>
      <c r="C29" t="s">
        <v>165</v>
      </c>
      <c r="D29" s="2" t="s">
        <v>56</v>
      </c>
      <c r="E29" s="2" t="s">
        <v>1307</v>
      </c>
      <c r="F29" s="2" t="s">
        <v>34</v>
      </c>
      <c r="G29" s="2" t="s">
        <v>1252</v>
      </c>
      <c r="H29" s="2" t="s">
        <v>1310</v>
      </c>
      <c r="I29" s="2" t="s">
        <v>1396</v>
      </c>
      <c r="J29" s="2" t="s">
        <v>1397</v>
      </c>
      <c r="K29" s="2" t="s">
        <v>1260</v>
      </c>
      <c r="L29" s="2" t="s">
        <v>1398</v>
      </c>
      <c r="M29" s="2" t="s">
        <v>1249</v>
      </c>
      <c r="N29" s="2" t="s">
        <v>1344</v>
      </c>
      <c r="O29" s="2" t="s">
        <v>1399</v>
      </c>
      <c r="P29" s="2" t="s">
        <v>1265</v>
      </c>
    </row>
    <row r="30" spans="1:16" x14ac:dyDescent="0.3">
      <c r="A30" s="2" t="s">
        <v>1318</v>
      </c>
      <c r="B30" s="2" t="s">
        <v>194</v>
      </c>
      <c r="C30" t="s">
        <v>194</v>
      </c>
      <c r="D30" s="2" t="s">
        <v>63</v>
      </c>
      <c r="E30" s="2" t="s">
        <v>1238</v>
      </c>
      <c r="F30" s="2" t="s">
        <v>1174</v>
      </c>
      <c r="G30" s="2" t="s">
        <v>1242</v>
      </c>
      <c r="H30" s="2" t="s">
        <v>1275</v>
      </c>
      <c r="I30" s="2" t="s">
        <v>1400</v>
      </c>
      <c r="J30" s="2" t="s">
        <v>1401</v>
      </c>
      <c r="K30" s="2" t="s">
        <v>1280</v>
      </c>
      <c r="L30" s="2" t="s">
        <v>1266</v>
      </c>
      <c r="M30" s="2" t="s">
        <v>1341</v>
      </c>
      <c r="N30" s="2" t="s">
        <v>1402</v>
      </c>
      <c r="O30" s="2" t="s">
        <v>1403</v>
      </c>
      <c r="P30" s="2" t="s">
        <v>1237</v>
      </c>
    </row>
    <row r="31" spans="1:16" x14ac:dyDescent="0.3">
      <c r="A31" s="2" t="s">
        <v>0</v>
      </c>
      <c r="B31" s="2" t="s">
        <v>1</v>
      </c>
      <c r="C31" t="s">
        <v>1</v>
      </c>
      <c r="D31" s="2" t="s">
        <v>2</v>
      </c>
      <c r="E31" s="2" t="s">
        <v>4</v>
      </c>
      <c r="F31" s="2" t="s">
        <v>1157</v>
      </c>
      <c r="G31" s="2" t="s">
        <v>1050</v>
      </c>
      <c r="H31" s="2" t="s">
        <v>1404</v>
      </c>
      <c r="I31" s="2" t="s">
        <v>1405</v>
      </c>
      <c r="J31" s="2" t="s">
        <v>1051</v>
      </c>
      <c r="K31" s="2" t="s">
        <v>1161</v>
      </c>
      <c r="L31" s="2" t="s">
        <v>1162</v>
      </c>
      <c r="M31" s="2" t="s">
        <v>1163</v>
      </c>
      <c r="N31" s="2" t="s">
        <v>1013</v>
      </c>
      <c r="O31" s="2" t="s">
        <v>1406</v>
      </c>
      <c r="P31" s="2" t="s">
        <v>1167</v>
      </c>
    </row>
    <row r="32" spans="1:16" x14ac:dyDescent="0.3">
      <c r="A32" s="2" t="s">
        <v>1358</v>
      </c>
      <c r="B32" s="2" t="s">
        <v>175</v>
      </c>
      <c r="C32" t="s">
        <v>175</v>
      </c>
      <c r="D32" s="2" t="s">
        <v>107</v>
      </c>
      <c r="E32" s="2" t="s">
        <v>1328</v>
      </c>
      <c r="F32" s="2" t="s">
        <v>34</v>
      </c>
      <c r="G32" s="2" t="s">
        <v>1252</v>
      </c>
      <c r="H32" s="2" t="s">
        <v>1260</v>
      </c>
      <c r="I32" s="2" t="s">
        <v>1407</v>
      </c>
      <c r="J32" s="2" t="s">
        <v>1408</v>
      </c>
      <c r="K32" s="2" t="s">
        <v>1248</v>
      </c>
      <c r="L32" s="2" t="s">
        <v>1409</v>
      </c>
      <c r="M32" s="2" t="s">
        <v>1338</v>
      </c>
      <c r="N32" s="2" t="s">
        <v>1245</v>
      </c>
      <c r="O32" s="2" t="s">
        <v>1410</v>
      </c>
      <c r="P32" s="2" t="s">
        <v>1265</v>
      </c>
    </row>
    <row r="33" spans="1:16" x14ac:dyDescent="0.3">
      <c r="A33" s="2" t="s">
        <v>1364</v>
      </c>
      <c r="B33" s="2" t="s">
        <v>172</v>
      </c>
      <c r="C33" t="s">
        <v>172</v>
      </c>
      <c r="D33" s="2" t="s">
        <v>48</v>
      </c>
      <c r="E33" s="2" t="s">
        <v>1318</v>
      </c>
      <c r="F33" s="2" t="s">
        <v>1174</v>
      </c>
      <c r="G33" s="2" t="s">
        <v>1242</v>
      </c>
      <c r="H33" s="2" t="s">
        <v>1260</v>
      </c>
      <c r="I33" s="2" t="s">
        <v>1411</v>
      </c>
      <c r="J33" s="2" t="s">
        <v>1412</v>
      </c>
      <c r="K33" s="2" t="s">
        <v>1247</v>
      </c>
      <c r="L33" s="2" t="s">
        <v>1338</v>
      </c>
      <c r="M33" s="2" t="s">
        <v>1358</v>
      </c>
      <c r="N33" s="2" t="s">
        <v>1278</v>
      </c>
      <c r="O33" s="2" t="s">
        <v>1413</v>
      </c>
      <c r="P33" s="2" t="s">
        <v>1286</v>
      </c>
    </row>
    <row r="34" spans="1:16" x14ac:dyDescent="0.3">
      <c r="A34" s="2" t="s">
        <v>1355</v>
      </c>
      <c r="B34" s="2" t="s">
        <v>178</v>
      </c>
      <c r="C34" t="s">
        <v>178</v>
      </c>
      <c r="D34" s="2" t="s">
        <v>65</v>
      </c>
      <c r="E34" s="2" t="s">
        <v>1307</v>
      </c>
      <c r="F34" s="2" t="s">
        <v>34</v>
      </c>
      <c r="G34" s="2" t="s">
        <v>1293</v>
      </c>
      <c r="H34" s="2" t="s">
        <v>1310</v>
      </c>
      <c r="I34" s="2" t="s">
        <v>1414</v>
      </c>
      <c r="J34" s="2" t="s">
        <v>1415</v>
      </c>
      <c r="K34" s="2" t="s">
        <v>1280</v>
      </c>
      <c r="L34" s="2" t="s">
        <v>1307</v>
      </c>
      <c r="M34" s="2" t="s">
        <v>1390</v>
      </c>
      <c r="N34" s="2" t="s">
        <v>1416</v>
      </c>
      <c r="O34" s="2" t="s">
        <v>1417</v>
      </c>
      <c r="P34" s="2" t="s">
        <v>1286</v>
      </c>
    </row>
    <row r="35" spans="1:16" x14ac:dyDescent="0.3">
      <c r="A35" s="2" t="s">
        <v>1254</v>
      </c>
      <c r="B35" s="2" t="s">
        <v>127</v>
      </c>
      <c r="C35" t="s">
        <v>127</v>
      </c>
      <c r="D35" s="2" t="s">
        <v>65</v>
      </c>
      <c r="E35" s="2" t="s">
        <v>1311</v>
      </c>
      <c r="F35" s="2"/>
      <c r="G35" s="2" t="s">
        <v>1242</v>
      </c>
      <c r="H35" s="2" t="s">
        <v>1286</v>
      </c>
      <c r="I35" s="2" t="s">
        <v>1414</v>
      </c>
      <c r="J35" s="2" t="s">
        <v>1418</v>
      </c>
      <c r="K35" s="2" t="s">
        <v>1260</v>
      </c>
      <c r="L35" s="2" t="s">
        <v>1364</v>
      </c>
      <c r="M35" s="2" t="s">
        <v>1283</v>
      </c>
      <c r="N35" s="2" t="s">
        <v>1419</v>
      </c>
      <c r="O35" s="2" t="s">
        <v>1420</v>
      </c>
      <c r="P35" s="2" t="s">
        <v>1248</v>
      </c>
    </row>
    <row r="36" spans="1:16" x14ac:dyDescent="0.3">
      <c r="A36" s="2" t="s">
        <v>1352</v>
      </c>
      <c r="B36" s="2" t="s">
        <v>208</v>
      </c>
      <c r="C36" t="s">
        <v>208</v>
      </c>
      <c r="D36" s="2" t="s">
        <v>37</v>
      </c>
      <c r="E36" s="2" t="s">
        <v>1249</v>
      </c>
      <c r="F36" s="2"/>
      <c r="G36" s="2" t="s">
        <v>1242</v>
      </c>
      <c r="H36" s="2" t="s">
        <v>1237</v>
      </c>
      <c r="I36" s="2" t="s">
        <v>1421</v>
      </c>
      <c r="J36" s="2" t="s">
        <v>1422</v>
      </c>
      <c r="K36" s="2" t="s">
        <v>1248</v>
      </c>
      <c r="L36" s="2" t="s">
        <v>1423</v>
      </c>
      <c r="M36" s="2" t="s">
        <v>1303</v>
      </c>
      <c r="N36" s="2" t="s">
        <v>1424</v>
      </c>
      <c r="O36" s="2" t="s">
        <v>1425</v>
      </c>
      <c r="P36" s="2" t="s">
        <v>1248</v>
      </c>
    </row>
    <row r="37" spans="1:16" x14ac:dyDescent="0.3">
      <c r="A37" s="2" t="s">
        <v>1426</v>
      </c>
      <c r="B37" s="2" t="s">
        <v>55</v>
      </c>
      <c r="C37" t="s">
        <v>55</v>
      </c>
      <c r="D37" s="2" t="s">
        <v>56</v>
      </c>
      <c r="E37" s="2" t="s">
        <v>1249</v>
      </c>
      <c r="F37" s="2" t="s">
        <v>1174</v>
      </c>
      <c r="G37" s="2" t="s">
        <v>1242</v>
      </c>
      <c r="H37" s="2" t="s">
        <v>1260</v>
      </c>
      <c r="I37" s="2" t="s">
        <v>1427</v>
      </c>
      <c r="J37" s="2" t="s">
        <v>1428</v>
      </c>
      <c r="K37" s="2" t="s">
        <v>1257</v>
      </c>
      <c r="L37" s="2" t="s">
        <v>1355</v>
      </c>
      <c r="M37" s="2" t="s">
        <v>1426</v>
      </c>
      <c r="N37" s="2" t="s">
        <v>1382</v>
      </c>
      <c r="O37" s="2" t="s">
        <v>1429</v>
      </c>
      <c r="P37" s="2" t="s">
        <v>1257</v>
      </c>
    </row>
    <row r="38" spans="1:16" x14ac:dyDescent="0.3">
      <c r="A38" s="2" t="s">
        <v>1314</v>
      </c>
      <c r="B38" s="2" t="s">
        <v>200</v>
      </c>
      <c r="C38" t="s">
        <v>200</v>
      </c>
      <c r="D38" s="2" t="s">
        <v>114</v>
      </c>
      <c r="E38" s="2" t="s">
        <v>1266</v>
      </c>
      <c r="F38" s="2"/>
      <c r="G38" s="2" t="s">
        <v>1242</v>
      </c>
      <c r="H38" s="2" t="s">
        <v>1286</v>
      </c>
      <c r="I38" s="2" t="s">
        <v>1427</v>
      </c>
      <c r="J38" s="2" t="s">
        <v>1430</v>
      </c>
      <c r="K38" s="2" t="s">
        <v>1257</v>
      </c>
      <c r="L38" s="2" t="s">
        <v>1328</v>
      </c>
      <c r="M38" s="2" t="s">
        <v>1307</v>
      </c>
      <c r="N38" s="2" t="s">
        <v>1344</v>
      </c>
      <c r="O38" s="2" t="s">
        <v>1431</v>
      </c>
      <c r="P38" s="2" t="s">
        <v>1286</v>
      </c>
    </row>
    <row r="39" spans="1:16" x14ac:dyDescent="0.3">
      <c r="A39" s="2" t="s">
        <v>1409</v>
      </c>
      <c r="B39" s="2" t="s">
        <v>216</v>
      </c>
      <c r="C39" t="s">
        <v>216</v>
      </c>
      <c r="D39" s="2" t="s">
        <v>65</v>
      </c>
      <c r="E39" s="2" t="s">
        <v>1249</v>
      </c>
      <c r="F39" s="2" t="s">
        <v>1174</v>
      </c>
      <c r="G39" s="2" t="s">
        <v>1296</v>
      </c>
      <c r="H39" s="2" t="s">
        <v>1247</v>
      </c>
      <c r="I39" s="2" t="s">
        <v>1432</v>
      </c>
      <c r="J39" s="2" t="s">
        <v>1433</v>
      </c>
      <c r="K39" s="2" t="s">
        <v>1237</v>
      </c>
      <c r="L39" s="2" t="s">
        <v>1266</v>
      </c>
      <c r="M39" s="2" t="s">
        <v>1434</v>
      </c>
      <c r="N39" s="2" t="s">
        <v>1245</v>
      </c>
      <c r="O39" s="2" t="s">
        <v>1435</v>
      </c>
      <c r="P39" s="2" t="s">
        <v>1248</v>
      </c>
    </row>
    <row r="40" spans="1:16" x14ac:dyDescent="0.3">
      <c r="A40" s="2" t="s">
        <v>1338</v>
      </c>
      <c r="B40" s="2" t="s">
        <v>195</v>
      </c>
      <c r="C40" t="s">
        <v>195</v>
      </c>
      <c r="D40" s="2" t="s">
        <v>76</v>
      </c>
      <c r="E40" s="2" t="s">
        <v>1238</v>
      </c>
      <c r="F40" s="2"/>
      <c r="G40" s="2" t="s">
        <v>1305</v>
      </c>
      <c r="H40" s="2" t="s">
        <v>1265</v>
      </c>
      <c r="I40" s="2" t="s">
        <v>1436</v>
      </c>
      <c r="J40" s="2" t="s">
        <v>1437</v>
      </c>
      <c r="K40" s="2" t="s">
        <v>1280</v>
      </c>
      <c r="L40" s="2" t="s">
        <v>1365</v>
      </c>
      <c r="M40" s="2" t="s">
        <v>1357</v>
      </c>
      <c r="N40" s="2" t="s">
        <v>1278</v>
      </c>
      <c r="O40" s="2" t="s">
        <v>1438</v>
      </c>
      <c r="P40" s="2" t="s">
        <v>1286</v>
      </c>
    </row>
    <row r="41" spans="1:16" x14ac:dyDescent="0.3">
      <c r="A41" s="2" t="s">
        <v>1398</v>
      </c>
      <c r="B41" s="2" t="s">
        <v>179</v>
      </c>
      <c r="C41" t="s">
        <v>179</v>
      </c>
      <c r="D41" s="2" t="s">
        <v>180</v>
      </c>
      <c r="E41" s="2" t="s">
        <v>1249</v>
      </c>
      <c r="F41" s="2" t="s">
        <v>34</v>
      </c>
      <c r="G41" s="2" t="s">
        <v>1305</v>
      </c>
      <c r="H41" s="2" t="s">
        <v>1305</v>
      </c>
      <c r="I41" s="2" t="s">
        <v>1439</v>
      </c>
      <c r="J41" s="2" t="s">
        <v>1440</v>
      </c>
      <c r="K41" s="2" t="s">
        <v>1265</v>
      </c>
      <c r="L41" s="2" t="s">
        <v>1307</v>
      </c>
      <c r="M41" s="2" t="s">
        <v>1238</v>
      </c>
      <c r="N41" s="2" t="s">
        <v>1416</v>
      </c>
      <c r="O41" s="2" t="s">
        <v>1441</v>
      </c>
      <c r="P41" s="2" t="s">
        <v>1237</v>
      </c>
    </row>
    <row r="42" spans="1:16" x14ac:dyDescent="0.3">
      <c r="A42" s="2" t="s">
        <v>1339</v>
      </c>
      <c r="B42" s="2" t="s">
        <v>229</v>
      </c>
      <c r="C42" t="s">
        <v>229</v>
      </c>
      <c r="D42" s="2" t="s">
        <v>72</v>
      </c>
      <c r="E42" s="2" t="s">
        <v>1328</v>
      </c>
      <c r="F42" s="2" t="s">
        <v>34</v>
      </c>
      <c r="G42" s="2" t="s">
        <v>1260</v>
      </c>
      <c r="H42" s="2" t="s">
        <v>1275</v>
      </c>
      <c r="I42" s="2" t="s">
        <v>1442</v>
      </c>
      <c r="J42" s="2" t="s">
        <v>1443</v>
      </c>
      <c r="K42" s="2" t="s">
        <v>1257</v>
      </c>
      <c r="L42" s="2" t="s">
        <v>1328</v>
      </c>
      <c r="M42" s="2" t="s">
        <v>1357</v>
      </c>
      <c r="N42" s="2" t="s">
        <v>1366</v>
      </c>
      <c r="O42" s="2" t="s">
        <v>1444</v>
      </c>
      <c r="P42" s="2" t="s">
        <v>1237</v>
      </c>
    </row>
    <row r="43" spans="1:16" x14ac:dyDescent="0.3">
      <c r="A43" s="2" t="s">
        <v>1283</v>
      </c>
      <c r="B43" s="2" t="s">
        <v>182</v>
      </c>
      <c r="C43" t="s">
        <v>182</v>
      </c>
      <c r="D43" s="2" t="s">
        <v>51</v>
      </c>
      <c r="E43" s="2" t="s">
        <v>1311</v>
      </c>
      <c r="F43" s="2" t="s">
        <v>1174</v>
      </c>
      <c r="G43" s="2" t="s">
        <v>1310</v>
      </c>
      <c r="H43" s="2" t="s">
        <v>1280</v>
      </c>
      <c r="I43" s="2" t="s">
        <v>1445</v>
      </c>
      <c r="J43" s="2" t="s">
        <v>1446</v>
      </c>
      <c r="K43" s="2" t="s">
        <v>1247</v>
      </c>
      <c r="L43" s="2" t="s">
        <v>1328</v>
      </c>
      <c r="M43" s="2" t="s">
        <v>1447</v>
      </c>
      <c r="N43" s="2" t="s">
        <v>1255</v>
      </c>
      <c r="O43" s="2" t="s">
        <v>1383</v>
      </c>
      <c r="P43" s="2" t="s">
        <v>1237</v>
      </c>
    </row>
    <row r="44" spans="1:16" x14ac:dyDescent="0.3">
      <c r="A44" s="2" t="s">
        <v>1448</v>
      </c>
      <c r="B44" s="2" t="s">
        <v>106</v>
      </c>
      <c r="C44" t="s">
        <v>106</v>
      </c>
      <c r="D44" s="2" t="s">
        <v>107</v>
      </c>
      <c r="E44" s="2" t="s">
        <v>1266</v>
      </c>
      <c r="F44" s="2" t="s">
        <v>38</v>
      </c>
      <c r="G44" s="2" t="s">
        <v>1242</v>
      </c>
      <c r="H44" s="2" t="s">
        <v>1242</v>
      </c>
      <c r="I44" s="2" t="s">
        <v>1449</v>
      </c>
      <c r="J44" s="2" t="s">
        <v>1450</v>
      </c>
      <c r="K44" s="2" t="s">
        <v>1299</v>
      </c>
      <c r="L44" s="2" t="s">
        <v>1448</v>
      </c>
      <c r="M44" s="2" t="s">
        <v>1314</v>
      </c>
      <c r="N44" s="2" t="s">
        <v>1386</v>
      </c>
      <c r="O44" s="2" t="s">
        <v>1451</v>
      </c>
      <c r="P44" s="2" t="s">
        <v>1293</v>
      </c>
    </row>
    <row r="45" spans="1:16" x14ac:dyDescent="0.3">
      <c r="A45" s="2" t="s">
        <v>1452</v>
      </c>
      <c r="B45" s="2" t="s">
        <v>272</v>
      </c>
      <c r="C45" t="s">
        <v>272</v>
      </c>
      <c r="D45" s="2" t="s">
        <v>180</v>
      </c>
      <c r="E45" s="2" t="s">
        <v>1322</v>
      </c>
      <c r="F45" s="2"/>
      <c r="G45" s="2" t="s">
        <v>1296</v>
      </c>
      <c r="H45" s="2" t="s">
        <v>1248</v>
      </c>
      <c r="I45" s="2" t="s">
        <v>1453</v>
      </c>
      <c r="J45" s="2" t="s">
        <v>1454</v>
      </c>
      <c r="K45" s="2" t="s">
        <v>1248</v>
      </c>
      <c r="L45" s="2" t="s">
        <v>1315</v>
      </c>
      <c r="M45" s="2" t="s">
        <v>1266</v>
      </c>
      <c r="N45" s="2" t="s">
        <v>1455</v>
      </c>
      <c r="O45" s="2" t="s">
        <v>1456</v>
      </c>
      <c r="P45" s="2" t="s">
        <v>1237</v>
      </c>
    </row>
    <row r="46" spans="1:16" x14ac:dyDescent="0.3">
      <c r="A46" s="2" t="s">
        <v>1457</v>
      </c>
      <c r="B46" s="2" t="s">
        <v>209</v>
      </c>
      <c r="C46" t="s">
        <v>209</v>
      </c>
      <c r="D46" s="2" t="s">
        <v>70</v>
      </c>
      <c r="E46" s="2" t="s">
        <v>1307</v>
      </c>
      <c r="F46" s="2"/>
      <c r="G46" s="2" t="s">
        <v>1242</v>
      </c>
      <c r="H46" s="2" t="s">
        <v>1257</v>
      </c>
      <c r="I46" s="2" t="s">
        <v>1453</v>
      </c>
      <c r="J46" s="2" t="s">
        <v>1458</v>
      </c>
      <c r="K46" s="2" t="s">
        <v>1257</v>
      </c>
      <c r="L46" s="2" t="s">
        <v>1266</v>
      </c>
      <c r="M46" s="2" t="s">
        <v>1314</v>
      </c>
      <c r="N46" s="2" t="s">
        <v>1366</v>
      </c>
      <c r="O46" s="2" t="s">
        <v>1459</v>
      </c>
      <c r="P46" s="2" t="s">
        <v>1286</v>
      </c>
    </row>
    <row r="47" spans="1:16" x14ac:dyDescent="0.3">
      <c r="A47" s="2" t="s">
        <v>1349</v>
      </c>
      <c r="B47" s="2" t="s">
        <v>187</v>
      </c>
      <c r="C47" t="s">
        <v>187</v>
      </c>
      <c r="D47" s="2" t="s">
        <v>42</v>
      </c>
      <c r="E47" s="2" t="s">
        <v>1249</v>
      </c>
      <c r="F47" s="2"/>
      <c r="G47" s="2" t="s">
        <v>1293</v>
      </c>
      <c r="H47" s="2" t="s">
        <v>1248</v>
      </c>
      <c r="I47" s="2" t="s">
        <v>1460</v>
      </c>
      <c r="J47" s="2" t="s">
        <v>1461</v>
      </c>
      <c r="K47" s="2" t="s">
        <v>1237</v>
      </c>
      <c r="L47" s="2" t="s">
        <v>1266</v>
      </c>
      <c r="M47" s="2" t="s">
        <v>1349</v>
      </c>
      <c r="N47" s="2" t="s">
        <v>1291</v>
      </c>
      <c r="O47" s="2" t="s">
        <v>1462</v>
      </c>
      <c r="P47" s="2" t="s">
        <v>1286</v>
      </c>
    </row>
    <row r="48" spans="1:16" x14ac:dyDescent="0.3">
      <c r="A48" s="2" t="s">
        <v>1423</v>
      </c>
      <c r="B48" s="2" t="s">
        <v>203</v>
      </c>
      <c r="C48" t="s">
        <v>203</v>
      </c>
      <c r="D48" s="2" t="s">
        <v>51</v>
      </c>
      <c r="E48" s="2" t="s">
        <v>1364</v>
      </c>
      <c r="F48" s="2" t="s">
        <v>34</v>
      </c>
      <c r="G48" s="2" t="s">
        <v>1296</v>
      </c>
      <c r="H48" s="2" t="s">
        <v>1299</v>
      </c>
      <c r="I48" s="2" t="s">
        <v>1463</v>
      </c>
      <c r="J48" s="2" t="s">
        <v>1464</v>
      </c>
      <c r="K48" s="2" t="s">
        <v>1265</v>
      </c>
      <c r="L48" s="2" t="s">
        <v>1249</v>
      </c>
      <c r="M48" s="2" t="s">
        <v>1398</v>
      </c>
      <c r="N48" s="2" t="s">
        <v>1334</v>
      </c>
      <c r="O48" s="2" t="s">
        <v>1465</v>
      </c>
      <c r="P48" s="2" t="s">
        <v>1257</v>
      </c>
    </row>
    <row r="49" spans="1:16" x14ac:dyDescent="0.3">
      <c r="A49" s="2" t="s">
        <v>1376</v>
      </c>
      <c r="B49" s="2" t="s">
        <v>259</v>
      </c>
      <c r="C49" t="s">
        <v>259</v>
      </c>
      <c r="D49" s="2" t="s">
        <v>46</v>
      </c>
      <c r="E49" s="2" t="s">
        <v>1322</v>
      </c>
      <c r="F49" s="2"/>
      <c r="G49" s="2" t="s">
        <v>1296</v>
      </c>
      <c r="H49" s="2" t="s">
        <v>1286</v>
      </c>
      <c r="I49" s="2" t="s">
        <v>1466</v>
      </c>
      <c r="J49" s="2" t="s">
        <v>1467</v>
      </c>
      <c r="K49" s="2" t="s">
        <v>1237</v>
      </c>
      <c r="L49" s="2" t="s">
        <v>1315</v>
      </c>
      <c r="M49" s="2" t="s">
        <v>1426</v>
      </c>
      <c r="N49" s="2" t="s">
        <v>1334</v>
      </c>
      <c r="O49" s="2" t="s">
        <v>1468</v>
      </c>
      <c r="P49" s="2" t="s">
        <v>1237</v>
      </c>
    </row>
    <row r="50" spans="1:16" x14ac:dyDescent="0.3">
      <c r="A50" s="2" t="s">
        <v>1390</v>
      </c>
      <c r="B50" s="2" t="s">
        <v>188</v>
      </c>
      <c r="C50" t="s">
        <v>188</v>
      </c>
      <c r="D50" s="2" t="s">
        <v>116</v>
      </c>
      <c r="E50" s="2" t="s">
        <v>1365</v>
      </c>
      <c r="F50" s="2" t="s">
        <v>1174</v>
      </c>
      <c r="G50" s="2" t="s">
        <v>1296</v>
      </c>
      <c r="H50" s="2" t="s">
        <v>1299</v>
      </c>
      <c r="I50" s="2" t="s">
        <v>1469</v>
      </c>
      <c r="J50" s="2" t="s">
        <v>1470</v>
      </c>
      <c r="K50" s="2" t="s">
        <v>1248</v>
      </c>
      <c r="L50" s="2" t="s">
        <v>1357</v>
      </c>
      <c r="M50" s="2" t="s">
        <v>1346</v>
      </c>
      <c r="N50" s="2" t="s">
        <v>1308</v>
      </c>
      <c r="O50" s="2" t="s">
        <v>1471</v>
      </c>
      <c r="P50" s="2" t="s">
        <v>1237</v>
      </c>
    </row>
    <row r="51" spans="1:16" x14ac:dyDescent="0.3">
      <c r="A51" s="2" t="s">
        <v>1381</v>
      </c>
      <c r="B51" s="2" t="s">
        <v>115</v>
      </c>
      <c r="C51" t="s">
        <v>115</v>
      </c>
      <c r="D51" s="2" t="s">
        <v>116</v>
      </c>
      <c r="E51" s="2" t="s">
        <v>1328</v>
      </c>
      <c r="F51" s="2" t="s">
        <v>38</v>
      </c>
      <c r="G51" s="2" t="s">
        <v>1242</v>
      </c>
      <c r="H51" s="2" t="s">
        <v>1242</v>
      </c>
      <c r="I51" s="2" t="s">
        <v>1472</v>
      </c>
      <c r="J51" s="2" t="s">
        <v>1415</v>
      </c>
      <c r="K51" s="2" t="s">
        <v>1265</v>
      </c>
      <c r="L51" s="2" t="s">
        <v>1311</v>
      </c>
      <c r="M51" s="2" t="s">
        <v>1426</v>
      </c>
      <c r="N51" s="2" t="s">
        <v>1473</v>
      </c>
      <c r="O51" s="2" t="s">
        <v>1474</v>
      </c>
      <c r="P51" s="2" t="s">
        <v>1247</v>
      </c>
    </row>
    <row r="52" spans="1:16" x14ac:dyDescent="0.3">
      <c r="A52" s="2" t="s">
        <v>1330</v>
      </c>
      <c r="B52" s="2" t="s">
        <v>313</v>
      </c>
      <c r="C52" t="s">
        <v>313</v>
      </c>
      <c r="D52" s="2" t="s">
        <v>72</v>
      </c>
      <c r="E52" s="2" t="s">
        <v>1266</v>
      </c>
      <c r="F52" s="2" t="s">
        <v>1174</v>
      </c>
      <c r="G52" s="2" t="s">
        <v>1280</v>
      </c>
      <c r="H52" s="2" t="s">
        <v>1247</v>
      </c>
      <c r="I52" s="2" t="s">
        <v>1475</v>
      </c>
      <c r="J52" s="2" t="s">
        <v>1476</v>
      </c>
      <c r="K52" s="2" t="s">
        <v>1237</v>
      </c>
      <c r="L52" s="2" t="s">
        <v>1239</v>
      </c>
      <c r="M52" s="2" t="s">
        <v>1358</v>
      </c>
      <c r="N52" s="2" t="s">
        <v>1382</v>
      </c>
      <c r="O52" s="2" t="s">
        <v>1477</v>
      </c>
      <c r="P52" s="2" t="s">
        <v>1237</v>
      </c>
    </row>
    <row r="53" spans="1:16" x14ac:dyDescent="0.3">
      <c r="A53" s="2" t="s">
        <v>1326</v>
      </c>
      <c r="B53" s="2" t="s">
        <v>233</v>
      </c>
      <c r="C53" t="s">
        <v>233</v>
      </c>
      <c r="D53" s="2" t="s">
        <v>44</v>
      </c>
      <c r="E53" s="2" t="s">
        <v>1328</v>
      </c>
      <c r="F53" s="2"/>
      <c r="G53" s="2" t="s">
        <v>1239</v>
      </c>
      <c r="H53" s="2" t="s">
        <v>1286</v>
      </c>
      <c r="I53" s="2" t="s">
        <v>1478</v>
      </c>
      <c r="J53" s="2" t="s">
        <v>1479</v>
      </c>
      <c r="K53" s="2" t="s">
        <v>1248</v>
      </c>
      <c r="L53" s="2" t="s">
        <v>1322</v>
      </c>
      <c r="M53" s="2" t="s">
        <v>1457</v>
      </c>
      <c r="N53" s="2" t="s">
        <v>1424</v>
      </c>
      <c r="O53" s="2" t="s">
        <v>1480</v>
      </c>
      <c r="P53" s="2" t="s">
        <v>1237</v>
      </c>
    </row>
    <row r="54" spans="1:16" x14ac:dyDescent="0.3">
      <c r="A54" s="2" t="s">
        <v>1481</v>
      </c>
      <c r="B54" s="2" t="s">
        <v>185</v>
      </c>
      <c r="C54" t="s">
        <v>185</v>
      </c>
      <c r="D54" s="2" t="s">
        <v>67</v>
      </c>
      <c r="E54" s="2" t="s">
        <v>1307</v>
      </c>
      <c r="F54" s="2"/>
      <c r="G54" s="2" t="s">
        <v>1242</v>
      </c>
      <c r="H54" s="2" t="s">
        <v>1248</v>
      </c>
      <c r="I54" s="2" t="s">
        <v>1434</v>
      </c>
      <c r="J54" s="2" t="s">
        <v>1482</v>
      </c>
      <c r="K54" s="2" t="s">
        <v>1248</v>
      </c>
      <c r="L54" s="2" t="s">
        <v>1341</v>
      </c>
      <c r="M54" s="2" t="s">
        <v>1339</v>
      </c>
      <c r="N54" s="2" t="s">
        <v>1483</v>
      </c>
      <c r="O54" s="2" t="s">
        <v>1484</v>
      </c>
      <c r="P54" s="2" t="s">
        <v>1237</v>
      </c>
    </row>
    <row r="55" spans="1:16" x14ac:dyDescent="0.3">
      <c r="A55" s="2" t="s">
        <v>1325</v>
      </c>
      <c r="B55" s="2" t="s">
        <v>1230</v>
      </c>
      <c r="C55" t="s">
        <v>66</v>
      </c>
      <c r="D55" s="2" t="s">
        <v>67</v>
      </c>
      <c r="E55" s="2" t="s">
        <v>1249</v>
      </c>
      <c r="F55" s="2" t="s">
        <v>38</v>
      </c>
      <c r="G55" s="2" t="s">
        <v>1239</v>
      </c>
      <c r="H55" s="2" t="s">
        <v>1239</v>
      </c>
      <c r="I55" s="2" t="s">
        <v>1485</v>
      </c>
      <c r="J55" s="2" t="s">
        <v>1486</v>
      </c>
      <c r="K55" s="2" t="s">
        <v>1275</v>
      </c>
      <c r="L55" s="2" t="s">
        <v>1318</v>
      </c>
      <c r="M55" s="2" t="s">
        <v>1358</v>
      </c>
      <c r="N55" s="2" t="s">
        <v>1263</v>
      </c>
      <c r="O55" s="2" t="s">
        <v>1487</v>
      </c>
      <c r="P55" s="2" t="s">
        <v>1305</v>
      </c>
    </row>
    <row r="56" spans="1:16" x14ac:dyDescent="0.3">
      <c r="A56" s="2" t="s">
        <v>1488</v>
      </c>
      <c r="B56" s="2" t="s">
        <v>263</v>
      </c>
      <c r="C56" t="s">
        <v>263</v>
      </c>
      <c r="D56" s="2" t="s">
        <v>84</v>
      </c>
      <c r="E56" s="2" t="s">
        <v>1249</v>
      </c>
      <c r="F56" s="2"/>
      <c r="G56" s="2" t="s">
        <v>1252</v>
      </c>
      <c r="H56" s="2" t="s">
        <v>1248</v>
      </c>
      <c r="I56" s="2" t="s">
        <v>1253</v>
      </c>
      <c r="J56" s="2" t="s">
        <v>1489</v>
      </c>
      <c r="K56" s="2" t="s">
        <v>1248</v>
      </c>
      <c r="L56" s="2" t="s">
        <v>1315</v>
      </c>
      <c r="M56" s="2" t="s">
        <v>1311</v>
      </c>
      <c r="N56" s="2" t="s">
        <v>1284</v>
      </c>
      <c r="O56" s="2" t="s">
        <v>1490</v>
      </c>
      <c r="P56" s="2" t="s">
        <v>1286</v>
      </c>
    </row>
    <row r="57" spans="1:16" x14ac:dyDescent="0.3">
      <c r="A57" s="2" t="s">
        <v>1289</v>
      </c>
      <c r="B57" s="2" t="s">
        <v>1491</v>
      </c>
      <c r="C57" t="s">
        <v>60</v>
      </c>
      <c r="D57" s="2" t="s">
        <v>61</v>
      </c>
      <c r="E57" s="2" t="s">
        <v>1364</v>
      </c>
      <c r="F57" s="2" t="s">
        <v>38</v>
      </c>
      <c r="G57" s="2" t="s">
        <v>1242</v>
      </c>
      <c r="H57" s="2" t="s">
        <v>1242</v>
      </c>
      <c r="I57" s="2" t="s">
        <v>1276</v>
      </c>
      <c r="J57" s="2" t="s">
        <v>1492</v>
      </c>
      <c r="K57" s="2" t="s">
        <v>1257</v>
      </c>
      <c r="L57" s="2" t="s">
        <v>1341</v>
      </c>
      <c r="M57" s="2" t="s">
        <v>1322</v>
      </c>
      <c r="N57" s="2" t="s">
        <v>1334</v>
      </c>
      <c r="O57" s="2" t="s">
        <v>1493</v>
      </c>
      <c r="P57" s="2" t="s">
        <v>1260</v>
      </c>
    </row>
    <row r="58" spans="1:16" x14ac:dyDescent="0.3">
      <c r="A58" s="2" t="s">
        <v>1282</v>
      </c>
      <c r="B58" s="2" t="s">
        <v>322</v>
      </c>
      <c r="C58" t="s">
        <v>322</v>
      </c>
      <c r="D58" s="2" t="s">
        <v>86</v>
      </c>
      <c r="E58" s="2" t="s">
        <v>1249</v>
      </c>
      <c r="F58" s="2" t="s">
        <v>34</v>
      </c>
      <c r="G58" s="2" t="s">
        <v>1252</v>
      </c>
      <c r="H58" s="2" t="s">
        <v>1280</v>
      </c>
      <c r="I58" s="2" t="s">
        <v>1244</v>
      </c>
      <c r="J58" s="2" t="s">
        <v>1494</v>
      </c>
      <c r="K58" s="2" t="s">
        <v>1257</v>
      </c>
      <c r="L58" s="2" t="s">
        <v>1305</v>
      </c>
      <c r="M58" s="2" t="s">
        <v>1260</v>
      </c>
      <c r="N58" s="2" t="s">
        <v>1495</v>
      </c>
      <c r="O58" s="2" t="s">
        <v>1496</v>
      </c>
      <c r="P58" s="2" t="s">
        <v>1286</v>
      </c>
    </row>
    <row r="59" spans="1:16" x14ac:dyDescent="0.3">
      <c r="A59" s="2" t="s">
        <v>1269</v>
      </c>
      <c r="B59" s="2" t="s">
        <v>261</v>
      </c>
      <c r="C59" t="s">
        <v>261</v>
      </c>
      <c r="D59" s="2" t="s">
        <v>80</v>
      </c>
      <c r="E59" s="2" t="s">
        <v>1307</v>
      </c>
      <c r="F59" s="2"/>
      <c r="G59" s="2" t="s">
        <v>1293</v>
      </c>
      <c r="H59" s="2" t="s">
        <v>1237</v>
      </c>
      <c r="I59" s="2" t="s">
        <v>1497</v>
      </c>
      <c r="J59" s="2" t="s">
        <v>1498</v>
      </c>
      <c r="K59" s="2" t="s">
        <v>1247</v>
      </c>
      <c r="L59" s="2" t="s">
        <v>1242</v>
      </c>
      <c r="M59" s="2" t="s">
        <v>1341</v>
      </c>
      <c r="N59" s="2" t="s">
        <v>1308</v>
      </c>
      <c r="O59" s="2" t="s">
        <v>1499</v>
      </c>
      <c r="P59" s="2" t="s">
        <v>1286</v>
      </c>
    </row>
    <row r="60" spans="1:16" x14ac:dyDescent="0.3">
      <c r="A60" s="2" t="s">
        <v>1320</v>
      </c>
      <c r="B60" s="2" t="s">
        <v>154</v>
      </c>
      <c r="C60" t="s">
        <v>154</v>
      </c>
      <c r="D60" s="2" t="s">
        <v>88</v>
      </c>
      <c r="E60" s="2" t="s">
        <v>1266</v>
      </c>
      <c r="F60" s="2" t="s">
        <v>38</v>
      </c>
      <c r="G60" s="2" t="s">
        <v>1293</v>
      </c>
      <c r="H60" s="2" t="s">
        <v>1252</v>
      </c>
      <c r="I60" s="2" t="s">
        <v>1302</v>
      </c>
      <c r="J60" s="2" t="s">
        <v>1500</v>
      </c>
      <c r="K60" s="2" t="s">
        <v>1286</v>
      </c>
      <c r="L60" s="2" t="s">
        <v>1357</v>
      </c>
      <c r="M60" s="2" t="s">
        <v>1322</v>
      </c>
      <c r="N60" s="2" t="s">
        <v>1245</v>
      </c>
      <c r="O60" s="2" t="s">
        <v>1501</v>
      </c>
      <c r="P60" s="2" t="s">
        <v>1296</v>
      </c>
    </row>
    <row r="61" spans="1:16" x14ac:dyDescent="0.3">
      <c r="A61" s="2" t="s">
        <v>1277</v>
      </c>
      <c r="B61" s="2" t="s">
        <v>169</v>
      </c>
      <c r="C61" t="s">
        <v>169</v>
      </c>
      <c r="D61" s="2" t="s">
        <v>101</v>
      </c>
      <c r="E61" s="2" t="s">
        <v>1311</v>
      </c>
      <c r="F61" s="2"/>
      <c r="G61" s="2" t="s">
        <v>1239</v>
      </c>
      <c r="H61" s="2" t="s">
        <v>1237</v>
      </c>
      <c r="I61" s="2" t="s">
        <v>1302</v>
      </c>
      <c r="J61" s="2" t="s">
        <v>1502</v>
      </c>
      <c r="K61" s="2" t="s">
        <v>1237</v>
      </c>
      <c r="L61" s="2" t="s">
        <v>1239</v>
      </c>
      <c r="M61" s="2" t="s">
        <v>1355</v>
      </c>
      <c r="N61" s="2" t="s">
        <v>1455</v>
      </c>
      <c r="O61" s="2" t="s">
        <v>1503</v>
      </c>
      <c r="P61" s="2" t="s">
        <v>1237</v>
      </c>
    </row>
    <row r="62" spans="1:16" x14ac:dyDescent="0.3">
      <c r="A62" s="2" t="s">
        <v>0</v>
      </c>
      <c r="B62" s="2" t="s">
        <v>1</v>
      </c>
      <c r="C62" t="s">
        <v>1</v>
      </c>
      <c r="D62" s="2" t="s">
        <v>2</v>
      </c>
      <c r="E62" s="2" t="s">
        <v>4</v>
      </c>
      <c r="F62" s="2" t="s">
        <v>1157</v>
      </c>
      <c r="G62" s="2" t="s">
        <v>1050</v>
      </c>
      <c r="H62" s="2" t="s">
        <v>1404</v>
      </c>
      <c r="I62" s="2" t="s">
        <v>1405</v>
      </c>
      <c r="J62" s="2" t="s">
        <v>1051</v>
      </c>
      <c r="K62" s="2" t="s">
        <v>1161</v>
      </c>
      <c r="L62" s="2" t="s">
        <v>1162</v>
      </c>
      <c r="M62" s="2" t="s">
        <v>1163</v>
      </c>
      <c r="N62" s="2" t="s">
        <v>1013</v>
      </c>
      <c r="O62" s="2" t="s">
        <v>1406</v>
      </c>
      <c r="P62" s="2" t="s">
        <v>1167</v>
      </c>
    </row>
    <row r="63" spans="1:16" x14ac:dyDescent="0.3">
      <c r="A63" s="2" t="s">
        <v>1297</v>
      </c>
      <c r="B63" s="2" t="s">
        <v>264</v>
      </c>
      <c r="C63" t="s">
        <v>264</v>
      </c>
      <c r="D63" s="2" t="s">
        <v>180</v>
      </c>
      <c r="E63" s="2" t="s">
        <v>1266</v>
      </c>
      <c r="F63" s="2"/>
      <c r="G63" s="2" t="s">
        <v>1293</v>
      </c>
      <c r="H63" s="2" t="s">
        <v>1265</v>
      </c>
      <c r="I63" s="2" t="s">
        <v>1504</v>
      </c>
      <c r="J63" s="2" t="s">
        <v>1505</v>
      </c>
      <c r="K63" s="2" t="s">
        <v>1237</v>
      </c>
      <c r="L63" s="2" t="s">
        <v>1299</v>
      </c>
      <c r="M63" s="2" t="s">
        <v>1296</v>
      </c>
      <c r="N63" s="2" t="s">
        <v>1506</v>
      </c>
      <c r="O63" s="2" t="s">
        <v>1507</v>
      </c>
      <c r="P63" s="2" t="s">
        <v>1237</v>
      </c>
    </row>
    <row r="64" spans="1:16" x14ac:dyDescent="0.3">
      <c r="A64" s="2" t="s">
        <v>1508</v>
      </c>
      <c r="B64" s="2" t="s">
        <v>231</v>
      </c>
      <c r="C64" t="s">
        <v>231</v>
      </c>
      <c r="D64" s="2" t="s">
        <v>101</v>
      </c>
      <c r="E64" s="2" t="s">
        <v>1318</v>
      </c>
      <c r="F64" s="2"/>
      <c r="G64" s="2" t="s">
        <v>1296</v>
      </c>
      <c r="H64" s="2" t="s">
        <v>1237</v>
      </c>
      <c r="I64" s="2" t="s">
        <v>1370</v>
      </c>
      <c r="J64" s="2" t="s">
        <v>1509</v>
      </c>
      <c r="K64" s="2" t="s">
        <v>1257</v>
      </c>
      <c r="L64" s="2" t="s">
        <v>1346</v>
      </c>
      <c r="M64" s="2" t="s">
        <v>1254</v>
      </c>
      <c r="N64" s="2" t="s">
        <v>1334</v>
      </c>
      <c r="O64" s="2" t="s">
        <v>1510</v>
      </c>
      <c r="P64" s="2" t="s">
        <v>1237</v>
      </c>
    </row>
    <row r="65" spans="1:16" x14ac:dyDescent="0.3">
      <c r="A65" s="2" t="s">
        <v>1261</v>
      </c>
      <c r="B65" s="2" t="s">
        <v>247</v>
      </c>
      <c r="C65" t="s">
        <v>247</v>
      </c>
      <c r="D65" s="2" t="s">
        <v>61</v>
      </c>
      <c r="E65" s="2" t="s">
        <v>1266</v>
      </c>
      <c r="F65" s="2"/>
      <c r="G65" s="2" t="s">
        <v>1305</v>
      </c>
      <c r="H65" s="2" t="s">
        <v>1286</v>
      </c>
      <c r="I65" s="2" t="s">
        <v>1370</v>
      </c>
      <c r="J65" s="2" t="s">
        <v>1511</v>
      </c>
      <c r="K65" s="2" t="s">
        <v>1257</v>
      </c>
      <c r="L65" s="2" t="s">
        <v>1242</v>
      </c>
      <c r="M65" s="2" t="s">
        <v>1320</v>
      </c>
      <c r="N65" s="2" t="s">
        <v>1512</v>
      </c>
      <c r="O65" s="2" t="s">
        <v>1513</v>
      </c>
      <c r="P65" s="2" t="s">
        <v>1237</v>
      </c>
    </row>
    <row r="66" spans="1:16" x14ac:dyDescent="0.3">
      <c r="A66" s="2" t="s">
        <v>1303</v>
      </c>
      <c r="B66" s="2" t="s">
        <v>210</v>
      </c>
      <c r="C66" t="s">
        <v>210</v>
      </c>
      <c r="D66" s="2" t="s">
        <v>99</v>
      </c>
      <c r="E66" s="2" t="s">
        <v>1249</v>
      </c>
      <c r="F66" s="2" t="s">
        <v>34</v>
      </c>
      <c r="G66" s="2" t="s">
        <v>1242</v>
      </c>
      <c r="H66" s="2" t="s">
        <v>1310</v>
      </c>
      <c r="I66" s="2" t="s">
        <v>1514</v>
      </c>
      <c r="J66" s="2" t="s">
        <v>1515</v>
      </c>
      <c r="K66" s="2" t="s">
        <v>1286</v>
      </c>
      <c r="L66" s="2" t="s">
        <v>1239</v>
      </c>
      <c r="M66" s="2" t="s">
        <v>1315</v>
      </c>
      <c r="N66" s="2" t="s">
        <v>1516</v>
      </c>
      <c r="O66" s="2" t="s">
        <v>1517</v>
      </c>
      <c r="P66" s="2" t="s">
        <v>1257</v>
      </c>
    </row>
    <row r="67" spans="1:16" x14ac:dyDescent="0.3">
      <c r="A67" s="2" t="s">
        <v>1514</v>
      </c>
      <c r="B67" s="2" t="s">
        <v>331</v>
      </c>
      <c r="C67" t="s">
        <v>331</v>
      </c>
      <c r="D67" s="2" t="s">
        <v>72</v>
      </c>
      <c r="E67" s="2" t="s">
        <v>1328</v>
      </c>
      <c r="F67" s="2"/>
      <c r="G67" s="2" t="s">
        <v>1242</v>
      </c>
      <c r="H67" s="2" t="s">
        <v>1237</v>
      </c>
      <c r="I67" s="2" t="s">
        <v>1303</v>
      </c>
      <c r="J67" s="2" t="s">
        <v>1518</v>
      </c>
      <c r="K67" s="2" t="s">
        <v>1286</v>
      </c>
      <c r="L67" s="2" t="s">
        <v>1310</v>
      </c>
      <c r="M67" s="2" t="s">
        <v>1339</v>
      </c>
      <c r="N67" s="2" t="s">
        <v>1291</v>
      </c>
      <c r="O67" s="2" t="s">
        <v>1519</v>
      </c>
      <c r="P67" s="2" t="s">
        <v>1237</v>
      </c>
    </row>
    <row r="68" spans="1:16" x14ac:dyDescent="0.3">
      <c r="A68" s="2" t="s">
        <v>1370</v>
      </c>
      <c r="B68" s="2" t="s">
        <v>302</v>
      </c>
      <c r="C68" t="s">
        <v>302</v>
      </c>
      <c r="D68" s="2" t="s">
        <v>86</v>
      </c>
      <c r="E68" s="2" t="s">
        <v>1249</v>
      </c>
      <c r="F68" s="2"/>
      <c r="G68" s="2" t="s">
        <v>1239</v>
      </c>
      <c r="H68" s="2" t="s">
        <v>1265</v>
      </c>
      <c r="I68" s="2" t="s">
        <v>1261</v>
      </c>
      <c r="J68" s="2" t="s">
        <v>1520</v>
      </c>
      <c r="K68" s="2" t="s">
        <v>1237</v>
      </c>
      <c r="L68" s="2" t="s">
        <v>1299</v>
      </c>
      <c r="M68" s="2" t="s">
        <v>1346</v>
      </c>
      <c r="N68" s="2" t="s">
        <v>1506</v>
      </c>
      <c r="O68" s="2" t="s">
        <v>1521</v>
      </c>
      <c r="P68" s="2" t="s">
        <v>1286</v>
      </c>
    </row>
    <row r="69" spans="1:16" x14ac:dyDescent="0.3">
      <c r="A69" s="2" t="s">
        <v>1504</v>
      </c>
      <c r="B69" s="2" t="s">
        <v>126</v>
      </c>
      <c r="C69" t="s">
        <v>126</v>
      </c>
      <c r="D69" s="2" t="s">
        <v>76</v>
      </c>
      <c r="E69" s="2" t="s">
        <v>1311</v>
      </c>
      <c r="F69" s="2" t="s">
        <v>38</v>
      </c>
      <c r="G69" s="2" t="s">
        <v>1242</v>
      </c>
      <c r="H69" s="2" t="s">
        <v>1242</v>
      </c>
      <c r="I69" s="2" t="s">
        <v>1261</v>
      </c>
      <c r="J69" s="2" t="s">
        <v>1522</v>
      </c>
      <c r="K69" s="2" t="s">
        <v>1237</v>
      </c>
      <c r="L69" s="2" t="s">
        <v>1322</v>
      </c>
      <c r="M69" s="2" t="s">
        <v>1315</v>
      </c>
      <c r="N69" s="2" t="s">
        <v>1455</v>
      </c>
      <c r="O69" s="2" t="s">
        <v>1523</v>
      </c>
      <c r="P69" s="2" t="s">
        <v>1242</v>
      </c>
    </row>
    <row r="70" spans="1:16" x14ac:dyDescent="0.3">
      <c r="A70" s="2" t="s">
        <v>1302</v>
      </c>
      <c r="B70" s="2" t="s">
        <v>234</v>
      </c>
      <c r="C70" t="s">
        <v>234</v>
      </c>
      <c r="D70" s="2" t="s">
        <v>76</v>
      </c>
      <c r="E70" s="2" t="s">
        <v>1249</v>
      </c>
      <c r="F70" s="2"/>
      <c r="G70" s="2" t="s">
        <v>1310</v>
      </c>
      <c r="H70" s="2" t="s">
        <v>1248</v>
      </c>
      <c r="I70" s="2" t="s">
        <v>1508</v>
      </c>
      <c r="J70" s="2" t="s">
        <v>1312</v>
      </c>
      <c r="K70" s="2" t="s">
        <v>1247</v>
      </c>
      <c r="L70" s="2" t="s">
        <v>1341</v>
      </c>
      <c r="M70" s="2" t="s">
        <v>1238</v>
      </c>
      <c r="N70" s="2" t="s">
        <v>1416</v>
      </c>
      <c r="O70" s="2" t="s">
        <v>1524</v>
      </c>
      <c r="P70" s="2" t="s">
        <v>1265</v>
      </c>
    </row>
    <row r="71" spans="1:16" x14ac:dyDescent="0.3">
      <c r="A71" s="2" t="s">
        <v>1350</v>
      </c>
      <c r="B71" s="2" t="s">
        <v>238</v>
      </c>
      <c r="C71" t="s">
        <v>238</v>
      </c>
      <c r="D71" s="2" t="s">
        <v>116</v>
      </c>
      <c r="E71" s="2" t="s">
        <v>1266</v>
      </c>
      <c r="F71" s="2"/>
      <c r="G71" s="2" t="s">
        <v>1296</v>
      </c>
      <c r="H71" s="2" t="s">
        <v>1248</v>
      </c>
      <c r="I71" s="2" t="s">
        <v>1297</v>
      </c>
      <c r="J71" s="2" t="s">
        <v>1240</v>
      </c>
      <c r="K71" s="2" t="s">
        <v>1265</v>
      </c>
      <c r="L71" s="2" t="s">
        <v>1252</v>
      </c>
      <c r="M71" s="2" t="s">
        <v>1409</v>
      </c>
      <c r="N71" s="2" t="s">
        <v>1245</v>
      </c>
      <c r="O71" s="2" t="s">
        <v>1525</v>
      </c>
      <c r="P71" s="2" t="s">
        <v>1286</v>
      </c>
    </row>
    <row r="72" spans="1:16" x14ac:dyDescent="0.3">
      <c r="A72" s="2" t="s">
        <v>1497</v>
      </c>
      <c r="B72" s="2" t="s">
        <v>368</v>
      </c>
      <c r="C72" t="s">
        <v>368</v>
      </c>
      <c r="D72" s="2" t="s">
        <v>130</v>
      </c>
      <c r="E72" s="2" t="s">
        <v>1364</v>
      </c>
      <c r="F72" s="2"/>
      <c r="G72" s="2" t="s">
        <v>1296</v>
      </c>
      <c r="H72" s="2" t="s">
        <v>1237</v>
      </c>
      <c r="I72" s="2" t="s">
        <v>1277</v>
      </c>
      <c r="J72" s="2" t="s">
        <v>1526</v>
      </c>
      <c r="K72" s="2" t="s">
        <v>1286</v>
      </c>
      <c r="L72" s="2" t="s">
        <v>1252</v>
      </c>
      <c r="M72" s="2" t="s">
        <v>1341</v>
      </c>
      <c r="N72" s="2" t="s">
        <v>1455</v>
      </c>
      <c r="O72" s="2" t="s">
        <v>1527</v>
      </c>
      <c r="P72" s="2" t="s">
        <v>1286</v>
      </c>
    </row>
    <row r="73" spans="1:16" x14ac:dyDescent="0.3">
      <c r="A73" s="2" t="s">
        <v>1528</v>
      </c>
      <c r="B73" s="2" t="s">
        <v>89</v>
      </c>
      <c r="C73" t="s">
        <v>89</v>
      </c>
      <c r="D73" s="2" t="s">
        <v>63</v>
      </c>
      <c r="E73" s="2" t="s">
        <v>1238</v>
      </c>
      <c r="F73" s="2" t="s">
        <v>38</v>
      </c>
      <c r="G73" s="2" t="s">
        <v>1242</v>
      </c>
      <c r="H73" s="2" t="s">
        <v>1242</v>
      </c>
      <c r="I73" s="2" t="s">
        <v>1277</v>
      </c>
      <c r="J73" s="2" t="s">
        <v>1294</v>
      </c>
      <c r="K73" s="2" t="s">
        <v>1237</v>
      </c>
      <c r="L73" s="2" t="s">
        <v>1346</v>
      </c>
      <c r="M73" s="2" t="s">
        <v>1307</v>
      </c>
      <c r="N73" s="2" t="s">
        <v>1382</v>
      </c>
      <c r="O73" s="2" t="s">
        <v>1529</v>
      </c>
      <c r="P73" s="2" t="s">
        <v>1252</v>
      </c>
    </row>
    <row r="74" spans="1:16" x14ac:dyDescent="0.3">
      <c r="A74" s="2" t="s">
        <v>1375</v>
      </c>
      <c r="B74" s="2" t="s">
        <v>310</v>
      </c>
      <c r="C74" t="s">
        <v>310</v>
      </c>
      <c r="D74" s="2" t="s">
        <v>37</v>
      </c>
      <c r="E74" s="2" t="s">
        <v>1328</v>
      </c>
      <c r="F74" s="2"/>
      <c r="G74" s="2" t="s">
        <v>1242</v>
      </c>
      <c r="H74" s="2" t="s">
        <v>1286</v>
      </c>
      <c r="I74" s="2" t="s">
        <v>1320</v>
      </c>
      <c r="J74" s="2" t="s">
        <v>1530</v>
      </c>
      <c r="K74" s="2" t="s">
        <v>1248</v>
      </c>
      <c r="L74" s="2" t="s">
        <v>1305</v>
      </c>
      <c r="M74" s="2" t="s">
        <v>1346</v>
      </c>
      <c r="N74" s="2" t="s">
        <v>1455</v>
      </c>
      <c r="O74" s="2" t="s">
        <v>1531</v>
      </c>
      <c r="P74" s="2" t="s">
        <v>1286</v>
      </c>
    </row>
    <row r="75" spans="1:16" x14ac:dyDescent="0.3">
      <c r="A75" s="2" t="s">
        <v>1532</v>
      </c>
      <c r="B75" s="2" t="s">
        <v>157</v>
      </c>
      <c r="C75" t="s">
        <v>157</v>
      </c>
      <c r="D75" s="2" t="s">
        <v>104</v>
      </c>
      <c r="E75" s="2" t="s">
        <v>1311</v>
      </c>
      <c r="F75" s="2" t="s">
        <v>38</v>
      </c>
      <c r="G75" s="2" t="s">
        <v>1239</v>
      </c>
      <c r="H75" s="2" t="s">
        <v>1239</v>
      </c>
      <c r="I75" s="2" t="s">
        <v>1282</v>
      </c>
      <c r="J75" s="2" t="s">
        <v>1533</v>
      </c>
      <c r="K75" s="2" t="s">
        <v>1265</v>
      </c>
      <c r="L75" s="2" t="s">
        <v>1357</v>
      </c>
      <c r="M75" s="2" t="s">
        <v>1249</v>
      </c>
      <c r="N75" s="2" t="s">
        <v>1284</v>
      </c>
      <c r="O75" s="2" t="s">
        <v>1523</v>
      </c>
      <c r="P75" s="2" t="s">
        <v>1275</v>
      </c>
    </row>
    <row r="76" spans="1:16" x14ac:dyDescent="0.3">
      <c r="A76" s="2" t="s">
        <v>1243</v>
      </c>
      <c r="B76" s="2" t="s">
        <v>151</v>
      </c>
      <c r="C76" t="s">
        <v>151</v>
      </c>
      <c r="D76" s="2" t="s">
        <v>86</v>
      </c>
      <c r="E76" s="2" t="s">
        <v>1409</v>
      </c>
      <c r="F76" s="2" t="s">
        <v>38</v>
      </c>
      <c r="G76" s="2" t="s">
        <v>1239</v>
      </c>
      <c r="H76" s="2" t="s">
        <v>1296</v>
      </c>
      <c r="I76" s="2" t="s">
        <v>1488</v>
      </c>
      <c r="J76" s="2" t="s">
        <v>1522</v>
      </c>
      <c r="K76" s="2" t="s">
        <v>1265</v>
      </c>
      <c r="L76" s="2" t="s">
        <v>1242</v>
      </c>
      <c r="M76" s="2" t="s">
        <v>1357</v>
      </c>
      <c r="N76" s="2" t="s">
        <v>1255</v>
      </c>
      <c r="O76" s="2" t="s">
        <v>1534</v>
      </c>
      <c r="P76" s="2" t="s">
        <v>1299</v>
      </c>
    </row>
    <row r="77" spans="1:16" x14ac:dyDescent="0.3">
      <c r="A77" s="2" t="s">
        <v>1244</v>
      </c>
      <c r="B77" s="2" t="s">
        <v>316</v>
      </c>
      <c r="C77" t="s">
        <v>316</v>
      </c>
      <c r="D77" s="2" t="s">
        <v>40</v>
      </c>
      <c r="E77" s="2" t="s">
        <v>1318</v>
      </c>
      <c r="F77" s="2"/>
      <c r="G77" s="2" t="s">
        <v>1242</v>
      </c>
      <c r="H77" s="2" t="s">
        <v>1237</v>
      </c>
      <c r="I77" s="2" t="s">
        <v>1488</v>
      </c>
      <c r="J77" s="2" t="s">
        <v>1535</v>
      </c>
      <c r="K77" s="2" t="s">
        <v>1286</v>
      </c>
      <c r="L77" s="2" t="s">
        <v>1280</v>
      </c>
      <c r="M77" s="2" t="s">
        <v>1341</v>
      </c>
      <c r="N77" s="2" t="s">
        <v>1455</v>
      </c>
      <c r="O77" s="2" t="s">
        <v>1536</v>
      </c>
      <c r="P77" s="2" t="s">
        <v>1237</v>
      </c>
    </row>
    <row r="78" spans="1:16" x14ac:dyDescent="0.3">
      <c r="A78" s="2" t="s">
        <v>1276</v>
      </c>
      <c r="B78" s="2" t="s">
        <v>323</v>
      </c>
      <c r="C78" t="s">
        <v>323</v>
      </c>
      <c r="D78" s="2" t="s">
        <v>78</v>
      </c>
      <c r="E78" s="2" t="s">
        <v>1365</v>
      </c>
      <c r="F78" s="2"/>
      <c r="G78" s="2" t="s">
        <v>1242</v>
      </c>
      <c r="H78" s="2" t="s">
        <v>1248</v>
      </c>
      <c r="I78" s="2" t="s">
        <v>1325</v>
      </c>
      <c r="J78" s="2" t="s">
        <v>1388</v>
      </c>
      <c r="K78" s="2" t="s">
        <v>1286</v>
      </c>
      <c r="L78" s="2" t="s">
        <v>1305</v>
      </c>
      <c r="M78" s="2" t="s">
        <v>1238</v>
      </c>
      <c r="N78" s="2" t="s">
        <v>1316</v>
      </c>
      <c r="O78" s="2" t="s">
        <v>1537</v>
      </c>
      <c r="P78" s="2" t="s">
        <v>1248</v>
      </c>
    </row>
    <row r="79" spans="1:16" x14ac:dyDescent="0.3">
      <c r="A79" s="2" t="s">
        <v>1538</v>
      </c>
      <c r="B79" s="2" t="s">
        <v>361</v>
      </c>
      <c r="C79" t="s">
        <v>361</v>
      </c>
      <c r="D79" s="2" t="s">
        <v>86</v>
      </c>
      <c r="E79" s="2" t="s">
        <v>1328</v>
      </c>
      <c r="F79" s="2"/>
      <c r="G79" s="2" t="s">
        <v>1275</v>
      </c>
      <c r="H79" s="2" t="s">
        <v>1265</v>
      </c>
      <c r="I79" s="2" t="s">
        <v>1325</v>
      </c>
      <c r="J79" s="2" t="s">
        <v>1539</v>
      </c>
      <c r="K79" s="2" t="s">
        <v>1286</v>
      </c>
      <c r="L79" s="2" t="s">
        <v>1310</v>
      </c>
      <c r="M79" s="2" t="s">
        <v>1315</v>
      </c>
      <c r="N79" s="2" t="s">
        <v>1344</v>
      </c>
      <c r="O79" s="2" t="s">
        <v>1540</v>
      </c>
      <c r="P79" s="2" t="s">
        <v>1237</v>
      </c>
    </row>
    <row r="80" spans="1:16" x14ac:dyDescent="0.3">
      <c r="A80" s="2" t="s">
        <v>1541</v>
      </c>
      <c r="B80" s="2" t="s">
        <v>232</v>
      </c>
      <c r="C80" t="s">
        <v>232</v>
      </c>
      <c r="D80" s="2" t="s">
        <v>104</v>
      </c>
      <c r="E80" s="2" t="s">
        <v>1266</v>
      </c>
      <c r="F80" s="2"/>
      <c r="G80" s="2" t="s">
        <v>1242</v>
      </c>
      <c r="H80" s="2" t="s">
        <v>1248</v>
      </c>
      <c r="I80" s="2" t="s">
        <v>1481</v>
      </c>
      <c r="J80" s="2" t="s">
        <v>1542</v>
      </c>
      <c r="K80" s="2" t="s">
        <v>1248</v>
      </c>
      <c r="L80" s="2" t="s">
        <v>1242</v>
      </c>
      <c r="M80" s="2" t="s">
        <v>1346</v>
      </c>
      <c r="N80" s="2" t="s">
        <v>1344</v>
      </c>
      <c r="O80" s="2" t="s">
        <v>1543</v>
      </c>
      <c r="P80" s="2" t="s">
        <v>1237</v>
      </c>
    </row>
    <row r="81" spans="1:16" x14ac:dyDescent="0.3">
      <c r="A81" s="2" t="s">
        <v>1253</v>
      </c>
      <c r="B81" s="2" t="s">
        <v>58</v>
      </c>
      <c r="C81" t="s">
        <v>58</v>
      </c>
      <c r="D81" s="2" t="s">
        <v>44</v>
      </c>
      <c r="E81" s="2" t="s">
        <v>1307</v>
      </c>
      <c r="F81" s="2" t="s">
        <v>38</v>
      </c>
      <c r="G81" s="2" t="s">
        <v>1242</v>
      </c>
      <c r="H81" s="2" t="s">
        <v>1242</v>
      </c>
      <c r="I81" s="2" t="s">
        <v>1481</v>
      </c>
      <c r="J81" s="2" t="s">
        <v>1544</v>
      </c>
      <c r="K81" s="2" t="s">
        <v>1257</v>
      </c>
      <c r="L81" s="2" t="s">
        <v>1315</v>
      </c>
      <c r="M81" s="2" t="s">
        <v>1448</v>
      </c>
      <c r="N81" s="2" t="s">
        <v>1424</v>
      </c>
      <c r="O81" s="2" t="s">
        <v>1545</v>
      </c>
      <c r="P81" s="2" t="s">
        <v>1280</v>
      </c>
    </row>
    <row r="82" spans="1:16" x14ac:dyDescent="0.3">
      <c r="A82" s="2" t="s">
        <v>1546</v>
      </c>
      <c r="B82" s="2" t="s">
        <v>299</v>
      </c>
      <c r="C82" t="s">
        <v>299</v>
      </c>
      <c r="D82" s="2" t="s">
        <v>104</v>
      </c>
      <c r="E82" s="2" t="s">
        <v>1238</v>
      </c>
      <c r="F82" s="2"/>
      <c r="G82" s="2" t="s">
        <v>1293</v>
      </c>
      <c r="H82" s="2" t="s">
        <v>1237</v>
      </c>
      <c r="I82" s="2" t="s">
        <v>1326</v>
      </c>
      <c r="J82" s="2" t="s">
        <v>1547</v>
      </c>
      <c r="K82" s="2" t="s">
        <v>1248</v>
      </c>
      <c r="L82" s="2" t="s">
        <v>1252</v>
      </c>
      <c r="M82" s="2" t="s">
        <v>1289</v>
      </c>
      <c r="N82" s="2" t="s">
        <v>1548</v>
      </c>
      <c r="O82" s="2" t="s">
        <v>1549</v>
      </c>
      <c r="P82" s="2" t="s">
        <v>1286</v>
      </c>
    </row>
    <row r="83" spans="1:16" x14ac:dyDescent="0.3">
      <c r="A83" s="2" t="s">
        <v>1391</v>
      </c>
      <c r="B83" s="2" t="s">
        <v>294</v>
      </c>
      <c r="C83" t="s">
        <v>294</v>
      </c>
      <c r="D83" s="2" t="s">
        <v>46</v>
      </c>
      <c r="E83" s="2" t="s">
        <v>1249</v>
      </c>
      <c r="F83" s="2"/>
      <c r="G83" s="2" t="s">
        <v>1242</v>
      </c>
      <c r="H83" s="2" t="s">
        <v>1248</v>
      </c>
      <c r="I83" s="2" t="s">
        <v>1381</v>
      </c>
      <c r="J83" s="2" t="s">
        <v>1518</v>
      </c>
      <c r="K83" s="2" t="s">
        <v>1257</v>
      </c>
      <c r="L83" s="2" t="s">
        <v>1299</v>
      </c>
      <c r="M83" s="2" t="s">
        <v>1277</v>
      </c>
      <c r="N83" s="2" t="s">
        <v>1419</v>
      </c>
      <c r="O83" s="2" t="s">
        <v>1519</v>
      </c>
      <c r="P83" s="2" t="s">
        <v>1286</v>
      </c>
    </row>
    <row r="84" spans="1:16" x14ac:dyDescent="0.3">
      <c r="A84" s="2" t="s">
        <v>1290</v>
      </c>
      <c r="B84" s="2" t="s">
        <v>336</v>
      </c>
      <c r="C84" t="s">
        <v>336</v>
      </c>
      <c r="D84" s="2" t="s">
        <v>104</v>
      </c>
      <c r="E84" s="2" t="s">
        <v>1238</v>
      </c>
      <c r="F84" s="2"/>
      <c r="G84" s="2" t="s">
        <v>1299</v>
      </c>
      <c r="H84" s="2" t="s">
        <v>1237</v>
      </c>
      <c r="I84" s="2" t="s">
        <v>1381</v>
      </c>
      <c r="J84" s="2" t="s">
        <v>1550</v>
      </c>
      <c r="K84" s="2" t="s">
        <v>1237</v>
      </c>
      <c r="L84" s="2" t="s">
        <v>1296</v>
      </c>
      <c r="M84" s="2" t="s">
        <v>1390</v>
      </c>
      <c r="N84" s="2" t="s">
        <v>1271</v>
      </c>
      <c r="O84" s="2" t="s">
        <v>1551</v>
      </c>
      <c r="P84" s="2" t="s">
        <v>1286</v>
      </c>
    </row>
    <row r="85" spans="1:16" x14ac:dyDescent="0.3">
      <c r="A85" s="2" t="s">
        <v>1485</v>
      </c>
      <c r="B85" s="2" t="s">
        <v>160</v>
      </c>
      <c r="C85" t="s">
        <v>160</v>
      </c>
      <c r="D85" s="2" t="s">
        <v>99</v>
      </c>
      <c r="E85" s="2" t="s">
        <v>1238</v>
      </c>
      <c r="F85" s="2" t="s">
        <v>38</v>
      </c>
      <c r="G85" s="2" t="s">
        <v>1239</v>
      </c>
      <c r="H85" s="2" t="s">
        <v>1239</v>
      </c>
      <c r="I85" s="2" t="s">
        <v>1390</v>
      </c>
      <c r="J85" s="2" t="s">
        <v>1552</v>
      </c>
      <c r="K85" s="2" t="s">
        <v>1248</v>
      </c>
      <c r="L85" s="2" t="s">
        <v>1252</v>
      </c>
      <c r="M85" s="2" t="s">
        <v>1266</v>
      </c>
      <c r="N85" s="2" t="s">
        <v>1416</v>
      </c>
      <c r="O85" s="2" t="s">
        <v>1553</v>
      </c>
      <c r="P85" s="2" t="s">
        <v>1247</v>
      </c>
    </row>
    <row r="86" spans="1:16" x14ac:dyDescent="0.3">
      <c r="A86" s="2" t="s">
        <v>1434</v>
      </c>
      <c r="B86" s="2" t="s">
        <v>148</v>
      </c>
      <c r="C86" t="s">
        <v>148</v>
      </c>
      <c r="D86" s="2" t="s">
        <v>65</v>
      </c>
      <c r="E86" s="2" t="s">
        <v>1365</v>
      </c>
      <c r="F86" s="2" t="s">
        <v>38</v>
      </c>
      <c r="G86" s="2" t="s">
        <v>1242</v>
      </c>
      <c r="H86" s="2" t="s">
        <v>1242</v>
      </c>
      <c r="I86" s="2" t="s">
        <v>1423</v>
      </c>
      <c r="J86" s="2" t="s">
        <v>1261</v>
      </c>
      <c r="K86" s="2" t="s">
        <v>1237</v>
      </c>
      <c r="L86" s="2" t="s">
        <v>1296</v>
      </c>
      <c r="M86" s="2" t="s">
        <v>1310</v>
      </c>
      <c r="N86" s="2" t="s">
        <v>1554</v>
      </c>
      <c r="O86" s="2" t="s">
        <v>1455</v>
      </c>
      <c r="P86" s="2" t="s">
        <v>1305</v>
      </c>
    </row>
    <row r="87" spans="1:16" x14ac:dyDescent="0.3">
      <c r="A87" s="2" t="s">
        <v>1270</v>
      </c>
      <c r="B87" s="2" t="s">
        <v>1555</v>
      </c>
      <c r="C87" t="s">
        <v>122</v>
      </c>
      <c r="D87" s="2" t="s">
        <v>42</v>
      </c>
      <c r="E87" s="2" t="s">
        <v>1314</v>
      </c>
      <c r="F87" s="2" t="s">
        <v>38</v>
      </c>
      <c r="G87" s="2" t="s">
        <v>1242</v>
      </c>
      <c r="H87" s="2" t="s">
        <v>1242</v>
      </c>
      <c r="I87" s="2" t="s">
        <v>1423</v>
      </c>
      <c r="J87" s="2" t="s">
        <v>1556</v>
      </c>
      <c r="K87" s="2" t="s">
        <v>1237</v>
      </c>
      <c r="L87" s="2" t="s">
        <v>1299</v>
      </c>
      <c r="M87" s="2" t="s">
        <v>1341</v>
      </c>
      <c r="N87" s="2" t="s">
        <v>1416</v>
      </c>
      <c r="O87" s="2" t="s">
        <v>1557</v>
      </c>
      <c r="P87" s="2" t="s">
        <v>1265</v>
      </c>
    </row>
    <row r="88" spans="1:16" x14ac:dyDescent="0.3">
      <c r="A88" s="2" t="s">
        <v>1558</v>
      </c>
      <c r="B88" s="2" t="s">
        <v>158</v>
      </c>
      <c r="C88" t="s">
        <v>158</v>
      </c>
      <c r="D88" s="2" t="s">
        <v>74</v>
      </c>
      <c r="E88" s="2" t="s">
        <v>1328</v>
      </c>
      <c r="F88" s="2" t="s">
        <v>38</v>
      </c>
      <c r="G88" s="2" t="s">
        <v>1296</v>
      </c>
      <c r="H88" s="2" t="s">
        <v>1252</v>
      </c>
      <c r="I88" s="2" t="s">
        <v>1349</v>
      </c>
      <c r="J88" s="2" t="s">
        <v>1559</v>
      </c>
      <c r="K88" s="2" t="s">
        <v>1248</v>
      </c>
      <c r="L88" s="2" t="s">
        <v>1322</v>
      </c>
      <c r="M88" s="2" t="s">
        <v>1307</v>
      </c>
      <c r="N88" s="2" t="s">
        <v>1560</v>
      </c>
      <c r="O88" s="2" t="s">
        <v>1561</v>
      </c>
      <c r="P88" s="2" t="s">
        <v>1346</v>
      </c>
    </row>
    <row r="89" spans="1:16" x14ac:dyDescent="0.3">
      <c r="A89" s="2" t="s">
        <v>1478</v>
      </c>
      <c r="B89" s="2" t="s">
        <v>253</v>
      </c>
      <c r="C89" t="s">
        <v>253</v>
      </c>
      <c r="D89" s="2" t="s">
        <v>54</v>
      </c>
      <c r="E89" s="2" t="s">
        <v>1249</v>
      </c>
      <c r="F89" s="2"/>
      <c r="G89" s="2" t="s">
        <v>1260</v>
      </c>
      <c r="H89" s="2" t="s">
        <v>1257</v>
      </c>
      <c r="I89" s="2" t="s">
        <v>1452</v>
      </c>
      <c r="J89" s="2" t="s">
        <v>1368</v>
      </c>
      <c r="K89" s="2" t="s">
        <v>1248</v>
      </c>
      <c r="L89" s="2" t="s">
        <v>1260</v>
      </c>
      <c r="M89" s="2" t="s">
        <v>1242</v>
      </c>
      <c r="N89" s="2" t="s">
        <v>1382</v>
      </c>
      <c r="O89" s="2" t="s">
        <v>1562</v>
      </c>
      <c r="P89" s="2" t="s">
        <v>1237</v>
      </c>
    </row>
    <row r="90" spans="1:16" x14ac:dyDescent="0.3">
      <c r="A90" s="2" t="s">
        <v>1563</v>
      </c>
      <c r="B90" s="2" t="s">
        <v>1564</v>
      </c>
      <c r="C90" t="s">
        <v>112</v>
      </c>
      <c r="D90" s="2" t="s">
        <v>51</v>
      </c>
      <c r="E90" s="2" t="s">
        <v>1249</v>
      </c>
      <c r="F90" s="2" t="s">
        <v>38</v>
      </c>
      <c r="G90" s="2" t="s">
        <v>1293</v>
      </c>
      <c r="H90" s="2" t="s">
        <v>1293</v>
      </c>
      <c r="I90" s="2" t="s">
        <v>1452</v>
      </c>
      <c r="J90" s="2" t="s">
        <v>1565</v>
      </c>
      <c r="K90" s="2" t="s">
        <v>1248</v>
      </c>
      <c r="L90" s="2" t="s">
        <v>1239</v>
      </c>
      <c r="M90" s="2" t="s">
        <v>1238</v>
      </c>
      <c r="N90" s="2" t="s">
        <v>1245</v>
      </c>
      <c r="O90" s="2" t="s">
        <v>1529</v>
      </c>
      <c r="P90" s="2" t="s">
        <v>1257</v>
      </c>
    </row>
    <row r="91" spans="1:16" x14ac:dyDescent="0.3">
      <c r="A91" s="2" t="s">
        <v>1262</v>
      </c>
      <c r="B91" s="2" t="s">
        <v>1566</v>
      </c>
      <c r="C91" t="s">
        <v>156</v>
      </c>
      <c r="D91" s="2" t="s">
        <v>40</v>
      </c>
      <c r="E91" s="2" t="s">
        <v>1364</v>
      </c>
      <c r="F91" s="2" t="s">
        <v>38</v>
      </c>
      <c r="G91" s="2" t="s">
        <v>1252</v>
      </c>
      <c r="H91" s="2" t="s">
        <v>1305</v>
      </c>
      <c r="I91" s="2" t="s">
        <v>1452</v>
      </c>
      <c r="J91" s="2" t="s">
        <v>1567</v>
      </c>
      <c r="K91" s="2" t="s">
        <v>1265</v>
      </c>
      <c r="L91" s="2" t="s">
        <v>1293</v>
      </c>
      <c r="M91" s="2" t="s">
        <v>1238</v>
      </c>
      <c r="N91" s="2" t="s">
        <v>1291</v>
      </c>
      <c r="O91" s="2" t="s">
        <v>1568</v>
      </c>
      <c r="P91" s="2" t="s">
        <v>1280</v>
      </c>
    </row>
    <row r="92" spans="1:16" x14ac:dyDescent="0.3">
      <c r="A92" s="2" t="s">
        <v>1475</v>
      </c>
      <c r="B92" s="2" t="s">
        <v>287</v>
      </c>
      <c r="C92" t="s">
        <v>287</v>
      </c>
      <c r="D92" s="2" t="s">
        <v>135</v>
      </c>
      <c r="E92" s="2" t="s">
        <v>1328</v>
      </c>
      <c r="F92" s="2"/>
      <c r="G92" s="2" t="s">
        <v>1247</v>
      </c>
      <c r="H92" s="2" t="s">
        <v>1237</v>
      </c>
      <c r="I92" s="2" t="s">
        <v>1448</v>
      </c>
      <c r="J92" s="2" t="s">
        <v>1312</v>
      </c>
      <c r="K92" s="2" t="s">
        <v>1248</v>
      </c>
      <c r="L92" s="2" t="s">
        <v>1299</v>
      </c>
      <c r="M92" s="2" t="s">
        <v>1297</v>
      </c>
      <c r="N92" s="2" t="s">
        <v>1473</v>
      </c>
      <c r="O92" s="2" t="s">
        <v>1569</v>
      </c>
      <c r="P92" s="2" t="s">
        <v>1286</v>
      </c>
    </row>
    <row r="93" spans="1:16" x14ac:dyDescent="0.3">
      <c r="A93" s="2" t="s">
        <v>0</v>
      </c>
      <c r="B93" s="2" t="s">
        <v>1</v>
      </c>
      <c r="C93" t="s">
        <v>1</v>
      </c>
      <c r="D93" s="2" t="s">
        <v>2</v>
      </c>
      <c r="E93" s="2" t="s">
        <v>4</v>
      </c>
      <c r="F93" s="2" t="s">
        <v>1157</v>
      </c>
      <c r="G93" s="2" t="s">
        <v>1050</v>
      </c>
      <c r="H93" s="2" t="s">
        <v>1404</v>
      </c>
      <c r="I93" s="2" t="s">
        <v>1405</v>
      </c>
      <c r="J93" s="2" t="s">
        <v>1051</v>
      </c>
      <c r="K93" s="2" t="s">
        <v>1161</v>
      </c>
      <c r="L93" s="2" t="s">
        <v>1162</v>
      </c>
      <c r="M93" s="2" t="s">
        <v>1163</v>
      </c>
      <c r="N93" s="2" t="s">
        <v>1013</v>
      </c>
      <c r="O93" s="2" t="s">
        <v>1406</v>
      </c>
      <c r="P93" s="2" t="s">
        <v>1167</v>
      </c>
    </row>
    <row r="94" spans="1:16" x14ac:dyDescent="0.3">
      <c r="A94" s="2" t="s">
        <v>1570</v>
      </c>
      <c r="B94" s="2" t="s">
        <v>280</v>
      </c>
      <c r="C94" t="s">
        <v>280</v>
      </c>
      <c r="D94" s="2" t="s">
        <v>51</v>
      </c>
      <c r="E94" s="2" t="s">
        <v>1249</v>
      </c>
      <c r="F94" s="2"/>
      <c r="G94" s="2" t="s">
        <v>1252</v>
      </c>
      <c r="H94" s="2" t="s">
        <v>1286</v>
      </c>
      <c r="I94" s="2" t="s">
        <v>1283</v>
      </c>
      <c r="J94" s="2" t="s">
        <v>1571</v>
      </c>
      <c r="K94" s="2" t="s">
        <v>1257</v>
      </c>
      <c r="L94" s="2" t="s">
        <v>1252</v>
      </c>
      <c r="M94" s="2" t="s">
        <v>1283</v>
      </c>
      <c r="N94" s="2" t="s">
        <v>1572</v>
      </c>
      <c r="O94" s="2" t="s">
        <v>1573</v>
      </c>
      <c r="P94" s="2" t="s">
        <v>1237</v>
      </c>
    </row>
    <row r="95" spans="1:16" x14ac:dyDescent="0.3">
      <c r="A95" s="2" t="s">
        <v>1447</v>
      </c>
      <c r="B95" s="2" t="s">
        <v>411</v>
      </c>
      <c r="C95" t="s">
        <v>411</v>
      </c>
      <c r="D95" s="2" t="s">
        <v>80</v>
      </c>
      <c r="E95" s="2" t="s">
        <v>1328</v>
      </c>
      <c r="F95" s="2"/>
      <c r="G95" s="2" t="s">
        <v>1296</v>
      </c>
      <c r="H95" s="2" t="s">
        <v>1286</v>
      </c>
      <c r="I95" s="2" t="s">
        <v>1398</v>
      </c>
      <c r="J95" s="2" t="s">
        <v>1574</v>
      </c>
      <c r="K95" s="2" t="s">
        <v>1286</v>
      </c>
      <c r="L95" s="2" t="s">
        <v>1305</v>
      </c>
      <c r="M95" s="2" t="s">
        <v>1328</v>
      </c>
      <c r="N95" s="2" t="s">
        <v>1344</v>
      </c>
      <c r="O95" s="2" t="s">
        <v>1496</v>
      </c>
      <c r="P95" s="2" t="s">
        <v>1286</v>
      </c>
    </row>
    <row r="96" spans="1:16" x14ac:dyDescent="0.3">
      <c r="A96" s="2" t="s">
        <v>1575</v>
      </c>
      <c r="B96" s="2" t="s">
        <v>298</v>
      </c>
      <c r="C96" t="s">
        <v>298</v>
      </c>
      <c r="D96" s="2" t="s">
        <v>70</v>
      </c>
      <c r="E96" s="2" t="s">
        <v>1307</v>
      </c>
      <c r="F96" s="2"/>
      <c r="G96" s="2" t="s">
        <v>1242</v>
      </c>
      <c r="H96" s="2" t="s">
        <v>1286</v>
      </c>
      <c r="I96" s="2" t="s">
        <v>1398</v>
      </c>
      <c r="J96" s="2" t="s">
        <v>1576</v>
      </c>
      <c r="K96" s="2" t="s">
        <v>1286</v>
      </c>
      <c r="L96" s="2" t="s">
        <v>1305</v>
      </c>
      <c r="M96" s="2" t="s">
        <v>1296</v>
      </c>
      <c r="N96" s="2" t="s">
        <v>1308</v>
      </c>
      <c r="O96" s="2" t="s">
        <v>1577</v>
      </c>
      <c r="P96" s="2" t="s">
        <v>1248</v>
      </c>
    </row>
    <row r="97" spans="1:16" x14ac:dyDescent="0.3">
      <c r="A97" s="2" t="s">
        <v>1472</v>
      </c>
      <c r="B97" s="2" t="s">
        <v>290</v>
      </c>
      <c r="C97" t="s">
        <v>290</v>
      </c>
      <c r="D97" s="2" t="s">
        <v>72</v>
      </c>
      <c r="E97" s="2" t="s">
        <v>1307</v>
      </c>
      <c r="F97" s="2"/>
      <c r="G97" s="2" t="s">
        <v>1242</v>
      </c>
      <c r="H97" s="2" t="s">
        <v>1257</v>
      </c>
      <c r="I97" s="2" t="s">
        <v>1338</v>
      </c>
      <c r="J97" s="2" t="s">
        <v>1578</v>
      </c>
      <c r="K97" s="2" t="s">
        <v>1286</v>
      </c>
      <c r="L97" s="2" t="s">
        <v>1260</v>
      </c>
      <c r="M97" s="2" t="s">
        <v>1457</v>
      </c>
      <c r="N97" s="2" t="s">
        <v>1579</v>
      </c>
      <c r="O97" s="2" t="s">
        <v>1580</v>
      </c>
      <c r="P97" s="2" t="s">
        <v>1286</v>
      </c>
    </row>
    <row r="98" spans="1:16" x14ac:dyDescent="0.3">
      <c r="A98" s="2" t="s">
        <v>1469</v>
      </c>
      <c r="B98" s="2" t="s">
        <v>283</v>
      </c>
      <c r="C98" t="s">
        <v>283</v>
      </c>
      <c r="D98" s="2" t="s">
        <v>135</v>
      </c>
      <c r="E98" s="2" t="s">
        <v>1318</v>
      </c>
      <c r="F98" s="2"/>
      <c r="G98" s="2" t="s">
        <v>1310</v>
      </c>
      <c r="H98" s="2" t="s">
        <v>1286</v>
      </c>
      <c r="I98" s="2" t="s">
        <v>1409</v>
      </c>
      <c r="J98" s="2" t="s">
        <v>1581</v>
      </c>
      <c r="K98" s="2" t="s">
        <v>1286</v>
      </c>
      <c r="L98" s="2" t="s">
        <v>1275</v>
      </c>
      <c r="M98" s="2" t="s">
        <v>1242</v>
      </c>
      <c r="N98" s="2" t="s">
        <v>1308</v>
      </c>
      <c r="O98" s="2" t="s">
        <v>1507</v>
      </c>
      <c r="P98" s="2" t="s">
        <v>1237</v>
      </c>
    </row>
    <row r="99" spans="1:16" x14ac:dyDescent="0.3">
      <c r="A99" s="2" t="s">
        <v>1582</v>
      </c>
      <c r="B99" s="2" t="s">
        <v>388</v>
      </c>
      <c r="C99" t="s">
        <v>388</v>
      </c>
      <c r="D99" s="2" t="s">
        <v>51</v>
      </c>
      <c r="E99" s="2" t="s">
        <v>1266</v>
      </c>
      <c r="F99" s="2"/>
      <c r="G99" s="2" t="s">
        <v>1252</v>
      </c>
      <c r="H99" s="2" t="s">
        <v>1286</v>
      </c>
      <c r="I99" s="2" t="s">
        <v>1409</v>
      </c>
      <c r="J99" s="2" t="s">
        <v>1583</v>
      </c>
      <c r="K99" s="2" t="s">
        <v>1237</v>
      </c>
      <c r="L99" s="2" t="s">
        <v>1299</v>
      </c>
      <c r="M99" s="2" t="s">
        <v>1252</v>
      </c>
      <c r="N99" s="2" t="s">
        <v>1584</v>
      </c>
      <c r="O99" s="2" t="s">
        <v>1585</v>
      </c>
      <c r="P99" s="2" t="s">
        <v>1286</v>
      </c>
    </row>
    <row r="100" spans="1:16" x14ac:dyDescent="0.3">
      <c r="A100" s="2" t="s">
        <v>1586</v>
      </c>
      <c r="B100" s="2" t="s">
        <v>379</v>
      </c>
      <c r="C100" t="s">
        <v>379</v>
      </c>
      <c r="D100" s="2" t="s">
        <v>86</v>
      </c>
      <c r="E100" s="2" t="s">
        <v>1328</v>
      </c>
      <c r="F100" s="2"/>
      <c r="G100" s="2" t="s">
        <v>1275</v>
      </c>
      <c r="H100" s="2" t="s">
        <v>1286</v>
      </c>
      <c r="I100" s="2" t="s">
        <v>1314</v>
      </c>
      <c r="J100" s="2" t="s">
        <v>1421</v>
      </c>
      <c r="K100" s="2" t="s">
        <v>1237</v>
      </c>
      <c r="L100" s="2" t="s">
        <v>1275</v>
      </c>
      <c r="M100" s="2" t="s">
        <v>1311</v>
      </c>
      <c r="N100" s="2" t="s">
        <v>1308</v>
      </c>
      <c r="O100" s="2" t="s">
        <v>1587</v>
      </c>
      <c r="P100" s="2" t="s">
        <v>1286</v>
      </c>
    </row>
    <row r="101" spans="1:16" x14ac:dyDescent="0.3">
      <c r="A101" s="2" t="s">
        <v>1588</v>
      </c>
      <c r="B101" s="2" t="s">
        <v>326</v>
      </c>
      <c r="C101" t="s">
        <v>326</v>
      </c>
      <c r="D101" s="2" t="s">
        <v>88</v>
      </c>
      <c r="E101" s="2" t="s">
        <v>1266</v>
      </c>
      <c r="F101" s="2"/>
      <c r="G101" s="2" t="s">
        <v>1242</v>
      </c>
      <c r="H101" s="2" t="s">
        <v>1237</v>
      </c>
      <c r="I101" s="2" t="s">
        <v>1426</v>
      </c>
      <c r="J101" s="2" t="s">
        <v>1453</v>
      </c>
      <c r="K101" s="2" t="s">
        <v>1286</v>
      </c>
      <c r="L101" s="2" t="s">
        <v>1247</v>
      </c>
      <c r="M101" s="2" t="s">
        <v>1242</v>
      </c>
      <c r="N101" s="2" t="s">
        <v>1402</v>
      </c>
      <c r="O101" s="2" t="s">
        <v>1589</v>
      </c>
      <c r="P101" s="2" t="s">
        <v>1286</v>
      </c>
    </row>
    <row r="102" spans="1:16" x14ac:dyDescent="0.3">
      <c r="A102" s="2" t="s">
        <v>1590</v>
      </c>
      <c r="B102" s="2" t="s">
        <v>137</v>
      </c>
      <c r="C102" t="s">
        <v>137</v>
      </c>
      <c r="D102" s="2" t="s">
        <v>84</v>
      </c>
      <c r="E102" s="2" t="s">
        <v>1352</v>
      </c>
      <c r="F102" s="2" t="s">
        <v>38</v>
      </c>
      <c r="G102" s="2" t="s">
        <v>1239</v>
      </c>
      <c r="H102" s="2" t="s">
        <v>1239</v>
      </c>
      <c r="I102" s="2" t="s">
        <v>1352</v>
      </c>
      <c r="J102" s="2" t="s">
        <v>1574</v>
      </c>
      <c r="K102" s="2" t="s">
        <v>1237</v>
      </c>
      <c r="L102" s="2" t="s">
        <v>1305</v>
      </c>
      <c r="M102" s="2" t="s">
        <v>1252</v>
      </c>
      <c r="N102" s="2" t="s">
        <v>1291</v>
      </c>
      <c r="O102" s="2" t="s">
        <v>1591</v>
      </c>
      <c r="P102" s="2" t="s">
        <v>1299</v>
      </c>
    </row>
    <row r="103" spans="1:16" x14ac:dyDescent="0.3">
      <c r="A103" s="2" t="s">
        <v>1592</v>
      </c>
      <c r="B103" s="2" t="s">
        <v>161</v>
      </c>
      <c r="C103" t="s">
        <v>161</v>
      </c>
      <c r="D103" s="2" t="s">
        <v>130</v>
      </c>
      <c r="E103" s="2" t="s">
        <v>1328</v>
      </c>
      <c r="F103" s="2" t="s">
        <v>38</v>
      </c>
      <c r="G103" s="2" t="s">
        <v>1296</v>
      </c>
      <c r="H103" s="2" t="s">
        <v>1296</v>
      </c>
      <c r="I103" s="2" t="s">
        <v>1254</v>
      </c>
      <c r="J103" s="2" t="s">
        <v>1261</v>
      </c>
      <c r="K103" s="2" t="s">
        <v>1248</v>
      </c>
      <c r="L103" s="2" t="s">
        <v>1280</v>
      </c>
      <c r="M103" s="2" t="s">
        <v>1249</v>
      </c>
      <c r="N103" s="2" t="s">
        <v>1593</v>
      </c>
      <c r="O103" s="2" t="s">
        <v>1271</v>
      </c>
      <c r="P103" s="2" t="s">
        <v>1310</v>
      </c>
    </row>
    <row r="104" spans="1:16" x14ac:dyDescent="0.3">
      <c r="A104" s="2" t="s">
        <v>1466</v>
      </c>
      <c r="B104" s="2" t="s">
        <v>147</v>
      </c>
      <c r="C104" t="s">
        <v>147</v>
      </c>
      <c r="D104" s="2" t="s">
        <v>80</v>
      </c>
      <c r="E104" s="2" t="s">
        <v>1238</v>
      </c>
      <c r="F104" s="2" t="s">
        <v>38</v>
      </c>
      <c r="G104" s="2" t="s">
        <v>1242</v>
      </c>
      <c r="H104" s="2" t="s">
        <v>1242</v>
      </c>
      <c r="I104" s="2" t="s">
        <v>1254</v>
      </c>
      <c r="J104" s="2" t="s">
        <v>1339</v>
      </c>
      <c r="K104" s="2" t="s">
        <v>1248</v>
      </c>
      <c r="L104" s="2" t="s">
        <v>1247</v>
      </c>
      <c r="M104" s="2" t="s">
        <v>1260</v>
      </c>
      <c r="N104" s="2" t="s">
        <v>1594</v>
      </c>
      <c r="O104" s="2" t="s">
        <v>1595</v>
      </c>
      <c r="P104" s="2" t="s">
        <v>1305</v>
      </c>
    </row>
    <row r="105" spans="1:16" x14ac:dyDescent="0.3">
      <c r="A105" s="2" t="s">
        <v>1463</v>
      </c>
      <c r="B105" s="2" t="s">
        <v>162</v>
      </c>
      <c r="C105" t="s">
        <v>162</v>
      </c>
      <c r="D105" s="2" t="s">
        <v>33</v>
      </c>
      <c r="E105" s="2" t="s">
        <v>1266</v>
      </c>
      <c r="F105" s="2" t="s">
        <v>38</v>
      </c>
      <c r="G105" s="2" t="s">
        <v>1296</v>
      </c>
      <c r="H105" s="2" t="s">
        <v>1252</v>
      </c>
      <c r="I105" s="2" t="s">
        <v>1355</v>
      </c>
      <c r="J105" s="2" t="s">
        <v>1596</v>
      </c>
      <c r="K105" s="2" t="s">
        <v>1248</v>
      </c>
      <c r="L105" s="2" t="s">
        <v>1299</v>
      </c>
      <c r="M105" s="2" t="s">
        <v>1341</v>
      </c>
      <c r="N105" s="2" t="s">
        <v>1516</v>
      </c>
      <c r="O105" s="2" t="s">
        <v>1597</v>
      </c>
      <c r="P105" s="2" t="s">
        <v>1296</v>
      </c>
    </row>
    <row r="106" spans="1:16" x14ac:dyDescent="0.3">
      <c r="A106" s="2" t="s">
        <v>1598</v>
      </c>
      <c r="B106" s="2" t="s">
        <v>159</v>
      </c>
      <c r="C106" t="s">
        <v>159</v>
      </c>
      <c r="D106" s="2" t="s">
        <v>78</v>
      </c>
      <c r="E106" s="2" t="s">
        <v>1355</v>
      </c>
      <c r="F106" s="2" t="s">
        <v>38</v>
      </c>
      <c r="G106" s="2" t="s">
        <v>1296</v>
      </c>
      <c r="H106" s="2" t="s">
        <v>1296</v>
      </c>
      <c r="I106" s="2" t="s">
        <v>1355</v>
      </c>
      <c r="J106" s="2" t="s">
        <v>1243</v>
      </c>
      <c r="K106" s="2" t="s">
        <v>1265</v>
      </c>
      <c r="L106" s="2" t="s">
        <v>1252</v>
      </c>
      <c r="M106" s="2" t="s">
        <v>1341</v>
      </c>
      <c r="N106" s="2" t="s">
        <v>1599</v>
      </c>
      <c r="O106" s="2" t="s">
        <v>1419</v>
      </c>
      <c r="P106" s="2" t="s">
        <v>1260</v>
      </c>
    </row>
    <row r="107" spans="1:16" x14ac:dyDescent="0.3">
      <c r="A107" s="2" t="s">
        <v>1600</v>
      </c>
      <c r="B107" s="2" t="s">
        <v>408</v>
      </c>
      <c r="C107" t="s">
        <v>408</v>
      </c>
      <c r="D107" s="2" t="s">
        <v>130</v>
      </c>
      <c r="E107" s="2" t="s">
        <v>1307</v>
      </c>
      <c r="F107" s="2"/>
      <c r="G107" s="2" t="s">
        <v>1242</v>
      </c>
      <c r="H107" s="2" t="s">
        <v>1248</v>
      </c>
      <c r="I107" s="2" t="s">
        <v>1355</v>
      </c>
      <c r="J107" s="2" t="s">
        <v>1600</v>
      </c>
      <c r="K107" s="2" t="s">
        <v>1286</v>
      </c>
      <c r="L107" s="2" t="s">
        <v>1248</v>
      </c>
      <c r="M107" s="2" t="s">
        <v>1239</v>
      </c>
      <c r="N107" s="2" t="s">
        <v>1316</v>
      </c>
      <c r="O107" s="2" t="s">
        <v>1601</v>
      </c>
      <c r="P107" s="2" t="s">
        <v>1286</v>
      </c>
    </row>
    <row r="108" spans="1:16" x14ac:dyDescent="0.3">
      <c r="A108" s="2" t="s">
        <v>1602</v>
      </c>
      <c r="B108" s="2" t="s">
        <v>1603</v>
      </c>
      <c r="C108" t="s">
        <v>150</v>
      </c>
      <c r="D108" s="2" t="s">
        <v>46</v>
      </c>
      <c r="E108" s="2" t="s">
        <v>1364</v>
      </c>
      <c r="F108" s="2" t="s">
        <v>38</v>
      </c>
      <c r="G108" s="2" t="s">
        <v>1239</v>
      </c>
      <c r="H108" s="2" t="s">
        <v>1239</v>
      </c>
      <c r="I108" s="2" t="s">
        <v>1364</v>
      </c>
      <c r="J108" s="2" t="s">
        <v>1303</v>
      </c>
      <c r="K108" s="2" t="s">
        <v>1237</v>
      </c>
      <c r="L108" s="2" t="s">
        <v>1260</v>
      </c>
      <c r="M108" s="2" t="s">
        <v>1293</v>
      </c>
      <c r="N108" s="2" t="s">
        <v>1604</v>
      </c>
      <c r="O108" s="2" t="s">
        <v>1382</v>
      </c>
      <c r="P108" s="2" t="s">
        <v>1305</v>
      </c>
    </row>
    <row r="109" spans="1:16" x14ac:dyDescent="0.3">
      <c r="A109" s="2" t="s">
        <v>1605</v>
      </c>
      <c r="B109" s="2" t="s">
        <v>509</v>
      </c>
      <c r="C109" t="s">
        <v>509</v>
      </c>
      <c r="D109" s="2" t="s">
        <v>74</v>
      </c>
      <c r="E109" s="2" t="s">
        <v>1249</v>
      </c>
      <c r="F109" s="2"/>
      <c r="G109" s="2" t="s">
        <v>1257</v>
      </c>
      <c r="H109" s="2" t="s">
        <v>1237</v>
      </c>
      <c r="I109" s="2" t="s">
        <v>1358</v>
      </c>
      <c r="J109" s="2" t="s">
        <v>1447</v>
      </c>
      <c r="K109" s="2" t="s">
        <v>1286</v>
      </c>
      <c r="L109" s="2" t="s">
        <v>1280</v>
      </c>
      <c r="M109" s="2" t="s">
        <v>1305</v>
      </c>
      <c r="N109" s="2" t="s">
        <v>1606</v>
      </c>
      <c r="O109" s="2" t="s">
        <v>1480</v>
      </c>
      <c r="P109" s="2" t="s">
        <v>1248</v>
      </c>
    </row>
    <row r="110" spans="1:16" x14ac:dyDescent="0.3">
      <c r="A110" s="2" t="s">
        <v>1596</v>
      </c>
      <c r="B110" s="2" t="s">
        <v>327</v>
      </c>
      <c r="C110" t="s">
        <v>327</v>
      </c>
      <c r="D110" s="2" t="s">
        <v>74</v>
      </c>
      <c r="E110" s="2" t="s">
        <v>1238</v>
      </c>
      <c r="F110" s="2"/>
      <c r="G110" s="2" t="s">
        <v>1305</v>
      </c>
      <c r="H110" s="2" t="s">
        <v>1248</v>
      </c>
      <c r="I110" s="2" t="s">
        <v>1318</v>
      </c>
      <c r="J110" s="2" t="s">
        <v>1607</v>
      </c>
      <c r="K110" s="2" t="s">
        <v>1248</v>
      </c>
      <c r="L110" s="2" t="s">
        <v>1280</v>
      </c>
      <c r="M110" s="2" t="s">
        <v>1328</v>
      </c>
      <c r="N110" s="2" t="s">
        <v>1344</v>
      </c>
      <c r="O110" s="2" t="s">
        <v>1608</v>
      </c>
      <c r="P110" s="2" t="s">
        <v>1237</v>
      </c>
    </row>
    <row r="111" spans="1:16" x14ac:dyDescent="0.3">
      <c r="A111" s="2" t="s">
        <v>1460</v>
      </c>
      <c r="B111" s="2" t="s">
        <v>391</v>
      </c>
      <c r="C111" t="s">
        <v>391</v>
      </c>
      <c r="D111" s="2" t="s">
        <v>56</v>
      </c>
      <c r="E111" s="2" t="s">
        <v>1249</v>
      </c>
      <c r="F111" s="2"/>
      <c r="G111" s="2" t="s">
        <v>1275</v>
      </c>
      <c r="H111" s="2" t="s">
        <v>1286</v>
      </c>
      <c r="I111" s="2" t="s">
        <v>1318</v>
      </c>
      <c r="J111" s="2" t="s">
        <v>1609</v>
      </c>
      <c r="K111" s="2" t="s">
        <v>1286</v>
      </c>
      <c r="L111" s="2" t="s">
        <v>1299</v>
      </c>
      <c r="M111" s="2" t="s">
        <v>1339</v>
      </c>
      <c r="N111" s="2" t="s">
        <v>1377</v>
      </c>
      <c r="O111" s="2" t="s">
        <v>1610</v>
      </c>
      <c r="P111" s="2" t="s">
        <v>1286</v>
      </c>
    </row>
    <row r="112" spans="1:16" x14ac:dyDescent="0.3">
      <c r="A112" s="2" t="s">
        <v>1453</v>
      </c>
      <c r="B112" s="2" t="s">
        <v>205</v>
      </c>
      <c r="C112" t="s">
        <v>205</v>
      </c>
      <c r="D112" s="2" t="s">
        <v>48</v>
      </c>
      <c r="E112" s="2" t="s">
        <v>1311</v>
      </c>
      <c r="F112" s="2" t="s">
        <v>1208</v>
      </c>
      <c r="G112" s="2" t="s">
        <v>1299</v>
      </c>
      <c r="H112" s="2" t="s">
        <v>1247</v>
      </c>
      <c r="I112" s="2" t="s">
        <v>1365</v>
      </c>
      <c r="J112" s="2" t="s">
        <v>1364</v>
      </c>
      <c r="K112" s="2" t="s">
        <v>1286</v>
      </c>
      <c r="L112" s="2" t="s">
        <v>1265</v>
      </c>
      <c r="M112" s="2" t="s">
        <v>1310</v>
      </c>
      <c r="N112" s="2" t="s">
        <v>1611</v>
      </c>
      <c r="O112" s="2" t="s">
        <v>1572</v>
      </c>
      <c r="P112" s="2" t="s">
        <v>1237</v>
      </c>
    </row>
    <row r="113" spans="1:16" x14ac:dyDescent="0.3">
      <c r="A113" s="2" t="s">
        <v>1449</v>
      </c>
      <c r="B113" s="2" t="s">
        <v>153</v>
      </c>
      <c r="C113" t="s">
        <v>153</v>
      </c>
      <c r="D113" s="2" t="s">
        <v>54</v>
      </c>
      <c r="E113" s="2" t="s">
        <v>1249</v>
      </c>
      <c r="F113" s="2" t="s">
        <v>38</v>
      </c>
      <c r="G113" s="2" t="s">
        <v>1242</v>
      </c>
      <c r="H113" s="2" t="s">
        <v>1242</v>
      </c>
      <c r="I113" s="2" t="s">
        <v>1365</v>
      </c>
      <c r="J113" s="2" t="s">
        <v>1571</v>
      </c>
      <c r="K113" s="2" t="s">
        <v>1257</v>
      </c>
      <c r="L113" s="2" t="s">
        <v>1239</v>
      </c>
      <c r="M113" s="2" t="s">
        <v>1346</v>
      </c>
      <c r="N113" s="2" t="s">
        <v>1263</v>
      </c>
      <c r="O113" s="2" t="s">
        <v>1612</v>
      </c>
      <c r="P113" s="2" t="s">
        <v>1280</v>
      </c>
    </row>
    <row r="114" spans="1:16" x14ac:dyDescent="0.3">
      <c r="A114" s="2" t="s">
        <v>1607</v>
      </c>
      <c r="B114" s="2" t="s">
        <v>149</v>
      </c>
      <c r="C114" t="s">
        <v>149</v>
      </c>
      <c r="D114" s="2" t="s">
        <v>70</v>
      </c>
      <c r="E114" s="2" t="s">
        <v>1365</v>
      </c>
      <c r="F114" s="2" t="s">
        <v>38</v>
      </c>
      <c r="G114" s="2" t="s">
        <v>1242</v>
      </c>
      <c r="H114" s="2" t="s">
        <v>1242</v>
      </c>
      <c r="I114" s="2" t="s">
        <v>1311</v>
      </c>
      <c r="J114" s="2" t="s">
        <v>1485</v>
      </c>
      <c r="K114" s="2" t="s">
        <v>1248</v>
      </c>
      <c r="L114" s="2" t="s">
        <v>1275</v>
      </c>
      <c r="M114" s="2" t="s">
        <v>1239</v>
      </c>
      <c r="N114" s="2" t="s">
        <v>1606</v>
      </c>
      <c r="O114" s="2" t="s">
        <v>1245</v>
      </c>
      <c r="P114" s="2" t="s">
        <v>1275</v>
      </c>
    </row>
    <row r="115" spans="1:16" x14ac:dyDescent="0.3">
      <c r="A115" s="2" t="s">
        <v>1445</v>
      </c>
      <c r="B115" s="2" t="s">
        <v>218</v>
      </c>
      <c r="C115" t="s">
        <v>218</v>
      </c>
      <c r="D115" s="2" t="s">
        <v>48</v>
      </c>
      <c r="E115" s="2" t="s">
        <v>1318</v>
      </c>
      <c r="F115" s="2" t="s">
        <v>1189</v>
      </c>
      <c r="G115" s="2" t="s">
        <v>1242</v>
      </c>
      <c r="H115" s="2" t="s">
        <v>1247</v>
      </c>
      <c r="I115" s="2" t="s">
        <v>1311</v>
      </c>
      <c r="J115" s="2" t="s">
        <v>1613</v>
      </c>
      <c r="K115" s="2" t="s">
        <v>1237</v>
      </c>
      <c r="L115" s="2" t="s">
        <v>1305</v>
      </c>
      <c r="M115" s="2" t="s">
        <v>1358</v>
      </c>
      <c r="N115" s="2" t="s">
        <v>1473</v>
      </c>
      <c r="O115" s="2" t="s">
        <v>1591</v>
      </c>
      <c r="P115" s="2" t="s">
        <v>1286</v>
      </c>
    </row>
    <row r="116" spans="1:16" x14ac:dyDescent="0.3">
      <c r="A116" s="2" t="s">
        <v>1614</v>
      </c>
      <c r="B116" s="2" t="s">
        <v>306</v>
      </c>
      <c r="C116" t="s">
        <v>306</v>
      </c>
      <c r="D116" s="2" t="s">
        <v>65</v>
      </c>
      <c r="E116" s="2" t="s">
        <v>1249</v>
      </c>
      <c r="F116" s="2"/>
      <c r="G116" s="2" t="s">
        <v>1305</v>
      </c>
      <c r="H116" s="2" t="s">
        <v>1286</v>
      </c>
      <c r="I116" s="2" t="s">
        <v>1311</v>
      </c>
      <c r="J116" s="2" t="s">
        <v>1605</v>
      </c>
      <c r="K116" s="2" t="s">
        <v>1265</v>
      </c>
      <c r="L116" s="2" t="s">
        <v>1299</v>
      </c>
      <c r="M116" s="2" t="s">
        <v>1238</v>
      </c>
      <c r="N116" s="2" t="s">
        <v>1455</v>
      </c>
      <c r="O116" s="2" t="s">
        <v>1615</v>
      </c>
      <c r="P116" s="2" t="s">
        <v>1286</v>
      </c>
    </row>
    <row r="117" spans="1:16" x14ac:dyDescent="0.3">
      <c r="A117" s="2" t="s">
        <v>1442</v>
      </c>
      <c r="B117" s="2" t="s">
        <v>144</v>
      </c>
      <c r="C117" t="s">
        <v>144</v>
      </c>
      <c r="D117" s="2" t="s">
        <v>101</v>
      </c>
      <c r="E117" s="2" t="s">
        <v>1448</v>
      </c>
      <c r="F117" s="2" t="s">
        <v>38</v>
      </c>
      <c r="G117" s="2" t="s">
        <v>1242</v>
      </c>
      <c r="H117" s="2" t="s">
        <v>1242</v>
      </c>
      <c r="I117" s="2" t="s">
        <v>1307</v>
      </c>
      <c r="J117" s="2" t="s">
        <v>1352</v>
      </c>
      <c r="K117" s="2" t="s">
        <v>1257</v>
      </c>
      <c r="L117" s="2" t="s">
        <v>1260</v>
      </c>
      <c r="M117" s="2" t="s">
        <v>1341</v>
      </c>
      <c r="N117" s="2" t="s">
        <v>1554</v>
      </c>
      <c r="O117" s="2" t="s">
        <v>1616</v>
      </c>
      <c r="P117" s="2" t="s">
        <v>1265</v>
      </c>
    </row>
    <row r="118" spans="1:16" x14ac:dyDescent="0.3">
      <c r="A118" s="2" t="s">
        <v>1617</v>
      </c>
      <c r="B118" s="2" t="s">
        <v>213</v>
      </c>
      <c r="C118" t="s">
        <v>213</v>
      </c>
      <c r="D118" s="2" t="s">
        <v>40</v>
      </c>
      <c r="E118" s="2" t="s">
        <v>1307</v>
      </c>
      <c r="F118" s="2" t="s">
        <v>1208</v>
      </c>
      <c r="G118" s="2" t="s">
        <v>1275</v>
      </c>
      <c r="H118" s="2" t="s">
        <v>1280</v>
      </c>
      <c r="I118" s="2" t="s">
        <v>1249</v>
      </c>
      <c r="J118" s="2" t="s">
        <v>1618</v>
      </c>
      <c r="K118" s="2" t="s">
        <v>1286</v>
      </c>
      <c r="L118" s="2" t="s">
        <v>1247</v>
      </c>
      <c r="M118" s="2" t="s">
        <v>1239</v>
      </c>
      <c r="N118" s="2" t="s">
        <v>1579</v>
      </c>
      <c r="O118" s="2" t="s">
        <v>1619</v>
      </c>
      <c r="P118" s="2" t="s">
        <v>1257</v>
      </c>
    </row>
    <row r="119" spans="1:16" x14ac:dyDescent="0.3">
      <c r="A119" s="2" t="s">
        <v>1620</v>
      </c>
      <c r="B119" s="2" t="s">
        <v>444</v>
      </c>
      <c r="C119" t="s">
        <v>444</v>
      </c>
      <c r="D119" s="2" t="s">
        <v>180</v>
      </c>
      <c r="E119" s="2" t="s">
        <v>1266</v>
      </c>
      <c r="F119" s="2"/>
      <c r="G119" s="2" t="s">
        <v>1280</v>
      </c>
      <c r="H119" s="2" t="s">
        <v>1286</v>
      </c>
      <c r="I119" s="2" t="s">
        <v>1249</v>
      </c>
      <c r="J119" s="2" t="s">
        <v>1621</v>
      </c>
      <c r="K119" s="2" t="s">
        <v>1286</v>
      </c>
      <c r="L119" s="2" t="s">
        <v>1247</v>
      </c>
      <c r="M119" s="2" t="s">
        <v>1322</v>
      </c>
      <c r="N119" s="2" t="s">
        <v>1245</v>
      </c>
      <c r="O119" s="2" t="s">
        <v>1622</v>
      </c>
      <c r="P119" s="2" t="s">
        <v>1286</v>
      </c>
    </row>
    <row r="120" spans="1:16" x14ac:dyDescent="0.3">
      <c r="A120" s="2" t="s">
        <v>1439</v>
      </c>
      <c r="B120" s="2" t="s">
        <v>378</v>
      </c>
      <c r="C120" t="s">
        <v>378</v>
      </c>
      <c r="D120" s="2" t="s">
        <v>46</v>
      </c>
      <c r="E120" s="2" t="s">
        <v>1307</v>
      </c>
      <c r="F120" s="2"/>
      <c r="G120" s="2" t="s">
        <v>1242</v>
      </c>
      <c r="H120" s="2" t="s">
        <v>1286</v>
      </c>
      <c r="I120" s="2" t="s">
        <v>1266</v>
      </c>
      <c r="J120" s="2" t="s">
        <v>1620</v>
      </c>
      <c r="K120" s="2" t="s">
        <v>1286</v>
      </c>
      <c r="L120" s="2" t="s">
        <v>1265</v>
      </c>
      <c r="M120" s="2" t="s">
        <v>1239</v>
      </c>
      <c r="N120" s="2" t="s">
        <v>1263</v>
      </c>
      <c r="O120" s="2" t="s">
        <v>1623</v>
      </c>
      <c r="P120" s="2" t="s">
        <v>1237</v>
      </c>
    </row>
    <row r="121" spans="1:16" x14ac:dyDescent="0.3">
      <c r="A121" s="2" t="s">
        <v>1624</v>
      </c>
      <c r="B121" s="2" t="s">
        <v>409</v>
      </c>
      <c r="C121" t="s">
        <v>409</v>
      </c>
      <c r="D121" s="2" t="s">
        <v>61</v>
      </c>
      <c r="E121" s="2" t="s">
        <v>1238</v>
      </c>
      <c r="F121" s="2"/>
      <c r="G121" s="2" t="s">
        <v>1299</v>
      </c>
      <c r="H121" s="2" t="s">
        <v>1286</v>
      </c>
      <c r="I121" s="2" t="s">
        <v>1266</v>
      </c>
      <c r="J121" s="2" t="s">
        <v>1532</v>
      </c>
      <c r="K121" s="2" t="s">
        <v>1237</v>
      </c>
      <c r="L121" s="2" t="s">
        <v>1265</v>
      </c>
      <c r="M121" s="2" t="s">
        <v>1341</v>
      </c>
      <c r="N121" s="2" t="s">
        <v>1402</v>
      </c>
      <c r="O121" s="2" t="s">
        <v>1625</v>
      </c>
      <c r="P121" s="2" t="s">
        <v>1237</v>
      </c>
    </row>
    <row r="122" spans="1:16" x14ac:dyDescent="0.3">
      <c r="A122" s="2" t="s">
        <v>1626</v>
      </c>
      <c r="B122" s="2" t="s">
        <v>262</v>
      </c>
      <c r="C122" t="s">
        <v>262</v>
      </c>
      <c r="D122" s="2" t="s">
        <v>72</v>
      </c>
      <c r="E122" s="2" t="s">
        <v>1307</v>
      </c>
      <c r="F122" s="2"/>
      <c r="G122" s="2" t="s">
        <v>1257</v>
      </c>
      <c r="H122" s="2" t="s">
        <v>1257</v>
      </c>
      <c r="I122" s="2" t="s">
        <v>1328</v>
      </c>
      <c r="J122" s="2" t="s">
        <v>1407</v>
      </c>
      <c r="K122" s="2" t="s">
        <v>1237</v>
      </c>
      <c r="L122" s="2" t="s">
        <v>1305</v>
      </c>
      <c r="M122" s="2" t="s">
        <v>1266</v>
      </c>
      <c r="N122" s="2" t="s">
        <v>1377</v>
      </c>
      <c r="O122" s="2" t="s">
        <v>1627</v>
      </c>
      <c r="P122" s="2" t="s">
        <v>1237</v>
      </c>
    </row>
    <row r="123" spans="1:16" x14ac:dyDescent="0.3">
      <c r="A123" s="2" t="s">
        <v>1436</v>
      </c>
      <c r="B123" s="2" t="s">
        <v>433</v>
      </c>
      <c r="C123" t="s">
        <v>433</v>
      </c>
      <c r="D123" s="2" t="s">
        <v>180</v>
      </c>
      <c r="E123" s="2" t="s">
        <v>1238</v>
      </c>
      <c r="F123" s="2"/>
      <c r="G123" s="2" t="s">
        <v>1310</v>
      </c>
      <c r="H123" s="2" t="s">
        <v>1286</v>
      </c>
      <c r="I123" s="2" t="s">
        <v>1328</v>
      </c>
      <c r="J123" s="2" t="s">
        <v>1575</v>
      </c>
      <c r="K123" s="2" t="s">
        <v>1286</v>
      </c>
      <c r="L123" s="2" t="s">
        <v>1248</v>
      </c>
      <c r="M123" s="2" t="s">
        <v>1349</v>
      </c>
      <c r="N123" s="2" t="s">
        <v>1382</v>
      </c>
      <c r="O123" s="2" t="s">
        <v>1628</v>
      </c>
      <c r="P123" s="2" t="s">
        <v>1286</v>
      </c>
    </row>
    <row r="124" spans="1:16" x14ac:dyDescent="0.3">
      <c r="A124" s="2" t="s">
        <v>0</v>
      </c>
      <c r="B124" s="2" t="s">
        <v>1</v>
      </c>
      <c r="C124" t="s">
        <v>1</v>
      </c>
      <c r="D124" s="2" t="s">
        <v>2</v>
      </c>
      <c r="E124" s="2" t="s">
        <v>4</v>
      </c>
      <c r="F124" s="2" t="s">
        <v>1157</v>
      </c>
      <c r="G124" s="2" t="s">
        <v>1050</v>
      </c>
      <c r="H124" s="2" t="s">
        <v>1404</v>
      </c>
      <c r="I124" s="2" t="s">
        <v>1405</v>
      </c>
      <c r="J124" s="2" t="s">
        <v>1051</v>
      </c>
      <c r="K124" s="2" t="s">
        <v>1161</v>
      </c>
      <c r="L124" s="2" t="s">
        <v>1162</v>
      </c>
      <c r="M124" s="2" t="s">
        <v>1163</v>
      </c>
      <c r="N124" s="2" t="s">
        <v>1013</v>
      </c>
      <c r="O124" s="2" t="s">
        <v>1406</v>
      </c>
      <c r="P124" s="2" t="s">
        <v>1167</v>
      </c>
    </row>
    <row r="125" spans="1:16" x14ac:dyDescent="0.3">
      <c r="A125" s="2" t="s">
        <v>1629</v>
      </c>
      <c r="B125" s="2" t="s">
        <v>350</v>
      </c>
      <c r="C125" t="s">
        <v>350</v>
      </c>
      <c r="D125" s="2" t="s">
        <v>84</v>
      </c>
      <c r="E125" s="2" t="s">
        <v>1266</v>
      </c>
      <c r="F125" s="2"/>
      <c r="G125" s="2" t="s">
        <v>1260</v>
      </c>
      <c r="H125" s="2" t="s">
        <v>1286</v>
      </c>
      <c r="I125" s="2" t="s">
        <v>1328</v>
      </c>
      <c r="J125" s="2" t="s">
        <v>1330</v>
      </c>
      <c r="K125" s="2" t="s">
        <v>1265</v>
      </c>
      <c r="L125" s="2" t="s">
        <v>1280</v>
      </c>
      <c r="M125" s="2" t="s">
        <v>1280</v>
      </c>
      <c r="N125" s="2" t="s">
        <v>1599</v>
      </c>
      <c r="O125" s="2" t="s">
        <v>1630</v>
      </c>
      <c r="P125" s="2" t="s">
        <v>1237</v>
      </c>
    </row>
    <row r="126" spans="1:16" x14ac:dyDescent="0.3">
      <c r="A126" s="2" t="s">
        <v>1631</v>
      </c>
      <c r="B126" s="2" t="s">
        <v>430</v>
      </c>
      <c r="C126" t="s">
        <v>430</v>
      </c>
      <c r="D126" s="2" t="s">
        <v>135</v>
      </c>
      <c r="E126" s="2" t="s">
        <v>1238</v>
      </c>
      <c r="F126" s="2"/>
      <c r="G126" s="2" t="s">
        <v>1239</v>
      </c>
      <c r="H126" s="2" t="s">
        <v>1286</v>
      </c>
      <c r="I126" s="2" t="s">
        <v>1328</v>
      </c>
      <c r="J126" s="2" t="s">
        <v>1290</v>
      </c>
      <c r="K126" s="2" t="s">
        <v>1286</v>
      </c>
      <c r="L126" s="2" t="s">
        <v>1265</v>
      </c>
      <c r="M126" s="2" t="s">
        <v>1341</v>
      </c>
      <c r="N126" s="2" t="s">
        <v>1308</v>
      </c>
      <c r="O126" s="2" t="s">
        <v>1579</v>
      </c>
      <c r="P126" s="2" t="s">
        <v>1286</v>
      </c>
    </row>
    <row r="127" spans="1:16" x14ac:dyDescent="0.3">
      <c r="A127" s="2" t="s">
        <v>1621</v>
      </c>
      <c r="B127" s="2" t="s">
        <v>376</v>
      </c>
      <c r="C127" t="s">
        <v>376</v>
      </c>
      <c r="D127" s="2" t="s">
        <v>84</v>
      </c>
      <c r="E127" s="2" t="s">
        <v>1249</v>
      </c>
      <c r="F127" s="2"/>
      <c r="G127" s="2" t="s">
        <v>1275</v>
      </c>
      <c r="H127" s="2" t="s">
        <v>1286</v>
      </c>
      <c r="I127" s="2" t="s">
        <v>1328</v>
      </c>
      <c r="J127" s="2" t="s">
        <v>1596</v>
      </c>
      <c r="K127" s="2" t="s">
        <v>1237</v>
      </c>
      <c r="L127" s="2" t="s">
        <v>1305</v>
      </c>
      <c r="M127" s="2" t="s">
        <v>1365</v>
      </c>
      <c r="N127" s="2" t="s">
        <v>1271</v>
      </c>
      <c r="O127" s="2" t="s">
        <v>1632</v>
      </c>
      <c r="P127" s="2" t="s">
        <v>1286</v>
      </c>
    </row>
    <row r="128" spans="1:16" x14ac:dyDescent="0.3">
      <c r="A128" s="2" t="s">
        <v>1432</v>
      </c>
      <c r="B128" s="2" t="s">
        <v>285</v>
      </c>
      <c r="C128" t="s">
        <v>285</v>
      </c>
      <c r="D128" s="2" t="s">
        <v>180</v>
      </c>
      <c r="E128" s="2" t="s">
        <v>1266</v>
      </c>
      <c r="F128" s="2" t="s">
        <v>1208</v>
      </c>
      <c r="G128" s="2" t="s">
        <v>1260</v>
      </c>
      <c r="H128" s="2" t="s">
        <v>1280</v>
      </c>
      <c r="I128" s="2" t="s">
        <v>1322</v>
      </c>
      <c r="J128" s="2" t="s">
        <v>1350</v>
      </c>
      <c r="K128" s="2" t="s">
        <v>1286</v>
      </c>
      <c r="L128" s="2" t="s">
        <v>1247</v>
      </c>
      <c r="M128" s="2" t="s">
        <v>1328</v>
      </c>
      <c r="N128" s="2" t="s">
        <v>1316</v>
      </c>
      <c r="O128" s="2" t="s">
        <v>1633</v>
      </c>
      <c r="P128" s="2" t="s">
        <v>1247</v>
      </c>
    </row>
    <row r="129" spans="1:16" x14ac:dyDescent="0.3">
      <c r="A129" s="2" t="s">
        <v>1634</v>
      </c>
      <c r="B129" s="2" t="s">
        <v>186</v>
      </c>
      <c r="C129" t="s">
        <v>186</v>
      </c>
      <c r="D129" s="2" t="s">
        <v>180</v>
      </c>
      <c r="E129" s="2" t="s">
        <v>1249</v>
      </c>
      <c r="F129" s="2" t="s">
        <v>38</v>
      </c>
      <c r="G129" s="2" t="s">
        <v>1305</v>
      </c>
      <c r="H129" s="2" t="s">
        <v>1260</v>
      </c>
      <c r="I129" s="2" t="s">
        <v>1322</v>
      </c>
      <c r="J129" s="2" t="s">
        <v>1448</v>
      </c>
      <c r="K129" s="2" t="s">
        <v>1286</v>
      </c>
      <c r="L129" s="2" t="s">
        <v>1280</v>
      </c>
      <c r="M129" s="2" t="s">
        <v>1296</v>
      </c>
      <c r="N129" s="2" t="s">
        <v>1604</v>
      </c>
      <c r="O129" s="2" t="s">
        <v>1382</v>
      </c>
      <c r="P129" s="2" t="s">
        <v>1265</v>
      </c>
    </row>
    <row r="130" spans="1:16" x14ac:dyDescent="0.3">
      <c r="A130" s="2" t="s">
        <v>1635</v>
      </c>
      <c r="B130" s="2" t="s">
        <v>425</v>
      </c>
      <c r="C130" t="s">
        <v>425</v>
      </c>
      <c r="D130" s="2" t="s">
        <v>37</v>
      </c>
      <c r="E130" s="2" t="s">
        <v>1318</v>
      </c>
      <c r="F130" s="2"/>
      <c r="G130" s="2" t="s">
        <v>1275</v>
      </c>
      <c r="H130" s="2" t="s">
        <v>1237</v>
      </c>
      <c r="I130" s="2" t="s">
        <v>1357</v>
      </c>
      <c r="J130" s="2" t="s">
        <v>1528</v>
      </c>
      <c r="K130" s="2" t="s">
        <v>1286</v>
      </c>
      <c r="L130" s="2" t="s">
        <v>1247</v>
      </c>
      <c r="M130" s="2" t="s">
        <v>1242</v>
      </c>
      <c r="N130" s="2" t="s">
        <v>1584</v>
      </c>
      <c r="O130" s="2" t="s">
        <v>1636</v>
      </c>
      <c r="P130" s="2" t="s">
        <v>1286</v>
      </c>
    </row>
    <row r="131" spans="1:16" x14ac:dyDescent="0.3">
      <c r="A131" s="2" t="s">
        <v>1637</v>
      </c>
      <c r="B131" s="2" t="s">
        <v>224</v>
      </c>
      <c r="C131" t="s">
        <v>224</v>
      </c>
      <c r="D131" s="2" t="s">
        <v>135</v>
      </c>
      <c r="E131" s="2" t="s">
        <v>1328</v>
      </c>
      <c r="F131" s="2" t="s">
        <v>1208</v>
      </c>
      <c r="G131" s="2" t="s">
        <v>1299</v>
      </c>
      <c r="H131" s="2" t="s">
        <v>1275</v>
      </c>
      <c r="I131" s="2" t="s">
        <v>1357</v>
      </c>
      <c r="J131" s="2" t="s">
        <v>1463</v>
      </c>
      <c r="K131" s="2" t="s">
        <v>1286</v>
      </c>
      <c r="L131" s="2" t="s">
        <v>1275</v>
      </c>
      <c r="M131" s="2" t="s">
        <v>1266</v>
      </c>
      <c r="N131" s="2" t="s">
        <v>1245</v>
      </c>
      <c r="O131" s="2" t="s">
        <v>1521</v>
      </c>
      <c r="P131" s="2" t="s">
        <v>1280</v>
      </c>
    </row>
    <row r="132" spans="1:16" x14ac:dyDescent="0.3">
      <c r="A132" s="2" t="s">
        <v>1638</v>
      </c>
      <c r="B132" s="2" t="s">
        <v>163</v>
      </c>
      <c r="C132" t="s">
        <v>163</v>
      </c>
      <c r="D132" s="2" t="s">
        <v>72</v>
      </c>
      <c r="E132" s="2" t="s">
        <v>1364</v>
      </c>
      <c r="F132" s="2" t="s">
        <v>38</v>
      </c>
      <c r="G132" s="2" t="s">
        <v>1260</v>
      </c>
      <c r="H132" s="2" t="s">
        <v>1260</v>
      </c>
      <c r="I132" s="2" t="s">
        <v>1357</v>
      </c>
      <c r="J132" s="2" t="s">
        <v>1504</v>
      </c>
      <c r="K132" s="2" t="s">
        <v>1286</v>
      </c>
      <c r="L132" s="2" t="s">
        <v>1247</v>
      </c>
      <c r="M132" s="2" t="s">
        <v>1252</v>
      </c>
      <c r="N132" s="2" t="s">
        <v>1516</v>
      </c>
      <c r="O132" s="2" t="s">
        <v>1639</v>
      </c>
      <c r="P132" s="2" t="s">
        <v>1247</v>
      </c>
    </row>
    <row r="133" spans="1:16" x14ac:dyDescent="0.3">
      <c r="A133" s="2" t="s">
        <v>1583</v>
      </c>
      <c r="B133" s="2" t="s">
        <v>177</v>
      </c>
      <c r="C133" t="s">
        <v>177</v>
      </c>
      <c r="D133" s="2" t="s">
        <v>33</v>
      </c>
      <c r="E133" s="2" t="s">
        <v>1266</v>
      </c>
      <c r="F133" s="2" t="s">
        <v>49</v>
      </c>
      <c r="G133" s="2" t="s">
        <v>1242</v>
      </c>
      <c r="H133" s="2" t="s">
        <v>1239</v>
      </c>
      <c r="I133" s="2" t="s">
        <v>1315</v>
      </c>
      <c r="J133" s="2" t="s">
        <v>1640</v>
      </c>
      <c r="K133" s="2" t="s">
        <v>1237</v>
      </c>
      <c r="L133" s="2" t="s">
        <v>1275</v>
      </c>
      <c r="M133" s="2" t="s">
        <v>1242</v>
      </c>
      <c r="N133" s="2" t="s">
        <v>1589</v>
      </c>
      <c r="O133" s="2" t="s">
        <v>1641</v>
      </c>
      <c r="P133" s="2" t="s">
        <v>1286</v>
      </c>
    </row>
    <row r="134" spans="1:16" x14ac:dyDescent="0.3">
      <c r="A134" s="2" t="s">
        <v>1618</v>
      </c>
      <c r="B134" s="2" t="s">
        <v>486</v>
      </c>
      <c r="C134" t="s">
        <v>486</v>
      </c>
      <c r="D134" s="2" t="s">
        <v>111</v>
      </c>
      <c r="E134" s="2" t="s">
        <v>1311</v>
      </c>
      <c r="F134" s="2"/>
      <c r="G134" s="2" t="s">
        <v>1257</v>
      </c>
      <c r="H134" s="2" t="s">
        <v>1237</v>
      </c>
      <c r="I134" s="2" t="s">
        <v>1346</v>
      </c>
      <c r="J134" s="2" t="s">
        <v>1390</v>
      </c>
      <c r="K134" s="2" t="s">
        <v>1286</v>
      </c>
      <c r="L134" s="2" t="s">
        <v>1257</v>
      </c>
      <c r="M134" s="2" t="s">
        <v>1252</v>
      </c>
      <c r="N134" s="2" t="s">
        <v>1506</v>
      </c>
      <c r="O134" s="2" t="s">
        <v>1642</v>
      </c>
      <c r="P134" s="2" t="s">
        <v>1286</v>
      </c>
    </row>
    <row r="135" spans="1:16" x14ac:dyDescent="0.3">
      <c r="A135" s="2" t="s">
        <v>1640</v>
      </c>
      <c r="B135" s="2" t="s">
        <v>415</v>
      </c>
      <c r="C135" t="s">
        <v>415</v>
      </c>
      <c r="D135" s="2" t="s">
        <v>61</v>
      </c>
      <c r="E135" s="2" t="s">
        <v>1322</v>
      </c>
      <c r="F135" s="2"/>
      <c r="G135" s="2" t="s">
        <v>1242</v>
      </c>
      <c r="H135" s="2" t="s">
        <v>1237</v>
      </c>
      <c r="I135" s="2" t="s">
        <v>1346</v>
      </c>
      <c r="J135" s="2" t="s">
        <v>1617</v>
      </c>
      <c r="K135" s="2" t="s">
        <v>1286</v>
      </c>
      <c r="L135" s="2" t="s">
        <v>1280</v>
      </c>
      <c r="M135" s="2" t="s">
        <v>1318</v>
      </c>
      <c r="N135" s="2" t="s">
        <v>1630</v>
      </c>
      <c r="O135" s="2" t="s">
        <v>1643</v>
      </c>
      <c r="P135" s="2" t="s">
        <v>1286</v>
      </c>
    </row>
    <row r="136" spans="1:16" x14ac:dyDescent="0.3">
      <c r="A136" s="2" t="s">
        <v>1644</v>
      </c>
      <c r="B136" s="2" t="s">
        <v>246</v>
      </c>
      <c r="C136" t="s">
        <v>246</v>
      </c>
      <c r="D136" s="2" t="s">
        <v>114</v>
      </c>
      <c r="E136" s="2" t="s">
        <v>1266</v>
      </c>
      <c r="F136" s="2" t="s">
        <v>1208</v>
      </c>
      <c r="G136" s="2" t="s">
        <v>1247</v>
      </c>
      <c r="H136" s="2" t="s">
        <v>1247</v>
      </c>
      <c r="I136" s="2" t="s">
        <v>1346</v>
      </c>
      <c r="J136" s="2" t="s">
        <v>1532</v>
      </c>
      <c r="K136" s="2" t="s">
        <v>1286</v>
      </c>
      <c r="L136" s="2" t="s">
        <v>1247</v>
      </c>
      <c r="M136" s="2" t="s">
        <v>1252</v>
      </c>
      <c r="N136" s="2" t="s">
        <v>1416</v>
      </c>
      <c r="O136" s="2" t="s">
        <v>1645</v>
      </c>
      <c r="P136" s="2" t="s">
        <v>1257</v>
      </c>
    </row>
    <row r="137" spans="1:16" x14ac:dyDescent="0.3">
      <c r="A137" s="2" t="s">
        <v>1427</v>
      </c>
      <c r="B137" s="2" t="s">
        <v>1203</v>
      </c>
      <c r="C137" t="s">
        <v>375</v>
      </c>
      <c r="D137" s="2" t="s">
        <v>99</v>
      </c>
      <c r="E137" s="2" t="s">
        <v>1365</v>
      </c>
      <c r="F137" s="2"/>
      <c r="G137" s="2" t="s">
        <v>1242</v>
      </c>
      <c r="H137" s="2" t="s">
        <v>1265</v>
      </c>
      <c r="I137" s="2" t="s">
        <v>1341</v>
      </c>
      <c r="J137" s="2" t="s">
        <v>1600</v>
      </c>
      <c r="K137" s="2" t="s">
        <v>1286</v>
      </c>
      <c r="L137" s="2" t="s">
        <v>1265</v>
      </c>
      <c r="M137" s="2" t="s">
        <v>1423</v>
      </c>
      <c r="N137" s="2" t="s">
        <v>1646</v>
      </c>
      <c r="O137" s="2" t="s">
        <v>1601</v>
      </c>
      <c r="P137" s="2" t="s">
        <v>1286</v>
      </c>
    </row>
    <row r="138" spans="1:16" x14ac:dyDescent="0.3">
      <c r="A138" s="2" t="s">
        <v>1421</v>
      </c>
      <c r="B138" s="2" t="s">
        <v>452</v>
      </c>
      <c r="C138" t="s">
        <v>452</v>
      </c>
      <c r="D138" s="2" t="s">
        <v>76</v>
      </c>
      <c r="E138" s="2" t="s">
        <v>1314</v>
      </c>
      <c r="F138" s="2"/>
      <c r="G138" s="2" t="s">
        <v>1280</v>
      </c>
      <c r="H138" s="2" t="s">
        <v>1237</v>
      </c>
      <c r="I138" s="2" t="s">
        <v>1341</v>
      </c>
      <c r="J138" s="2" t="s">
        <v>1504</v>
      </c>
      <c r="K138" s="2" t="s">
        <v>1286</v>
      </c>
      <c r="L138" s="2" t="s">
        <v>1257</v>
      </c>
      <c r="M138" s="2" t="s">
        <v>1341</v>
      </c>
      <c r="N138" s="2" t="s">
        <v>1455</v>
      </c>
      <c r="O138" s="2" t="s">
        <v>1608</v>
      </c>
      <c r="P138" s="2" t="s">
        <v>1237</v>
      </c>
    </row>
    <row r="139" spans="1:16" x14ac:dyDescent="0.3">
      <c r="A139" s="2" t="s">
        <v>1647</v>
      </c>
      <c r="B139" s="2" t="s">
        <v>494</v>
      </c>
      <c r="C139" t="s">
        <v>494</v>
      </c>
      <c r="D139" s="2" t="s">
        <v>51</v>
      </c>
      <c r="E139" s="2" t="s">
        <v>1365</v>
      </c>
      <c r="F139" s="2"/>
      <c r="G139" s="2" t="s">
        <v>1257</v>
      </c>
      <c r="H139" s="2" t="s">
        <v>1237</v>
      </c>
      <c r="I139" s="2" t="s">
        <v>1341</v>
      </c>
      <c r="J139" s="2" t="s">
        <v>1326</v>
      </c>
      <c r="K139" s="2" t="s">
        <v>1286</v>
      </c>
      <c r="L139" s="2" t="s">
        <v>1257</v>
      </c>
      <c r="M139" s="2" t="s">
        <v>1280</v>
      </c>
      <c r="N139" s="2" t="s">
        <v>1606</v>
      </c>
      <c r="O139" s="2" t="s">
        <v>1648</v>
      </c>
      <c r="P139" s="2" t="s">
        <v>1237</v>
      </c>
    </row>
    <row r="140" spans="1:16" x14ac:dyDescent="0.3">
      <c r="A140" s="2" t="s">
        <v>1494</v>
      </c>
      <c r="B140" s="2" t="s">
        <v>125</v>
      </c>
      <c r="C140" t="s">
        <v>125</v>
      </c>
      <c r="D140" s="2" t="s">
        <v>80</v>
      </c>
      <c r="E140" s="2" t="s">
        <v>1311</v>
      </c>
      <c r="F140" s="2" t="s">
        <v>49</v>
      </c>
      <c r="G140" s="2" t="s">
        <v>1239</v>
      </c>
      <c r="H140" s="2" t="s">
        <v>1239</v>
      </c>
      <c r="I140" s="2" t="s">
        <v>1341</v>
      </c>
      <c r="J140" s="2" t="s">
        <v>1620</v>
      </c>
      <c r="K140" s="2" t="s">
        <v>1237</v>
      </c>
      <c r="L140" s="2" t="s">
        <v>1247</v>
      </c>
      <c r="M140" s="2" t="s">
        <v>1357</v>
      </c>
      <c r="N140" s="2" t="s">
        <v>1589</v>
      </c>
      <c r="O140" s="2" t="s">
        <v>1649</v>
      </c>
      <c r="P140" s="2" t="s">
        <v>1286</v>
      </c>
    </row>
    <row r="141" spans="1:16" x14ac:dyDescent="0.3">
      <c r="A141" s="2" t="s">
        <v>1650</v>
      </c>
      <c r="B141" s="2" t="s">
        <v>423</v>
      </c>
      <c r="C141" t="s">
        <v>423</v>
      </c>
      <c r="D141" s="2" t="s">
        <v>107</v>
      </c>
      <c r="E141" s="2" t="s">
        <v>1307</v>
      </c>
      <c r="F141" s="2"/>
      <c r="G141" s="2" t="s">
        <v>1280</v>
      </c>
      <c r="H141" s="2" t="s">
        <v>1286</v>
      </c>
      <c r="I141" s="2" t="s">
        <v>1341</v>
      </c>
      <c r="J141" s="2" t="s">
        <v>1303</v>
      </c>
      <c r="K141" s="2" t="s">
        <v>1286</v>
      </c>
      <c r="L141" s="2" t="s">
        <v>1247</v>
      </c>
      <c r="M141" s="2" t="s">
        <v>1252</v>
      </c>
      <c r="N141" s="2" t="s">
        <v>1308</v>
      </c>
      <c r="O141" s="2" t="s">
        <v>1615</v>
      </c>
      <c r="P141" s="2" t="s">
        <v>1237</v>
      </c>
    </row>
    <row r="142" spans="1:16" x14ac:dyDescent="0.3">
      <c r="A142" s="2" t="s">
        <v>1414</v>
      </c>
      <c r="B142" s="2" t="s">
        <v>520</v>
      </c>
      <c r="C142" t="s">
        <v>520</v>
      </c>
      <c r="D142" s="2" t="s">
        <v>72</v>
      </c>
      <c r="E142" s="2" t="s">
        <v>1365</v>
      </c>
      <c r="F142" s="2"/>
      <c r="G142" s="2" t="s">
        <v>1248</v>
      </c>
      <c r="H142" s="2" t="s">
        <v>1286</v>
      </c>
      <c r="I142" s="2" t="s">
        <v>1242</v>
      </c>
      <c r="J142" s="2" t="s">
        <v>1452</v>
      </c>
      <c r="K142" s="2" t="s">
        <v>1286</v>
      </c>
      <c r="L142" s="2" t="s">
        <v>1237</v>
      </c>
      <c r="M142" s="2" t="s">
        <v>1299</v>
      </c>
      <c r="N142" s="2" t="s">
        <v>1506</v>
      </c>
      <c r="O142" s="2" t="s">
        <v>1561</v>
      </c>
      <c r="P142" s="2" t="s">
        <v>1286</v>
      </c>
    </row>
    <row r="143" spans="1:16" x14ac:dyDescent="0.3">
      <c r="A143" s="2" t="s">
        <v>1581</v>
      </c>
      <c r="B143" s="2" t="s">
        <v>384</v>
      </c>
      <c r="C143" t="s">
        <v>384</v>
      </c>
      <c r="D143" s="2" t="s">
        <v>33</v>
      </c>
      <c r="E143" s="2" t="s">
        <v>1266</v>
      </c>
      <c r="F143" s="2"/>
      <c r="G143" s="2" t="s">
        <v>1242</v>
      </c>
      <c r="H143" s="2" t="s">
        <v>1286</v>
      </c>
      <c r="I143" s="2" t="s">
        <v>1242</v>
      </c>
      <c r="J143" s="2" t="s">
        <v>1439</v>
      </c>
      <c r="K143" s="2" t="s">
        <v>1237</v>
      </c>
      <c r="L143" s="2" t="s">
        <v>1248</v>
      </c>
      <c r="M143" s="2" t="s">
        <v>1277</v>
      </c>
      <c r="N143" s="2" t="s">
        <v>1651</v>
      </c>
      <c r="O143" s="2" t="s">
        <v>1651</v>
      </c>
      <c r="P143" s="2" t="s">
        <v>1286</v>
      </c>
    </row>
    <row r="144" spans="1:16" x14ac:dyDescent="0.3">
      <c r="A144" s="2" t="s">
        <v>1652</v>
      </c>
      <c r="B144" s="2" t="s">
        <v>309</v>
      </c>
      <c r="C144" t="s">
        <v>309</v>
      </c>
      <c r="D144" s="2" t="s">
        <v>101</v>
      </c>
      <c r="E144" s="2" t="s">
        <v>1318</v>
      </c>
      <c r="F144" s="2"/>
      <c r="G144" s="2" t="s">
        <v>1239</v>
      </c>
      <c r="H144" s="2" t="s">
        <v>1248</v>
      </c>
      <c r="I144" s="2" t="s">
        <v>1239</v>
      </c>
      <c r="J144" s="2" t="s">
        <v>1350</v>
      </c>
      <c r="K144" s="2" t="s">
        <v>1257</v>
      </c>
      <c r="L144" s="2" t="s">
        <v>1247</v>
      </c>
      <c r="M144" s="2" t="s">
        <v>1322</v>
      </c>
      <c r="N144" s="2" t="s">
        <v>1255</v>
      </c>
      <c r="O144" s="2" t="s">
        <v>1255</v>
      </c>
      <c r="P144" s="2" t="s">
        <v>1286</v>
      </c>
    </row>
    <row r="145" spans="1:16" x14ac:dyDescent="0.3">
      <c r="A145" s="2" t="s">
        <v>1653</v>
      </c>
      <c r="B145" s="2" t="s">
        <v>514</v>
      </c>
      <c r="C145" t="s">
        <v>514</v>
      </c>
      <c r="D145" s="2" t="s">
        <v>74</v>
      </c>
      <c r="E145" s="2" t="s">
        <v>1307</v>
      </c>
      <c r="F145" s="2"/>
      <c r="G145" s="2" t="s">
        <v>1242</v>
      </c>
      <c r="H145" s="2" t="s">
        <v>1237</v>
      </c>
      <c r="I145" s="2" t="s">
        <v>1239</v>
      </c>
      <c r="J145" s="2" t="s">
        <v>1398</v>
      </c>
      <c r="K145" s="2" t="s">
        <v>1286</v>
      </c>
      <c r="L145" s="2" t="s">
        <v>1248</v>
      </c>
      <c r="M145" s="2" t="s">
        <v>1280</v>
      </c>
      <c r="N145" s="2" t="s">
        <v>1654</v>
      </c>
      <c r="O145" s="2" t="s">
        <v>1655</v>
      </c>
      <c r="P145" s="2" t="s">
        <v>1286</v>
      </c>
    </row>
    <row r="146" spans="1:16" x14ac:dyDescent="0.3">
      <c r="A146" s="2" t="s">
        <v>1571</v>
      </c>
      <c r="B146" s="2" t="s">
        <v>138</v>
      </c>
      <c r="C146" t="s">
        <v>138</v>
      </c>
      <c r="D146" s="2" t="s">
        <v>65</v>
      </c>
      <c r="E146" s="2" t="s">
        <v>1266</v>
      </c>
      <c r="F146" s="2" t="s">
        <v>49</v>
      </c>
      <c r="G146" s="2" t="s">
        <v>1239</v>
      </c>
      <c r="H146" s="2" t="s">
        <v>1310</v>
      </c>
      <c r="I146" s="2" t="s">
        <v>1293</v>
      </c>
      <c r="J146" s="2" t="s">
        <v>1656</v>
      </c>
      <c r="K146" s="2" t="s">
        <v>1257</v>
      </c>
      <c r="L146" s="2" t="s">
        <v>1247</v>
      </c>
      <c r="M146" s="2" t="s">
        <v>1364</v>
      </c>
      <c r="N146" s="2" t="s">
        <v>1557</v>
      </c>
      <c r="O146" s="2" t="s">
        <v>1537</v>
      </c>
      <c r="P146" s="2" t="s">
        <v>1248</v>
      </c>
    </row>
    <row r="147" spans="1:16" x14ac:dyDescent="0.3">
      <c r="A147" s="2" t="s">
        <v>1657</v>
      </c>
      <c r="B147" s="2" t="s">
        <v>507</v>
      </c>
      <c r="C147" t="s">
        <v>507</v>
      </c>
      <c r="D147" s="2" t="s">
        <v>111</v>
      </c>
      <c r="E147" s="2" t="s">
        <v>1307</v>
      </c>
      <c r="F147" s="2"/>
      <c r="G147" s="2" t="s">
        <v>1252</v>
      </c>
      <c r="H147" s="2" t="s">
        <v>1237</v>
      </c>
      <c r="I147" s="2" t="s">
        <v>1296</v>
      </c>
      <c r="J147" s="2" t="s">
        <v>1311</v>
      </c>
      <c r="K147" s="2" t="s">
        <v>1286</v>
      </c>
      <c r="L147" s="2" t="s">
        <v>1286</v>
      </c>
      <c r="M147" s="2" t="s">
        <v>1260</v>
      </c>
      <c r="N147" s="2" t="s">
        <v>1616</v>
      </c>
      <c r="O147" s="2" t="s">
        <v>1599</v>
      </c>
      <c r="P147" s="2" t="s">
        <v>1286</v>
      </c>
    </row>
    <row r="148" spans="1:16" x14ac:dyDescent="0.3">
      <c r="A148" s="2" t="s">
        <v>1658</v>
      </c>
      <c r="B148" s="2" t="s">
        <v>366</v>
      </c>
      <c r="C148" t="s">
        <v>366</v>
      </c>
      <c r="D148" s="2" t="s">
        <v>54</v>
      </c>
      <c r="E148" s="2" t="s">
        <v>1249</v>
      </c>
      <c r="F148" s="2"/>
      <c r="G148" s="2" t="s">
        <v>1293</v>
      </c>
      <c r="H148" s="2" t="s">
        <v>1286</v>
      </c>
      <c r="I148" s="2" t="s">
        <v>1296</v>
      </c>
      <c r="J148" s="2" t="s">
        <v>1381</v>
      </c>
      <c r="K148" s="2" t="s">
        <v>1248</v>
      </c>
      <c r="L148" s="2" t="s">
        <v>1257</v>
      </c>
      <c r="M148" s="2" t="s">
        <v>1310</v>
      </c>
      <c r="N148" s="2" t="s">
        <v>1344</v>
      </c>
      <c r="O148" s="2" t="s">
        <v>1584</v>
      </c>
      <c r="P148" s="2" t="s">
        <v>1248</v>
      </c>
    </row>
    <row r="149" spans="1:16" x14ac:dyDescent="0.3">
      <c r="A149" s="2" t="s">
        <v>1659</v>
      </c>
      <c r="B149" s="2" t="s">
        <v>211</v>
      </c>
      <c r="C149" t="s">
        <v>211</v>
      </c>
      <c r="D149" s="2" t="s">
        <v>114</v>
      </c>
      <c r="E149" s="2" t="s">
        <v>1352</v>
      </c>
      <c r="F149" s="2" t="s">
        <v>38</v>
      </c>
      <c r="G149" s="2" t="s">
        <v>1260</v>
      </c>
      <c r="H149" s="2" t="s">
        <v>1260</v>
      </c>
      <c r="I149" s="2" t="s">
        <v>1252</v>
      </c>
      <c r="J149" s="2" t="s">
        <v>1357</v>
      </c>
      <c r="K149" s="2" t="s">
        <v>1286</v>
      </c>
      <c r="L149" s="2" t="s">
        <v>1265</v>
      </c>
      <c r="M149" s="2" t="s">
        <v>1299</v>
      </c>
      <c r="N149" s="2" t="s">
        <v>1660</v>
      </c>
      <c r="O149" s="2" t="s">
        <v>1595</v>
      </c>
      <c r="P149" s="2" t="s">
        <v>1260</v>
      </c>
    </row>
    <row r="150" spans="1:16" x14ac:dyDescent="0.3">
      <c r="A150" s="2" t="s">
        <v>1576</v>
      </c>
      <c r="B150" s="2" t="s">
        <v>473</v>
      </c>
      <c r="C150" t="s">
        <v>473</v>
      </c>
      <c r="D150" s="2" t="s">
        <v>61</v>
      </c>
      <c r="E150" s="2" t="s">
        <v>1254</v>
      </c>
      <c r="F150" s="2"/>
      <c r="G150" s="2" t="s">
        <v>1237</v>
      </c>
      <c r="H150" s="2" t="s">
        <v>1286</v>
      </c>
      <c r="I150" s="2" t="s">
        <v>1252</v>
      </c>
      <c r="J150" s="2" t="s">
        <v>1352</v>
      </c>
      <c r="K150" s="2" t="s">
        <v>1237</v>
      </c>
      <c r="L150" s="2" t="s">
        <v>1248</v>
      </c>
      <c r="M150" s="2" t="s">
        <v>1239</v>
      </c>
      <c r="N150" s="2" t="s">
        <v>1661</v>
      </c>
      <c r="O150" s="2" t="s">
        <v>1474</v>
      </c>
      <c r="P150" s="2" t="s">
        <v>1286</v>
      </c>
    </row>
    <row r="151" spans="1:16" x14ac:dyDescent="0.3">
      <c r="A151" s="2" t="s">
        <v>1411</v>
      </c>
      <c r="B151" s="2" t="s">
        <v>526</v>
      </c>
      <c r="C151" t="s">
        <v>526</v>
      </c>
      <c r="D151" s="2" t="s">
        <v>72</v>
      </c>
      <c r="E151" s="2" t="s">
        <v>1238</v>
      </c>
      <c r="F151" s="2"/>
      <c r="G151" s="2" t="s">
        <v>1265</v>
      </c>
      <c r="H151" s="2" t="s">
        <v>1286</v>
      </c>
      <c r="I151" s="2" t="s">
        <v>1252</v>
      </c>
      <c r="J151" s="2" t="s">
        <v>1318</v>
      </c>
      <c r="K151" s="2" t="s">
        <v>1286</v>
      </c>
      <c r="L151" s="2" t="s">
        <v>1257</v>
      </c>
      <c r="M151" s="2" t="s">
        <v>1296</v>
      </c>
      <c r="N151" s="2" t="s">
        <v>1655</v>
      </c>
      <c r="O151" s="2" t="s">
        <v>1651</v>
      </c>
      <c r="P151" s="2" t="s">
        <v>1286</v>
      </c>
    </row>
    <row r="152" spans="1:16" x14ac:dyDescent="0.3">
      <c r="A152" s="2" t="s">
        <v>1574</v>
      </c>
      <c r="B152" s="2" t="s">
        <v>152</v>
      </c>
      <c r="C152" t="s">
        <v>152</v>
      </c>
      <c r="D152" s="2" t="s">
        <v>56</v>
      </c>
      <c r="E152" s="2" t="s">
        <v>1338</v>
      </c>
      <c r="F152" s="2" t="s">
        <v>38</v>
      </c>
      <c r="G152" s="2" t="s">
        <v>1242</v>
      </c>
      <c r="H152" s="2" t="s">
        <v>1242</v>
      </c>
      <c r="I152" s="2" t="s">
        <v>1252</v>
      </c>
      <c r="J152" s="2" t="s">
        <v>1318</v>
      </c>
      <c r="K152" s="2" t="s">
        <v>1286</v>
      </c>
      <c r="L152" s="2" t="s">
        <v>1248</v>
      </c>
      <c r="M152" s="2" t="s">
        <v>1252</v>
      </c>
      <c r="N152" s="2" t="s">
        <v>1655</v>
      </c>
      <c r="O152" s="2" t="s">
        <v>1495</v>
      </c>
      <c r="P152" s="2" t="s">
        <v>1260</v>
      </c>
    </row>
    <row r="153" spans="1:16" x14ac:dyDescent="0.3">
      <c r="A153" s="2" t="s">
        <v>1662</v>
      </c>
      <c r="B153" s="2" t="s">
        <v>532</v>
      </c>
      <c r="C153" t="s">
        <v>532</v>
      </c>
      <c r="D153" s="2" t="s">
        <v>40</v>
      </c>
      <c r="E153" s="2" t="s">
        <v>1238</v>
      </c>
      <c r="F153" s="2"/>
      <c r="G153" s="2" t="s">
        <v>1248</v>
      </c>
      <c r="H153" s="2" t="s">
        <v>1286</v>
      </c>
      <c r="I153" s="2" t="s">
        <v>1310</v>
      </c>
      <c r="J153" s="2" t="s">
        <v>1307</v>
      </c>
      <c r="K153" s="2" t="s">
        <v>1286</v>
      </c>
      <c r="L153" s="2" t="s">
        <v>1248</v>
      </c>
      <c r="M153" s="2" t="s">
        <v>1293</v>
      </c>
      <c r="N153" s="2" t="s">
        <v>1655</v>
      </c>
      <c r="O153" s="2" t="s">
        <v>1663</v>
      </c>
      <c r="P153" s="2" t="s">
        <v>1286</v>
      </c>
    </row>
    <row r="154" spans="1:16" x14ac:dyDescent="0.3">
      <c r="A154" s="2" t="s">
        <v>1664</v>
      </c>
      <c r="B154" s="2" t="s">
        <v>320</v>
      </c>
      <c r="C154" t="s">
        <v>320</v>
      </c>
      <c r="D154" s="2" t="s">
        <v>63</v>
      </c>
      <c r="E154" s="2" t="s">
        <v>1238</v>
      </c>
      <c r="F154" s="2"/>
      <c r="G154" s="2" t="s">
        <v>1242</v>
      </c>
      <c r="H154" s="2" t="s">
        <v>1286</v>
      </c>
      <c r="I154" s="2" t="s">
        <v>1310</v>
      </c>
      <c r="J154" s="2" t="s">
        <v>1341</v>
      </c>
      <c r="K154" s="2" t="s">
        <v>1248</v>
      </c>
      <c r="L154" s="2" t="s">
        <v>1257</v>
      </c>
      <c r="M154" s="2" t="s">
        <v>1252</v>
      </c>
      <c r="N154" s="2" t="s">
        <v>1665</v>
      </c>
      <c r="O154" s="2" t="s">
        <v>1611</v>
      </c>
      <c r="P154" s="2" t="s">
        <v>1248</v>
      </c>
    </row>
    <row r="155" spans="1:16" x14ac:dyDescent="0.3">
      <c r="A155" s="2" t="s">
        <v>0</v>
      </c>
      <c r="B155" s="2" t="s">
        <v>1</v>
      </c>
      <c r="C155" t="s">
        <v>1</v>
      </c>
      <c r="D155" s="2" t="s">
        <v>2</v>
      </c>
      <c r="E155" s="2" t="s">
        <v>4</v>
      </c>
      <c r="F155" s="2" t="s">
        <v>1157</v>
      </c>
      <c r="G155" s="2" t="s">
        <v>1050</v>
      </c>
      <c r="H155" s="2" t="s">
        <v>1404</v>
      </c>
      <c r="I155" s="2" t="s">
        <v>1405</v>
      </c>
      <c r="J155" s="2" t="s">
        <v>1051</v>
      </c>
      <c r="K155" s="2" t="s">
        <v>1161</v>
      </c>
      <c r="L155" s="2" t="s">
        <v>1162</v>
      </c>
      <c r="M155" s="2" t="s">
        <v>1163</v>
      </c>
      <c r="N155" s="2" t="s">
        <v>1013</v>
      </c>
      <c r="O155" s="2" t="s">
        <v>1406</v>
      </c>
      <c r="P155" s="2" t="s">
        <v>1167</v>
      </c>
    </row>
    <row r="156" spans="1:16" x14ac:dyDescent="0.3">
      <c r="A156" s="2" t="s">
        <v>1666</v>
      </c>
      <c r="B156" s="2" t="s">
        <v>527</v>
      </c>
      <c r="C156" t="s">
        <v>527</v>
      </c>
      <c r="D156" s="2" t="s">
        <v>76</v>
      </c>
      <c r="E156" s="2" t="s">
        <v>1307</v>
      </c>
      <c r="F156" s="2"/>
      <c r="G156" s="2" t="s">
        <v>1257</v>
      </c>
      <c r="H156" s="2" t="s">
        <v>1286</v>
      </c>
      <c r="I156" s="2" t="s">
        <v>1305</v>
      </c>
      <c r="J156" s="2" t="s">
        <v>1358</v>
      </c>
      <c r="K156" s="2" t="s">
        <v>1286</v>
      </c>
      <c r="L156" s="2" t="s">
        <v>1257</v>
      </c>
      <c r="M156" s="2" t="s">
        <v>1310</v>
      </c>
      <c r="N156" s="2" t="s">
        <v>1606</v>
      </c>
      <c r="O156" s="2" t="s">
        <v>1636</v>
      </c>
      <c r="P156" s="2" t="s">
        <v>1286</v>
      </c>
    </row>
    <row r="157" spans="1:16" x14ac:dyDescent="0.3">
      <c r="A157" s="2" t="s">
        <v>1407</v>
      </c>
      <c r="B157" s="2" t="s">
        <v>339</v>
      </c>
      <c r="C157" t="s">
        <v>339</v>
      </c>
      <c r="D157" s="2" t="s">
        <v>114</v>
      </c>
      <c r="E157" s="2" t="s">
        <v>1311</v>
      </c>
      <c r="F157" s="2"/>
      <c r="G157" s="2" t="s">
        <v>1257</v>
      </c>
      <c r="H157" s="2" t="s">
        <v>1257</v>
      </c>
      <c r="I157" s="2" t="s">
        <v>1305</v>
      </c>
      <c r="J157" s="2" t="s">
        <v>1398</v>
      </c>
      <c r="K157" s="2" t="s">
        <v>1286</v>
      </c>
      <c r="L157" s="2" t="s">
        <v>1265</v>
      </c>
      <c r="M157" s="2" t="s">
        <v>1310</v>
      </c>
      <c r="N157" s="2" t="s">
        <v>1455</v>
      </c>
      <c r="O157" s="2" t="s">
        <v>1663</v>
      </c>
      <c r="P157" s="2" t="s">
        <v>1286</v>
      </c>
    </row>
    <row r="158" spans="1:16" x14ac:dyDescent="0.3">
      <c r="A158" s="2" t="s">
        <v>1667</v>
      </c>
      <c r="B158" s="2" t="s">
        <v>450</v>
      </c>
      <c r="C158" t="s">
        <v>450</v>
      </c>
      <c r="D158" s="2" t="s">
        <v>74</v>
      </c>
      <c r="E158" s="2" t="s">
        <v>1365</v>
      </c>
      <c r="F158" s="2"/>
      <c r="G158" s="2" t="s">
        <v>1305</v>
      </c>
      <c r="H158" s="2" t="s">
        <v>1286</v>
      </c>
      <c r="I158" s="2" t="s">
        <v>1305</v>
      </c>
      <c r="J158" s="2" t="s">
        <v>1314</v>
      </c>
      <c r="K158" s="2" t="s">
        <v>1237</v>
      </c>
      <c r="L158" s="2" t="s">
        <v>1257</v>
      </c>
      <c r="M158" s="2" t="s">
        <v>1315</v>
      </c>
      <c r="N158" s="2" t="s">
        <v>1366</v>
      </c>
      <c r="O158" s="2" t="s">
        <v>1366</v>
      </c>
      <c r="P158" s="2" t="s">
        <v>1286</v>
      </c>
    </row>
    <row r="159" spans="1:16" x14ac:dyDescent="0.3">
      <c r="A159" s="2" t="s">
        <v>1668</v>
      </c>
      <c r="B159" s="2" t="s">
        <v>373</v>
      </c>
      <c r="C159" t="s">
        <v>373</v>
      </c>
      <c r="D159" s="2" t="s">
        <v>78</v>
      </c>
      <c r="E159" s="2" t="s">
        <v>1238</v>
      </c>
      <c r="F159" s="2"/>
      <c r="G159" s="2" t="s">
        <v>1257</v>
      </c>
      <c r="H159" s="2" t="s">
        <v>1257</v>
      </c>
      <c r="I159" s="2" t="s">
        <v>1305</v>
      </c>
      <c r="J159" s="2" t="s">
        <v>1541</v>
      </c>
      <c r="K159" s="2" t="s">
        <v>1286</v>
      </c>
      <c r="L159" s="2" t="s">
        <v>1265</v>
      </c>
      <c r="M159" s="2" t="s">
        <v>1249</v>
      </c>
      <c r="N159" s="2" t="s">
        <v>1649</v>
      </c>
      <c r="O159" s="2" t="s">
        <v>1669</v>
      </c>
      <c r="P159" s="2" t="s">
        <v>1265</v>
      </c>
    </row>
    <row r="160" spans="1:16" x14ac:dyDescent="0.3">
      <c r="A160" s="2" t="s">
        <v>1400</v>
      </c>
      <c r="B160" s="2" t="s">
        <v>435</v>
      </c>
      <c r="C160" t="s">
        <v>435</v>
      </c>
      <c r="D160" s="2" t="s">
        <v>72</v>
      </c>
      <c r="E160" s="2" t="s">
        <v>1249</v>
      </c>
      <c r="F160" s="2"/>
      <c r="G160" s="2" t="s">
        <v>1237</v>
      </c>
      <c r="H160" s="2" t="s">
        <v>1237</v>
      </c>
      <c r="I160" s="2" t="s">
        <v>1305</v>
      </c>
      <c r="J160" s="2" t="s">
        <v>1322</v>
      </c>
      <c r="K160" s="2" t="s">
        <v>1248</v>
      </c>
      <c r="L160" s="2" t="s">
        <v>1257</v>
      </c>
      <c r="M160" s="2" t="s">
        <v>1239</v>
      </c>
      <c r="N160" s="2" t="s">
        <v>1616</v>
      </c>
      <c r="O160" s="2" t="s">
        <v>1670</v>
      </c>
      <c r="P160" s="2" t="s">
        <v>1286</v>
      </c>
    </row>
    <row r="161" spans="1:16" x14ac:dyDescent="0.3">
      <c r="A161" s="2" t="s">
        <v>1671</v>
      </c>
      <c r="B161" s="2" t="s">
        <v>449</v>
      </c>
      <c r="C161" t="s">
        <v>449</v>
      </c>
      <c r="D161" s="2" t="s">
        <v>70</v>
      </c>
      <c r="E161" s="2" t="s">
        <v>1266</v>
      </c>
      <c r="F161" s="2"/>
      <c r="G161" s="2" t="s">
        <v>1242</v>
      </c>
      <c r="H161" s="2" t="s">
        <v>1265</v>
      </c>
      <c r="I161" s="2" t="s">
        <v>1305</v>
      </c>
      <c r="J161" s="2" t="s">
        <v>1341</v>
      </c>
      <c r="K161" s="2" t="s">
        <v>1286</v>
      </c>
      <c r="L161" s="2" t="s">
        <v>1275</v>
      </c>
      <c r="M161" s="2" t="s">
        <v>1265</v>
      </c>
      <c r="N161" s="2" t="s">
        <v>1660</v>
      </c>
      <c r="O161" s="2" t="s">
        <v>1611</v>
      </c>
      <c r="P161" s="2" t="s">
        <v>1286</v>
      </c>
    </row>
    <row r="162" spans="1:16" x14ac:dyDescent="0.3">
      <c r="A162" s="2" t="s">
        <v>1613</v>
      </c>
      <c r="B162" s="2" t="s">
        <v>199</v>
      </c>
      <c r="C162" t="s">
        <v>199</v>
      </c>
      <c r="D162" s="2" t="s">
        <v>116</v>
      </c>
      <c r="E162" s="2" t="s">
        <v>1266</v>
      </c>
      <c r="F162" s="2" t="s">
        <v>49</v>
      </c>
      <c r="G162" s="2" t="s">
        <v>1296</v>
      </c>
      <c r="H162" s="2" t="s">
        <v>1296</v>
      </c>
      <c r="I162" s="2" t="s">
        <v>1305</v>
      </c>
      <c r="J162" s="2" t="s">
        <v>1472</v>
      </c>
      <c r="K162" s="2" t="s">
        <v>1286</v>
      </c>
      <c r="L162" s="2" t="s">
        <v>1265</v>
      </c>
      <c r="M162" s="2" t="s">
        <v>1365</v>
      </c>
      <c r="N162" s="2" t="s">
        <v>1672</v>
      </c>
      <c r="O162" s="2" t="s">
        <v>1623</v>
      </c>
      <c r="P162" s="2" t="s">
        <v>1286</v>
      </c>
    </row>
    <row r="163" spans="1:16" x14ac:dyDescent="0.3">
      <c r="A163" s="2" t="s">
        <v>1673</v>
      </c>
      <c r="B163" s="2" t="s">
        <v>489</v>
      </c>
      <c r="C163" t="s">
        <v>489</v>
      </c>
      <c r="D163" s="2" t="s">
        <v>56</v>
      </c>
      <c r="E163" s="2" t="s">
        <v>1307</v>
      </c>
      <c r="F163" s="2"/>
      <c r="G163" s="2" t="s">
        <v>1293</v>
      </c>
      <c r="H163" s="2" t="s">
        <v>1286</v>
      </c>
      <c r="I163" s="2" t="s">
        <v>1305</v>
      </c>
      <c r="J163" s="2" t="s">
        <v>1357</v>
      </c>
      <c r="K163" s="2" t="s">
        <v>1286</v>
      </c>
      <c r="L163" s="2" t="s">
        <v>1286</v>
      </c>
      <c r="M163" s="2" t="s">
        <v>1260</v>
      </c>
      <c r="N163" s="2" t="s">
        <v>1604</v>
      </c>
      <c r="O163" s="2" t="s">
        <v>1674</v>
      </c>
      <c r="P163" s="2" t="s">
        <v>1237</v>
      </c>
    </row>
    <row r="164" spans="1:16" x14ac:dyDescent="0.3">
      <c r="A164" s="2" t="s">
        <v>1675</v>
      </c>
      <c r="B164" s="2" t="s">
        <v>503</v>
      </c>
      <c r="C164" t="s">
        <v>503</v>
      </c>
      <c r="D164" s="2" t="s">
        <v>56</v>
      </c>
      <c r="E164" s="2" t="s">
        <v>1358</v>
      </c>
      <c r="F164" s="2"/>
      <c r="G164" s="2" t="s">
        <v>1260</v>
      </c>
      <c r="H164" s="2" t="s">
        <v>1286</v>
      </c>
      <c r="I164" s="2" t="s">
        <v>1305</v>
      </c>
      <c r="J164" s="2" t="s">
        <v>1275</v>
      </c>
      <c r="K164" s="2" t="s">
        <v>1286</v>
      </c>
      <c r="L164" s="2" t="s">
        <v>1237</v>
      </c>
      <c r="M164" s="2" t="s">
        <v>1299</v>
      </c>
      <c r="N164" s="2" t="s">
        <v>1676</v>
      </c>
      <c r="O164" s="2" t="s">
        <v>1677</v>
      </c>
      <c r="P164" s="2" t="s">
        <v>1286</v>
      </c>
    </row>
    <row r="165" spans="1:16" x14ac:dyDescent="0.3">
      <c r="A165" s="2" t="s">
        <v>1656</v>
      </c>
      <c r="B165" s="2" t="s">
        <v>1678</v>
      </c>
      <c r="C165" t="s">
        <v>155</v>
      </c>
      <c r="D165" s="2" t="s">
        <v>48</v>
      </c>
      <c r="E165" s="2" t="s">
        <v>1339</v>
      </c>
      <c r="F165" s="2" t="s">
        <v>38</v>
      </c>
      <c r="G165" s="2" t="s">
        <v>1310</v>
      </c>
      <c r="H165" s="2" t="s">
        <v>1310</v>
      </c>
      <c r="I165" s="2" t="s">
        <v>1299</v>
      </c>
      <c r="J165" s="2" t="s">
        <v>1679</v>
      </c>
      <c r="K165" s="2" t="s">
        <v>1237</v>
      </c>
      <c r="L165" s="2" t="s">
        <v>1248</v>
      </c>
      <c r="M165" s="2" t="s">
        <v>1248</v>
      </c>
      <c r="N165" s="2" t="s">
        <v>1680</v>
      </c>
      <c r="O165" s="2" t="s">
        <v>1680</v>
      </c>
      <c r="P165" s="2" t="s">
        <v>1286</v>
      </c>
    </row>
    <row r="166" spans="1:16" x14ac:dyDescent="0.3">
      <c r="A166" s="2" t="s">
        <v>1681</v>
      </c>
      <c r="B166" s="2" t="s">
        <v>511</v>
      </c>
      <c r="C166" t="s">
        <v>511</v>
      </c>
      <c r="D166" s="2" t="s">
        <v>67</v>
      </c>
      <c r="E166" s="2" t="s">
        <v>1364</v>
      </c>
      <c r="F166" s="2"/>
      <c r="G166" s="2" t="s">
        <v>1310</v>
      </c>
      <c r="H166" s="2" t="s">
        <v>1286</v>
      </c>
      <c r="I166" s="2" t="s">
        <v>1299</v>
      </c>
      <c r="J166" s="2" t="s">
        <v>1339</v>
      </c>
      <c r="K166" s="2" t="s">
        <v>1286</v>
      </c>
      <c r="L166" s="2" t="s">
        <v>1257</v>
      </c>
      <c r="M166" s="2" t="s">
        <v>1310</v>
      </c>
      <c r="N166" s="2" t="s">
        <v>1278</v>
      </c>
      <c r="O166" s="2" t="s">
        <v>1366</v>
      </c>
      <c r="P166" s="2" t="s">
        <v>1286</v>
      </c>
    </row>
    <row r="167" spans="1:16" x14ac:dyDescent="0.3">
      <c r="A167" s="2" t="s">
        <v>1682</v>
      </c>
      <c r="B167" s="2" t="s">
        <v>190</v>
      </c>
      <c r="C167" t="s">
        <v>190</v>
      </c>
      <c r="D167" s="2" t="s">
        <v>135</v>
      </c>
      <c r="E167" s="2" t="s">
        <v>1364</v>
      </c>
      <c r="F167" s="2" t="s">
        <v>38</v>
      </c>
      <c r="G167" s="2" t="s">
        <v>1305</v>
      </c>
      <c r="H167" s="2" t="s">
        <v>1260</v>
      </c>
      <c r="I167" s="2" t="s">
        <v>1299</v>
      </c>
      <c r="J167" s="2" t="s">
        <v>1252</v>
      </c>
      <c r="K167" s="2" t="s">
        <v>1237</v>
      </c>
      <c r="L167" s="2" t="s">
        <v>1248</v>
      </c>
      <c r="M167" s="2" t="s">
        <v>1299</v>
      </c>
      <c r="N167" s="2" t="s">
        <v>1554</v>
      </c>
      <c r="O167" s="2" t="s">
        <v>1594</v>
      </c>
      <c r="P167" s="2" t="s">
        <v>1280</v>
      </c>
    </row>
    <row r="168" spans="1:16" x14ac:dyDescent="0.3">
      <c r="A168" s="2" t="s">
        <v>1396</v>
      </c>
      <c r="B168" s="2" t="s">
        <v>513</v>
      </c>
      <c r="C168" t="s">
        <v>513</v>
      </c>
      <c r="D168" s="2" t="s">
        <v>88</v>
      </c>
      <c r="E168" s="2" t="s">
        <v>1266</v>
      </c>
      <c r="F168" s="2"/>
      <c r="G168" s="2" t="s">
        <v>1305</v>
      </c>
      <c r="H168" s="2" t="s">
        <v>1286</v>
      </c>
      <c r="I168" s="2" t="s">
        <v>1299</v>
      </c>
      <c r="J168" s="2" t="s">
        <v>1311</v>
      </c>
      <c r="K168" s="2" t="s">
        <v>1286</v>
      </c>
      <c r="L168" s="2" t="s">
        <v>1237</v>
      </c>
      <c r="M168" s="2" t="s">
        <v>1299</v>
      </c>
      <c r="N168" s="2" t="s">
        <v>1606</v>
      </c>
      <c r="O168" s="2" t="s">
        <v>1506</v>
      </c>
      <c r="P168" s="2" t="s">
        <v>1286</v>
      </c>
    </row>
    <row r="169" spans="1:16" x14ac:dyDescent="0.3">
      <c r="A169" s="2" t="s">
        <v>1683</v>
      </c>
      <c r="B169" s="2" t="s">
        <v>228</v>
      </c>
      <c r="C169" t="s">
        <v>228</v>
      </c>
      <c r="D169" s="2" t="s">
        <v>135</v>
      </c>
      <c r="E169" s="2" t="s">
        <v>1328</v>
      </c>
      <c r="F169" s="2"/>
      <c r="G169" s="2" t="s">
        <v>1242</v>
      </c>
      <c r="H169" s="2" t="s">
        <v>1248</v>
      </c>
      <c r="I169" s="2" t="s">
        <v>1299</v>
      </c>
      <c r="J169" s="2" t="s">
        <v>1558</v>
      </c>
      <c r="K169" s="2" t="s">
        <v>1237</v>
      </c>
      <c r="L169" s="2" t="s">
        <v>1248</v>
      </c>
      <c r="M169" s="2" t="s">
        <v>1370</v>
      </c>
      <c r="N169" s="2" t="s">
        <v>1684</v>
      </c>
      <c r="O169" s="2" t="s">
        <v>1424</v>
      </c>
      <c r="P169" s="2" t="s">
        <v>1237</v>
      </c>
    </row>
    <row r="170" spans="1:16" x14ac:dyDescent="0.3">
      <c r="A170" s="2" t="s">
        <v>1685</v>
      </c>
      <c r="B170" s="2" t="s">
        <v>569</v>
      </c>
      <c r="C170" t="s">
        <v>569</v>
      </c>
      <c r="D170" s="2" t="s">
        <v>130</v>
      </c>
      <c r="E170" s="2" t="s">
        <v>1266</v>
      </c>
      <c r="F170" s="2"/>
      <c r="G170" s="2" t="s">
        <v>1257</v>
      </c>
      <c r="H170" s="2" t="s">
        <v>1286</v>
      </c>
      <c r="I170" s="2" t="s">
        <v>1260</v>
      </c>
      <c r="J170" s="2" t="s">
        <v>1252</v>
      </c>
      <c r="K170" s="2" t="s">
        <v>1286</v>
      </c>
      <c r="L170" s="2" t="s">
        <v>1237</v>
      </c>
      <c r="M170" s="2" t="s">
        <v>1305</v>
      </c>
      <c r="N170" s="2" t="s">
        <v>1665</v>
      </c>
      <c r="O170" s="2" t="s">
        <v>1416</v>
      </c>
      <c r="P170" s="2" t="s">
        <v>1286</v>
      </c>
    </row>
    <row r="171" spans="1:16" x14ac:dyDescent="0.3">
      <c r="A171" s="2" t="s">
        <v>1686</v>
      </c>
      <c r="B171" s="2" t="s">
        <v>274</v>
      </c>
      <c r="C171" t="s">
        <v>274</v>
      </c>
      <c r="D171" s="2" t="s">
        <v>72</v>
      </c>
      <c r="E171" s="2" t="s">
        <v>1249</v>
      </c>
      <c r="F171" s="2" t="s">
        <v>1208</v>
      </c>
      <c r="G171" s="2" t="s">
        <v>1247</v>
      </c>
      <c r="H171" s="2" t="s">
        <v>1247</v>
      </c>
      <c r="I171" s="2" t="s">
        <v>1260</v>
      </c>
      <c r="J171" s="2" t="s">
        <v>1364</v>
      </c>
      <c r="K171" s="2" t="s">
        <v>1286</v>
      </c>
      <c r="L171" s="2" t="s">
        <v>1237</v>
      </c>
      <c r="M171" s="2" t="s">
        <v>1299</v>
      </c>
      <c r="N171" s="2" t="s">
        <v>1455</v>
      </c>
      <c r="O171" s="2" t="s">
        <v>1560</v>
      </c>
      <c r="P171" s="2" t="s">
        <v>1237</v>
      </c>
    </row>
    <row r="172" spans="1:16" x14ac:dyDescent="0.3">
      <c r="A172" s="2" t="s">
        <v>1393</v>
      </c>
      <c r="B172" s="2" t="s">
        <v>571</v>
      </c>
      <c r="C172" t="s">
        <v>571</v>
      </c>
      <c r="D172" s="2" t="s">
        <v>180</v>
      </c>
      <c r="E172" s="2" t="s">
        <v>1238</v>
      </c>
      <c r="F172" s="2"/>
      <c r="G172" s="2" t="s">
        <v>1257</v>
      </c>
      <c r="H172" s="2" t="s">
        <v>1286</v>
      </c>
      <c r="I172" s="2" t="s">
        <v>1260</v>
      </c>
      <c r="J172" s="2" t="s">
        <v>1275</v>
      </c>
      <c r="K172" s="2" t="s">
        <v>1286</v>
      </c>
      <c r="L172" s="2" t="s">
        <v>1286</v>
      </c>
      <c r="M172" s="2" t="s">
        <v>1260</v>
      </c>
      <c r="N172" s="2" t="s">
        <v>1677</v>
      </c>
      <c r="O172" s="2" t="s">
        <v>1599</v>
      </c>
      <c r="P172" s="2" t="s">
        <v>1286</v>
      </c>
    </row>
    <row r="173" spans="1:16" x14ac:dyDescent="0.3">
      <c r="A173" s="2" t="s">
        <v>1687</v>
      </c>
      <c r="B173" s="2" t="s">
        <v>100</v>
      </c>
      <c r="C173" t="s">
        <v>100</v>
      </c>
      <c r="D173" s="2" t="s">
        <v>101</v>
      </c>
      <c r="E173" s="2" t="s">
        <v>1254</v>
      </c>
      <c r="F173" s="2" t="s">
        <v>49</v>
      </c>
      <c r="G173" s="2" t="s">
        <v>1242</v>
      </c>
      <c r="H173" s="2" t="s">
        <v>1296</v>
      </c>
      <c r="I173" s="2" t="s">
        <v>1260</v>
      </c>
      <c r="J173" s="2" t="s">
        <v>1311</v>
      </c>
      <c r="K173" s="2" t="s">
        <v>1286</v>
      </c>
      <c r="L173" s="2" t="s">
        <v>1248</v>
      </c>
      <c r="M173" s="2" t="s">
        <v>1299</v>
      </c>
      <c r="N173" s="2" t="s">
        <v>1572</v>
      </c>
      <c r="O173" s="2" t="s">
        <v>1660</v>
      </c>
      <c r="P173" s="2" t="s">
        <v>1257</v>
      </c>
    </row>
    <row r="174" spans="1:16" x14ac:dyDescent="0.3">
      <c r="A174" s="2" t="s">
        <v>1520</v>
      </c>
      <c r="B174" s="2" t="s">
        <v>1188</v>
      </c>
      <c r="C174" t="s">
        <v>141</v>
      </c>
      <c r="D174" s="2" t="s">
        <v>51</v>
      </c>
      <c r="E174" s="2" t="s">
        <v>1238</v>
      </c>
      <c r="F174" s="2" t="s">
        <v>49</v>
      </c>
      <c r="G174" s="2" t="s">
        <v>1252</v>
      </c>
      <c r="H174" s="2" t="s">
        <v>1252</v>
      </c>
      <c r="I174" s="2" t="s">
        <v>1260</v>
      </c>
      <c r="J174" s="2" t="s">
        <v>1266</v>
      </c>
      <c r="K174" s="2" t="s">
        <v>1286</v>
      </c>
      <c r="L174" s="2" t="s">
        <v>1237</v>
      </c>
      <c r="M174" s="2" t="s">
        <v>1247</v>
      </c>
      <c r="N174" s="2" t="s">
        <v>1688</v>
      </c>
      <c r="O174" s="2" t="s">
        <v>1593</v>
      </c>
      <c r="P174" s="2" t="s">
        <v>1286</v>
      </c>
    </row>
    <row r="175" spans="1:16" x14ac:dyDescent="0.3">
      <c r="A175" s="2" t="s">
        <v>1689</v>
      </c>
      <c r="B175" s="2" t="s">
        <v>398</v>
      </c>
      <c r="C175" t="s">
        <v>398</v>
      </c>
      <c r="D175" s="2" t="s">
        <v>104</v>
      </c>
      <c r="E175" s="2" t="s">
        <v>1352</v>
      </c>
      <c r="F175" s="2"/>
      <c r="G175" s="2" t="s">
        <v>1265</v>
      </c>
      <c r="H175" s="2" t="s">
        <v>1237</v>
      </c>
      <c r="I175" s="2" t="s">
        <v>1260</v>
      </c>
      <c r="J175" s="2" t="s">
        <v>1248</v>
      </c>
      <c r="K175" s="2" t="s">
        <v>1286</v>
      </c>
      <c r="L175" s="2" t="s">
        <v>1286</v>
      </c>
      <c r="M175" s="2" t="s">
        <v>1280</v>
      </c>
      <c r="N175" s="2" t="s">
        <v>1690</v>
      </c>
      <c r="O175" s="2" t="s">
        <v>1691</v>
      </c>
      <c r="P175" s="2" t="s">
        <v>1248</v>
      </c>
    </row>
    <row r="176" spans="1:16" x14ac:dyDescent="0.3">
      <c r="A176" s="2" t="s">
        <v>1388</v>
      </c>
      <c r="B176" s="2" t="s">
        <v>332</v>
      </c>
      <c r="C176" t="s">
        <v>332</v>
      </c>
      <c r="D176" s="2" t="s">
        <v>107</v>
      </c>
      <c r="E176" s="2" t="s">
        <v>1249</v>
      </c>
      <c r="F176" s="2" t="s">
        <v>49</v>
      </c>
      <c r="G176" s="2" t="s">
        <v>1239</v>
      </c>
      <c r="H176" s="2" t="s">
        <v>1260</v>
      </c>
      <c r="I176" s="2" t="s">
        <v>1260</v>
      </c>
      <c r="J176" s="2" t="s">
        <v>1381</v>
      </c>
      <c r="K176" s="2" t="s">
        <v>1286</v>
      </c>
      <c r="L176" s="2" t="s">
        <v>1265</v>
      </c>
      <c r="M176" s="2" t="s">
        <v>1242</v>
      </c>
      <c r="N176" s="2" t="s">
        <v>1646</v>
      </c>
      <c r="O176" s="2" t="s">
        <v>1516</v>
      </c>
      <c r="P176" s="2" t="s">
        <v>1286</v>
      </c>
    </row>
    <row r="177" spans="1:16" x14ac:dyDescent="0.3">
      <c r="A177" s="2" t="s">
        <v>1384</v>
      </c>
      <c r="B177" s="2" t="s">
        <v>495</v>
      </c>
      <c r="C177" t="s">
        <v>495</v>
      </c>
      <c r="D177" s="2" t="s">
        <v>48</v>
      </c>
      <c r="E177" s="2" t="s">
        <v>1238</v>
      </c>
      <c r="F177" s="2"/>
      <c r="G177" s="2" t="s">
        <v>1242</v>
      </c>
      <c r="H177" s="2" t="s">
        <v>1286</v>
      </c>
      <c r="I177" s="2" t="s">
        <v>1260</v>
      </c>
      <c r="J177" s="2" t="s">
        <v>1297</v>
      </c>
      <c r="K177" s="2" t="s">
        <v>1286</v>
      </c>
      <c r="L177" s="2" t="s">
        <v>1248</v>
      </c>
      <c r="M177" s="2" t="s">
        <v>1364</v>
      </c>
      <c r="N177" s="2" t="s">
        <v>1692</v>
      </c>
      <c r="O177" s="2" t="s">
        <v>1344</v>
      </c>
      <c r="P177" s="2" t="s">
        <v>1286</v>
      </c>
    </row>
    <row r="178" spans="1:16" x14ac:dyDescent="0.3">
      <c r="A178" s="2" t="s">
        <v>1379</v>
      </c>
      <c r="B178" s="2" t="s">
        <v>577</v>
      </c>
      <c r="C178" t="s">
        <v>577</v>
      </c>
      <c r="D178" s="2" t="s">
        <v>33</v>
      </c>
      <c r="E178" s="2" t="s">
        <v>1249</v>
      </c>
      <c r="F178" s="2"/>
      <c r="G178" s="2" t="s">
        <v>1248</v>
      </c>
      <c r="H178" s="2" t="s">
        <v>1248</v>
      </c>
      <c r="I178" s="2" t="s">
        <v>1275</v>
      </c>
      <c r="J178" s="2" t="s">
        <v>1328</v>
      </c>
      <c r="K178" s="2" t="s">
        <v>1286</v>
      </c>
      <c r="L178" s="2" t="s">
        <v>1248</v>
      </c>
      <c r="M178" s="2" t="s">
        <v>1310</v>
      </c>
      <c r="N178" s="2" t="s">
        <v>1402</v>
      </c>
      <c r="O178" s="2" t="s">
        <v>1608</v>
      </c>
      <c r="P178" s="2" t="s">
        <v>1237</v>
      </c>
    </row>
    <row r="179" spans="1:16" x14ac:dyDescent="0.3">
      <c r="A179" s="2" t="s">
        <v>1693</v>
      </c>
      <c r="B179" s="2" t="s">
        <v>1202</v>
      </c>
      <c r="C179" t="s">
        <v>397</v>
      </c>
      <c r="D179" s="2" t="s">
        <v>46</v>
      </c>
      <c r="E179" s="2" t="s">
        <v>1307</v>
      </c>
      <c r="F179" s="2" t="s">
        <v>1199</v>
      </c>
      <c r="G179" s="2" t="s">
        <v>1242</v>
      </c>
      <c r="H179" s="2" t="s">
        <v>1275</v>
      </c>
      <c r="I179" s="2" t="s">
        <v>1275</v>
      </c>
      <c r="J179" s="2" t="s">
        <v>1341</v>
      </c>
      <c r="K179" s="2" t="s">
        <v>1286</v>
      </c>
      <c r="L179" s="2" t="s">
        <v>1248</v>
      </c>
      <c r="M179" s="2" t="s">
        <v>1299</v>
      </c>
      <c r="N179" s="2" t="s">
        <v>1655</v>
      </c>
      <c r="O179" s="2" t="s">
        <v>1611</v>
      </c>
      <c r="P179" s="2" t="s">
        <v>1237</v>
      </c>
    </row>
    <row r="180" spans="1:16" x14ac:dyDescent="0.3">
      <c r="A180" s="2" t="s">
        <v>1694</v>
      </c>
      <c r="B180" s="2" t="s">
        <v>498</v>
      </c>
      <c r="C180" t="s">
        <v>498</v>
      </c>
      <c r="D180" s="2" t="s">
        <v>116</v>
      </c>
      <c r="E180" s="2" t="s">
        <v>1307</v>
      </c>
      <c r="F180" s="2"/>
      <c r="G180" s="2" t="s">
        <v>1257</v>
      </c>
      <c r="H180" s="2" t="s">
        <v>1286</v>
      </c>
      <c r="I180" s="2" t="s">
        <v>1275</v>
      </c>
      <c r="J180" s="2" t="s">
        <v>1283</v>
      </c>
      <c r="K180" s="2" t="s">
        <v>1286</v>
      </c>
      <c r="L180" s="2" t="s">
        <v>1257</v>
      </c>
      <c r="M180" s="2" t="s">
        <v>1293</v>
      </c>
      <c r="N180" s="2" t="s">
        <v>1695</v>
      </c>
      <c r="O180" s="2" t="s">
        <v>1696</v>
      </c>
      <c r="P180" s="2" t="s">
        <v>1286</v>
      </c>
    </row>
    <row r="181" spans="1:16" x14ac:dyDescent="0.3">
      <c r="A181" s="2" t="s">
        <v>1505</v>
      </c>
      <c r="B181" s="2" t="s">
        <v>501</v>
      </c>
      <c r="C181" t="s">
        <v>501</v>
      </c>
      <c r="D181" s="2" t="s">
        <v>48</v>
      </c>
      <c r="E181" s="2" t="s">
        <v>1318</v>
      </c>
      <c r="F181" s="2"/>
      <c r="G181" s="2" t="s">
        <v>1252</v>
      </c>
      <c r="H181" s="2" t="s">
        <v>1248</v>
      </c>
      <c r="I181" s="2" t="s">
        <v>1275</v>
      </c>
      <c r="J181" s="2" t="s">
        <v>1357</v>
      </c>
      <c r="K181" s="2" t="s">
        <v>1286</v>
      </c>
      <c r="L181" s="2" t="s">
        <v>1247</v>
      </c>
      <c r="M181" s="2" t="s">
        <v>1247</v>
      </c>
      <c r="N181" s="2" t="s">
        <v>1688</v>
      </c>
      <c r="O181" s="2" t="s">
        <v>1660</v>
      </c>
      <c r="P181" s="2" t="s">
        <v>1286</v>
      </c>
    </row>
    <row r="182" spans="1:16" x14ac:dyDescent="0.3">
      <c r="A182" s="2" t="s">
        <v>1373</v>
      </c>
      <c r="B182" s="2" t="s">
        <v>464</v>
      </c>
      <c r="C182" t="s">
        <v>464</v>
      </c>
      <c r="D182" s="2" t="s">
        <v>56</v>
      </c>
      <c r="E182" s="2" t="s">
        <v>1311</v>
      </c>
      <c r="F182" s="2"/>
      <c r="G182" s="2" t="s">
        <v>1242</v>
      </c>
      <c r="H182" s="2" t="s">
        <v>1248</v>
      </c>
      <c r="I182" s="2" t="s">
        <v>1275</v>
      </c>
      <c r="J182" s="2" t="s">
        <v>1305</v>
      </c>
      <c r="K182" s="2" t="s">
        <v>1237</v>
      </c>
      <c r="L182" s="2" t="s">
        <v>1280</v>
      </c>
      <c r="M182" s="2" t="s">
        <v>1257</v>
      </c>
      <c r="N182" s="2" t="s">
        <v>1674</v>
      </c>
      <c r="O182" s="2" t="s">
        <v>1697</v>
      </c>
      <c r="P182" s="2" t="s">
        <v>1286</v>
      </c>
    </row>
    <row r="183" spans="1:16" x14ac:dyDescent="0.3">
      <c r="A183" s="2" t="s">
        <v>1698</v>
      </c>
      <c r="B183" s="2" t="s">
        <v>475</v>
      </c>
      <c r="C183" t="s">
        <v>475</v>
      </c>
      <c r="D183" s="2" t="s">
        <v>33</v>
      </c>
      <c r="E183" s="2" t="s">
        <v>1238</v>
      </c>
      <c r="F183" s="2"/>
      <c r="G183" s="2" t="s">
        <v>1242</v>
      </c>
      <c r="H183" s="2" t="s">
        <v>1237</v>
      </c>
      <c r="I183" s="2" t="s">
        <v>1280</v>
      </c>
      <c r="J183" s="2" t="s">
        <v>1310</v>
      </c>
      <c r="K183" s="2" t="s">
        <v>1237</v>
      </c>
      <c r="L183" s="2" t="s">
        <v>1237</v>
      </c>
      <c r="M183" s="2" t="s">
        <v>1265</v>
      </c>
      <c r="N183" s="2" t="s">
        <v>1495</v>
      </c>
      <c r="O183" s="2" t="s">
        <v>1676</v>
      </c>
      <c r="P183" s="2" t="s">
        <v>1286</v>
      </c>
    </row>
    <row r="184" spans="1:16" x14ac:dyDescent="0.3">
      <c r="A184" s="2" t="s">
        <v>1699</v>
      </c>
      <c r="B184" s="2" t="s">
        <v>337</v>
      </c>
      <c r="C184" t="s">
        <v>337</v>
      </c>
      <c r="D184" s="2" t="s">
        <v>44</v>
      </c>
      <c r="E184" s="2" t="s">
        <v>1318</v>
      </c>
      <c r="F184" s="2"/>
      <c r="G184" s="2" t="s">
        <v>1293</v>
      </c>
      <c r="H184" s="2" t="s">
        <v>1286</v>
      </c>
      <c r="I184" s="2" t="s">
        <v>1280</v>
      </c>
      <c r="J184" s="2" t="s">
        <v>1376</v>
      </c>
      <c r="K184" s="2" t="s">
        <v>1237</v>
      </c>
      <c r="L184" s="2" t="s">
        <v>1248</v>
      </c>
      <c r="M184" s="2" t="s">
        <v>1357</v>
      </c>
      <c r="N184" s="2" t="s">
        <v>1700</v>
      </c>
      <c r="O184" s="2" t="s">
        <v>1572</v>
      </c>
      <c r="P184" s="2" t="s">
        <v>1237</v>
      </c>
    </row>
    <row r="185" spans="1:16" x14ac:dyDescent="0.3">
      <c r="A185" s="2" t="s">
        <v>1368</v>
      </c>
      <c r="B185" s="2" t="s">
        <v>225</v>
      </c>
      <c r="C185" t="s">
        <v>225</v>
      </c>
      <c r="D185" s="2" t="s">
        <v>80</v>
      </c>
      <c r="E185" s="2" t="s">
        <v>1307</v>
      </c>
      <c r="F185" s="2" t="s">
        <v>49</v>
      </c>
      <c r="G185" s="2" t="s">
        <v>1293</v>
      </c>
      <c r="H185" s="2" t="s">
        <v>1293</v>
      </c>
      <c r="I185" s="2" t="s">
        <v>1280</v>
      </c>
      <c r="J185" s="2" t="s">
        <v>1481</v>
      </c>
      <c r="K185" s="2" t="s">
        <v>1286</v>
      </c>
      <c r="L185" s="2" t="s">
        <v>1257</v>
      </c>
      <c r="M185" s="2" t="s">
        <v>1311</v>
      </c>
      <c r="N185" s="2" t="s">
        <v>1701</v>
      </c>
      <c r="O185" s="2" t="s">
        <v>1308</v>
      </c>
      <c r="P185" s="2" t="s">
        <v>1286</v>
      </c>
    </row>
    <row r="186" spans="1:16" x14ac:dyDescent="0.3">
      <c r="A186" s="2" t="s">
        <v>0</v>
      </c>
      <c r="B186" s="2" t="s">
        <v>1</v>
      </c>
      <c r="C186" t="s">
        <v>1</v>
      </c>
      <c r="D186" s="2" t="s">
        <v>2</v>
      </c>
      <c r="E186" s="2" t="s">
        <v>4</v>
      </c>
      <c r="F186" s="2" t="s">
        <v>1157</v>
      </c>
      <c r="G186" s="2" t="s">
        <v>1050</v>
      </c>
      <c r="H186" s="2" t="s">
        <v>1404</v>
      </c>
      <c r="I186" s="2" t="s">
        <v>1405</v>
      </c>
      <c r="J186" s="2" t="s">
        <v>1051</v>
      </c>
      <c r="K186" s="2" t="s">
        <v>1161</v>
      </c>
      <c r="L186" s="2" t="s">
        <v>1162</v>
      </c>
      <c r="M186" s="2" t="s">
        <v>1163</v>
      </c>
      <c r="N186" s="2" t="s">
        <v>1013</v>
      </c>
      <c r="O186" s="2" t="s">
        <v>1406</v>
      </c>
      <c r="P186" s="2" t="s">
        <v>1167</v>
      </c>
    </row>
    <row r="187" spans="1:16" x14ac:dyDescent="0.3">
      <c r="A187" s="2" t="s">
        <v>1702</v>
      </c>
      <c r="B187" s="2" t="s">
        <v>362</v>
      </c>
      <c r="C187" t="s">
        <v>362</v>
      </c>
      <c r="D187" s="2" t="s">
        <v>99</v>
      </c>
      <c r="E187" s="2" t="s">
        <v>1254</v>
      </c>
      <c r="F187" s="2"/>
      <c r="G187" s="2" t="s">
        <v>1257</v>
      </c>
      <c r="H187" s="2" t="s">
        <v>1237</v>
      </c>
      <c r="I187" s="2" t="s">
        <v>1280</v>
      </c>
      <c r="J187" s="2" t="s">
        <v>1280</v>
      </c>
      <c r="K187" s="2" t="s">
        <v>1286</v>
      </c>
      <c r="L187" s="2" t="s">
        <v>1248</v>
      </c>
      <c r="M187" s="2" t="s">
        <v>1265</v>
      </c>
      <c r="N187" s="2" t="s">
        <v>1703</v>
      </c>
      <c r="O187" s="2" t="s">
        <v>1604</v>
      </c>
      <c r="P187" s="2" t="s">
        <v>1286</v>
      </c>
    </row>
    <row r="188" spans="1:16" x14ac:dyDescent="0.3">
      <c r="A188" s="2" t="s">
        <v>1704</v>
      </c>
      <c r="B188" s="2" t="s">
        <v>682</v>
      </c>
      <c r="C188" t="s">
        <v>682</v>
      </c>
      <c r="D188" s="2" t="s">
        <v>46</v>
      </c>
      <c r="E188" s="2" t="s">
        <v>1311</v>
      </c>
      <c r="F188" s="2"/>
      <c r="G188" s="2" t="s">
        <v>1257</v>
      </c>
      <c r="H188" s="2" t="s">
        <v>1237</v>
      </c>
      <c r="I188" s="2" t="s">
        <v>1280</v>
      </c>
      <c r="J188" s="2" t="s">
        <v>1705</v>
      </c>
      <c r="K188" s="2" t="s">
        <v>1286</v>
      </c>
      <c r="L188" s="2" t="s">
        <v>1286</v>
      </c>
      <c r="M188" s="2" t="s">
        <v>1286</v>
      </c>
      <c r="N188" s="2" t="s">
        <v>1706</v>
      </c>
      <c r="O188" s="2" t="s">
        <v>1707</v>
      </c>
      <c r="P188" s="2" t="s">
        <v>1237</v>
      </c>
    </row>
    <row r="189" spans="1:16" x14ac:dyDescent="0.3">
      <c r="A189" s="2" t="s">
        <v>1708</v>
      </c>
      <c r="B189" s="2" t="s">
        <v>124</v>
      </c>
      <c r="C189" t="s">
        <v>124</v>
      </c>
      <c r="D189" s="2" t="s">
        <v>33</v>
      </c>
      <c r="E189" s="2" t="s">
        <v>1328</v>
      </c>
      <c r="F189" s="2" t="s">
        <v>49</v>
      </c>
      <c r="G189" s="2" t="s">
        <v>1239</v>
      </c>
      <c r="H189" s="2" t="s">
        <v>1239</v>
      </c>
      <c r="I189" s="2" t="s">
        <v>1280</v>
      </c>
      <c r="J189" s="2" t="s">
        <v>1339</v>
      </c>
      <c r="K189" s="2" t="s">
        <v>1286</v>
      </c>
      <c r="L189" s="2" t="s">
        <v>1257</v>
      </c>
      <c r="M189" s="2" t="s">
        <v>1296</v>
      </c>
      <c r="N189" s="2" t="s">
        <v>1709</v>
      </c>
      <c r="O189" s="2" t="s">
        <v>1506</v>
      </c>
      <c r="P189" s="2" t="s">
        <v>1248</v>
      </c>
    </row>
    <row r="190" spans="1:16" x14ac:dyDescent="0.3">
      <c r="A190" s="2" t="s">
        <v>1556</v>
      </c>
      <c r="B190" s="2" t="s">
        <v>215</v>
      </c>
      <c r="C190" t="s">
        <v>215</v>
      </c>
      <c r="D190" s="2" t="s">
        <v>74</v>
      </c>
      <c r="E190" s="2" t="s">
        <v>1307</v>
      </c>
      <c r="F190" s="2" t="s">
        <v>49</v>
      </c>
      <c r="G190" s="2" t="s">
        <v>1305</v>
      </c>
      <c r="H190" s="2" t="s">
        <v>1305</v>
      </c>
      <c r="I190" s="2" t="s">
        <v>1280</v>
      </c>
      <c r="J190" s="2" t="s">
        <v>1532</v>
      </c>
      <c r="K190" s="2" t="s">
        <v>1286</v>
      </c>
      <c r="L190" s="2" t="s">
        <v>1257</v>
      </c>
      <c r="M190" s="2" t="s">
        <v>1266</v>
      </c>
      <c r="N190" s="2" t="s">
        <v>1710</v>
      </c>
      <c r="O190" s="2" t="s">
        <v>1623</v>
      </c>
      <c r="P190" s="2" t="s">
        <v>1286</v>
      </c>
    </row>
    <row r="191" spans="1:16" x14ac:dyDescent="0.3">
      <c r="A191" s="2" t="s">
        <v>1362</v>
      </c>
      <c r="B191" s="2" t="s">
        <v>610</v>
      </c>
      <c r="C191" t="s">
        <v>610</v>
      </c>
      <c r="D191" s="2" t="s">
        <v>42</v>
      </c>
      <c r="E191" s="2" t="s">
        <v>1238</v>
      </c>
      <c r="F191" s="2"/>
      <c r="G191" s="2" t="s">
        <v>1257</v>
      </c>
      <c r="H191" s="2" t="s">
        <v>1286</v>
      </c>
      <c r="I191" s="2" t="s">
        <v>1247</v>
      </c>
      <c r="J191" s="2" t="s">
        <v>1711</v>
      </c>
      <c r="K191" s="2" t="s">
        <v>1286</v>
      </c>
      <c r="L191" s="2" t="s">
        <v>1286</v>
      </c>
      <c r="M191" s="2" t="s">
        <v>1286</v>
      </c>
      <c r="N191" s="2" t="s">
        <v>1712</v>
      </c>
      <c r="O191" s="2" t="s">
        <v>1713</v>
      </c>
      <c r="P191" s="2" t="s">
        <v>1286</v>
      </c>
    </row>
    <row r="192" spans="1:16" x14ac:dyDescent="0.3">
      <c r="A192" s="2" t="s">
        <v>1567</v>
      </c>
      <c r="B192" s="2" t="s">
        <v>118</v>
      </c>
      <c r="C192" t="s">
        <v>118</v>
      </c>
      <c r="D192" s="2" t="s">
        <v>46</v>
      </c>
      <c r="E192" s="2" t="s">
        <v>1307</v>
      </c>
      <c r="F192" s="2" t="s">
        <v>49</v>
      </c>
      <c r="G192" s="2" t="s">
        <v>1239</v>
      </c>
      <c r="H192" s="2" t="s">
        <v>1239</v>
      </c>
      <c r="I192" s="2" t="s">
        <v>1247</v>
      </c>
      <c r="J192" s="2" t="s">
        <v>1508</v>
      </c>
      <c r="K192" s="2" t="s">
        <v>1286</v>
      </c>
      <c r="L192" s="2" t="s">
        <v>1257</v>
      </c>
      <c r="M192" s="2" t="s">
        <v>1311</v>
      </c>
      <c r="N192" s="2" t="s">
        <v>1714</v>
      </c>
      <c r="O192" s="2" t="s">
        <v>1284</v>
      </c>
      <c r="P192" s="2" t="s">
        <v>1265</v>
      </c>
    </row>
    <row r="193" spans="1:16" x14ac:dyDescent="0.3">
      <c r="A193" s="2" t="s">
        <v>1715</v>
      </c>
      <c r="B193" s="2" t="s">
        <v>276</v>
      </c>
      <c r="C193" t="s">
        <v>276</v>
      </c>
      <c r="D193" s="2" t="s">
        <v>78</v>
      </c>
      <c r="E193" s="2" t="s">
        <v>1311</v>
      </c>
      <c r="F193" s="2" t="s">
        <v>1189</v>
      </c>
      <c r="G193" s="2" t="s">
        <v>1242</v>
      </c>
      <c r="H193" s="2" t="s">
        <v>1280</v>
      </c>
      <c r="I193" s="2" t="s">
        <v>1247</v>
      </c>
      <c r="J193" s="2" t="s">
        <v>1254</v>
      </c>
      <c r="K193" s="2" t="s">
        <v>1286</v>
      </c>
      <c r="L193" s="2" t="s">
        <v>1248</v>
      </c>
      <c r="M193" s="2" t="s">
        <v>1341</v>
      </c>
      <c r="N193" s="2" t="s">
        <v>1716</v>
      </c>
      <c r="O193" s="2" t="s">
        <v>1616</v>
      </c>
      <c r="P193" s="2" t="s">
        <v>1265</v>
      </c>
    </row>
    <row r="194" spans="1:16" x14ac:dyDescent="0.3">
      <c r="A194" s="2" t="s">
        <v>1717</v>
      </c>
      <c r="B194" s="2" t="s">
        <v>359</v>
      </c>
      <c r="C194" t="s">
        <v>359</v>
      </c>
      <c r="D194" s="2" t="s">
        <v>101</v>
      </c>
      <c r="E194" s="2" t="s">
        <v>1328</v>
      </c>
      <c r="F194" s="2" t="s">
        <v>1189</v>
      </c>
      <c r="G194" s="2" t="s">
        <v>1275</v>
      </c>
      <c r="H194" s="2" t="s">
        <v>1247</v>
      </c>
      <c r="I194" s="2" t="s">
        <v>1247</v>
      </c>
      <c r="J194" s="2" t="s">
        <v>1381</v>
      </c>
      <c r="K194" s="2" t="s">
        <v>1286</v>
      </c>
      <c r="L194" s="2" t="s">
        <v>1265</v>
      </c>
      <c r="M194" s="2" t="s">
        <v>1346</v>
      </c>
      <c r="N194" s="2" t="s">
        <v>1591</v>
      </c>
      <c r="O194" s="2" t="s">
        <v>1718</v>
      </c>
      <c r="P194" s="2" t="s">
        <v>1286</v>
      </c>
    </row>
    <row r="195" spans="1:16" x14ac:dyDescent="0.3">
      <c r="A195" s="2" t="s">
        <v>1719</v>
      </c>
      <c r="B195" s="2" t="s">
        <v>582</v>
      </c>
      <c r="C195" t="s">
        <v>582</v>
      </c>
      <c r="D195" s="2" t="s">
        <v>67</v>
      </c>
      <c r="E195" s="2" t="s">
        <v>1266</v>
      </c>
      <c r="F195" s="2"/>
      <c r="G195" s="2" t="s">
        <v>1242</v>
      </c>
      <c r="H195" s="2" t="s">
        <v>1286</v>
      </c>
      <c r="I195" s="2" t="s">
        <v>1247</v>
      </c>
      <c r="J195" s="2" t="s">
        <v>1305</v>
      </c>
      <c r="K195" s="2" t="s">
        <v>1286</v>
      </c>
      <c r="L195" s="2" t="s">
        <v>1237</v>
      </c>
      <c r="M195" s="2" t="s">
        <v>1265</v>
      </c>
      <c r="N195" s="2" t="s">
        <v>1604</v>
      </c>
      <c r="O195" s="2" t="s">
        <v>1697</v>
      </c>
      <c r="P195" s="2" t="s">
        <v>1286</v>
      </c>
    </row>
    <row r="196" spans="1:16" x14ac:dyDescent="0.3">
      <c r="A196" s="2" t="s">
        <v>1720</v>
      </c>
      <c r="B196" s="2" t="s">
        <v>1177</v>
      </c>
      <c r="C196" t="s">
        <v>64</v>
      </c>
      <c r="D196" s="2" t="s">
        <v>65</v>
      </c>
      <c r="E196" s="2" t="s">
        <v>1307</v>
      </c>
      <c r="F196" s="2" t="s">
        <v>52</v>
      </c>
      <c r="G196" s="2" t="s">
        <v>1293</v>
      </c>
      <c r="H196" s="2" t="s">
        <v>1293</v>
      </c>
      <c r="I196" s="2" t="s">
        <v>1247</v>
      </c>
      <c r="J196" s="2" t="s">
        <v>1328</v>
      </c>
      <c r="K196" s="2" t="s">
        <v>1286</v>
      </c>
      <c r="L196" s="2" t="s">
        <v>1237</v>
      </c>
      <c r="M196" s="2" t="s">
        <v>1346</v>
      </c>
      <c r="N196" s="2" t="s">
        <v>1278</v>
      </c>
      <c r="O196" s="2" t="s">
        <v>1721</v>
      </c>
      <c r="P196" s="2" t="s">
        <v>1237</v>
      </c>
    </row>
    <row r="197" spans="1:16" x14ac:dyDescent="0.3">
      <c r="A197" s="2" t="s">
        <v>1722</v>
      </c>
      <c r="B197" s="2" t="s">
        <v>417</v>
      </c>
      <c r="C197" t="s">
        <v>417</v>
      </c>
      <c r="D197" s="2" t="s">
        <v>67</v>
      </c>
      <c r="E197" s="2" t="s">
        <v>1318</v>
      </c>
      <c r="F197" s="2"/>
      <c r="G197" s="2" t="s">
        <v>1248</v>
      </c>
      <c r="H197" s="2" t="s">
        <v>1237</v>
      </c>
      <c r="I197" s="2" t="s">
        <v>1247</v>
      </c>
      <c r="J197" s="2" t="s">
        <v>1398</v>
      </c>
      <c r="K197" s="2" t="s">
        <v>1237</v>
      </c>
      <c r="L197" s="2" t="s">
        <v>1257</v>
      </c>
      <c r="M197" s="2" t="s">
        <v>1346</v>
      </c>
      <c r="N197" s="2" t="s">
        <v>1700</v>
      </c>
      <c r="O197" s="2" t="s">
        <v>1723</v>
      </c>
      <c r="P197" s="2" t="s">
        <v>1286</v>
      </c>
    </row>
    <row r="198" spans="1:16" x14ac:dyDescent="0.3">
      <c r="A198" s="2" t="s">
        <v>1724</v>
      </c>
      <c r="B198" s="2" t="s">
        <v>312</v>
      </c>
      <c r="C198" t="s">
        <v>312</v>
      </c>
      <c r="D198" s="2" t="s">
        <v>51</v>
      </c>
      <c r="E198" s="2" t="s">
        <v>1426</v>
      </c>
      <c r="F198" s="2"/>
      <c r="G198" s="2" t="s">
        <v>1280</v>
      </c>
      <c r="H198" s="2" t="s">
        <v>1248</v>
      </c>
      <c r="I198" s="2" t="s">
        <v>1247</v>
      </c>
      <c r="J198" s="2" t="s">
        <v>1725</v>
      </c>
      <c r="K198" s="2" t="s">
        <v>1286</v>
      </c>
      <c r="L198" s="2" t="s">
        <v>1286</v>
      </c>
      <c r="M198" s="2" t="s">
        <v>1257</v>
      </c>
      <c r="N198" s="2" t="s">
        <v>1726</v>
      </c>
      <c r="O198" s="2" t="s">
        <v>1726</v>
      </c>
      <c r="P198" s="2" t="s">
        <v>1248</v>
      </c>
    </row>
    <row r="199" spans="1:16" x14ac:dyDescent="0.3">
      <c r="A199" s="2" t="s">
        <v>1727</v>
      </c>
      <c r="B199" s="2" t="s">
        <v>418</v>
      </c>
      <c r="C199" t="s">
        <v>418</v>
      </c>
      <c r="D199" s="2" t="s">
        <v>33</v>
      </c>
      <c r="E199" s="2" t="s">
        <v>1358</v>
      </c>
      <c r="F199" s="2"/>
      <c r="G199" s="2" t="s">
        <v>1248</v>
      </c>
      <c r="H199" s="2" t="s">
        <v>1248</v>
      </c>
      <c r="I199" s="2" t="s">
        <v>1247</v>
      </c>
      <c r="J199" s="2" t="s">
        <v>1728</v>
      </c>
      <c r="K199" s="2" t="s">
        <v>1286</v>
      </c>
      <c r="L199" s="2" t="s">
        <v>1286</v>
      </c>
      <c r="M199" s="2" t="s">
        <v>1257</v>
      </c>
      <c r="N199" s="2" t="s">
        <v>1680</v>
      </c>
      <c r="O199" s="2" t="s">
        <v>1729</v>
      </c>
      <c r="P199" s="2" t="s">
        <v>1248</v>
      </c>
    </row>
    <row r="200" spans="1:16" x14ac:dyDescent="0.3">
      <c r="A200" s="2" t="s">
        <v>1552</v>
      </c>
      <c r="B200" s="2" t="s">
        <v>563</v>
      </c>
      <c r="C200" t="s">
        <v>563</v>
      </c>
      <c r="D200" s="2" t="s">
        <v>111</v>
      </c>
      <c r="E200" s="2" t="s">
        <v>1249</v>
      </c>
      <c r="F200" s="2"/>
      <c r="G200" s="2" t="s">
        <v>1275</v>
      </c>
      <c r="H200" s="2" t="s">
        <v>1286</v>
      </c>
      <c r="I200" s="2" t="s">
        <v>1247</v>
      </c>
      <c r="J200" s="2" t="s">
        <v>1242</v>
      </c>
      <c r="K200" s="2" t="s">
        <v>1286</v>
      </c>
      <c r="L200" s="2" t="s">
        <v>1237</v>
      </c>
      <c r="M200" s="2" t="s">
        <v>1299</v>
      </c>
      <c r="N200" s="2" t="s">
        <v>1316</v>
      </c>
      <c r="O200" s="2" t="s">
        <v>1599</v>
      </c>
      <c r="P200" s="2" t="s">
        <v>1286</v>
      </c>
    </row>
    <row r="201" spans="1:16" x14ac:dyDescent="0.3">
      <c r="A201" s="2" t="s">
        <v>1730</v>
      </c>
      <c r="B201" s="2" t="s">
        <v>317</v>
      </c>
      <c r="C201" t="s">
        <v>317</v>
      </c>
      <c r="D201" s="2" t="s">
        <v>80</v>
      </c>
      <c r="E201" s="2" t="s">
        <v>1249</v>
      </c>
      <c r="F201" s="2"/>
      <c r="G201" s="2" t="s">
        <v>1242</v>
      </c>
      <c r="H201" s="2" t="s">
        <v>1248</v>
      </c>
      <c r="I201" s="2" t="s">
        <v>1247</v>
      </c>
      <c r="J201" s="2" t="s">
        <v>1266</v>
      </c>
      <c r="K201" s="2" t="s">
        <v>1286</v>
      </c>
      <c r="L201" s="2" t="s">
        <v>1248</v>
      </c>
      <c r="M201" s="2" t="s">
        <v>1252</v>
      </c>
      <c r="N201" s="2" t="s">
        <v>1334</v>
      </c>
      <c r="O201" s="2" t="s">
        <v>1674</v>
      </c>
      <c r="P201" s="2" t="s">
        <v>1286</v>
      </c>
    </row>
    <row r="202" spans="1:16" x14ac:dyDescent="0.3">
      <c r="A202" s="2" t="s">
        <v>1731</v>
      </c>
      <c r="B202" s="2" t="s">
        <v>565</v>
      </c>
      <c r="C202" t="s">
        <v>565</v>
      </c>
      <c r="D202" s="2" t="s">
        <v>84</v>
      </c>
      <c r="E202" s="2" t="s">
        <v>1311</v>
      </c>
      <c r="F202" s="2" t="s">
        <v>1200</v>
      </c>
      <c r="G202" s="2" t="s">
        <v>1242</v>
      </c>
      <c r="H202" s="2" t="s">
        <v>1247</v>
      </c>
      <c r="I202" s="2" t="s">
        <v>1247</v>
      </c>
      <c r="J202" s="2" t="s">
        <v>1260</v>
      </c>
      <c r="K202" s="2" t="s">
        <v>1286</v>
      </c>
      <c r="L202" s="2" t="s">
        <v>1265</v>
      </c>
      <c r="M202" s="2" t="s">
        <v>1257</v>
      </c>
      <c r="N202" s="2" t="s">
        <v>1721</v>
      </c>
      <c r="O202" s="2" t="s">
        <v>1691</v>
      </c>
      <c r="P202" s="2" t="s">
        <v>1286</v>
      </c>
    </row>
    <row r="203" spans="1:16" x14ac:dyDescent="0.3">
      <c r="A203" s="2" t="s">
        <v>1732</v>
      </c>
      <c r="B203" s="2" t="s">
        <v>204</v>
      </c>
      <c r="C203" t="s">
        <v>204</v>
      </c>
      <c r="D203" s="2" t="s">
        <v>88</v>
      </c>
      <c r="E203" s="2" t="s">
        <v>1307</v>
      </c>
      <c r="F203" s="2" t="s">
        <v>49</v>
      </c>
      <c r="G203" s="2" t="s">
        <v>1239</v>
      </c>
      <c r="H203" s="2" t="s">
        <v>1310</v>
      </c>
      <c r="I203" s="2" t="s">
        <v>1247</v>
      </c>
      <c r="J203" s="2" t="s">
        <v>1311</v>
      </c>
      <c r="K203" s="2" t="s">
        <v>1286</v>
      </c>
      <c r="L203" s="2" t="s">
        <v>1286</v>
      </c>
      <c r="M203" s="2" t="s">
        <v>1260</v>
      </c>
      <c r="N203" s="2" t="s">
        <v>1579</v>
      </c>
      <c r="O203" s="2" t="s">
        <v>1495</v>
      </c>
      <c r="P203" s="2" t="s">
        <v>1237</v>
      </c>
    </row>
    <row r="204" spans="1:16" x14ac:dyDescent="0.3">
      <c r="A204" s="2" t="s">
        <v>1733</v>
      </c>
      <c r="B204" s="2" t="s">
        <v>605</v>
      </c>
      <c r="C204" t="s">
        <v>605</v>
      </c>
      <c r="D204" s="2" t="s">
        <v>42</v>
      </c>
      <c r="E204" s="2" t="s">
        <v>1328</v>
      </c>
      <c r="F204" s="2"/>
      <c r="G204" s="2" t="s">
        <v>1265</v>
      </c>
      <c r="H204" s="2" t="s">
        <v>1286</v>
      </c>
      <c r="I204" s="2" t="s">
        <v>1247</v>
      </c>
      <c r="J204" s="2" t="s">
        <v>1310</v>
      </c>
      <c r="K204" s="2" t="s">
        <v>1286</v>
      </c>
      <c r="L204" s="2" t="s">
        <v>1286</v>
      </c>
      <c r="M204" s="2" t="s">
        <v>1247</v>
      </c>
      <c r="N204" s="2" t="s">
        <v>1734</v>
      </c>
      <c r="O204" s="2" t="s">
        <v>1661</v>
      </c>
      <c r="P204" s="2" t="s">
        <v>1286</v>
      </c>
    </row>
    <row r="205" spans="1:16" x14ac:dyDescent="0.3">
      <c r="A205" s="2" t="s">
        <v>1735</v>
      </c>
      <c r="B205" s="2" t="s">
        <v>301</v>
      </c>
      <c r="C205" t="s">
        <v>301</v>
      </c>
      <c r="D205" s="2" t="s">
        <v>86</v>
      </c>
      <c r="E205" s="2" t="s">
        <v>1311</v>
      </c>
      <c r="F205" s="2"/>
      <c r="G205" s="2" t="s">
        <v>1296</v>
      </c>
      <c r="H205" s="2" t="s">
        <v>1265</v>
      </c>
      <c r="I205" s="2" t="s">
        <v>1247</v>
      </c>
      <c r="J205" s="2" t="s">
        <v>1349</v>
      </c>
      <c r="K205" s="2" t="s">
        <v>1286</v>
      </c>
      <c r="L205" s="2" t="s">
        <v>1237</v>
      </c>
      <c r="M205" s="2" t="s">
        <v>1365</v>
      </c>
      <c r="N205" s="2" t="s">
        <v>1736</v>
      </c>
      <c r="O205" s="2" t="s">
        <v>1584</v>
      </c>
      <c r="P205" s="2" t="s">
        <v>1286</v>
      </c>
    </row>
    <row r="206" spans="1:16" x14ac:dyDescent="0.3">
      <c r="A206" s="2" t="s">
        <v>1542</v>
      </c>
      <c r="B206" s="2" t="s">
        <v>466</v>
      </c>
      <c r="C206" t="s">
        <v>466</v>
      </c>
      <c r="D206" s="2" t="s">
        <v>84</v>
      </c>
      <c r="E206" s="2" t="s">
        <v>1318</v>
      </c>
      <c r="F206" s="2"/>
      <c r="G206" s="2" t="s">
        <v>1293</v>
      </c>
      <c r="H206" s="2" t="s">
        <v>1286</v>
      </c>
      <c r="I206" s="2" t="s">
        <v>1265</v>
      </c>
      <c r="J206" s="2" t="s">
        <v>1365</v>
      </c>
      <c r="K206" s="2" t="s">
        <v>1286</v>
      </c>
      <c r="L206" s="2" t="s">
        <v>1237</v>
      </c>
      <c r="M206" s="2" t="s">
        <v>1252</v>
      </c>
      <c r="N206" s="2" t="s">
        <v>1718</v>
      </c>
      <c r="O206" s="2" t="s">
        <v>1604</v>
      </c>
      <c r="P206" s="2" t="s">
        <v>1265</v>
      </c>
    </row>
    <row r="207" spans="1:16" x14ac:dyDescent="0.3">
      <c r="A207" s="2" t="s">
        <v>1609</v>
      </c>
      <c r="B207" s="2" t="s">
        <v>136</v>
      </c>
      <c r="C207" t="s">
        <v>136</v>
      </c>
      <c r="D207" s="2" t="s">
        <v>78</v>
      </c>
      <c r="E207" s="2" t="s">
        <v>1238</v>
      </c>
      <c r="F207" s="2" t="s">
        <v>49</v>
      </c>
      <c r="G207" s="2" t="s">
        <v>1242</v>
      </c>
      <c r="H207" s="2" t="s">
        <v>1239</v>
      </c>
      <c r="I207" s="2" t="s">
        <v>1265</v>
      </c>
      <c r="J207" s="2" t="s">
        <v>1266</v>
      </c>
      <c r="K207" s="2" t="s">
        <v>1286</v>
      </c>
      <c r="L207" s="2" t="s">
        <v>1237</v>
      </c>
      <c r="M207" s="2" t="s">
        <v>1305</v>
      </c>
      <c r="N207" s="2" t="s">
        <v>1473</v>
      </c>
      <c r="O207" s="2" t="s">
        <v>1674</v>
      </c>
      <c r="P207" s="2" t="s">
        <v>1248</v>
      </c>
    </row>
    <row r="208" spans="1:16" x14ac:dyDescent="0.3">
      <c r="A208" s="2" t="s">
        <v>1539</v>
      </c>
      <c r="B208" s="2" t="s">
        <v>400</v>
      </c>
      <c r="C208" t="s">
        <v>400</v>
      </c>
      <c r="D208" s="2" t="s">
        <v>104</v>
      </c>
      <c r="E208" s="2" t="s">
        <v>1328</v>
      </c>
      <c r="F208" s="2"/>
      <c r="G208" s="2" t="s">
        <v>1275</v>
      </c>
      <c r="H208" s="2" t="s">
        <v>1257</v>
      </c>
      <c r="I208" s="2" t="s">
        <v>1265</v>
      </c>
      <c r="J208" s="2" t="s">
        <v>1352</v>
      </c>
      <c r="K208" s="2" t="s">
        <v>1286</v>
      </c>
      <c r="L208" s="2" t="s">
        <v>1237</v>
      </c>
      <c r="M208" s="2" t="s">
        <v>1328</v>
      </c>
      <c r="N208" s="2" t="s">
        <v>1633</v>
      </c>
      <c r="O208" s="2" t="s">
        <v>1483</v>
      </c>
      <c r="P208" s="2" t="s">
        <v>1257</v>
      </c>
    </row>
    <row r="209" spans="1:16" x14ac:dyDescent="0.3">
      <c r="A209" s="2" t="s">
        <v>1359</v>
      </c>
      <c r="B209" s="2" t="s">
        <v>402</v>
      </c>
      <c r="C209" t="s">
        <v>402</v>
      </c>
      <c r="D209" s="2" t="s">
        <v>403</v>
      </c>
      <c r="E209" s="2" t="s">
        <v>1307</v>
      </c>
      <c r="F209" s="2"/>
      <c r="G209" s="2" t="s">
        <v>1293</v>
      </c>
      <c r="H209" s="2" t="s">
        <v>1265</v>
      </c>
      <c r="I209" s="2" t="s">
        <v>1265</v>
      </c>
      <c r="J209" s="2" t="s">
        <v>1243</v>
      </c>
      <c r="K209" s="2" t="s">
        <v>1237</v>
      </c>
      <c r="L209" s="2" t="s">
        <v>1248</v>
      </c>
      <c r="M209" s="2" t="s">
        <v>1297</v>
      </c>
      <c r="N209" s="2" t="s">
        <v>1737</v>
      </c>
      <c r="O209" s="2" t="s">
        <v>1738</v>
      </c>
      <c r="P209" s="2" t="s">
        <v>1257</v>
      </c>
    </row>
    <row r="210" spans="1:16" x14ac:dyDescent="0.3">
      <c r="A210" s="2" t="s">
        <v>1739</v>
      </c>
      <c r="B210" s="2" t="s">
        <v>325</v>
      </c>
      <c r="C210" t="s">
        <v>325</v>
      </c>
      <c r="D210" s="2" t="s">
        <v>88</v>
      </c>
      <c r="E210" s="2" t="s">
        <v>1358</v>
      </c>
      <c r="F210" s="2"/>
      <c r="G210" s="2" t="s">
        <v>1265</v>
      </c>
      <c r="H210" s="2" t="s">
        <v>1265</v>
      </c>
      <c r="I210" s="2" t="s">
        <v>1265</v>
      </c>
      <c r="J210" s="2" t="s">
        <v>1266</v>
      </c>
      <c r="K210" s="2" t="s">
        <v>1286</v>
      </c>
      <c r="L210" s="2" t="s">
        <v>1248</v>
      </c>
      <c r="M210" s="2" t="s">
        <v>1296</v>
      </c>
      <c r="N210" s="2" t="s">
        <v>1473</v>
      </c>
      <c r="O210" s="2" t="s">
        <v>1473</v>
      </c>
      <c r="P210" s="2" t="s">
        <v>1248</v>
      </c>
    </row>
    <row r="211" spans="1:16" x14ac:dyDescent="0.3">
      <c r="A211" s="2" t="s">
        <v>1740</v>
      </c>
      <c r="B211" s="2" t="s">
        <v>286</v>
      </c>
      <c r="C211" t="s">
        <v>286</v>
      </c>
      <c r="D211" s="2" t="s">
        <v>84</v>
      </c>
      <c r="E211" s="2" t="s">
        <v>1266</v>
      </c>
      <c r="F211" s="2"/>
      <c r="G211" s="2" t="s">
        <v>1242</v>
      </c>
      <c r="H211" s="2" t="s">
        <v>1265</v>
      </c>
      <c r="I211" s="2" t="s">
        <v>1265</v>
      </c>
      <c r="J211" s="2" t="s">
        <v>1252</v>
      </c>
      <c r="K211" s="2" t="s">
        <v>1286</v>
      </c>
      <c r="L211" s="2" t="s">
        <v>1286</v>
      </c>
      <c r="M211" s="2" t="s">
        <v>1280</v>
      </c>
      <c r="N211" s="2" t="s">
        <v>1606</v>
      </c>
      <c r="O211" s="2" t="s">
        <v>1741</v>
      </c>
      <c r="P211" s="2" t="s">
        <v>1237</v>
      </c>
    </row>
    <row r="212" spans="1:16" x14ac:dyDescent="0.3">
      <c r="A212" s="2" t="s">
        <v>1578</v>
      </c>
      <c r="B212" s="2" t="s">
        <v>358</v>
      </c>
      <c r="C212" t="s">
        <v>358</v>
      </c>
      <c r="D212" s="2" t="s">
        <v>86</v>
      </c>
      <c r="E212" s="2" t="s">
        <v>1311</v>
      </c>
      <c r="F212" s="2"/>
      <c r="G212" s="2" t="s">
        <v>1305</v>
      </c>
      <c r="H212" s="2" t="s">
        <v>1248</v>
      </c>
      <c r="I212" s="2" t="s">
        <v>1265</v>
      </c>
      <c r="J212" s="2" t="s">
        <v>1247</v>
      </c>
      <c r="K212" s="2" t="s">
        <v>1237</v>
      </c>
      <c r="L212" s="2" t="s">
        <v>1237</v>
      </c>
      <c r="M212" s="2" t="s">
        <v>1275</v>
      </c>
      <c r="N212" s="2" t="s">
        <v>1554</v>
      </c>
      <c r="O212" s="2" t="s">
        <v>1691</v>
      </c>
      <c r="P212" s="2" t="s">
        <v>1248</v>
      </c>
    </row>
    <row r="213" spans="1:16" x14ac:dyDescent="0.3">
      <c r="A213" s="2" t="s">
        <v>1742</v>
      </c>
      <c r="B213" s="2" t="s">
        <v>252</v>
      </c>
      <c r="C213" t="s">
        <v>252</v>
      </c>
      <c r="D213" s="2" t="s">
        <v>63</v>
      </c>
      <c r="E213" s="2" t="s">
        <v>1358</v>
      </c>
      <c r="F213" s="2"/>
      <c r="G213" s="2" t="s">
        <v>1248</v>
      </c>
      <c r="H213" s="2" t="s">
        <v>1286</v>
      </c>
      <c r="I213" s="2" t="s">
        <v>1265</v>
      </c>
      <c r="J213" s="2" t="s">
        <v>1725</v>
      </c>
      <c r="K213" s="2" t="s">
        <v>1286</v>
      </c>
      <c r="L213" s="2" t="s">
        <v>1286</v>
      </c>
      <c r="M213" s="2" t="s">
        <v>1286</v>
      </c>
      <c r="N213" s="2" t="s">
        <v>1743</v>
      </c>
      <c r="O213" s="2" t="s">
        <v>1744</v>
      </c>
      <c r="P213" s="2" t="s">
        <v>1286</v>
      </c>
    </row>
    <row r="214" spans="1:16" x14ac:dyDescent="0.3">
      <c r="A214" s="2" t="s">
        <v>1745</v>
      </c>
      <c r="B214" s="2" t="s">
        <v>1196</v>
      </c>
      <c r="C214" t="s">
        <v>201</v>
      </c>
      <c r="D214" s="2" t="s">
        <v>51</v>
      </c>
      <c r="E214" s="2" t="s">
        <v>1322</v>
      </c>
      <c r="F214" s="2" t="s">
        <v>1189</v>
      </c>
      <c r="G214" s="2" t="s">
        <v>1242</v>
      </c>
      <c r="H214" s="2" t="s">
        <v>1247</v>
      </c>
      <c r="I214" s="2" t="s">
        <v>1265</v>
      </c>
      <c r="J214" s="2" t="s">
        <v>1341</v>
      </c>
      <c r="K214" s="2" t="s">
        <v>1286</v>
      </c>
      <c r="L214" s="2" t="s">
        <v>1237</v>
      </c>
      <c r="M214" s="2" t="s">
        <v>1299</v>
      </c>
      <c r="N214" s="2" t="s">
        <v>1291</v>
      </c>
      <c r="O214" s="2" t="s">
        <v>1611</v>
      </c>
      <c r="P214" s="2" t="s">
        <v>1248</v>
      </c>
    </row>
    <row r="215" spans="1:16" x14ac:dyDescent="0.3">
      <c r="A215" s="2" t="s">
        <v>1746</v>
      </c>
      <c r="B215" s="2" t="s">
        <v>578</v>
      </c>
      <c r="C215" t="s">
        <v>578</v>
      </c>
      <c r="D215" s="2" t="s">
        <v>101</v>
      </c>
      <c r="E215" s="2" t="s">
        <v>1328</v>
      </c>
      <c r="F215" s="2"/>
      <c r="G215" s="2" t="s">
        <v>1248</v>
      </c>
      <c r="H215" s="2" t="s">
        <v>1286</v>
      </c>
      <c r="I215" s="2" t="s">
        <v>1265</v>
      </c>
      <c r="J215" s="2" t="s">
        <v>1252</v>
      </c>
      <c r="K215" s="2" t="s">
        <v>1286</v>
      </c>
      <c r="L215" s="2" t="s">
        <v>1286</v>
      </c>
      <c r="M215" s="2" t="s">
        <v>1296</v>
      </c>
      <c r="N215" s="2" t="s">
        <v>1606</v>
      </c>
      <c r="O215" s="2" t="s">
        <v>1548</v>
      </c>
      <c r="P215" s="2" t="s">
        <v>1286</v>
      </c>
    </row>
    <row r="216" spans="1:16" x14ac:dyDescent="0.3">
      <c r="A216" s="2" t="s">
        <v>1535</v>
      </c>
      <c r="B216" s="2" t="s">
        <v>1205</v>
      </c>
      <c r="C216" t="s">
        <v>458</v>
      </c>
      <c r="D216" s="2" t="s">
        <v>48</v>
      </c>
      <c r="E216" s="2" t="s">
        <v>1328</v>
      </c>
      <c r="F216" s="2"/>
      <c r="G216" s="2" t="s">
        <v>1293</v>
      </c>
      <c r="H216" s="2" t="s">
        <v>1237</v>
      </c>
      <c r="I216" s="2" t="s">
        <v>1265</v>
      </c>
      <c r="J216" s="2" t="s">
        <v>1364</v>
      </c>
      <c r="K216" s="2" t="s">
        <v>1286</v>
      </c>
      <c r="L216" s="2" t="s">
        <v>1248</v>
      </c>
      <c r="M216" s="2" t="s">
        <v>1305</v>
      </c>
      <c r="N216" s="2" t="s">
        <v>1700</v>
      </c>
      <c r="O216" s="2" t="s">
        <v>1734</v>
      </c>
      <c r="P216" s="2" t="s">
        <v>1257</v>
      </c>
    </row>
    <row r="217" spans="1:16" x14ac:dyDescent="0.3">
      <c r="A217" s="2" t="s">
        <v>0</v>
      </c>
      <c r="B217" s="2" t="s">
        <v>1</v>
      </c>
      <c r="C217" t="s">
        <v>1</v>
      </c>
      <c r="D217" s="2" t="s">
        <v>2</v>
      </c>
      <c r="E217" s="2" t="s">
        <v>4</v>
      </c>
      <c r="F217" s="2" t="s">
        <v>1157</v>
      </c>
      <c r="G217" s="2" t="s">
        <v>1050</v>
      </c>
      <c r="H217" s="2" t="s">
        <v>1404</v>
      </c>
      <c r="I217" s="2" t="s">
        <v>1405</v>
      </c>
      <c r="J217" s="2" t="s">
        <v>1051</v>
      </c>
      <c r="K217" s="2" t="s">
        <v>1161</v>
      </c>
      <c r="L217" s="2" t="s">
        <v>1162</v>
      </c>
      <c r="M217" s="2" t="s">
        <v>1163</v>
      </c>
      <c r="N217" s="2" t="s">
        <v>1013</v>
      </c>
      <c r="O217" s="2" t="s">
        <v>1406</v>
      </c>
      <c r="P217" s="2" t="s">
        <v>1167</v>
      </c>
    </row>
    <row r="218" spans="1:16" x14ac:dyDescent="0.3">
      <c r="A218" s="2" t="s">
        <v>1747</v>
      </c>
      <c r="B218" s="2" t="s">
        <v>367</v>
      </c>
      <c r="C218" t="s">
        <v>367</v>
      </c>
      <c r="D218" s="2" t="s">
        <v>116</v>
      </c>
      <c r="E218" s="2" t="s">
        <v>1266</v>
      </c>
      <c r="F218" s="2"/>
      <c r="G218" s="2" t="s">
        <v>1239</v>
      </c>
      <c r="H218" s="2" t="s">
        <v>1237</v>
      </c>
      <c r="I218" s="2" t="s">
        <v>1265</v>
      </c>
      <c r="J218" s="2" t="s">
        <v>1239</v>
      </c>
      <c r="K218" s="2" t="s">
        <v>1286</v>
      </c>
      <c r="L218" s="2" t="s">
        <v>1286</v>
      </c>
      <c r="M218" s="2" t="s">
        <v>1280</v>
      </c>
      <c r="N218" s="2" t="s">
        <v>1344</v>
      </c>
      <c r="O218" s="2" t="s">
        <v>1703</v>
      </c>
      <c r="P218" s="2" t="s">
        <v>1286</v>
      </c>
    </row>
    <row r="219" spans="1:16" x14ac:dyDescent="0.3">
      <c r="A219" s="2" t="s">
        <v>1353</v>
      </c>
      <c r="B219" s="2" t="s">
        <v>472</v>
      </c>
      <c r="C219" t="s">
        <v>472</v>
      </c>
      <c r="D219" s="2" t="s">
        <v>54</v>
      </c>
      <c r="E219" s="2" t="s">
        <v>1266</v>
      </c>
      <c r="F219" s="2"/>
      <c r="G219" s="2" t="s">
        <v>1242</v>
      </c>
      <c r="H219" s="2" t="s">
        <v>1286</v>
      </c>
      <c r="I219" s="2" t="s">
        <v>1265</v>
      </c>
      <c r="J219" s="2" t="s">
        <v>1322</v>
      </c>
      <c r="K219" s="2" t="s">
        <v>1286</v>
      </c>
      <c r="L219" s="2" t="s">
        <v>1286</v>
      </c>
      <c r="M219" s="2" t="s">
        <v>1296</v>
      </c>
      <c r="N219" s="2" t="s">
        <v>1424</v>
      </c>
      <c r="O219" s="2" t="s">
        <v>1554</v>
      </c>
      <c r="P219" s="2" t="s">
        <v>1286</v>
      </c>
    </row>
    <row r="220" spans="1:16" x14ac:dyDescent="0.3">
      <c r="A220" s="2" t="s">
        <v>1748</v>
      </c>
      <c r="B220" s="2" t="s">
        <v>189</v>
      </c>
      <c r="C220" t="s">
        <v>189</v>
      </c>
      <c r="D220" s="2" t="s">
        <v>180</v>
      </c>
      <c r="E220" s="2" t="s">
        <v>1266</v>
      </c>
      <c r="F220" s="2" t="s">
        <v>49</v>
      </c>
      <c r="G220" s="2" t="s">
        <v>1242</v>
      </c>
      <c r="H220" s="2" t="s">
        <v>1252</v>
      </c>
      <c r="I220" s="2" t="s">
        <v>1265</v>
      </c>
      <c r="J220" s="2" t="s">
        <v>1283</v>
      </c>
      <c r="K220" s="2" t="s">
        <v>1286</v>
      </c>
      <c r="L220" s="2" t="s">
        <v>1248</v>
      </c>
      <c r="M220" s="2" t="s">
        <v>1341</v>
      </c>
      <c r="N220" s="2" t="s">
        <v>1749</v>
      </c>
      <c r="O220" s="2" t="s">
        <v>1654</v>
      </c>
      <c r="P220" s="2" t="s">
        <v>1247</v>
      </c>
    </row>
    <row r="221" spans="1:16" x14ac:dyDescent="0.3">
      <c r="A221" s="2" t="s">
        <v>1515</v>
      </c>
      <c r="B221" s="2" t="s">
        <v>108</v>
      </c>
      <c r="C221" t="s">
        <v>108</v>
      </c>
      <c r="D221" s="2" t="s">
        <v>61</v>
      </c>
      <c r="E221" s="2" t="s">
        <v>1311</v>
      </c>
      <c r="F221" s="2" t="s">
        <v>49</v>
      </c>
      <c r="G221" s="2" t="s">
        <v>1242</v>
      </c>
      <c r="H221" s="2" t="s">
        <v>1242</v>
      </c>
      <c r="I221" s="2" t="s">
        <v>1265</v>
      </c>
      <c r="J221" s="2" t="s">
        <v>1705</v>
      </c>
      <c r="K221" s="2" t="s">
        <v>1286</v>
      </c>
      <c r="L221" s="2" t="s">
        <v>1286</v>
      </c>
      <c r="M221" s="2" t="s">
        <v>1257</v>
      </c>
      <c r="N221" s="2" t="s">
        <v>1750</v>
      </c>
      <c r="O221" s="2" t="s">
        <v>1743</v>
      </c>
      <c r="P221" s="2" t="s">
        <v>1237</v>
      </c>
    </row>
    <row r="222" spans="1:16" x14ac:dyDescent="0.3">
      <c r="A222" s="2" t="s">
        <v>1751</v>
      </c>
      <c r="B222" s="2" t="s">
        <v>275</v>
      </c>
      <c r="C222" t="s">
        <v>275</v>
      </c>
      <c r="D222" s="2" t="s">
        <v>74</v>
      </c>
      <c r="E222" s="2" t="s">
        <v>1338</v>
      </c>
      <c r="F222" s="2"/>
      <c r="G222" s="2" t="s">
        <v>1265</v>
      </c>
      <c r="H222" s="2" t="s">
        <v>1265</v>
      </c>
      <c r="I222" s="2" t="s">
        <v>1265</v>
      </c>
      <c r="J222" s="2" t="s">
        <v>1275</v>
      </c>
      <c r="K222" s="2" t="s">
        <v>1286</v>
      </c>
      <c r="L222" s="2" t="s">
        <v>1237</v>
      </c>
      <c r="M222" s="2" t="s">
        <v>1280</v>
      </c>
      <c r="N222" s="2" t="s">
        <v>1495</v>
      </c>
      <c r="O222" s="2" t="s">
        <v>1495</v>
      </c>
      <c r="P222" s="2" t="s">
        <v>1257</v>
      </c>
    </row>
    <row r="223" spans="1:16" x14ac:dyDescent="0.3">
      <c r="A223" s="2" t="s">
        <v>1752</v>
      </c>
      <c r="B223" s="2" t="s">
        <v>593</v>
      </c>
      <c r="C223" t="s">
        <v>593</v>
      </c>
      <c r="D223" s="2" t="s">
        <v>33</v>
      </c>
      <c r="E223" s="2" t="s">
        <v>1266</v>
      </c>
      <c r="F223" s="2"/>
      <c r="G223" s="2" t="s">
        <v>1299</v>
      </c>
      <c r="H223" s="2" t="s">
        <v>1286</v>
      </c>
      <c r="I223" s="2" t="s">
        <v>1265</v>
      </c>
      <c r="J223" s="2" t="s">
        <v>1299</v>
      </c>
      <c r="K223" s="2" t="s">
        <v>1286</v>
      </c>
      <c r="L223" s="2" t="s">
        <v>1286</v>
      </c>
      <c r="M223" s="2" t="s">
        <v>1280</v>
      </c>
      <c r="N223" s="2" t="s">
        <v>1599</v>
      </c>
      <c r="O223" s="2" t="s">
        <v>1703</v>
      </c>
      <c r="P223" s="2" t="s">
        <v>1286</v>
      </c>
    </row>
    <row r="224" spans="1:16" x14ac:dyDescent="0.3">
      <c r="A224" s="2" t="s">
        <v>1753</v>
      </c>
      <c r="B224" s="2" t="s">
        <v>544</v>
      </c>
      <c r="C224" t="s">
        <v>544</v>
      </c>
      <c r="D224" s="2" t="s">
        <v>51</v>
      </c>
      <c r="E224" s="2" t="s">
        <v>1364</v>
      </c>
      <c r="F224" s="2"/>
      <c r="G224" s="2" t="s">
        <v>1242</v>
      </c>
      <c r="H224" s="2" t="s">
        <v>1286</v>
      </c>
      <c r="I224" s="2" t="s">
        <v>1265</v>
      </c>
      <c r="J224" s="2" t="s">
        <v>1299</v>
      </c>
      <c r="K224" s="2" t="s">
        <v>1286</v>
      </c>
      <c r="L224" s="2" t="s">
        <v>1257</v>
      </c>
      <c r="M224" s="2" t="s">
        <v>1247</v>
      </c>
      <c r="N224" s="2" t="s">
        <v>1599</v>
      </c>
      <c r="O224" s="2" t="s">
        <v>1697</v>
      </c>
      <c r="P224" s="2" t="s">
        <v>1286</v>
      </c>
    </row>
    <row r="225" spans="1:16" x14ac:dyDescent="0.3">
      <c r="A225" s="2" t="s">
        <v>1347</v>
      </c>
      <c r="B225" s="2" t="s">
        <v>241</v>
      </c>
      <c r="C225" t="s">
        <v>241</v>
      </c>
      <c r="D225" s="2" t="s">
        <v>40</v>
      </c>
      <c r="E225" s="2" t="s">
        <v>1249</v>
      </c>
      <c r="F225" s="2" t="s">
        <v>52</v>
      </c>
      <c r="G225" s="2" t="s">
        <v>1242</v>
      </c>
      <c r="H225" s="2" t="s">
        <v>1293</v>
      </c>
      <c r="I225" s="2" t="s">
        <v>1265</v>
      </c>
      <c r="J225" s="2" t="s">
        <v>1253</v>
      </c>
      <c r="K225" s="2" t="s">
        <v>1286</v>
      </c>
      <c r="L225" s="2" t="s">
        <v>1248</v>
      </c>
      <c r="M225" s="2" t="s">
        <v>1269</v>
      </c>
      <c r="N225" s="2" t="s">
        <v>1723</v>
      </c>
      <c r="O225" s="2" t="s">
        <v>1483</v>
      </c>
      <c r="P225" s="2" t="s">
        <v>1286</v>
      </c>
    </row>
    <row r="226" spans="1:16" x14ac:dyDescent="0.3">
      <c r="A226" s="2" t="s">
        <v>1565</v>
      </c>
      <c r="B226" s="2" t="s">
        <v>217</v>
      </c>
      <c r="C226" t="s">
        <v>217</v>
      </c>
      <c r="D226" s="2" t="s">
        <v>46</v>
      </c>
      <c r="E226" s="2" t="s">
        <v>1318</v>
      </c>
      <c r="F226" s="2" t="s">
        <v>49</v>
      </c>
      <c r="G226" s="2" t="s">
        <v>1305</v>
      </c>
      <c r="H226" s="2" t="s">
        <v>1305</v>
      </c>
      <c r="I226" s="2" t="s">
        <v>1265</v>
      </c>
      <c r="J226" s="2" t="s">
        <v>1280</v>
      </c>
      <c r="K226" s="2" t="s">
        <v>1237</v>
      </c>
      <c r="L226" s="2" t="s">
        <v>1237</v>
      </c>
      <c r="M226" s="2" t="s">
        <v>1257</v>
      </c>
      <c r="N226" s="2" t="s">
        <v>1665</v>
      </c>
      <c r="O226" s="2" t="s">
        <v>1697</v>
      </c>
      <c r="P226" s="2" t="s">
        <v>1286</v>
      </c>
    </row>
    <row r="227" spans="1:16" x14ac:dyDescent="0.3">
      <c r="A227" s="2" t="s">
        <v>1754</v>
      </c>
      <c r="B227" s="2" t="s">
        <v>603</v>
      </c>
      <c r="C227" t="s">
        <v>603</v>
      </c>
      <c r="D227" s="2" t="s">
        <v>86</v>
      </c>
      <c r="E227" s="2" t="s">
        <v>1249</v>
      </c>
      <c r="F227" s="2"/>
      <c r="G227" s="2" t="s">
        <v>1260</v>
      </c>
      <c r="H227" s="2" t="s">
        <v>1286</v>
      </c>
      <c r="I227" s="2" t="s">
        <v>1265</v>
      </c>
      <c r="J227" s="2" t="s">
        <v>1280</v>
      </c>
      <c r="K227" s="2" t="s">
        <v>1286</v>
      </c>
      <c r="L227" s="2" t="s">
        <v>1286</v>
      </c>
      <c r="M227" s="2" t="s">
        <v>1247</v>
      </c>
      <c r="N227" s="2" t="s">
        <v>1665</v>
      </c>
      <c r="O227" s="2" t="s">
        <v>1741</v>
      </c>
      <c r="P227" s="2" t="s">
        <v>1286</v>
      </c>
    </row>
    <row r="228" spans="1:16" x14ac:dyDescent="0.3">
      <c r="A228" s="2" t="s">
        <v>1755</v>
      </c>
      <c r="B228" s="2" t="s">
        <v>1170</v>
      </c>
      <c r="C228" t="s">
        <v>96</v>
      </c>
      <c r="D228" s="2" t="s">
        <v>56</v>
      </c>
      <c r="E228" s="2" t="s">
        <v>1311</v>
      </c>
      <c r="F228" s="2" t="s">
        <v>49</v>
      </c>
      <c r="G228" s="2" t="s">
        <v>1242</v>
      </c>
      <c r="H228" s="2" t="s">
        <v>1242</v>
      </c>
      <c r="I228" s="2" t="s">
        <v>1257</v>
      </c>
      <c r="J228" s="2" t="s">
        <v>1242</v>
      </c>
      <c r="K228" s="2" t="s">
        <v>1286</v>
      </c>
      <c r="L228" s="2" t="s">
        <v>1237</v>
      </c>
      <c r="M228" s="2" t="s">
        <v>1346</v>
      </c>
      <c r="N228" s="2" t="s">
        <v>1424</v>
      </c>
      <c r="O228" s="2" t="s">
        <v>1703</v>
      </c>
      <c r="P228" s="2" t="s">
        <v>1286</v>
      </c>
    </row>
    <row r="229" spans="1:16" x14ac:dyDescent="0.3">
      <c r="A229" s="2" t="s">
        <v>1756</v>
      </c>
      <c r="B229" s="2" t="s">
        <v>170</v>
      </c>
      <c r="C229" t="s">
        <v>170</v>
      </c>
      <c r="D229" s="2" t="s">
        <v>54</v>
      </c>
      <c r="E229" s="2" t="s">
        <v>1311</v>
      </c>
      <c r="F229" s="2" t="s">
        <v>49</v>
      </c>
      <c r="G229" s="2" t="s">
        <v>1242</v>
      </c>
      <c r="H229" s="2" t="s">
        <v>1239</v>
      </c>
      <c r="I229" s="2" t="s">
        <v>1257</v>
      </c>
      <c r="J229" s="2" t="s">
        <v>1305</v>
      </c>
      <c r="K229" s="2" t="s">
        <v>1286</v>
      </c>
      <c r="L229" s="2" t="s">
        <v>1237</v>
      </c>
      <c r="M229" s="2" t="s">
        <v>1310</v>
      </c>
      <c r="N229" s="2" t="s">
        <v>1516</v>
      </c>
      <c r="O229" s="2" t="s">
        <v>1697</v>
      </c>
      <c r="P229" s="2" t="s">
        <v>1237</v>
      </c>
    </row>
    <row r="230" spans="1:16" x14ac:dyDescent="0.3">
      <c r="A230" s="2" t="s">
        <v>1757</v>
      </c>
      <c r="B230" s="2" t="s">
        <v>93</v>
      </c>
      <c r="C230" t="s">
        <v>93</v>
      </c>
      <c r="D230" s="2" t="s">
        <v>40</v>
      </c>
      <c r="E230" s="2" t="s">
        <v>1328</v>
      </c>
      <c r="F230" s="2" t="s">
        <v>49</v>
      </c>
      <c r="G230" s="2" t="s">
        <v>1242</v>
      </c>
      <c r="H230" s="2" t="s">
        <v>1310</v>
      </c>
      <c r="I230" s="2" t="s">
        <v>1257</v>
      </c>
      <c r="J230" s="2" t="s">
        <v>1297</v>
      </c>
      <c r="K230" s="2" t="s">
        <v>1237</v>
      </c>
      <c r="L230" s="2" t="s">
        <v>1248</v>
      </c>
      <c r="M230" s="2" t="s">
        <v>1381</v>
      </c>
      <c r="N230" s="2" t="s">
        <v>1758</v>
      </c>
      <c r="O230" s="2" t="s">
        <v>1344</v>
      </c>
      <c r="P230" s="2" t="s">
        <v>1237</v>
      </c>
    </row>
    <row r="231" spans="1:16" x14ac:dyDescent="0.3">
      <c r="A231" s="2" t="s">
        <v>1342</v>
      </c>
      <c r="B231" s="2" t="s">
        <v>198</v>
      </c>
      <c r="C231" t="s">
        <v>198</v>
      </c>
      <c r="D231" s="2" t="s">
        <v>44</v>
      </c>
      <c r="E231" s="2" t="s">
        <v>1318</v>
      </c>
      <c r="F231" s="2" t="s">
        <v>1189</v>
      </c>
      <c r="G231" s="2" t="s">
        <v>1239</v>
      </c>
      <c r="H231" s="2" t="s">
        <v>1280</v>
      </c>
      <c r="I231" s="2" t="s">
        <v>1257</v>
      </c>
      <c r="J231" s="2" t="s">
        <v>1310</v>
      </c>
      <c r="K231" s="2" t="s">
        <v>1286</v>
      </c>
      <c r="L231" s="2" t="s">
        <v>1286</v>
      </c>
      <c r="M231" s="2" t="s">
        <v>1275</v>
      </c>
      <c r="N231" s="2" t="s">
        <v>1308</v>
      </c>
      <c r="O231" s="2" t="s">
        <v>1676</v>
      </c>
      <c r="P231" s="2" t="s">
        <v>1248</v>
      </c>
    </row>
    <row r="232" spans="1:16" x14ac:dyDescent="0.3">
      <c r="A232" s="2" t="s">
        <v>1336</v>
      </c>
      <c r="B232" s="2" t="s">
        <v>508</v>
      </c>
      <c r="C232" t="s">
        <v>508</v>
      </c>
      <c r="D232" s="2" t="s">
        <v>107</v>
      </c>
      <c r="E232" s="2" t="s">
        <v>1358</v>
      </c>
      <c r="F232" s="2" t="s">
        <v>1200</v>
      </c>
      <c r="G232" s="2" t="s">
        <v>1242</v>
      </c>
      <c r="H232" s="2" t="s">
        <v>1265</v>
      </c>
      <c r="I232" s="2" t="s">
        <v>1257</v>
      </c>
      <c r="J232" s="2" t="s">
        <v>1275</v>
      </c>
      <c r="K232" s="2" t="s">
        <v>1286</v>
      </c>
      <c r="L232" s="2" t="s">
        <v>1286</v>
      </c>
      <c r="M232" s="2" t="s">
        <v>1265</v>
      </c>
      <c r="N232" s="2" t="s">
        <v>1599</v>
      </c>
      <c r="O232" s="2" t="s">
        <v>1759</v>
      </c>
      <c r="P232" s="2" t="s">
        <v>1286</v>
      </c>
    </row>
    <row r="233" spans="1:16" x14ac:dyDescent="0.3">
      <c r="A233" s="2" t="s">
        <v>1530</v>
      </c>
      <c r="B233" s="2" t="s">
        <v>236</v>
      </c>
      <c r="C233" t="s">
        <v>236</v>
      </c>
      <c r="D233" s="2" t="s">
        <v>101</v>
      </c>
      <c r="E233" s="2" t="s">
        <v>1307</v>
      </c>
      <c r="F233" s="2"/>
      <c r="G233" s="2" t="s">
        <v>1293</v>
      </c>
      <c r="H233" s="2" t="s">
        <v>1265</v>
      </c>
      <c r="I233" s="2" t="s">
        <v>1257</v>
      </c>
      <c r="J233" s="2" t="s">
        <v>1322</v>
      </c>
      <c r="K233" s="2" t="s">
        <v>1286</v>
      </c>
      <c r="L233" s="2" t="s">
        <v>1237</v>
      </c>
      <c r="M233" s="2" t="s">
        <v>1299</v>
      </c>
      <c r="N233" s="2" t="s">
        <v>1718</v>
      </c>
      <c r="O233" s="2" t="s">
        <v>1665</v>
      </c>
      <c r="P233" s="2" t="s">
        <v>1286</v>
      </c>
    </row>
    <row r="234" spans="1:16" x14ac:dyDescent="0.3">
      <c r="A234" s="2" t="s">
        <v>1760</v>
      </c>
      <c r="B234" s="2" t="s">
        <v>249</v>
      </c>
      <c r="C234" t="s">
        <v>249</v>
      </c>
      <c r="D234" s="2" t="s">
        <v>74</v>
      </c>
      <c r="E234" s="2" t="s">
        <v>1238</v>
      </c>
      <c r="F234" s="2" t="s">
        <v>52</v>
      </c>
      <c r="G234" s="2" t="s">
        <v>1260</v>
      </c>
      <c r="H234" s="2" t="s">
        <v>1280</v>
      </c>
      <c r="I234" s="2" t="s">
        <v>1257</v>
      </c>
      <c r="J234" s="2" t="s">
        <v>1275</v>
      </c>
      <c r="K234" s="2" t="s">
        <v>1286</v>
      </c>
      <c r="L234" s="2" t="s">
        <v>1286</v>
      </c>
      <c r="M234" s="2" t="s">
        <v>1247</v>
      </c>
      <c r="N234" s="2" t="s">
        <v>1599</v>
      </c>
      <c r="O234" s="2" t="s">
        <v>1677</v>
      </c>
      <c r="P234" s="2" t="s">
        <v>1286</v>
      </c>
    </row>
    <row r="235" spans="1:16" x14ac:dyDescent="0.3">
      <c r="A235" s="2" t="s">
        <v>1761</v>
      </c>
      <c r="B235" s="2" t="s">
        <v>239</v>
      </c>
      <c r="C235" t="s">
        <v>239</v>
      </c>
      <c r="D235" s="2" t="s">
        <v>114</v>
      </c>
      <c r="E235" s="2" t="s">
        <v>1328</v>
      </c>
      <c r="F235" s="2" t="s">
        <v>52</v>
      </c>
      <c r="G235" s="2" t="s">
        <v>1242</v>
      </c>
      <c r="H235" s="2" t="s">
        <v>1310</v>
      </c>
      <c r="I235" s="2" t="s">
        <v>1257</v>
      </c>
      <c r="J235" s="2" t="s">
        <v>1762</v>
      </c>
      <c r="K235" s="2" t="s">
        <v>1286</v>
      </c>
      <c r="L235" s="2" t="s">
        <v>1286</v>
      </c>
      <c r="M235" s="2" t="s">
        <v>1728</v>
      </c>
      <c r="N235" s="2" t="s">
        <v>1763</v>
      </c>
      <c r="O235" s="2" t="s">
        <v>1706</v>
      </c>
      <c r="P235" s="2" t="s">
        <v>1237</v>
      </c>
    </row>
    <row r="236" spans="1:16" x14ac:dyDescent="0.3">
      <c r="A236" s="2" t="s">
        <v>1533</v>
      </c>
      <c r="B236" s="2" t="s">
        <v>574</v>
      </c>
      <c r="C236" t="s">
        <v>574</v>
      </c>
      <c r="D236" s="2" t="s">
        <v>135</v>
      </c>
      <c r="E236" s="2" t="s">
        <v>1307</v>
      </c>
      <c r="F236" s="2"/>
      <c r="G236" s="2" t="s">
        <v>1248</v>
      </c>
      <c r="H236" s="2" t="s">
        <v>1286</v>
      </c>
      <c r="I236" s="2" t="s">
        <v>1257</v>
      </c>
      <c r="J236" s="2" t="s">
        <v>1299</v>
      </c>
      <c r="K236" s="2" t="s">
        <v>1286</v>
      </c>
      <c r="L236" s="2" t="s">
        <v>1237</v>
      </c>
      <c r="M236" s="2" t="s">
        <v>1275</v>
      </c>
      <c r="N236" s="2" t="s">
        <v>1606</v>
      </c>
      <c r="O236" s="2" t="s">
        <v>1255</v>
      </c>
      <c r="P236" s="2" t="s">
        <v>1286</v>
      </c>
    </row>
    <row r="237" spans="1:16" x14ac:dyDescent="0.3">
      <c r="A237" s="2" t="s">
        <v>1526</v>
      </c>
      <c r="B237" s="2" t="s">
        <v>257</v>
      </c>
      <c r="C237" t="s">
        <v>257</v>
      </c>
      <c r="D237" s="2" t="s">
        <v>99</v>
      </c>
      <c r="E237" s="2" t="s">
        <v>1365</v>
      </c>
      <c r="F237" s="2" t="s">
        <v>49</v>
      </c>
      <c r="G237" s="2" t="s">
        <v>1299</v>
      </c>
      <c r="H237" s="2" t="s">
        <v>1275</v>
      </c>
      <c r="I237" s="2" t="s">
        <v>1257</v>
      </c>
      <c r="J237" s="2" t="s">
        <v>1357</v>
      </c>
      <c r="K237" s="2" t="s">
        <v>1286</v>
      </c>
      <c r="L237" s="2" t="s">
        <v>1237</v>
      </c>
      <c r="M237" s="2" t="s">
        <v>1293</v>
      </c>
      <c r="N237" s="2" t="s">
        <v>1709</v>
      </c>
      <c r="O237" s="2" t="s">
        <v>1734</v>
      </c>
      <c r="P237" s="2" t="s">
        <v>1286</v>
      </c>
    </row>
    <row r="238" spans="1:16" x14ac:dyDescent="0.3">
      <c r="A238" s="2" t="s">
        <v>1764</v>
      </c>
      <c r="B238" s="2" t="s">
        <v>632</v>
      </c>
      <c r="C238" t="s">
        <v>632</v>
      </c>
      <c r="D238" s="2" t="s">
        <v>54</v>
      </c>
      <c r="E238" s="2" t="s">
        <v>1365</v>
      </c>
      <c r="F238" s="2"/>
      <c r="G238" s="2" t="s">
        <v>1247</v>
      </c>
      <c r="H238" s="2" t="s">
        <v>1286</v>
      </c>
      <c r="I238" s="2" t="s">
        <v>1257</v>
      </c>
      <c r="J238" s="2" t="s">
        <v>1765</v>
      </c>
      <c r="K238" s="2" t="s">
        <v>1286</v>
      </c>
      <c r="L238" s="2" t="s">
        <v>1286</v>
      </c>
      <c r="M238" s="2" t="s">
        <v>1725</v>
      </c>
      <c r="N238" s="2" t="s">
        <v>1729</v>
      </c>
      <c r="O238" s="2" t="s">
        <v>1766</v>
      </c>
      <c r="P238" s="2" t="s">
        <v>1286</v>
      </c>
    </row>
    <row r="239" spans="1:16" x14ac:dyDescent="0.3">
      <c r="A239" s="2" t="s">
        <v>1767</v>
      </c>
      <c r="B239" s="2" t="s">
        <v>267</v>
      </c>
      <c r="C239" t="s">
        <v>267</v>
      </c>
      <c r="D239" s="2" t="s">
        <v>48</v>
      </c>
      <c r="E239" s="2" t="s">
        <v>1352</v>
      </c>
      <c r="F239" s="2" t="s">
        <v>49</v>
      </c>
      <c r="G239" s="2" t="s">
        <v>1242</v>
      </c>
      <c r="H239" s="2" t="s">
        <v>1299</v>
      </c>
      <c r="I239" s="2" t="s">
        <v>1257</v>
      </c>
      <c r="J239" s="2" t="s">
        <v>1346</v>
      </c>
      <c r="K239" s="2" t="s">
        <v>1286</v>
      </c>
      <c r="L239" s="2" t="s">
        <v>1248</v>
      </c>
      <c r="M239" s="2" t="s">
        <v>1252</v>
      </c>
      <c r="N239" s="2" t="s">
        <v>1548</v>
      </c>
      <c r="O239" s="2" t="s">
        <v>1611</v>
      </c>
      <c r="P239" s="2" t="s">
        <v>1286</v>
      </c>
    </row>
    <row r="240" spans="1:16" x14ac:dyDescent="0.3">
      <c r="A240" s="2" t="s">
        <v>1768</v>
      </c>
      <c r="B240" s="2" t="s">
        <v>1198</v>
      </c>
      <c r="C240" t="s">
        <v>347</v>
      </c>
      <c r="D240" s="2" t="s">
        <v>65</v>
      </c>
      <c r="E240" s="2" t="s">
        <v>1365</v>
      </c>
      <c r="F240" s="2" t="s">
        <v>1199</v>
      </c>
      <c r="G240" s="2" t="s">
        <v>1252</v>
      </c>
      <c r="H240" s="2" t="s">
        <v>1252</v>
      </c>
      <c r="I240" s="2" t="s">
        <v>1257</v>
      </c>
      <c r="J240" s="2" t="s">
        <v>1275</v>
      </c>
      <c r="K240" s="2" t="s">
        <v>1286</v>
      </c>
      <c r="L240" s="2" t="s">
        <v>1237</v>
      </c>
      <c r="M240" s="2" t="s">
        <v>1280</v>
      </c>
      <c r="N240" s="2" t="s">
        <v>1599</v>
      </c>
      <c r="O240" s="2" t="s">
        <v>1697</v>
      </c>
      <c r="P240" s="2" t="s">
        <v>1286</v>
      </c>
    </row>
    <row r="241" spans="1:16" x14ac:dyDescent="0.3">
      <c r="A241" s="2" t="s">
        <v>1769</v>
      </c>
      <c r="B241" s="2" t="s">
        <v>585</v>
      </c>
      <c r="C241" t="s">
        <v>585</v>
      </c>
      <c r="D241" s="2" t="s">
        <v>80</v>
      </c>
      <c r="E241" s="2" t="s">
        <v>1266</v>
      </c>
      <c r="F241" s="2"/>
      <c r="G241" s="2" t="s">
        <v>1265</v>
      </c>
      <c r="H241" s="2" t="s">
        <v>1286</v>
      </c>
      <c r="I241" s="2" t="s">
        <v>1257</v>
      </c>
      <c r="J241" s="2" t="s">
        <v>1299</v>
      </c>
      <c r="K241" s="2" t="s">
        <v>1286</v>
      </c>
      <c r="L241" s="2" t="s">
        <v>1286</v>
      </c>
      <c r="M241" s="2" t="s">
        <v>1280</v>
      </c>
      <c r="N241" s="2" t="s">
        <v>1606</v>
      </c>
      <c r="O241" s="2" t="s">
        <v>1599</v>
      </c>
      <c r="P241" s="2" t="s">
        <v>1286</v>
      </c>
    </row>
    <row r="242" spans="1:16" x14ac:dyDescent="0.3">
      <c r="A242" s="2" t="s">
        <v>1770</v>
      </c>
      <c r="B242" s="2" t="s">
        <v>558</v>
      </c>
      <c r="C242" t="s">
        <v>558</v>
      </c>
      <c r="D242" s="2" t="s">
        <v>63</v>
      </c>
      <c r="E242" s="2" t="s">
        <v>1238</v>
      </c>
      <c r="F242" s="2"/>
      <c r="G242" s="2" t="s">
        <v>1252</v>
      </c>
      <c r="H242" s="2" t="s">
        <v>1286</v>
      </c>
      <c r="I242" s="2" t="s">
        <v>1257</v>
      </c>
      <c r="J242" s="2" t="s">
        <v>1305</v>
      </c>
      <c r="K242" s="2" t="s">
        <v>1286</v>
      </c>
      <c r="L242" s="2" t="s">
        <v>1286</v>
      </c>
      <c r="M242" s="2" t="s">
        <v>1280</v>
      </c>
      <c r="N242" s="2" t="s">
        <v>1516</v>
      </c>
      <c r="O242" s="2" t="s">
        <v>1741</v>
      </c>
      <c r="P242" s="2" t="s">
        <v>1286</v>
      </c>
    </row>
    <row r="243" spans="1:16" x14ac:dyDescent="0.3">
      <c r="A243" s="2" t="s">
        <v>1550</v>
      </c>
      <c r="B243" s="2" t="s">
        <v>307</v>
      </c>
      <c r="C243" t="s">
        <v>307</v>
      </c>
      <c r="D243" s="2" t="s">
        <v>61</v>
      </c>
      <c r="E243" s="2" t="s">
        <v>1249</v>
      </c>
      <c r="F243" s="2"/>
      <c r="G243" s="2" t="s">
        <v>1293</v>
      </c>
      <c r="H243" s="2" t="s">
        <v>1237</v>
      </c>
      <c r="I243" s="2" t="s">
        <v>1257</v>
      </c>
      <c r="J243" s="2" t="s">
        <v>1238</v>
      </c>
      <c r="K243" s="2" t="s">
        <v>1286</v>
      </c>
      <c r="L243" s="2" t="s">
        <v>1237</v>
      </c>
      <c r="M243" s="2" t="s">
        <v>1315</v>
      </c>
      <c r="N243" s="2" t="s">
        <v>1639</v>
      </c>
      <c r="O243" s="2" t="s">
        <v>1495</v>
      </c>
      <c r="P243" s="2" t="s">
        <v>1248</v>
      </c>
    </row>
    <row r="244" spans="1:16" x14ac:dyDescent="0.3">
      <c r="A244" s="2" t="s">
        <v>1332</v>
      </c>
      <c r="B244" s="2" t="s">
        <v>654</v>
      </c>
      <c r="C244" t="s">
        <v>654</v>
      </c>
      <c r="D244" s="2" t="s">
        <v>65</v>
      </c>
      <c r="E244" s="2" t="s">
        <v>1249</v>
      </c>
      <c r="F244" s="2"/>
      <c r="G244" s="2" t="s">
        <v>1237</v>
      </c>
      <c r="H244" s="2" t="s">
        <v>1286</v>
      </c>
      <c r="I244" s="2" t="s">
        <v>1257</v>
      </c>
      <c r="J244" s="2" t="s">
        <v>1765</v>
      </c>
      <c r="K244" s="2" t="s">
        <v>1286</v>
      </c>
      <c r="L244" s="2" t="s">
        <v>1286</v>
      </c>
      <c r="M244" s="2" t="s">
        <v>1725</v>
      </c>
      <c r="N244" s="2" t="s">
        <v>1729</v>
      </c>
      <c r="O244" s="2" t="s">
        <v>1771</v>
      </c>
      <c r="P244" s="2" t="s">
        <v>1286</v>
      </c>
    </row>
    <row r="245" spans="1:16" x14ac:dyDescent="0.3">
      <c r="A245" s="2" t="s">
        <v>1772</v>
      </c>
      <c r="B245" s="2" t="s">
        <v>659</v>
      </c>
      <c r="C245" t="s">
        <v>659</v>
      </c>
      <c r="D245" s="2" t="s">
        <v>107</v>
      </c>
      <c r="E245" s="2" t="s">
        <v>1365</v>
      </c>
      <c r="F245" s="2"/>
      <c r="G245" s="2" t="s">
        <v>1310</v>
      </c>
      <c r="H245" s="2" t="s">
        <v>1286</v>
      </c>
      <c r="I245" s="2" t="s">
        <v>1257</v>
      </c>
      <c r="J245" s="2" t="s">
        <v>1257</v>
      </c>
      <c r="K245" s="2" t="s">
        <v>1286</v>
      </c>
      <c r="L245" s="2" t="s">
        <v>1286</v>
      </c>
      <c r="M245" s="2" t="s">
        <v>1280</v>
      </c>
      <c r="N245" s="2" t="s">
        <v>1703</v>
      </c>
      <c r="O245" s="2" t="s">
        <v>1690</v>
      </c>
      <c r="P245" s="2" t="s">
        <v>1286</v>
      </c>
    </row>
    <row r="246" spans="1:16" x14ac:dyDescent="0.3">
      <c r="A246" s="2" t="s">
        <v>1773</v>
      </c>
      <c r="B246" s="2" t="s">
        <v>413</v>
      </c>
      <c r="C246" t="s">
        <v>413</v>
      </c>
      <c r="D246" s="2" t="s">
        <v>86</v>
      </c>
      <c r="E246" s="2" t="s">
        <v>1328</v>
      </c>
      <c r="F246" s="2"/>
      <c r="G246" s="2" t="s">
        <v>1280</v>
      </c>
      <c r="H246" s="2" t="s">
        <v>1257</v>
      </c>
      <c r="I246" s="2" t="s">
        <v>1257</v>
      </c>
      <c r="J246" s="2" t="s">
        <v>1296</v>
      </c>
      <c r="K246" s="2" t="s">
        <v>1286</v>
      </c>
      <c r="L246" s="2" t="s">
        <v>1286</v>
      </c>
      <c r="M246" s="2" t="s">
        <v>1280</v>
      </c>
      <c r="N246" s="2" t="s">
        <v>1291</v>
      </c>
      <c r="O246" s="2" t="s">
        <v>1734</v>
      </c>
      <c r="P246" s="2" t="s">
        <v>1237</v>
      </c>
    </row>
    <row r="247" spans="1:16" x14ac:dyDescent="0.3">
      <c r="A247" s="2" t="s">
        <v>1774</v>
      </c>
      <c r="B247" s="2" t="s">
        <v>248</v>
      </c>
      <c r="C247" t="s">
        <v>248</v>
      </c>
      <c r="D247" s="2" t="s">
        <v>78</v>
      </c>
      <c r="E247" s="2" t="s">
        <v>1238</v>
      </c>
      <c r="F247" s="2" t="s">
        <v>49</v>
      </c>
      <c r="G247" s="2" t="s">
        <v>1260</v>
      </c>
      <c r="H247" s="2" t="s">
        <v>1260</v>
      </c>
      <c r="I247" s="2" t="s">
        <v>1257</v>
      </c>
      <c r="J247" s="2" t="s">
        <v>1265</v>
      </c>
      <c r="K247" s="2" t="s">
        <v>1286</v>
      </c>
      <c r="L247" s="2" t="s">
        <v>1286</v>
      </c>
      <c r="M247" s="2" t="s">
        <v>1247</v>
      </c>
      <c r="N247" s="2" t="s">
        <v>1554</v>
      </c>
      <c r="O247" s="2" t="s">
        <v>1691</v>
      </c>
      <c r="P247" s="2" t="s">
        <v>1237</v>
      </c>
    </row>
    <row r="248" spans="1:16" x14ac:dyDescent="0.3">
      <c r="A248" s="2" t="s">
        <v>0</v>
      </c>
      <c r="B248" s="2" t="s">
        <v>1</v>
      </c>
      <c r="C248" t="s">
        <v>1</v>
      </c>
      <c r="D248" s="2" t="s">
        <v>2</v>
      </c>
      <c r="E248" s="2" t="s">
        <v>4</v>
      </c>
      <c r="F248" s="2" t="s">
        <v>1157</v>
      </c>
      <c r="G248" s="2" t="s">
        <v>1050</v>
      </c>
      <c r="H248" s="2" t="s">
        <v>1404</v>
      </c>
      <c r="I248" s="2" t="s">
        <v>1405</v>
      </c>
      <c r="J248" s="2" t="s">
        <v>1051</v>
      </c>
      <c r="K248" s="2" t="s">
        <v>1161</v>
      </c>
      <c r="L248" s="2" t="s">
        <v>1162</v>
      </c>
      <c r="M248" s="2" t="s">
        <v>1163</v>
      </c>
      <c r="N248" s="2" t="s">
        <v>1013</v>
      </c>
      <c r="O248" s="2" t="s">
        <v>1406</v>
      </c>
      <c r="P248" s="2" t="s">
        <v>1167</v>
      </c>
    </row>
    <row r="249" spans="1:16" x14ac:dyDescent="0.3">
      <c r="A249" s="2" t="s">
        <v>1775</v>
      </c>
      <c r="B249" s="2" t="s">
        <v>250</v>
      </c>
      <c r="C249" t="s">
        <v>250</v>
      </c>
      <c r="D249" s="2" t="s">
        <v>111</v>
      </c>
      <c r="E249" s="2" t="s">
        <v>1358</v>
      </c>
      <c r="F249" s="2"/>
      <c r="G249" s="2" t="s">
        <v>1239</v>
      </c>
      <c r="H249" s="2" t="s">
        <v>1252</v>
      </c>
      <c r="I249" s="2" t="s">
        <v>1257</v>
      </c>
      <c r="J249" s="2" t="s">
        <v>1310</v>
      </c>
      <c r="K249" s="2" t="s">
        <v>1286</v>
      </c>
      <c r="L249" s="2" t="s">
        <v>1237</v>
      </c>
      <c r="M249" s="2" t="s">
        <v>1260</v>
      </c>
      <c r="N249" s="2" t="s">
        <v>1308</v>
      </c>
      <c r="O249" s="2" t="s">
        <v>1676</v>
      </c>
      <c r="P249" s="2" t="s">
        <v>1286</v>
      </c>
    </row>
    <row r="250" spans="1:16" x14ac:dyDescent="0.3">
      <c r="A250" s="2" t="s">
        <v>1776</v>
      </c>
      <c r="B250" s="2" t="s">
        <v>341</v>
      </c>
      <c r="C250" t="s">
        <v>341</v>
      </c>
      <c r="D250" s="2" t="s">
        <v>84</v>
      </c>
      <c r="E250" s="2" t="s">
        <v>1338</v>
      </c>
      <c r="F250" s="2"/>
      <c r="G250" s="2" t="s">
        <v>1280</v>
      </c>
      <c r="H250" s="2" t="s">
        <v>1237</v>
      </c>
      <c r="I250" s="2" t="s">
        <v>1257</v>
      </c>
      <c r="J250" s="2" t="s">
        <v>1765</v>
      </c>
      <c r="K250" s="2" t="s">
        <v>1286</v>
      </c>
      <c r="L250" s="2" t="s">
        <v>1286</v>
      </c>
      <c r="M250" s="2" t="s">
        <v>1725</v>
      </c>
      <c r="N250" s="2" t="s">
        <v>1729</v>
      </c>
      <c r="O250" s="2" t="s">
        <v>1744</v>
      </c>
      <c r="P250" s="2" t="s">
        <v>1237</v>
      </c>
    </row>
    <row r="251" spans="1:16" x14ac:dyDescent="0.3">
      <c r="A251" s="2" t="s">
        <v>1323</v>
      </c>
      <c r="B251" s="2" t="s">
        <v>343</v>
      </c>
      <c r="C251" t="s">
        <v>343</v>
      </c>
      <c r="D251" s="2" t="s">
        <v>130</v>
      </c>
      <c r="E251" s="2" t="s">
        <v>1266</v>
      </c>
      <c r="F251" s="2"/>
      <c r="G251" s="2" t="s">
        <v>1296</v>
      </c>
      <c r="H251" s="2" t="s">
        <v>1265</v>
      </c>
      <c r="I251" s="2" t="s">
        <v>1257</v>
      </c>
      <c r="J251" s="2" t="s">
        <v>1481</v>
      </c>
      <c r="K251" s="2" t="s">
        <v>1237</v>
      </c>
      <c r="L251" s="2" t="s">
        <v>1257</v>
      </c>
      <c r="M251" s="2" t="s">
        <v>1357</v>
      </c>
      <c r="N251" s="2" t="s">
        <v>1545</v>
      </c>
      <c r="O251" s="2" t="s">
        <v>1416</v>
      </c>
      <c r="P251" s="2" t="s">
        <v>1237</v>
      </c>
    </row>
    <row r="252" spans="1:16" x14ac:dyDescent="0.3">
      <c r="A252" s="2" t="s">
        <v>1522</v>
      </c>
      <c r="B252" s="2" t="s">
        <v>566</v>
      </c>
      <c r="C252" t="s">
        <v>566</v>
      </c>
      <c r="D252" s="2" t="s">
        <v>114</v>
      </c>
      <c r="E252" s="2" t="s">
        <v>1311</v>
      </c>
      <c r="F252" s="2"/>
      <c r="G252" s="2" t="s">
        <v>1242</v>
      </c>
      <c r="H252" s="2" t="s">
        <v>1248</v>
      </c>
      <c r="I252" s="2" t="s">
        <v>1257</v>
      </c>
      <c r="J252" s="2" t="s">
        <v>1280</v>
      </c>
      <c r="K252" s="2" t="s">
        <v>1286</v>
      </c>
      <c r="L252" s="2" t="s">
        <v>1286</v>
      </c>
      <c r="M252" s="2" t="s">
        <v>1299</v>
      </c>
      <c r="N252" s="2" t="s">
        <v>1604</v>
      </c>
      <c r="O252" s="2" t="s">
        <v>1759</v>
      </c>
      <c r="P252" s="2" t="s">
        <v>1257</v>
      </c>
    </row>
    <row r="253" spans="1:16" x14ac:dyDescent="0.3">
      <c r="A253" s="2" t="s">
        <v>1777</v>
      </c>
      <c r="B253" s="2" t="s">
        <v>1184</v>
      </c>
      <c r="C253" t="s">
        <v>117</v>
      </c>
      <c r="D253" s="2" t="s">
        <v>114</v>
      </c>
      <c r="E253" s="2" t="s">
        <v>1249</v>
      </c>
      <c r="F253" s="2" t="s">
        <v>49</v>
      </c>
      <c r="G253" s="2" t="s">
        <v>1242</v>
      </c>
      <c r="H253" s="2" t="s">
        <v>1293</v>
      </c>
      <c r="I253" s="2" t="s">
        <v>1257</v>
      </c>
      <c r="J253" s="2" t="s">
        <v>1341</v>
      </c>
      <c r="K253" s="2" t="s">
        <v>1286</v>
      </c>
      <c r="L253" s="2" t="s">
        <v>1237</v>
      </c>
      <c r="M253" s="2" t="s">
        <v>1299</v>
      </c>
      <c r="N253" s="2" t="s">
        <v>1512</v>
      </c>
      <c r="O253" s="2" t="s">
        <v>1611</v>
      </c>
      <c r="P253" s="2" t="s">
        <v>1248</v>
      </c>
    </row>
    <row r="254" spans="1:16" x14ac:dyDescent="0.3">
      <c r="A254" s="2" t="s">
        <v>1312</v>
      </c>
      <c r="B254" s="2" t="s">
        <v>568</v>
      </c>
      <c r="C254" t="s">
        <v>568</v>
      </c>
      <c r="D254" s="2" t="s">
        <v>403</v>
      </c>
      <c r="E254" s="2" t="s">
        <v>1365</v>
      </c>
      <c r="F254" s="2"/>
      <c r="G254" s="2" t="s">
        <v>1247</v>
      </c>
      <c r="H254" s="2" t="s">
        <v>1286</v>
      </c>
      <c r="I254" s="2" t="s">
        <v>1257</v>
      </c>
      <c r="J254" s="2" t="s">
        <v>1728</v>
      </c>
      <c r="K254" s="2" t="s">
        <v>1286</v>
      </c>
      <c r="L254" s="2" t="s">
        <v>1286</v>
      </c>
      <c r="M254" s="2" t="s">
        <v>1237</v>
      </c>
      <c r="N254" s="2" t="s">
        <v>1778</v>
      </c>
      <c r="O254" s="2" t="s">
        <v>1680</v>
      </c>
      <c r="P254" s="2" t="s">
        <v>1286</v>
      </c>
    </row>
    <row r="255" spans="1:16" x14ac:dyDescent="0.3">
      <c r="A255" s="2" t="s">
        <v>1779</v>
      </c>
      <c r="B255" s="2" t="s">
        <v>268</v>
      </c>
      <c r="C255" t="s">
        <v>268</v>
      </c>
      <c r="D255" s="2" t="s">
        <v>76</v>
      </c>
      <c r="E255" s="2" t="s">
        <v>1307</v>
      </c>
      <c r="F255" s="2" t="s">
        <v>49</v>
      </c>
      <c r="G255" s="2" t="s">
        <v>1310</v>
      </c>
      <c r="H255" s="2" t="s">
        <v>1305</v>
      </c>
      <c r="I255" s="2" t="s">
        <v>1248</v>
      </c>
      <c r="J255" s="2" t="s">
        <v>1275</v>
      </c>
      <c r="K255" s="2" t="s">
        <v>1286</v>
      </c>
      <c r="L255" s="2" t="s">
        <v>1237</v>
      </c>
      <c r="M255" s="2" t="s">
        <v>1242</v>
      </c>
      <c r="N255" s="2" t="s">
        <v>1584</v>
      </c>
      <c r="O255" s="2" t="s">
        <v>1697</v>
      </c>
      <c r="P255" s="2" t="s">
        <v>1248</v>
      </c>
    </row>
    <row r="256" spans="1:16" x14ac:dyDescent="0.3">
      <c r="A256" s="2" t="s">
        <v>1300</v>
      </c>
      <c r="B256" s="2" t="s">
        <v>496</v>
      </c>
      <c r="C256" t="s">
        <v>496</v>
      </c>
      <c r="D256" s="2" t="s">
        <v>107</v>
      </c>
      <c r="E256" s="2" t="s">
        <v>1318</v>
      </c>
      <c r="F256" s="2"/>
      <c r="G256" s="2" t="s">
        <v>1248</v>
      </c>
      <c r="H256" s="2" t="s">
        <v>1286</v>
      </c>
      <c r="I256" s="2" t="s">
        <v>1248</v>
      </c>
      <c r="J256" s="2" t="s">
        <v>1679</v>
      </c>
      <c r="K256" s="2" t="s">
        <v>1286</v>
      </c>
      <c r="L256" s="2" t="s">
        <v>1286</v>
      </c>
      <c r="M256" s="2" t="s">
        <v>1286</v>
      </c>
      <c r="N256" s="2" t="s">
        <v>1780</v>
      </c>
      <c r="O256" s="2" t="s">
        <v>1780</v>
      </c>
      <c r="P256" s="2" t="s">
        <v>1257</v>
      </c>
    </row>
    <row r="257" spans="1:16" x14ac:dyDescent="0.3">
      <c r="A257" s="2" t="s">
        <v>1781</v>
      </c>
      <c r="B257" s="2" t="s">
        <v>1782</v>
      </c>
      <c r="C257" t="s">
        <v>1782</v>
      </c>
      <c r="D257" s="2" t="s">
        <v>180</v>
      </c>
      <c r="E257" s="2" t="s">
        <v>1365</v>
      </c>
      <c r="F257" s="2"/>
      <c r="G257" s="2" t="s">
        <v>1242</v>
      </c>
      <c r="H257" s="2" t="s">
        <v>1286</v>
      </c>
      <c r="I257" s="2" t="s">
        <v>1248</v>
      </c>
      <c r="J257" s="2" t="s">
        <v>1783</v>
      </c>
      <c r="K257" s="2" t="s">
        <v>1286</v>
      </c>
      <c r="L257" s="2" t="s">
        <v>1286</v>
      </c>
      <c r="M257" s="2" t="s">
        <v>1286</v>
      </c>
      <c r="N257" s="2" t="s">
        <v>1763</v>
      </c>
      <c r="O257" s="2" t="s">
        <v>1744</v>
      </c>
      <c r="P257" s="2" t="s">
        <v>1257</v>
      </c>
    </row>
    <row r="258" spans="1:16" x14ac:dyDescent="0.3">
      <c r="A258" s="2" t="s">
        <v>1784</v>
      </c>
      <c r="B258" s="2" t="s">
        <v>485</v>
      </c>
      <c r="C258" t="s">
        <v>485</v>
      </c>
      <c r="D258" s="2" t="s">
        <v>114</v>
      </c>
      <c r="E258" s="2" t="s">
        <v>1311</v>
      </c>
      <c r="F258" s="2"/>
      <c r="G258" s="2" t="s">
        <v>1242</v>
      </c>
      <c r="H258" s="2" t="s">
        <v>1286</v>
      </c>
      <c r="I258" s="2" t="s">
        <v>1248</v>
      </c>
      <c r="J258" s="2" t="s">
        <v>1299</v>
      </c>
      <c r="K258" s="2" t="s">
        <v>1286</v>
      </c>
      <c r="L258" s="2" t="s">
        <v>1286</v>
      </c>
      <c r="M258" s="2" t="s">
        <v>1247</v>
      </c>
      <c r="N258" s="2" t="s">
        <v>1255</v>
      </c>
      <c r="O258" s="2" t="s">
        <v>1697</v>
      </c>
      <c r="P258" s="2" t="s">
        <v>1286</v>
      </c>
    </row>
    <row r="259" spans="1:16" x14ac:dyDescent="0.3">
      <c r="A259" s="2" t="s">
        <v>1294</v>
      </c>
      <c r="B259" s="2" t="s">
        <v>681</v>
      </c>
      <c r="C259" t="s">
        <v>681</v>
      </c>
      <c r="D259" s="2" t="s">
        <v>80</v>
      </c>
      <c r="E259" s="2" t="s">
        <v>1311</v>
      </c>
      <c r="F259" s="2"/>
      <c r="G259" s="2" t="s">
        <v>1257</v>
      </c>
      <c r="H259" s="2" t="s">
        <v>1286</v>
      </c>
      <c r="I259" s="2" t="s">
        <v>1248</v>
      </c>
      <c r="J259" s="2" t="s">
        <v>1785</v>
      </c>
      <c r="K259" s="2" t="s">
        <v>1286</v>
      </c>
      <c r="L259" s="2" t="s">
        <v>1286</v>
      </c>
      <c r="M259" s="2" t="s">
        <v>1237</v>
      </c>
      <c r="N259" s="2" t="s">
        <v>1786</v>
      </c>
      <c r="O259" s="2" t="s">
        <v>1771</v>
      </c>
      <c r="P259" s="2" t="s">
        <v>1286</v>
      </c>
    </row>
    <row r="260" spans="1:16" x14ac:dyDescent="0.3">
      <c r="A260" s="2" t="s">
        <v>1787</v>
      </c>
      <c r="B260" s="2" t="s">
        <v>119</v>
      </c>
      <c r="C260" t="s">
        <v>119</v>
      </c>
      <c r="D260" s="2" t="s">
        <v>107</v>
      </c>
      <c r="E260" s="2" t="s">
        <v>1318</v>
      </c>
      <c r="F260" s="2" t="s">
        <v>49</v>
      </c>
      <c r="G260" s="2" t="s">
        <v>1239</v>
      </c>
      <c r="H260" s="2" t="s">
        <v>1239</v>
      </c>
      <c r="I260" s="2" t="s">
        <v>1248</v>
      </c>
      <c r="J260" s="2" t="s">
        <v>1275</v>
      </c>
      <c r="K260" s="2" t="s">
        <v>1286</v>
      </c>
      <c r="L260" s="2" t="s">
        <v>1286</v>
      </c>
      <c r="M260" s="2" t="s">
        <v>1265</v>
      </c>
      <c r="N260" s="2" t="s">
        <v>1584</v>
      </c>
      <c r="O260" s="2" t="s">
        <v>1691</v>
      </c>
      <c r="P260" s="2" t="s">
        <v>1286</v>
      </c>
    </row>
    <row r="261" spans="1:16" x14ac:dyDescent="0.3">
      <c r="A261" s="2" t="s">
        <v>1788</v>
      </c>
      <c r="B261" s="2" t="s">
        <v>1183</v>
      </c>
      <c r="C261" t="s">
        <v>109</v>
      </c>
      <c r="D261" s="2" t="s">
        <v>88</v>
      </c>
      <c r="E261" s="2" t="s">
        <v>1266</v>
      </c>
      <c r="F261" s="2" t="s">
        <v>49</v>
      </c>
      <c r="G261" s="2" t="s">
        <v>1239</v>
      </c>
      <c r="H261" s="2" t="s">
        <v>1293</v>
      </c>
      <c r="I261" s="2" t="s">
        <v>1248</v>
      </c>
      <c r="J261" s="2" t="s">
        <v>1357</v>
      </c>
      <c r="K261" s="2" t="s">
        <v>1286</v>
      </c>
      <c r="L261" s="2" t="s">
        <v>1237</v>
      </c>
      <c r="M261" s="2" t="s">
        <v>1357</v>
      </c>
      <c r="N261" s="2" t="s">
        <v>1636</v>
      </c>
      <c r="O261" s="2" t="s">
        <v>1554</v>
      </c>
      <c r="P261" s="2" t="s">
        <v>1286</v>
      </c>
    </row>
    <row r="262" spans="1:16" x14ac:dyDescent="0.3">
      <c r="A262" s="2" t="s">
        <v>1789</v>
      </c>
      <c r="B262" s="2" t="s">
        <v>346</v>
      </c>
      <c r="C262" t="s">
        <v>346</v>
      </c>
      <c r="D262" s="2" t="s">
        <v>67</v>
      </c>
      <c r="E262" s="2" t="s">
        <v>1328</v>
      </c>
      <c r="F262" s="2"/>
      <c r="G262" s="2" t="s">
        <v>1299</v>
      </c>
      <c r="H262" s="2" t="s">
        <v>1265</v>
      </c>
      <c r="I262" s="2" t="s">
        <v>1248</v>
      </c>
      <c r="J262" s="2" t="s">
        <v>1293</v>
      </c>
      <c r="K262" s="2" t="s">
        <v>1237</v>
      </c>
      <c r="L262" s="2" t="s">
        <v>1248</v>
      </c>
      <c r="M262" s="2" t="s">
        <v>1305</v>
      </c>
      <c r="N262" s="2" t="s">
        <v>1718</v>
      </c>
      <c r="O262" s="2" t="s">
        <v>1721</v>
      </c>
      <c r="P262" s="2" t="s">
        <v>1237</v>
      </c>
    </row>
    <row r="263" spans="1:16" x14ac:dyDescent="0.3">
      <c r="A263" s="2" t="s">
        <v>1790</v>
      </c>
      <c r="B263" s="2" t="s">
        <v>620</v>
      </c>
      <c r="C263" t="s">
        <v>620</v>
      </c>
      <c r="D263" s="2" t="s">
        <v>101</v>
      </c>
      <c r="E263" s="2" t="s">
        <v>1364</v>
      </c>
      <c r="F263" s="2"/>
      <c r="G263" s="2" t="s">
        <v>1248</v>
      </c>
      <c r="H263" s="2" t="s">
        <v>1248</v>
      </c>
      <c r="I263" s="2" t="s">
        <v>1248</v>
      </c>
      <c r="J263" s="2" t="s">
        <v>1257</v>
      </c>
      <c r="K263" s="2" t="s">
        <v>1286</v>
      </c>
      <c r="L263" s="2" t="s">
        <v>1237</v>
      </c>
      <c r="M263" s="2" t="s">
        <v>1248</v>
      </c>
      <c r="N263" s="2" t="s">
        <v>1665</v>
      </c>
      <c r="O263" s="2" t="s">
        <v>1665</v>
      </c>
      <c r="P263" s="2" t="s">
        <v>1286</v>
      </c>
    </row>
    <row r="264" spans="1:16" x14ac:dyDescent="0.3">
      <c r="A264" s="2" t="s">
        <v>1498</v>
      </c>
      <c r="B264" s="2" t="s">
        <v>470</v>
      </c>
      <c r="C264" t="s">
        <v>470</v>
      </c>
      <c r="D264" s="2" t="s">
        <v>107</v>
      </c>
      <c r="E264" s="2" t="s">
        <v>1238</v>
      </c>
      <c r="F264" s="2"/>
      <c r="G264" s="2" t="s">
        <v>1296</v>
      </c>
      <c r="H264" s="2" t="s">
        <v>1248</v>
      </c>
      <c r="I264" s="2" t="s">
        <v>1248</v>
      </c>
      <c r="J264" s="2" t="s">
        <v>1318</v>
      </c>
      <c r="K264" s="2" t="s">
        <v>1286</v>
      </c>
      <c r="L264" s="2" t="s">
        <v>1237</v>
      </c>
      <c r="M264" s="2" t="s">
        <v>1328</v>
      </c>
      <c r="N264" s="2" t="s">
        <v>1791</v>
      </c>
      <c r="O264" s="2" t="s">
        <v>1734</v>
      </c>
      <c r="P264" s="2" t="s">
        <v>1286</v>
      </c>
    </row>
    <row r="265" spans="1:16" x14ac:dyDescent="0.3">
      <c r="A265" s="2" t="s">
        <v>1792</v>
      </c>
      <c r="B265" s="2" t="s">
        <v>522</v>
      </c>
      <c r="C265" t="s">
        <v>522</v>
      </c>
      <c r="D265" s="2" t="s">
        <v>70</v>
      </c>
      <c r="E265" s="2" t="s">
        <v>1358</v>
      </c>
      <c r="F265" s="2"/>
      <c r="G265" s="2" t="s">
        <v>1248</v>
      </c>
      <c r="H265" s="2" t="s">
        <v>1286</v>
      </c>
      <c r="I265" s="2" t="s">
        <v>1248</v>
      </c>
      <c r="J265" s="2" t="s">
        <v>1286</v>
      </c>
      <c r="K265" s="2" t="s">
        <v>1286</v>
      </c>
      <c r="L265" s="2" t="s">
        <v>1286</v>
      </c>
      <c r="M265" s="2" t="s">
        <v>1286</v>
      </c>
      <c r="N265" s="2" t="s">
        <v>1793</v>
      </c>
      <c r="O265" s="2" t="s">
        <v>1793</v>
      </c>
      <c r="P265" s="2" t="s">
        <v>1257</v>
      </c>
    </row>
    <row r="266" spans="1:16" x14ac:dyDescent="0.3">
      <c r="A266" s="2" t="s">
        <v>1794</v>
      </c>
      <c r="B266" s="2" t="s">
        <v>1171</v>
      </c>
      <c r="C266" t="s">
        <v>94</v>
      </c>
      <c r="D266" s="2" t="s">
        <v>67</v>
      </c>
      <c r="E266" s="2" t="s">
        <v>1311</v>
      </c>
      <c r="F266" s="2" t="s">
        <v>49</v>
      </c>
      <c r="G266" s="2" t="s">
        <v>1239</v>
      </c>
      <c r="H266" s="2" t="s">
        <v>1239</v>
      </c>
      <c r="I266" s="2" t="s">
        <v>1248</v>
      </c>
      <c r="J266" s="2" t="s">
        <v>1346</v>
      </c>
      <c r="K266" s="2" t="s">
        <v>1286</v>
      </c>
      <c r="L266" s="2" t="s">
        <v>1248</v>
      </c>
      <c r="M266" s="2" t="s">
        <v>1252</v>
      </c>
      <c r="N266" s="2" t="s">
        <v>1736</v>
      </c>
      <c r="O266" s="2" t="s">
        <v>1594</v>
      </c>
      <c r="P266" s="2" t="s">
        <v>1286</v>
      </c>
    </row>
    <row r="267" spans="1:16" x14ac:dyDescent="0.3">
      <c r="A267" s="2" t="s">
        <v>1795</v>
      </c>
      <c r="B267" s="2" t="s">
        <v>405</v>
      </c>
      <c r="C267" t="s">
        <v>405</v>
      </c>
      <c r="D267" s="2" t="s">
        <v>65</v>
      </c>
      <c r="E267" s="2" t="s">
        <v>1249</v>
      </c>
      <c r="F267" s="2"/>
      <c r="G267" s="2" t="s">
        <v>1242</v>
      </c>
      <c r="H267" s="2" t="s">
        <v>1237</v>
      </c>
      <c r="I267" s="2" t="s">
        <v>1248</v>
      </c>
      <c r="J267" s="2" t="s">
        <v>1725</v>
      </c>
      <c r="K267" s="2" t="s">
        <v>1286</v>
      </c>
      <c r="L267" s="2" t="s">
        <v>1286</v>
      </c>
      <c r="M267" s="2" t="s">
        <v>1286</v>
      </c>
      <c r="N267" s="2" t="s">
        <v>1744</v>
      </c>
      <c r="O267" s="2" t="s">
        <v>1796</v>
      </c>
      <c r="P267" s="2" t="s">
        <v>1237</v>
      </c>
    </row>
    <row r="268" spans="1:16" x14ac:dyDescent="0.3">
      <c r="A268" s="2" t="s">
        <v>1797</v>
      </c>
      <c r="B268" s="2" t="s">
        <v>1172</v>
      </c>
      <c r="C268" t="s">
        <v>83</v>
      </c>
      <c r="D268" s="2" t="s">
        <v>84</v>
      </c>
      <c r="E268" s="2" t="s">
        <v>1358</v>
      </c>
      <c r="F268" s="2" t="s">
        <v>49</v>
      </c>
      <c r="G268" s="2" t="s">
        <v>1239</v>
      </c>
      <c r="H268" s="2" t="s">
        <v>1239</v>
      </c>
      <c r="I268" s="2" t="s">
        <v>1248</v>
      </c>
      <c r="J268" s="2" t="s">
        <v>1765</v>
      </c>
      <c r="K268" s="2" t="s">
        <v>1286</v>
      </c>
      <c r="L268" s="2" t="s">
        <v>1286</v>
      </c>
      <c r="M268" s="2" t="s">
        <v>1237</v>
      </c>
      <c r="N268" s="2" t="s">
        <v>1798</v>
      </c>
      <c r="O268" s="2" t="s">
        <v>1726</v>
      </c>
      <c r="P268" s="2" t="s">
        <v>1237</v>
      </c>
    </row>
    <row r="269" spans="1:16" x14ac:dyDescent="0.3">
      <c r="A269" s="2" t="s">
        <v>1799</v>
      </c>
      <c r="B269" s="2" t="s">
        <v>139</v>
      </c>
      <c r="C269" t="s">
        <v>139</v>
      </c>
      <c r="D269" s="2" t="s">
        <v>72</v>
      </c>
      <c r="E269" s="2" t="s">
        <v>1318</v>
      </c>
      <c r="F269" s="2" t="s">
        <v>49</v>
      </c>
      <c r="G269" s="2" t="s">
        <v>1296</v>
      </c>
      <c r="H269" s="2" t="s">
        <v>1310</v>
      </c>
      <c r="I269" s="2" t="s">
        <v>1248</v>
      </c>
      <c r="J269" s="2" t="s">
        <v>1286</v>
      </c>
      <c r="K269" s="2" t="s">
        <v>1286</v>
      </c>
      <c r="L269" s="2" t="s">
        <v>1286</v>
      </c>
      <c r="M269" s="2" t="s">
        <v>1265</v>
      </c>
      <c r="N269" s="2" t="s">
        <v>1793</v>
      </c>
      <c r="O269" s="2" t="s">
        <v>1793</v>
      </c>
      <c r="P269" s="2" t="s">
        <v>1286</v>
      </c>
    </row>
    <row r="270" spans="1:16" x14ac:dyDescent="0.3">
      <c r="A270" s="2" t="s">
        <v>1800</v>
      </c>
      <c r="B270" s="2" t="s">
        <v>82</v>
      </c>
      <c r="C270" t="s">
        <v>82</v>
      </c>
      <c r="D270" s="2" t="s">
        <v>80</v>
      </c>
      <c r="E270" s="2" t="s">
        <v>1307</v>
      </c>
      <c r="F270" s="2" t="s">
        <v>49</v>
      </c>
      <c r="G270" s="2" t="s">
        <v>1242</v>
      </c>
      <c r="H270" s="2" t="s">
        <v>1293</v>
      </c>
      <c r="I270" s="2" t="s">
        <v>1248</v>
      </c>
      <c r="J270" s="2" t="s">
        <v>1265</v>
      </c>
      <c r="K270" s="2" t="s">
        <v>1286</v>
      </c>
      <c r="L270" s="2" t="s">
        <v>1286</v>
      </c>
      <c r="M270" s="2" t="s">
        <v>1280</v>
      </c>
      <c r="N270" s="2" t="s">
        <v>1604</v>
      </c>
      <c r="O270" s="2" t="s">
        <v>1690</v>
      </c>
      <c r="P270" s="2" t="s">
        <v>1257</v>
      </c>
    </row>
    <row r="271" spans="1:16" x14ac:dyDescent="0.3">
      <c r="A271" s="2" t="s">
        <v>1801</v>
      </c>
      <c r="B271" s="2" t="s">
        <v>1802</v>
      </c>
      <c r="C271" t="s">
        <v>1802</v>
      </c>
      <c r="D271" s="2" t="s">
        <v>37</v>
      </c>
      <c r="E271" s="2" t="s">
        <v>1355</v>
      </c>
      <c r="F271" s="2"/>
      <c r="G271" s="2" t="s">
        <v>1242</v>
      </c>
      <c r="H271" s="2" t="s">
        <v>1286</v>
      </c>
      <c r="I271" s="2" t="s">
        <v>1248</v>
      </c>
      <c r="J271" s="2" t="s">
        <v>1261</v>
      </c>
      <c r="K271" s="2" t="s">
        <v>1286</v>
      </c>
      <c r="L271" s="2" t="s">
        <v>1248</v>
      </c>
      <c r="M271" s="2" t="s">
        <v>1297</v>
      </c>
      <c r="N271" s="2" t="s">
        <v>1431</v>
      </c>
      <c r="O271" s="2" t="s">
        <v>1455</v>
      </c>
      <c r="P271" s="2" t="s">
        <v>1286</v>
      </c>
    </row>
    <row r="272" spans="1:16" x14ac:dyDescent="0.3">
      <c r="A272" s="2" t="s">
        <v>1502</v>
      </c>
      <c r="B272" s="2" t="s">
        <v>588</v>
      </c>
      <c r="C272" t="s">
        <v>588</v>
      </c>
      <c r="D272" s="2" t="s">
        <v>76</v>
      </c>
      <c r="E272" s="2" t="s">
        <v>1339</v>
      </c>
      <c r="F272" s="2"/>
      <c r="G272" s="2" t="s">
        <v>1257</v>
      </c>
      <c r="H272" s="2" t="s">
        <v>1286</v>
      </c>
      <c r="I272" s="2" t="s">
        <v>1248</v>
      </c>
      <c r="J272" s="2" t="s">
        <v>1728</v>
      </c>
      <c r="K272" s="2" t="s">
        <v>1286</v>
      </c>
      <c r="L272" s="2" t="s">
        <v>1286</v>
      </c>
      <c r="M272" s="2" t="s">
        <v>1725</v>
      </c>
      <c r="N272" s="2" t="s">
        <v>1729</v>
      </c>
      <c r="O272" s="2" t="s">
        <v>1778</v>
      </c>
      <c r="P272" s="2" t="s">
        <v>1286</v>
      </c>
    </row>
    <row r="273" spans="1:16" x14ac:dyDescent="0.3">
      <c r="A273" s="2" t="s">
        <v>1803</v>
      </c>
      <c r="B273" s="2" t="s">
        <v>523</v>
      </c>
      <c r="C273" t="s">
        <v>523</v>
      </c>
      <c r="D273" s="2" t="s">
        <v>135</v>
      </c>
      <c r="E273" s="2" t="s">
        <v>1254</v>
      </c>
      <c r="F273" s="2"/>
      <c r="G273" s="2" t="s">
        <v>1237</v>
      </c>
      <c r="H273" s="2" t="s">
        <v>1237</v>
      </c>
      <c r="I273" s="2" t="s">
        <v>1248</v>
      </c>
      <c r="J273" s="2" t="s">
        <v>1293</v>
      </c>
      <c r="K273" s="2" t="s">
        <v>1286</v>
      </c>
      <c r="L273" s="2" t="s">
        <v>1237</v>
      </c>
      <c r="M273" s="2" t="s">
        <v>1299</v>
      </c>
      <c r="N273" s="2" t="s">
        <v>1718</v>
      </c>
      <c r="O273" s="2" t="s">
        <v>1804</v>
      </c>
      <c r="P273" s="2" t="s">
        <v>1248</v>
      </c>
    </row>
    <row r="274" spans="1:16" x14ac:dyDescent="0.3">
      <c r="A274" s="2" t="s">
        <v>1287</v>
      </c>
      <c r="B274" s="2" t="s">
        <v>168</v>
      </c>
      <c r="C274" t="s">
        <v>168</v>
      </c>
      <c r="D274" s="2" t="s">
        <v>61</v>
      </c>
      <c r="E274" s="2" t="s">
        <v>1328</v>
      </c>
      <c r="F274" s="2" t="s">
        <v>49</v>
      </c>
      <c r="G274" s="2" t="s">
        <v>1242</v>
      </c>
      <c r="H274" s="2" t="s">
        <v>1239</v>
      </c>
      <c r="I274" s="2" t="s">
        <v>1248</v>
      </c>
      <c r="J274" s="2" t="s">
        <v>1310</v>
      </c>
      <c r="K274" s="2" t="s">
        <v>1286</v>
      </c>
      <c r="L274" s="2" t="s">
        <v>1286</v>
      </c>
      <c r="M274" s="2" t="s">
        <v>1275</v>
      </c>
      <c r="N274" s="2" t="s">
        <v>1805</v>
      </c>
      <c r="O274" s="2" t="s">
        <v>1676</v>
      </c>
      <c r="P274" s="2" t="s">
        <v>1257</v>
      </c>
    </row>
    <row r="275" spans="1:16" x14ac:dyDescent="0.3">
      <c r="A275" s="2" t="s">
        <v>1806</v>
      </c>
      <c r="B275" s="2" t="s">
        <v>356</v>
      </c>
      <c r="C275" t="s">
        <v>356</v>
      </c>
      <c r="D275" s="2" t="s">
        <v>63</v>
      </c>
      <c r="E275" s="2" t="s">
        <v>1328</v>
      </c>
      <c r="F275" s="2"/>
      <c r="G275" s="2" t="s">
        <v>1305</v>
      </c>
      <c r="H275" s="2" t="s">
        <v>1248</v>
      </c>
      <c r="I275" s="2" t="s">
        <v>1248</v>
      </c>
      <c r="J275" s="2" t="s">
        <v>1242</v>
      </c>
      <c r="K275" s="2" t="s">
        <v>1286</v>
      </c>
      <c r="L275" s="2" t="s">
        <v>1237</v>
      </c>
      <c r="M275" s="2" t="s">
        <v>1346</v>
      </c>
      <c r="N275" s="2" t="s">
        <v>1625</v>
      </c>
      <c r="O275" s="2" t="s">
        <v>1721</v>
      </c>
      <c r="P275" s="2" t="s">
        <v>1286</v>
      </c>
    </row>
    <row r="276" spans="1:16" x14ac:dyDescent="0.3">
      <c r="A276" s="2" t="s">
        <v>1807</v>
      </c>
      <c r="B276" s="2" t="s">
        <v>589</v>
      </c>
      <c r="C276" t="s">
        <v>589</v>
      </c>
      <c r="D276" s="2" t="s">
        <v>99</v>
      </c>
      <c r="E276" s="2" t="s">
        <v>1249</v>
      </c>
      <c r="F276" s="2"/>
      <c r="G276" s="2" t="s">
        <v>1260</v>
      </c>
      <c r="H276" s="2" t="s">
        <v>1286</v>
      </c>
      <c r="I276" s="2" t="s">
        <v>1248</v>
      </c>
      <c r="J276" s="2" t="s">
        <v>1260</v>
      </c>
      <c r="K276" s="2" t="s">
        <v>1286</v>
      </c>
      <c r="L276" s="2" t="s">
        <v>1237</v>
      </c>
      <c r="M276" s="2" t="s">
        <v>1275</v>
      </c>
      <c r="N276" s="2" t="s">
        <v>1416</v>
      </c>
      <c r="O276" s="2" t="s">
        <v>1703</v>
      </c>
      <c r="P276" s="2" t="s">
        <v>1286</v>
      </c>
    </row>
    <row r="277" spans="1:16" x14ac:dyDescent="0.3">
      <c r="A277" s="2" t="s">
        <v>1808</v>
      </c>
      <c r="B277" s="2" t="s">
        <v>202</v>
      </c>
      <c r="C277" t="s">
        <v>202</v>
      </c>
      <c r="D277" s="2" t="s">
        <v>104</v>
      </c>
      <c r="E277" s="2" t="s">
        <v>1238</v>
      </c>
      <c r="F277" s="2" t="s">
        <v>49</v>
      </c>
      <c r="G277" s="2" t="s">
        <v>1242</v>
      </c>
      <c r="H277" s="2" t="s">
        <v>1296</v>
      </c>
      <c r="I277" s="2" t="s">
        <v>1248</v>
      </c>
      <c r="J277" s="2" t="s">
        <v>1242</v>
      </c>
      <c r="K277" s="2" t="s">
        <v>1286</v>
      </c>
      <c r="L277" s="2" t="s">
        <v>1237</v>
      </c>
      <c r="M277" s="2" t="s">
        <v>1252</v>
      </c>
      <c r="N277" s="2" t="s">
        <v>1625</v>
      </c>
      <c r="O277" s="2" t="s">
        <v>1703</v>
      </c>
      <c r="P277" s="2" t="s">
        <v>1286</v>
      </c>
    </row>
    <row r="278" spans="1:16" x14ac:dyDescent="0.3">
      <c r="A278" s="2" t="s">
        <v>1809</v>
      </c>
      <c r="B278" s="2" t="s">
        <v>193</v>
      </c>
      <c r="C278" t="s">
        <v>193</v>
      </c>
      <c r="D278" s="2" t="s">
        <v>63</v>
      </c>
      <c r="E278" s="2" t="s">
        <v>1307</v>
      </c>
      <c r="F278" s="2"/>
      <c r="G278" s="2" t="s">
        <v>1293</v>
      </c>
      <c r="H278" s="2" t="s">
        <v>1265</v>
      </c>
      <c r="I278" s="2" t="s">
        <v>1248</v>
      </c>
      <c r="J278" s="2" t="s">
        <v>1242</v>
      </c>
      <c r="K278" s="2" t="s">
        <v>1286</v>
      </c>
      <c r="L278" s="2" t="s">
        <v>1237</v>
      </c>
      <c r="M278" s="2" t="s">
        <v>1296</v>
      </c>
      <c r="N278" s="2" t="s">
        <v>1625</v>
      </c>
      <c r="O278" s="2" t="s">
        <v>1611</v>
      </c>
      <c r="P278" s="2" t="s">
        <v>1286</v>
      </c>
    </row>
    <row r="279" spans="1:16" x14ac:dyDescent="0.3">
      <c r="A279" s="2" t="s">
        <v>0</v>
      </c>
      <c r="B279" s="2" t="s">
        <v>1</v>
      </c>
      <c r="C279" t="s">
        <v>1</v>
      </c>
      <c r="D279" s="2" t="s">
        <v>2</v>
      </c>
      <c r="E279" s="2" t="s">
        <v>4</v>
      </c>
      <c r="F279" s="2" t="s">
        <v>1157</v>
      </c>
      <c r="G279" s="2" t="s">
        <v>1050</v>
      </c>
      <c r="H279" s="2" t="s">
        <v>1404</v>
      </c>
      <c r="I279" s="2" t="s">
        <v>1405</v>
      </c>
      <c r="J279" s="2" t="s">
        <v>1051</v>
      </c>
      <c r="K279" s="2" t="s">
        <v>1161</v>
      </c>
      <c r="L279" s="2" t="s">
        <v>1162</v>
      </c>
      <c r="M279" s="2" t="s">
        <v>1163</v>
      </c>
      <c r="N279" s="2" t="s">
        <v>1013</v>
      </c>
      <c r="O279" s="2" t="s">
        <v>1406</v>
      </c>
      <c r="P279" s="2" t="s">
        <v>1167</v>
      </c>
    </row>
    <row r="280" spans="1:16" x14ac:dyDescent="0.3">
      <c r="A280" s="2" t="s">
        <v>1810</v>
      </c>
      <c r="B280" s="2" t="s">
        <v>132</v>
      </c>
      <c r="C280" t="s">
        <v>132</v>
      </c>
      <c r="D280" s="2" t="s">
        <v>84</v>
      </c>
      <c r="E280" s="2" t="s">
        <v>1238</v>
      </c>
      <c r="F280" s="2" t="s">
        <v>49</v>
      </c>
      <c r="G280" s="2" t="s">
        <v>1296</v>
      </c>
      <c r="H280" s="2" t="s">
        <v>1305</v>
      </c>
      <c r="I280" s="2" t="s">
        <v>1248</v>
      </c>
      <c r="J280" s="2" t="s">
        <v>1352</v>
      </c>
      <c r="K280" s="2" t="s">
        <v>1286</v>
      </c>
      <c r="L280" s="2" t="s">
        <v>1248</v>
      </c>
      <c r="M280" s="2" t="s">
        <v>1315</v>
      </c>
      <c r="N280" s="2" t="s">
        <v>1648</v>
      </c>
      <c r="O280" s="2" t="s">
        <v>1654</v>
      </c>
      <c r="P280" s="2" t="s">
        <v>1286</v>
      </c>
    </row>
    <row r="281" spans="1:16" x14ac:dyDescent="0.3">
      <c r="A281" s="2" t="s">
        <v>1811</v>
      </c>
      <c r="B281" s="2" t="s">
        <v>254</v>
      </c>
      <c r="C281" t="s">
        <v>254</v>
      </c>
      <c r="D281" s="2" t="s">
        <v>37</v>
      </c>
      <c r="E281" s="2" t="s">
        <v>1311</v>
      </c>
      <c r="F281" s="2" t="s">
        <v>49</v>
      </c>
      <c r="G281" s="2" t="s">
        <v>1242</v>
      </c>
      <c r="H281" s="2" t="s">
        <v>1310</v>
      </c>
      <c r="I281" s="2" t="s">
        <v>1248</v>
      </c>
      <c r="J281" s="2" t="s">
        <v>1248</v>
      </c>
      <c r="K281" s="2" t="s">
        <v>1286</v>
      </c>
      <c r="L281" s="2" t="s">
        <v>1286</v>
      </c>
      <c r="M281" s="2" t="s">
        <v>1248</v>
      </c>
      <c r="N281" s="2" t="s">
        <v>1703</v>
      </c>
      <c r="O281" s="2" t="s">
        <v>1812</v>
      </c>
      <c r="P281" s="2" t="s">
        <v>1286</v>
      </c>
    </row>
    <row r="282" spans="1:16" x14ac:dyDescent="0.3">
      <c r="A282" s="2" t="s">
        <v>1813</v>
      </c>
      <c r="B282" s="2" t="s">
        <v>687</v>
      </c>
      <c r="C282" t="s">
        <v>687</v>
      </c>
      <c r="D282" s="2" t="s">
        <v>101</v>
      </c>
      <c r="E282" s="2" t="s">
        <v>1266</v>
      </c>
      <c r="F282" s="2"/>
      <c r="G282" s="2" t="s">
        <v>1257</v>
      </c>
      <c r="H282" s="2" t="s">
        <v>1286</v>
      </c>
      <c r="I282" s="2" t="s">
        <v>1248</v>
      </c>
      <c r="J282" s="2" t="s">
        <v>1728</v>
      </c>
      <c r="K282" s="2" t="s">
        <v>1286</v>
      </c>
      <c r="L282" s="2" t="s">
        <v>1286</v>
      </c>
      <c r="M282" s="2" t="s">
        <v>1725</v>
      </c>
      <c r="N282" s="2" t="s">
        <v>1729</v>
      </c>
      <c r="O282" s="2" t="s">
        <v>1778</v>
      </c>
      <c r="P282" s="2" t="s">
        <v>1286</v>
      </c>
    </row>
    <row r="283" spans="1:16" x14ac:dyDescent="0.3">
      <c r="A283" s="2" t="s">
        <v>1518</v>
      </c>
      <c r="B283" s="2" t="s">
        <v>599</v>
      </c>
      <c r="C283" t="s">
        <v>599</v>
      </c>
      <c r="D283" s="2" t="s">
        <v>111</v>
      </c>
      <c r="E283" s="2" t="s">
        <v>1307</v>
      </c>
      <c r="F283" s="2"/>
      <c r="G283" s="2" t="s">
        <v>1293</v>
      </c>
      <c r="H283" s="2" t="s">
        <v>1286</v>
      </c>
      <c r="I283" s="2" t="s">
        <v>1248</v>
      </c>
      <c r="J283" s="2" t="s">
        <v>1247</v>
      </c>
      <c r="K283" s="2" t="s">
        <v>1286</v>
      </c>
      <c r="L283" s="2" t="s">
        <v>1237</v>
      </c>
      <c r="M283" s="2" t="s">
        <v>1265</v>
      </c>
      <c r="N283" s="2" t="s">
        <v>1595</v>
      </c>
      <c r="O283" s="2" t="s">
        <v>1759</v>
      </c>
      <c r="P283" s="2" t="s">
        <v>1257</v>
      </c>
    </row>
    <row r="284" spans="1:16" x14ac:dyDescent="0.3">
      <c r="A284" s="2" t="s">
        <v>1814</v>
      </c>
      <c r="B284" s="2" t="s">
        <v>260</v>
      </c>
      <c r="C284" t="s">
        <v>260</v>
      </c>
      <c r="D284" s="2" t="s">
        <v>42</v>
      </c>
      <c r="E284" s="2" t="s">
        <v>1238</v>
      </c>
      <c r="F284" s="2" t="s">
        <v>49</v>
      </c>
      <c r="G284" s="2" t="s">
        <v>1242</v>
      </c>
      <c r="H284" s="2" t="s">
        <v>1305</v>
      </c>
      <c r="I284" s="2" t="s">
        <v>1248</v>
      </c>
      <c r="J284" s="2" t="s">
        <v>1299</v>
      </c>
      <c r="K284" s="2" t="s">
        <v>1286</v>
      </c>
      <c r="L284" s="2" t="s">
        <v>1286</v>
      </c>
      <c r="M284" s="2" t="s">
        <v>1299</v>
      </c>
      <c r="N284" s="2" t="s">
        <v>1255</v>
      </c>
      <c r="O284" s="2" t="s">
        <v>1697</v>
      </c>
      <c r="P284" s="2" t="s">
        <v>1286</v>
      </c>
    </row>
    <row r="285" spans="1:16" x14ac:dyDescent="0.3">
      <c r="A285" s="2" t="s">
        <v>1815</v>
      </c>
      <c r="B285" s="2" t="s">
        <v>69</v>
      </c>
      <c r="C285" t="s">
        <v>69</v>
      </c>
      <c r="D285" s="2" t="s">
        <v>70</v>
      </c>
      <c r="E285" s="2" t="s">
        <v>1311</v>
      </c>
      <c r="F285" s="2" t="s">
        <v>52</v>
      </c>
      <c r="G285" s="2" t="s">
        <v>1242</v>
      </c>
      <c r="H285" s="2" t="s">
        <v>1242</v>
      </c>
      <c r="I285" s="2" t="s">
        <v>1248</v>
      </c>
      <c r="J285" s="2" t="s">
        <v>1247</v>
      </c>
      <c r="K285" s="2" t="s">
        <v>1286</v>
      </c>
      <c r="L285" s="2" t="s">
        <v>1286</v>
      </c>
      <c r="M285" s="2" t="s">
        <v>1275</v>
      </c>
      <c r="N285" s="2" t="s">
        <v>1595</v>
      </c>
      <c r="O285" s="2" t="s">
        <v>1690</v>
      </c>
      <c r="P285" s="2" t="s">
        <v>1237</v>
      </c>
    </row>
    <row r="286" spans="1:16" x14ac:dyDescent="0.3">
      <c r="A286" s="2" t="s">
        <v>1816</v>
      </c>
      <c r="B286" s="2" t="s">
        <v>207</v>
      </c>
      <c r="C286" t="s">
        <v>207</v>
      </c>
      <c r="D286" s="2" t="s">
        <v>51</v>
      </c>
      <c r="E286" s="2" t="s">
        <v>1307</v>
      </c>
      <c r="F286" s="2" t="s">
        <v>49</v>
      </c>
      <c r="G286" s="2" t="s">
        <v>1293</v>
      </c>
      <c r="H286" s="2" t="s">
        <v>1296</v>
      </c>
      <c r="I286" s="2" t="s">
        <v>1248</v>
      </c>
      <c r="J286" s="2" t="s">
        <v>1252</v>
      </c>
      <c r="K286" s="2" t="s">
        <v>1286</v>
      </c>
      <c r="L286" s="2" t="s">
        <v>1237</v>
      </c>
      <c r="M286" s="2" t="s">
        <v>1310</v>
      </c>
      <c r="N286" s="2" t="s">
        <v>1548</v>
      </c>
      <c r="O286" s="2" t="s">
        <v>1677</v>
      </c>
      <c r="P286" s="2" t="s">
        <v>1248</v>
      </c>
    </row>
    <row r="287" spans="1:16" x14ac:dyDescent="0.3">
      <c r="A287" s="2" t="s">
        <v>1544</v>
      </c>
      <c r="B287" s="2" t="s">
        <v>1207</v>
      </c>
      <c r="C287" t="s">
        <v>1207</v>
      </c>
      <c r="D287" s="2" t="s">
        <v>72</v>
      </c>
      <c r="E287" s="2" t="s">
        <v>1249</v>
      </c>
      <c r="F287" s="2"/>
      <c r="G287" s="2" t="s">
        <v>1296</v>
      </c>
      <c r="H287" s="2" t="s">
        <v>1286</v>
      </c>
      <c r="I287" s="2" t="s">
        <v>1237</v>
      </c>
      <c r="J287" s="2" t="s">
        <v>1299</v>
      </c>
      <c r="K287" s="2" t="s">
        <v>1286</v>
      </c>
      <c r="L287" s="2" t="s">
        <v>1237</v>
      </c>
      <c r="M287" s="2" t="s">
        <v>1299</v>
      </c>
      <c r="N287" s="2" t="s">
        <v>1736</v>
      </c>
      <c r="O287" s="2" t="s">
        <v>1676</v>
      </c>
      <c r="P287" s="2" t="s">
        <v>1237</v>
      </c>
    </row>
    <row r="288" spans="1:16" x14ac:dyDescent="0.3">
      <c r="A288" s="2" t="s">
        <v>1273</v>
      </c>
      <c r="B288" s="2" t="s">
        <v>314</v>
      </c>
      <c r="C288" t="s">
        <v>314</v>
      </c>
      <c r="D288" s="2" t="s">
        <v>42</v>
      </c>
      <c r="E288" s="2" t="s">
        <v>1238</v>
      </c>
      <c r="F288" s="2" t="s">
        <v>1189</v>
      </c>
      <c r="G288" s="2" t="s">
        <v>1242</v>
      </c>
      <c r="H288" s="2" t="s">
        <v>1280</v>
      </c>
      <c r="I288" s="2" t="s">
        <v>1237</v>
      </c>
      <c r="J288" s="2" t="s">
        <v>1275</v>
      </c>
      <c r="K288" s="2" t="s">
        <v>1286</v>
      </c>
      <c r="L288" s="2" t="s">
        <v>1286</v>
      </c>
      <c r="M288" s="2" t="s">
        <v>1275</v>
      </c>
      <c r="N288" s="2" t="s">
        <v>1718</v>
      </c>
      <c r="O288" s="2" t="s">
        <v>1759</v>
      </c>
      <c r="P288" s="2" t="s">
        <v>1248</v>
      </c>
    </row>
    <row r="289" spans="1:16" x14ac:dyDescent="0.3">
      <c r="A289" s="2" t="s">
        <v>1559</v>
      </c>
      <c r="B289" s="2" t="s">
        <v>183</v>
      </c>
      <c r="C289" t="s">
        <v>183</v>
      </c>
      <c r="D289" s="2" t="s">
        <v>130</v>
      </c>
      <c r="E289" s="2" t="s">
        <v>1307</v>
      </c>
      <c r="F289" s="2" t="s">
        <v>49</v>
      </c>
      <c r="G289" s="2" t="s">
        <v>1242</v>
      </c>
      <c r="H289" s="2" t="s">
        <v>1239</v>
      </c>
      <c r="I289" s="2" t="s">
        <v>1237</v>
      </c>
      <c r="J289" s="2" t="s">
        <v>1265</v>
      </c>
      <c r="K289" s="2" t="s">
        <v>1286</v>
      </c>
      <c r="L289" s="2" t="s">
        <v>1286</v>
      </c>
      <c r="M289" s="2" t="s">
        <v>1265</v>
      </c>
      <c r="N289" s="2" t="s">
        <v>1416</v>
      </c>
      <c r="O289" s="2" t="s">
        <v>1690</v>
      </c>
      <c r="P289" s="2" t="s">
        <v>1237</v>
      </c>
    </row>
    <row r="290" spans="1:16" x14ac:dyDescent="0.3">
      <c r="A290" s="2" t="s">
        <v>1817</v>
      </c>
      <c r="B290" s="2" t="s">
        <v>1818</v>
      </c>
      <c r="C290" t="s">
        <v>1818</v>
      </c>
      <c r="D290" s="2" t="s">
        <v>67</v>
      </c>
      <c r="E290" s="2" t="s">
        <v>1364</v>
      </c>
      <c r="F290" s="2"/>
      <c r="G290" s="2" t="s">
        <v>1293</v>
      </c>
      <c r="H290" s="2" t="s">
        <v>1286</v>
      </c>
      <c r="I290" s="2" t="s">
        <v>1237</v>
      </c>
      <c r="J290" s="2" t="s">
        <v>1705</v>
      </c>
      <c r="K290" s="2" t="s">
        <v>1286</v>
      </c>
      <c r="L290" s="2" t="s">
        <v>1286</v>
      </c>
      <c r="M290" s="2" t="s">
        <v>1705</v>
      </c>
      <c r="N290" s="2" t="s">
        <v>1819</v>
      </c>
      <c r="O290" s="2" t="s">
        <v>1680</v>
      </c>
      <c r="P290" s="2" t="s">
        <v>1286</v>
      </c>
    </row>
    <row r="291" spans="1:16" x14ac:dyDescent="0.3">
      <c r="A291" s="2" t="s">
        <v>1820</v>
      </c>
      <c r="B291" s="2" t="s">
        <v>424</v>
      </c>
      <c r="C291" t="s">
        <v>424</v>
      </c>
      <c r="D291" s="2" t="s">
        <v>114</v>
      </c>
      <c r="E291" s="2" t="s">
        <v>1266</v>
      </c>
      <c r="F291" s="2" t="s">
        <v>1192</v>
      </c>
      <c r="G291" s="2" t="s">
        <v>1242</v>
      </c>
      <c r="H291" s="2" t="s">
        <v>1280</v>
      </c>
      <c r="I291" s="2" t="s">
        <v>1237</v>
      </c>
      <c r="J291" s="2" t="s">
        <v>1257</v>
      </c>
      <c r="K291" s="2" t="s">
        <v>1286</v>
      </c>
      <c r="L291" s="2" t="s">
        <v>1237</v>
      </c>
      <c r="M291" s="2" t="s">
        <v>1257</v>
      </c>
      <c r="N291" s="2" t="s">
        <v>1606</v>
      </c>
      <c r="O291" s="2" t="s">
        <v>1821</v>
      </c>
      <c r="P291" s="2" t="s">
        <v>1286</v>
      </c>
    </row>
    <row r="292" spans="1:16" x14ac:dyDescent="0.3">
      <c r="A292" s="2" t="s">
        <v>1822</v>
      </c>
      <c r="B292" s="2" t="s">
        <v>446</v>
      </c>
      <c r="C292" t="s">
        <v>446</v>
      </c>
      <c r="D292" s="2" t="s">
        <v>101</v>
      </c>
      <c r="E292" s="2" t="s">
        <v>1364</v>
      </c>
      <c r="F292" s="2"/>
      <c r="G292" s="2" t="s">
        <v>1237</v>
      </c>
      <c r="H292" s="2" t="s">
        <v>1286</v>
      </c>
      <c r="I292" s="2" t="s">
        <v>1237</v>
      </c>
      <c r="J292" s="2" t="s">
        <v>1247</v>
      </c>
      <c r="K292" s="2" t="s">
        <v>1286</v>
      </c>
      <c r="L292" s="2" t="s">
        <v>1237</v>
      </c>
      <c r="M292" s="2" t="s">
        <v>1247</v>
      </c>
      <c r="N292" s="2" t="s">
        <v>1263</v>
      </c>
      <c r="O292" s="2" t="s">
        <v>1263</v>
      </c>
      <c r="P292" s="2" t="s">
        <v>1286</v>
      </c>
    </row>
    <row r="293" spans="1:16" x14ac:dyDescent="0.3">
      <c r="A293" s="2" t="s">
        <v>1823</v>
      </c>
      <c r="B293" s="2" t="s">
        <v>401</v>
      </c>
      <c r="C293" t="s">
        <v>401</v>
      </c>
      <c r="D293" s="2" t="s">
        <v>70</v>
      </c>
      <c r="E293" s="2" t="s">
        <v>1318</v>
      </c>
      <c r="F293" s="2"/>
      <c r="G293" s="2" t="s">
        <v>1242</v>
      </c>
      <c r="H293" s="2" t="s">
        <v>1265</v>
      </c>
      <c r="I293" s="2" t="s">
        <v>1237</v>
      </c>
      <c r="J293" s="2" t="s">
        <v>1311</v>
      </c>
      <c r="K293" s="2" t="s">
        <v>1286</v>
      </c>
      <c r="L293" s="2" t="s">
        <v>1237</v>
      </c>
      <c r="M293" s="2" t="s">
        <v>1311</v>
      </c>
      <c r="N293" s="2" t="s">
        <v>1824</v>
      </c>
      <c r="O293" s="2" t="s">
        <v>1660</v>
      </c>
      <c r="P293" s="2" t="s">
        <v>1286</v>
      </c>
    </row>
    <row r="294" spans="1:16" x14ac:dyDescent="0.3">
      <c r="A294" s="2" t="s">
        <v>1825</v>
      </c>
      <c r="B294" s="2" t="s">
        <v>270</v>
      </c>
      <c r="C294" t="s">
        <v>270</v>
      </c>
      <c r="D294" s="2" t="s">
        <v>88</v>
      </c>
      <c r="E294" s="2" t="s">
        <v>1307</v>
      </c>
      <c r="F294" s="2"/>
      <c r="G294" s="2" t="s">
        <v>1242</v>
      </c>
      <c r="H294" s="2" t="s">
        <v>1237</v>
      </c>
      <c r="I294" s="2" t="s">
        <v>1237</v>
      </c>
      <c r="J294" s="2" t="s">
        <v>1280</v>
      </c>
      <c r="K294" s="2" t="s">
        <v>1286</v>
      </c>
      <c r="L294" s="2" t="s">
        <v>1286</v>
      </c>
      <c r="M294" s="2" t="s">
        <v>1280</v>
      </c>
      <c r="N294" s="2" t="s">
        <v>1548</v>
      </c>
      <c r="O294" s="2" t="s">
        <v>1759</v>
      </c>
      <c r="P294" s="2" t="s">
        <v>1286</v>
      </c>
    </row>
    <row r="295" spans="1:16" x14ac:dyDescent="0.3">
      <c r="A295" s="2" t="s">
        <v>1826</v>
      </c>
      <c r="B295" s="2" t="s">
        <v>1181</v>
      </c>
      <c r="C295" t="s">
        <v>91</v>
      </c>
      <c r="D295" s="2" t="s">
        <v>44</v>
      </c>
      <c r="E295" s="2" t="s">
        <v>1238</v>
      </c>
      <c r="F295" s="2" t="s">
        <v>49</v>
      </c>
      <c r="G295" s="2" t="s">
        <v>1242</v>
      </c>
      <c r="H295" s="2" t="s">
        <v>1242</v>
      </c>
      <c r="I295" s="2" t="s">
        <v>1237</v>
      </c>
      <c r="J295" s="2" t="s">
        <v>1280</v>
      </c>
      <c r="K295" s="2" t="s">
        <v>1286</v>
      </c>
      <c r="L295" s="2" t="s">
        <v>1286</v>
      </c>
      <c r="M295" s="2" t="s">
        <v>1280</v>
      </c>
      <c r="N295" s="2" t="s">
        <v>1548</v>
      </c>
      <c r="O295" s="2" t="s">
        <v>1759</v>
      </c>
      <c r="P295" s="2" t="s">
        <v>1286</v>
      </c>
    </row>
    <row r="296" spans="1:16" x14ac:dyDescent="0.3">
      <c r="A296" s="2" t="s">
        <v>1827</v>
      </c>
      <c r="B296" s="2" t="s">
        <v>345</v>
      </c>
      <c r="C296" t="s">
        <v>345</v>
      </c>
      <c r="D296" s="2" t="s">
        <v>111</v>
      </c>
      <c r="E296" s="2" t="s">
        <v>1249</v>
      </c>
      <c r="F296" s="2"/>
      <c r="G296" s="2" t="s">
        <v>1296</v>
      </c>
      <c r="H296" s="2" t="s">
        <v>1237</v>
      </c>
      <c r="I296" s="2" t="s">
        <v>1237</v>
      </c>
      <c r="J296" s="2" t="s">
        <v>1248</v>
      </c>
      <c r="K296" s="2" t="s">
        <v>1286</v>
      </c>
      <c r="L296" s="2" t="s">
        <v>1286</v>
      </c>
      <c r="M296" s="2" t="s">
        <v>1248</v>
      </c>
      <c r="N296" s="2" t="s">
        <v>1604</v>
      </c>
      <c r="O296" s="2" t="s">
        <v>1821</v>
      </c>
      <c r="P296" s="2" t="s">
        <v>1286</v>
      </c>
    </row>
    <row r="297" spans="1:16" x14ac:dyDescent="0.3">
      <c r="A297" s="2" t="s">
        <v>1267</v>
      </c>
      <c r="B297" s="2" t="s">
        <v>174</v>
      </c>
      <c r="C297" t="s">
        <v>174</v>
      </c>
      <c r="D297" s="2" t="s">
        <v>130</v>
      </c>
      <c r="E297" s="2" t="s">
        <v>1307</v>
      </c>
      <c r="F297" s="2" t="s">
        <v>49</v>
      </c>
      <c r="G297" s="2" t="s">
        <v>1242</v>
      </c>
      <c r="H297" s="2" t="s">
        <v>1252</v>
      </c>
      <c r="I297" s="2" t="s">
        <v>1237</v>
      </c>
      <c r="J297" s="2" t="s">
        <v>1265</v>
      </c>
      <c r="K297" s="2" t="s">
        <v>1286</v>
      </c>
      <c r="L297" s="2" t="s">
        <v>1286</v>
      </c>
      <c r="M297" s="2" t="s">
        <v>1265</v>
      </c>
      <c r="N297" s="2" t="s">
        <v>1416</v>
      </c>
      <c r="O297" s="2" t="s">
        <v>1690</v>
      </c>
      <c r="P297" s="2" t="s">
        <v>1286</v>
      </c>
    </row>
    <row r="298" spans="1:16" x14ac:dyDescent="0.3">
      <c r="A298" s="2" t="s">
        <v>1828</v>
      </c>
      <c r="B298" s="2" t="s">
        <v>284</v>
      </c>
      <c r="C298" t="s">
        <v>284</v>
      </c>
      <c r="D298" s="2" t="s">
        <v>61</v>
      </c>
      <c r="E298" s="2" t="s">
        <v>1266</v>
      </c>
      <c r="F298" s="2" t="s">
        <v>52</v>
      </c>
      <c r="G298" s="2" t="s">
        <v>1280</v>
      </c>
      <c r="H298" s="2" t="s">
        <v>1280</v>
      </c>
      <c r="I298" s="2" t="s">
        <v>1237</v>
      </c>
      <c r="J298" s="2" t="s">
        <v>1275</v>
      </c>
      <c r="K298" s="2" t="s">
        <v>1286</v>
      </c>
      <c r="L298" s="2" t="s">
        <v>1286</v>
      </c>
      <c r="M298" s="2" t="s">
        <v>1275</v>
      </c>
      <c r="N298" s="2" t="s">
        <v>1718</v>
      </c>
      <c r="O298" s="2" t="s">
        <v>1594</v>
      </c>
      <c r="P298" s="2" t="s">
        <v>1237</v>
      </c>
    </row>
    <row r="299" spans="1:16" x14ac:dyDescent="0.3">
      <c r="A299" s="2" t="s">
        <v>1829</v>
      </c>
      <c r="B299" s="2" t="s">
        <v>555</v>
      </c>
      <c r="C299" t="s">
        <v>555</v>
      </c>
      <c r="D299" s="2" t="s">
        <v>111</v>
      </c>
      <c r="E299" s="2" t="s">
        <v>1307</v>
      </c>
      <c r="F299" s="2"/>
      <c r="G299" s="2" t="s">
        <v>1305</v>
      </c>
      <c r="H299" s="2" t="s">
        <v>1286</v>
      </c>
      <c r="I299" s="2" t="s">
        <v>1237</v>
      </c>
      <c r="J299" s="2" t="s">
        <v>1305</v>
      </c>
      <c r="K299" s="2" t="s">
        <v>1286</v>
      </c>
      <c r="L299" s="2" t="s">
        <v>1237</v>
      </c>
      <c r="M299" s="2" t="s">
        <v>1305</v>
      </c>
      <c r="N299" s="2" t="s">
        <v>1636</v>
      </c>
      <c r="O299" s="2" t="s">
        <v>1703</v>
      </c>
      <c r="P299" s="2" t="s">
        <v>1248</v>
      </c>
    </row>
    <row r="300" spans="1:16" x14ac:dyDescent="0.3">
      <c r="A300" s="2" t="s">
        <v>1830</v>
      </c>
      <c r="B300" s="2" t="s">
        <v>277</v>
      </c>
      <c r="C300" t="s">
        <v>277</v>
      </c>
      <c r="D300" s="2" t="s">
        <v>80</v>
      </c>
      <c r="E300" s="2" t="s">
        <v>1238</v>
      </c>
      <c r="F300" s="2"/>
      <c r="G300" s="2" t="s">
        <v>1296</v>
      </c>
      <c r="H300" s="2" t="s">
        <v>1248</v>
      </c>
      <c r="I300" s="2" t="s">
        <v>1237</v>
      </c>
      <c r="J300" s="2" t="s">
        <v>1286</v>
      </c>
      <c r="K300" s="2" t="s">
        <v>1286</v>
      </c>
      <c r="L300" s="2" t="s">
        <v>1286</v>
      </c>
      <c r="M300" s="2" t="s">
        <v>1286</v>
      </c>
      <c r="N300" s="2" t="s">
        <v>1793</v>
      </c>
      <c r="O300" s="2" t="s">
        <v>1793</v>
      </c>
      <c r="P300" s="2" t="s">
        <v>1286</v>
      </c>
    </row>
    <row r="301" spans="1:16" x14ac:dyDescent="0.3">
      <c r="A301" s="2" t="s">
        <v>1831</v>
      </c>
      <c r="B301" s="2" t="s">
        <v>364</v>
      </c>
      <c r="C301" t="s">
        <v>364</v>
      </c>
      <c r="D301" s="2" t="s">
        <v>86</v>
      </c>
      <c r="E301" s="2" t="s">
        <v>1266</v>
      </c>
      <c r="F301" s="2"/>
      <c r="G301" s="2" t="s">
        <v>1260</v>
      </c>
      <c r="H301" s="2" t="s">
        <v>1286</v>
      </c>
      <c r="I301" s="2" t="s">
        <v>1237</v>
      </c>
      <c r="J301" s="2" t="s">
        <v>1310</v>
      </c>
      <c r="K301" s="2" t="s">
        <v>1286</v>
      </c>
      <c r="L301" s="2" t="s">
        <v>1237</v>
      </c>
      <c r="M301" s="2" t="s">
        <v>1310</v>
      </c>
      <c r="N301" s="2" t="s">
        <v>1608</v>
      </c>
      <c r="O301" s="2" t="s">
        <v>1674</v>
      </c>
      <c r="P301" s="2" t="s">
        <v>1286</v>
      </c>
    </row>
    <row r="302" spans="1:16" x14ac:dyDescent="0.3">
      <c r="A302" s="2" t="s">
        <v>1832</v>
      </c>
      <c r="B302" s="2" t="s">
        <v>386</v>
      </c>
      <c r="C302" t="s">
        <v>386</v>
      </c>
      <c r="D302" s="2" t="s">
        <v>74</v>
      </c>
      <c r="E302" s="2" t="s">
        <v>1365</v>
      </c>
      <c r="F302" s="2"/>
      <c r="G302" s="2" t="s">
        <v>1260</v>
      </c>
      <c r="H302" s="2" t="s">
        <v>1248</v>
      </c>
      <c r="I302" s="2" t="s">
        <v>1237</v>
      </c>
      <c r="J302" s="2" t="s">
        <v>1357</v>
      </c>
      <c r="K302" s="2" t="s">
        <v>1286</v>
      </c>
      <c r="L302" s="2" t="s">
        <v>1237</v>
      </c>
      <c r="M302" s="2" t="s">
        <v>1357</v>
      </c>
      <c r="N302" s="2" t="s">
        <v>1758</v>
      </c>
      <c r="O302" s="2" t="s">
        <v>1595</v>
      </c>
      <c r="P302" s="2" t="s">
        <v>1286</v>
      </c>
    </row>
    <row r="303" spans="1:16" x14ac:dyDescent="0.3">
      <c r="A303" s="2" t="s">
        <v>1833</v>
      </c>
      <c r="B303" s="2" t="s">
        <v>575</v>
      </c>
      <c r="C303" t="s">
        <v>575</v>
      </c>
      <c r="D303" s="2" t="s">
        <v>63</v>
      </c>
      <c r="E303" s="2" t="s">
        <v>1238</v>
      </c>
      <c r="F303" s="2"/>
      <c r="G303" s="2" t="s">
        <v>1237</v>
      </c>
      <c r="H303" s="2" t="s">
        <v>1286</v>
      </c>
      <c r="I303" s="2" t="s">
        <v>1237</v>
      </c>
      <c r="J303" s="2" t="s">
        <v>1310</v>
      </c>
      <c r="K303" s="2" t="s">
        <v>1286</v>
      </c>
      <c r="L303" s="2" t="s">
        <v>1237</v>
      </c>
      <c r="M303" s="2" t="s">
        <v>1310</v>
      </c>
      <c r="N303" s="2" t="s">
        <v>1608</v>
      </c>
      <c r="O303" s="2" t="s">
        <v>1608</v>
      </c>
      <c r="P303" s="2" t="s">
        <v>1286</v>
      </c>
    </row>
    <row r="304" spans="1:16" x14ac:dyDescent="0.3">
      <c r="A304" s="2" t="s">
        <v>1834</v>
      </c>
      <c r="B304" s="2" t="s">
        <v>1176</v>
      </c>
      <c r="C304" t="s">
        <v>62</v>
      </c>
      <c r="D304" s="2" t="s">
        <v>63</v>
      </c>
      <c r="E304" s="2" t="s">
        <v>1266</v>
      </c>
      <c r="F304" s="2" t="s">
        <v>49</v>
      </c>
      <c r="G304" s="2" t="s">
        <v>1293</v>
      </c>
      <c r="H304" s="2" t="s">
        <v>1293</v>
      </c>
      <c r="I304" s="2" t="s">
        <v>1237</v>
      </c>
      <c r="J304" s="2" t="s">
        <v>1260</v>
      </c>
      <c r="K304" s="2" t="s">
        <v>1286</v>
      </c>
      <c r="L304" s="2" t="s">
        <v>1286</v>
      </c>
      <c r="M304" s="2" t="s">
        <v>1260</v>
      </c>
      <c r="N304" s="2" t="s">
        <v>1625</v>
      </c>
      <c r="O304" s="2" t="s">
        <v>1697</v>
      </c>
      <c r="P304" s="2" t="s">
        <v>1286</v>
      </c>
    </row>
    <row r="305" spans="1:16" x14ac:dyDescent="0.3">
      <c r="A305" s="2" t="s">
        <v>1835</v>
      </c>
      <c r="B305" s="2" t="s">
        <v>365</v>
      </c>
      <c r="C305" t="s">
        <v>365</v>
      </c>
      <c r="D305" s="2" t="s">
        <v>65</v>
      </c>
      <c r="E305" s="2" t="s">
        <v>1318</v>
      </c>
      <c r="F305" s="2" t="s">
        <v>1189</v>
      </c>
      <c r="G305" s="2" t="s">
        <v>1299</v>
      </c>
      <c r="H305" s="2" t="s">
        <v>1280</v>
      </c>
      <c r="I305" s="2" t="s">
        <v>1237</v>
      </c>
      <c r="J305" s="2" t="s">
        <v>1239</v>
      </c>
      <c r="K305" s="2" t="s">
        <v>1286</v>
      </c>
      <c r="L305" s="2" t="s">
        <v>1237</v>
      </c>
      <c r="M305" s="2" t="s">
        <v>1239</v>
      </c>
      <c r="N305" s="2" t="s">
        <v>1836</v>
      </c>
      <c r="O305" s="2" t="s">
        <v>1660</v>
      </c>
      <c r="P305" s="2" t="s">
        <v>1286</v>
      </c>
    </row>
    <row r="306" spans="1:16" x14ac:dyDescent="0.3">
      <c r="A306" s="2" t="s">
        <v>1837</v>
      </c>
      <c r="B306" s="2" t="s">
        <v>295</v>
      </c>
      <c r="C306" t="s">
        <v>295</v>
      </c>
      <c r="D306" s="2" t="s">
        <v>111</v>
      </c>
      <c r="E306" s="2" t="s">
        <v>1365</v>
      </c>
      <c r="F306" s="2"/>
      <c r="G306" s="2" t="s">
        <v>1310</v>
      </c>
      <c r="H306" s="2" t="s">
        <v>1275</v>
      </c>
      <c r="I306" s="2" t="s">
        <v>1237</v>
      </c>
      <c r="J306" s="2" t="s">
        <v>1237</v>
      </c>
      <c r="K306" s="2" t="s">
        <v>1286</v>
      </c>
      <c r="L306" s="2" t="s">
        <v>1286</v>
      </c>
      <c r="M306" s="2" t="s">
        <v>1237</v>
      </c>
      <c r="N306" s="2" t="s">
        <v>1703</v>
      </c>
      <c r="O306" s="2" t="s">
        <v>1812</v>
      </c>
      <c r="P306" s="2" t="s">
        <v>1286</v>
      </c>
    </row>
    <row r="307" spans="1:16" x14ac:dyDescent="0.3">
      <c r="A307" s="2" t="s">
        <v>1838</v>
      </c>
      <c r="B307" s="2" t="s">
        <v>1839</v>
      </c>
      <c r="C307" t="s">
        <v>1839</v>
      </c>
      <c r="D307" s="2" t="s">
        <v>86</v>
      </c>
      <c r="E307" s="2" t="s">
        <v>1238</v>
      </c>
      <c r="F307" s="2"/>
      <c r="G307" s="2" t="s">
        <v>1242</v>
      </c>
      <c r="H307" s="2" t="s">
        <v>1286</v>
      </c>
      <c r="I307" s="2" t="s">
        <v>1237</v>
      </c>
      <c r="J307" s="2" t="s">
        <v>1248</v>
      </c>
      <c r="K307" s="2" t="s">
        <v>1286</v>
      </c>
      <c r="L307" s="2" t="s">
        <v>1237</v>
      </c>
      <c r="M307" s="2" t="s">
        <v>1248</v>
      </c>
      <c r="N307" s="2" t="s">
        <v>1604</v>
      </c>
      <c r="O307" s="2" t="s">
        <v>1812</v>
      </c>
      <c r="P307" s="2" t="s">
        <v>1286</v>
      </c>
    </row>
    <row r="308" spans="1:16" x14ac:dyDescent="0.3">
      <c r="A308" s="2" t="s">
        <v>1258</v>
      </c>
      <c r="B308" s="2" t="s">
        <v>340</v>
      </c>
      <c r="C308" t="s">
        <v>340</v>
      </c>
      <c r="D308" s="2" t="s">
        <v>72</v>
      </c>
      <c r="E308" s="2" t="s">
        <v>1307</v>
      </c>
      <c r="F308" s="2"/>
      <c r="G308" s="2" t="s">
        <v>1299</v>
      </c>
      <c r="H308" s="2" t="s">
        <v>1286</v>
      </c>
      <c r="I308" s="2" t="s">
        <v>1237</v>
      </c>
      <c r="J308" s="2" t="s">
        <v>1275</v>
      </c>
      <c r="K308" s="2" t="s">
        <v>1286</v>
      </c>
      <c r="L308" s="2" t="s">
        <v>1286</v>
      </c>
      <c r="M308" s="2" t="s">
        <v>1275</v>
      </c>
      <c r="N308" s="2" t="s">
        <v>1718</v>
      </c>
      <c r="O308" s="2" t="s">
        <v>1741</v>
      </c>
      <c r="P308" s="2" t="s">
        <v>1286</v>
      </c>
    </row>
    <row r="309" spans="1:16" x14ac:dyDescent="0.3">
      <c r="A309" s="2" t="s">
        <v>1840</v>
      </c>
      <c r="B309" s="2" t="s">
        <v>1841</v>
      </c>
      <c r="C309" t="s">
        <v>1841</v>
      </c>
      <c r="D309" s="2" t="s">
        <v>70</v>
      </c>
      <c r="E309" s="2" t="s">
        <v>1318</v>
      </c>
      <c r="F309" s="2" t="s">
        <v>1212</v>
      </c>
      <c r="G309" s="2" t="s">
        <v>1242</v>
      </c>
      <c r="H309" s="2" t="s">
        <v>1293</v>
      </c>
      <c r="I309" s="2" t="s">
        <v>1237</v>
      </c>
      <c r="J309" s="2" t="s">
        <v>1265</v>
      </c>
      <c r="K309" s="2" t="s">
        <v>1286</v>
      </c>
      <c r="L309" s="2" t="s">
        <v>1237</v>
      </c>
      <c r="M309" s="2" t="s">
        <v>1265</v>
      </c>
      <c r="N309" s="2" t="s">
        <v>1416</v>
      </c>
      <c r="O309" s="2" t="s">
        <v>1690</v>
      </c>
      <c r="P309" s="2" t="s">
        <v>1286</v>
      </c>
    </row>
    <row r="310" spans="1:16" x14ac:dyDescent="0.3">
      <c r="A310" s="2" t="s">
        <v>0</v>
      </c>
      <c r="B310" s="2" t="s">
        <v>1</v>
      </c>
      <c r="C310" t="s">
        <v>1</v>
      </c>
      <c r="D310" s="2" t="s">
        <v>2</v>
      </c>
      <c r="E310" s="2" t="s">
        <v>4</v>
      </c>
      <c r="F310" s="2" t="s">
        <v>1157</v>
      </c>
      <c r="G310" s="2" t="s">
        <v>1050</v>
      </c>
      <c r="H310" s="2" t="s">
        <v>1404</v>
      </c>
      <c r="I310" s="2" t="s">
        <v>1405</v>
      </c>
      <c r="J310" s="2" t="s">
        <v>1051</v>
      </c>
      <c r="K310" s="2" t="s">
        <v>1161</v>
      </c>
      <c r="L310" s="2" t="s">
        <v>1162</v>
      </c>
      <c r="M310" s="2" t="s">
        <v>1163</v>
      </c>
      <c r="N310" s="2" t="s">
        <v>1013</v>
      </c>
      <c r="O310" s="2" t="s">
        <v>1406</v>
      </c>
      <c r="P310" s="2" t="s">
        <v>1167</v>
      </c>
    </row>
    <row r="311" spans="1:16" x14ac:dyDescent="0.3">
      <c r="A311" s="2" t="s">
        <v>1842</v>
      </c>
      <c r="B311" s="2" t="s">
        <v>534</v>
      </c>
      <c r="C311" t="s">
        <v>534</v>
      </c>
      <c r="D311" s="2" t="s">
        <v>180</v>
      </c>
      <c r="E311" s="2" t="s">
        <v>1365</v>
      </c>
      <c r="F311" s="2"/>
      <c r="G311" s="2" t="s">
        <v>1242</v>
      </c>
      <c r="H311" s="2" t="s">
        <v>1257</v>
      </c>
      <c r="I311" s="2" t="s">
        <v>1237</v>
      </c>
      <c r="J311" s="2" t="s">
        <v>1299</v>
      </c>
      <c r="K311" s="2" t="s">
        <v>1286</v>
      </c>
      <c r="L311" s="2" t="s">
        <v>1237</v>
      </c>
      <c r="M311" s="2" t="s">
        <v>1299</v>
      </c>
      <c r="N311" s="2" t="s">
        <v>1736</v>
      </c>
      <c r="O311" s="2" t="s">
        <v>1697</v>
      </c>
      <c r="P311" s="2" t="s">
        <v>1286</v>
      </c>
    </row>
    <row r="312" spans="1:16" x14ac:dyDescent="0.3">
      <c r="A312" s="2" t="s">
        <v>1250</v>
      </c>
      <c r="B312" s="2" t="s">
        <v>289</v>
      </c>
      <c r="C312" t="s">
        <v>289</v>
      </c>
      <c r="D312" s="2" t="s">
        <v>40</v>
      </c>
      <c r="E312" s="2" t="s">
        <v>1307</v>
      </c>
      <c r="F312" s="2"/>
      <c r="G312" s="2" t="s">
        <v>1252</v>
      </c>
      <c r="H312" s="2" t="s">
        <v>1257</v>
      </c>
      <c r="I312" s="2" t="s">
        <v>1237</v>
      </c>
      <c r="J312" s="2" t="s">
        <v>1237</v>
      </c>
      <c r="K312" s="2" t="s">
        <v>1286</v>
      </c>
      <c r="L312" s="2" t="s">
        <v>1286</v>
      </c>
      <c r="M312" s="2" t="s">
        <v>1237</v>
      </c>
      <c r="N312" s="2" t="s">
        <v>1703</v>
      </c>
      <c r="O312" s="2" t="s">
        <v>1812</v>
      </c>
      <c r="P312" s="2" t="s">
        <v>1237</v>
      </c>
    </row>
    <row r="313" spans="1:16" x14ac:dyDescent="0.3">
      <c r="A313" s="2" t="s">
        <v>1509</v>
      </c>
      <c r="B313" s="2" t="s">
        <v>459</v>
      </c>
      <c r="C313" t="s">
        <v>459</v>
      </c>
      <c r="D313" s="2" t="s">
        <v>114</v>
      </c>
      <c r="E313" s="2" t="s">
        <v>1307</v>
      </c>
      <c r="F313" s="2"/>
      <c r="G313" s="2" t="s">
        <v>1275</v>
      </c>
      <c r="H313" s="2" t="s">
        <v>1257</v>
      </c>
      <c r="I313" s="2" t="s">
        <v>1237</v>
      </c>
      <c r="J313" s="2" t="s">
        <v>1237</v>
      </c>
      <c r="K313" s="2" t="s">
        <v>1237</v>
      </c>
      <c r="L313" s="2" t="s">
        <v>1237</v>
      </c>
      <c r="M313" s="2" t="s">
        <v>1237</v>
      </c>
      <c r="N313" s="2" t="s">
        <v>1703</v>
      </c>
      <c r="O313" s="2" t="s">
        <v>1812</v>
      </c>
      <c r="P313" s="2" t="s">
        <v>1286</v>
      </c>
    </row>
    <row r="314" spans="1:16" x14ac:dyDescent="0.3">
      <c r="A314" s="2" t="s">
        <v>1240</v>
      </c>
      <c r="B314" s="2" t="s">
        <v>223</v>
      </c>
      <c r="C314" t="s">
        <v>223</v>
      </c>
      <c r="D314" s="2" t="s">
        <v>76</v>
      </c>
      <c r="E314" s="2" t="s">
        <v>1318</v>
      </c>
      <c r="F314" s="2" t="s">
        <v>49</v>
      </c>
      <c r="G314" s="2" t="s">
        <v>1305</v>
      </c>
      <c r="H314" s="2" t="s">
        <v>1305</v>
      </c>
      <c r="I314" s="2" t="s">
        <v>1237</v>
      </c>
      <c r="J314" s="2" t="s">
        <v>1248</v>
      </c>
      <c r="K314" s="2" t="s">
        <v>1237</v>
      </c>
      <c r="L314" s="2" t="s">
        <v>1237</v>
      </c>
      <c r="M314" s="2" t="s">
        <v>1248</v>
      </c>
      <c r="N314" s="2" t="s">
        <v>1604</v>
      </c>
      <c r="O314" s="2" t="s">
        <v>1821</v>
      </c>
      <c r="P314" s="2" t="s">
        <v>1286</v>
      </c>
    </row>
    <row r="315" spans="1:16" x14ac:dyDescent="0.3">
      <c r="A315" s="2" t="s">
        <v>1843</v>
      </c>
      <c r="B315" s="2" t="s">
        <v>374</v>
      </c>
      <c r="C315" t="s">
        <v>374</v>
      </c>
      <c r="D315" s="2" t="s">
        <v>116</v>
      </c>
      <c r="E315" s="2" t="s">
        <v>1266</v>
      </c>
      <c r="F315" s="2"/>
      <c r="G315" s="2" t="s">
        <v>1305</v>
      </c>
      <c r="H315" s="2" t="s">
        <v>1265</v>
      </c>
      <c r="I315" s="2" t="s">
        <v>1237</v>
      </c>
      <c r="J315" s="2" t="s">
        <v>1257</v>
      </c>
      <c r="K315" s="2" t="s">
        <v>1286</v>
      </c>
      <c r="L315" s="2" t="s">
        <v>1286</v>
      </c>
      <c r="M315" s="2" t="s">
        <v>1257</v>
      </c>
      <c r="N315" s="2" t="s">
        <v>1606</v>
      </c>
      <c r="O315" s="2" t="s">
        <v>1690</v>
      </c>
      <c r="P315" s="2" t="s">
        <v>1237</v>
      </c>
    </row>
    <row r="316" spans="1:16" x14ac:dyDescent="0.3">
      <c r="A316" s="2" t="s">
        <v>1844</v>
      </c>
      <c r="B316" s="2" t="s">
        <v>293</v>
      </c>
      <c r="C316" t="s">
        <v>293</v>
      </c>
      <c r="D316" s="2" t="s">
        <v>46</v>
      </c>
      <c r="E316" s="2" t="s">
        <v>1328</v>
      </c>
      <c r="F316" s="2"/>
      <c r="G316" s="2" t="s">
        <v>1242</v>
      </c>
      <c r="H316" s="2" t="s">
        <v>1280</v>
      </c>
      <c r="I316" s="2" t="s">
        <v>1237</v>
      </c>
      <c r="J316" s="2" t="s">
        <v>1280</v>
      </c>
      <c r="K316" s="2" t="s">
        <v>1286</v>
      </c>
      <c r="L316" s="2" t="s">
        <v>1286</v>
      </c>
      <c r="M316" s="2" t="s">
        <v>1280</v>
      </c>
      <c r="N316" s="2" t="s">
        <v>1548</v>
      </c>
      <c r="O316" s="2" t="s">
        <v>1759</v>
      </c>
      <c r="P316" s="2" t="s">
        <v>1286</v>
      </c>
    </row>
    <row r="317" spans="1:16" x14ac:dyDescent="0.3">
      <c r="A317" s="2" t="s">
        <v>1845</v>
      </c>
      <c r="B317" s="2" t="s">
        <v>1846</v>
      </c>
      <c r="C317" t="s">
        <v>1846</v>
      </c>
      <c r="D317" s="2" t="s">
        <v>33</v>
      </c>
      <c r="E317" s="2" t="s">
        <v>1355</v>
      </c>
      <c r="F317" s="2"/>
      <c r="G317" s="2" t="s">
        <v>1242</v>
      </c>
      <c r="H317" s="2" t="s">
        <v>1286</v>
      </c>
      <c r="I317" s="2" t="s">
        <v>1237</v>
      </c>
      <c r="J317" s="2" t="s">
        <v>1247</v>
      </c>
      <c r="K317" s="2" t="s">
        <v>1286</v>
      </c>
      <c r="L317" s="2" t="s">
        <v>1237</v>
      </c>
      <c r="M317" s="2" t="s">
        <v>1247</v>
      </c>
      <c r="N317" s="2" t="s">
        <v>1263</v>
      </c>
      <c r="O317" s="2" t="s">
        <v>1690</v>
      </c>
      <c r="P317" s="2" t="s">
        <v>1286</v>
      </c>
    </row>
    <row r="318" spans="1:16" x14ac:dyDescent="0.3">
      <c r="A318" s="2" t="s">
        <v>1547</v>
      </c>
      <c r="B318" s="2" t="s">
        <v>392</v>
      </c>
      <c r="C318" t="s">
        <v>392</v>
      </c>
      <c r="D318" s="2" t="s">
        <v>111</v>
      </c>
      <c r="E318" s="2" t="s">
        <v>1249</v>
      </c>
      <c r="F318" s="2"/>
      <c r="G318" s="2" t="s">
        <v>1239</v>
      </c>
      <c r="H318" s="2" t="s">
        <v>1299</v>
      </c>
      <c r="I318" s="2" t="s">
        <v>1237</v>
      </c>
      <c r="J318" s="2" t="s">
        <v>1257</v>
      </c>
      <c r="K318" s="2" t="s">
        <v>1286</v>
      </c>
      <c r="L318" s="2" t="s">
        <v>1286</v>
      </c>
      <c r="M318" s="2" t="s">
        <v>1257</v>
      </c>
      <c r="N318" s="2" t="s">
        <v>1606</v>
      </c>
      <c r="O318" s="2" t="s">
        <v>1821</v>
      </c>
      <c r="P318" s="2" t="s">
        <v>1286</v>
      </c>
    </row>
    <row r="319" spans="1:16" x14ac:dyDescent="0.3">
      <c r="A319" s="2" t="s">
        <v>1847</v>
      </c>
      <c r="B319" s="2" t="s">
        <v>1173</v>
      </c>
      <c r="C319" t="s">
        <v>50</v>
      </c>
      <c r="D319" s="2" t="s">
        <v>51</v>
      </c>
      <c r="E319" s="2" t="s">
        <v>1358</v>
      </c>
      <c r="F319" s="2" t="s">
        <v>52</v>
      </c>
      <c r="G319" s="2" t="s">
        <v>1242</v>
      </c>
      <c r="H319" s="2" t="s">
        <v>1242</v>
      </c>
      <c r="I319" s="2" t="s">
        <v>1237</v>
      </c>
      <c r="J319" s="2" t="s">
        <v>1265</v>
      </c>
      <c r="K319" s="2" t="s">
        <v>1237</v>
      </c>
      <c r="L319" s="2" t="s">
        <v>1237</v>
      </c>
      <c r="M319" s="2" t="s">
        <v>1265</v>
      </c>
      <c r="N319" s="2" t="s">
        <v>1416</v>
      </c>
      <c r="O319" s="2" t="s">
        <v>1690</v>
      </c>
      <c r="P319" s="2" t="s">
        <v>1237</v>
      </c>
    </row>
    <row r="320" spans="1:16" x14ac:dyDescent="0.3">
      <c r="A320" s="2" t="s">
        <v>1848</v>
      </c>
      <c r="B320" s="2" t="s">
        <v>1849</v>
      </c>
      <c r="C320" t="s">
        <v>3894</v>
      </c>
      <c r="D320" s="2" t="s">
        <v>40</v>
      </c>
      <c r="E320" s="2" t="s">
        <v>1254</v>
      </c>
      <c r="F320" s="2"/>
      <c r="G320" s="2" t="s">
        <v>1242</v>
      </c>
      <c r="H320" s="2" t="s">
        <v>1286</v>
      </c>
      <c r="I320" s="2" t="s">
        <v>1237</v>
      </c>
      <c r="J320" s="2" t="s">
        <v>1286</v>
      </c>
      <c r="K320" s="2" t="s">
        <v>1286</v>
      </c>
      <c r="L320" s="2" t="s">
        <v>1286</v>
      </c>
      <c r="M320" s="2" t="s">
        <v>1286</v>
      </c>
      <c r="N320" s="2" t="s">
        <v>1793</v>
      </c>
      <c r="O320" s="2" t="s">
        <v>1793</v>
      </c>
      <c r="P320" s="2" t="s">
        <v>1286</v>
      </c>
    </row>
    <row r="321" spans="1:16" x14ac:dyDescent="0.3">
      <c r="A321" s="2" t="s">
        <v>1850</v>
      </c>
      <c r="B321" s="2" t="s">
        <v>282</v>
      </c>
      <c r="C321" t="s">
        <v>282</v>
      </c>
      <c r="D321" s="2" t="s">
        <v>107</v>
      </c>
      <c r="E321" s="2" t="s">
        <v>1266</v>
      </c>
      <c r="F321" s="2" t="s">
        <v>52</v>
      </c>
      <c r="G321" s="2" t="s">
        <v>1239</v>
      </c>
      <c r="H321" s="2" t="s">
        <v>1310</v>
      </c>
      <c r="I321" s="2" t="s">
        <v>1237</v>
      </c>
      <c r="J321" s="2" t="s">
        <v>1299</v>
      </c>
      <c r="K321" s="2" t="s">
        <v>1286</v>
      </c>
      <c r="L321" s="2" t="s">
        <v>1237</v>
      </c>
      <c r="M321" s="2" t="s">
        <v>1299</v>
      </c>
      <c r="N321" s="2" t="s">
        <v>1736</v>
      </c>
      <c r="O321" s="2" t="s">
        <v>1697</v>
      </c>
      <c r="P321" s="2" t="s">
        <v>1286</v>
      </c>
    </row>
    <row r="322" spans="1:16" x14ac:dyDescent="0.3">
      <c r="A322" s="2" t="s">
        <v>1851</v>
      </c>
      <c r="B322" s="2" t="s">
        <v>1179</v>
      </c>
      <c r="C322" t="s">
        <v>105</v>
      </c>
      <c r="D322" s="2" t="s">
        <v>54</v>
      </c>
      <c r="E322" s="2" t="s">
        <v>1311</v>
      </c>
      <c r="F322" s="2" t="s">
        <v>49</v>
      </c>
      <c r="G322" s="2" t="s">
        <v>1242</v>
      </c>
      <c r="H322" s="2" t="s">
        <v>1242</v>
      </c>
      <c r="I322" s="2" t="s">
        <v>1237</v>
      </c>
      <c r="J322" s="2" t="s">
        <v>1305</v>
      </c>
      <c r="K322" s="2" t="s">
        <v>1286</v>
      </c>
      <c r="L322" s="2" t="s">
        <v>1237</v>
      </c>
      <c r="M322" s="2" t="s">
        <v>1305</v>
      </c>
      <c r="N322" s="2" t="s">
        <v>1636</v>
      </c>
      <c r="O322" s="2" t="s">
        <v>1697</v>
      </c>
      <c r="P322" s="2" t="s">
        <v>1286</v>
      </c>
    </row>
    <row r="323" spans="1:16" x14ac:dyDescent="0.3">
      <c r="A323" s="2" t="s">
        <v>1852</v>
      </c>
      <c r="B323" s="2" t="s">
        <v>245</v>
      </c>
      <c r="C323" t="s">
        <v>245</v>
      </c>
      <c r="D323" s="2" t="s">
        <v>42</v>
      </c>
      <c r="E323" s="2" t="s">
        <v>1249</v>
      </c>
      <c r="F323" s="2"/>
      <c r="G323" s="2" t="s">
        <v>1242</v>
      </c>
      <c r="H323" s="2" t="s">
        <v>1257</v>
      </c>
      <c r="I323" s="2" t="s">
        <v>1237</v>
      </c>
      <c r="J323" s="2" t="s">
        <v>1322</v>
      </c>
      <c r="K323" s="2" t="s">
        <v>1286</v>
      </c>
      <c r="L323" s="2" t="s">
        <v>1237</v>
      </c>
      <c r="M323" s="2" t="s">
        <v>1322</v>
      </c>
      <c r="N323" s="2" t="s">
        <v>1670</v>
      </c>
      <c r="O323" s="2" t="s">
        <v>1554</v>
      </c>
      <c r="P323" s="2" t="s">
        <v>1286</v>
      </c>
    </row>
    <row r="324" spans="1:16" x14ac:dyDescent="0.3">
      <c r="A324" s="2" t="s">
        <v>1853</v>
      </c>
      <c r="B324" s="2" t="s">
        <v>557</v>
      </c>
      <c r="C324" t="s">
        <v>557</v>
      </c>
      <c r="D324" s="2" t="s">
        <v>88</v>
      </c>
      <c r="E324" s="2" t="s">
        <v>1365</v>
      </c>
      <c r="F324" s="2"/>
      <c r="G324" s="2" t="s">
        <v>1280</v>
      </c>
      <c r="H324" s="2" t="s">
        <v>1237</v>
      </c>
      <c r="I324" s="2" t="s">
        <v>1237</v>
      </c>
      <c r="J324" s="2" t="s">
        <v>1237</v>
      </c>
      <c r="K324" s="2" t="s">
        <v>1286</v>
      </c>
      <c r="L324" s="2" t="s">
        <v>1286</v>
      </c>
      <c r="M324" s="2" t="s">
        <v>1237</v>
      </c>
      <c r="N324" s="2" t="s">
        <v>1703</v>
      </c>
      <c r="O324" s="2" t="s">
        <v>1821</v>
      </c>
      <c r="P324" s="2" t="s">
        <v>1286</v>
      </c>
    </row>
    <row r="325" spans="1:16" x14ac:dyDescent="0.3">
      <c r="A325" s="2" t="s">
        <v>1854</v>
      </c>
      <c r="B325" s="2" t="s">
        <v>300</v>
      </c>
      <c r="C325" t="s">
        <v>300</v>
      </c>
      <c r="D325" s="2" t="s">
        <v>180</v>
      </c>
      <c r="E325" s="2" t="s">
        <v>1318</v>
      </c>
      <c r="F325" s="2" t="s">
        <v>52</v>
      </c>
      <c r="G325" s="2" t="s">
        <v>1293</v>
      </c>
      <c r="H325" s="2" t="s">
        <v>1293</v>
      </c>
      <c r="I325" s="2" t="s">
        <v>1237</v>
      </c>
      <c r="J325" s="2" t="s">
        <v>1248</v>
      </c>
      <c r="K325" s="2" t="s">
        <v>1286</v>
      </c>
      <c r="L325" s="2" t="s">
        <v>1286</v>
      </c>
      <c r="M325" s="2" t="s">
        <v>1248</v>
      </c>
      <c r="N325" s="2" t="s">
        <v>1604</v>
      </c>
      <c r="O325" s="2" t="s">
        <v>1812</v>
      </c>
      <c r="P325" s="2" t="s">
        <v>1237</v>
      </c>
    </row>
    <row r="326" spans="1:16" x14ac:dyDescent="0.3">
      <c r="A326" s="2" t="s">
        <v>1855</v>
      </c>
      <c r="B326" s="2" t="s">
        <v>650</v>
      </c>
      <c r="C326" t="s">
        <v>650</v>
      </c>
      <c r="D326" s="2" t="s">
        <v>37</v>
      </c>
      <c r="E326" s="2" t="s">
        <v>1249</v>
      </c>
      <c r="F326" s="2"/>
      <c r="G326" s="2" t="s">
        <v>1237</v>
      </c>
      <c r="H326" s="2" t="s">
        <v>1286</v>
      </c>
      <c r="I326" s="2" t="s">
        <v>1237</v>
      </c>
      <c r="J326" s="2" t="s">
        <v>1237</v>
      </c>
      <c r="K326" s="2" t="s">
        <v>1286</v>
      </c>
      <c r="L326" s="2" t="s">
        <v>1237</v>
      </c>
      <c r="M326" s="2" t="s">
        <v>1237</v>
      </c>
      <c r="N326" s="2" t="s">
        <v>1703</v>
      </c>
      <c r="O326" s="2" t="s">
        <v>1703</v>
      </c>
      <c r="P326" s="2" t="s">
        <v>1286</v>
      </c>
    </row>
    <row r="327" spans="1:16" x14ac:dyDescent="0.3">
      <c r="A327" s="2" t="s">
        <v>1856</v>
      </c>
      <c r="B327" s="2" t="s">
        <v>227</v>
      </c>
      <c r="C327" t="s">
        <v>227</v>
      </c>
      <c r="D327" s="2" t="s">
        <v>99</v>
      </c>
      <c r="E327" s="2" t="s">
        <v>1238</v>
      </c>
      <c r="F327" s="2" t="s">
        <v>49</v>
      </c>
      <c r="G327" s="2" t="s">
        <v>1242</v>
      </c>
      <c r="H327" s="2" t="s">
        <v>1275</v>
      </c>
      <c r="I327" s="2" t="s">
        <v>1237</v>
      </c>
      <c r="J327" s="2" t="s">
        <v>1725</v>
      </c>
      <c r="K327" s="2" t="s">
        <v>1286</v>
      </c>
      <c r="L327" s="2" t="s">
        <v>1286</v>
      </c>
      <c r="M327" s="2" t="s">
        <v>1725</v>
      </c>
      <c r="N327" s="2" t="s">
        <v>1729</v>
      </c>
      <c r="O327" s="2" t="s">
        <v>1796</v>
      </c>
      <c r="P327" s="2" t="s">
        <v>1237</v>
      </c>
    </row>
    <row r="328" spans="1:16" x14ac:dyDescent="0.3">
      <c r="A328" s="2" t="s">
        <v>1857</v>
      </c>
      <c r="B328" s="2" t="s">
        <v>560</v>
      </c>
      <c r="C328" t="s">
        <v>560</v>
      </c>
      <c r="D328" s="2" t="s">
        <v>37</v>
      </c>
      <c r="E328" s="2" t="s">
        <v>1307</v>
      </c>
      <c r="F328" s="2"/>
      <c r="G328" s="2" t="s">
        <v>1293</v>
      </c>
      <c r="H328" s="2" t="s">
        <v>1237</v>
      </c>
      <c r="I328" s="2" t="s">
        <v>1237</v>
      </c>
      <c r="J328" s="2" t="s">
        <v>1286</v>
      </c>
      <c r="K328" s="2" t="s">
        <v>1286</v>
      </c>
      <c r="L328" s="2" t="s">
        <v>1286</v>
      </c>
      <c r="M328" s="2" t="s">
        <v>1286</v>
      </c>
      <c r="N328" s="2" t="s">
        <v>1793</v>
      </c>
      <c r="O328" s="2" t="s">
        <v>1793</v>
      </c>
      <c r="P328" s="2" t="s">
        <v>1286</v>
      </c>
    </row>
    <row r="329" spans="1:16" x14ac:dyDescent="0.3">
      <c r="A329" s="2" t="s">
        <v>1858</v>
      </c>
      <c r="B329" s="2" t="s">
        <v>653</v>
      </c>
      <c r="C329" t="s">
        <v>653</v>
      </c>
      <c r="D329" s="2" t="s">
        <v>116</v>
      </c>
      <c r="E329" s="2" t="s">
        <v>1364</v>
      </c>
      <c r="F329" s="2"/>
      <c r="G329" s="2" t="s">
        <v>1237</v>
      </c>
      <c r="H329" s="2" t="s">
        <v>1286</v>
      </c>
      <c r="I329" s="2" t="s">
        <v>1237</v>
      </c>
      <c r="J329" s="2" t="s">
        <v>1265</v>
      </c>
      <c r="K329" s="2" t="s">
        <v>1286</v>
      </c>
      <c r="L329" s="2" t="s">
        <v>1237</v>
      </c>
      <c r="M329" s="2" t="s">
        <v>1265</v>
      </c>
      <c r="N329" s="2" t="s">
        <v>1416</v>
      </c>
      <c r="O329" s="2" t="s">
        <v>1416</v>
      </c>
      <c r="P329" s="2" t="s">
        <v>1286</v>
      </c>
    </row>
    <row r="330" spans="1:16" x14ac:dyDescent="0.3">
      <c r="A330" s="2" t="s">
        <v>1859</v>
      </c>
      <c r="B330" s="2" t="s">
        <v>1860</v>
      </c>
      <c r="C330" t="s">
        <v>3895</v>
      </c>
      <c r="D330" s="2" t="s">
        <v>104</v>
      </c>
      <c r="E330" s="2" t="s">
        <v>1266</v>
      </c>
      <c r="F330" s="2" t="s">
        <v>1217</v>
      </c>
      <c r="G330" s="2" t="s">
        <v>1242</v>
      </c>
      <c r="H330" s="2" t="s">
        <v>1242</v>
      </c>
      <c r="I330" s="2" t="s">
        <v>1237</v>
      </c>
      <c r="J330" s="2" t="s">
        <v>1286</v>
      </c>
      <c r="K330" s="2" t="s">
        <v>1286</v>
      </c>
      <c r="L330" s="2" t="s">
        <v>1286</v>
      </c>
      <c r="M330" s="2" t="s">
        <v>1286</v>
      </c>
      <c r="N330" s="2" t="s">
        <v>1793</v>
      </c>
      <c r="O330" s="2" t="s">
        <v>1793</v>
      </c>
      <c r="P330" s="2" t="s">
        <v>1286</v>
      </c>
    </row>
    <row r="331" spans="1:16" x14ac:dyDescent="0.3">
      <c r="A331" s="2" t="s">
        <v>1861</v>
      </c>
      <c r="B331" s="2" t="s">
        <v>399</v>
      </c>
      <c r="C331" t="s">
        <v>399</v>
      </c>
      <c r="D331" s="2" t="s">
        <v>40</v>
      </c>
      <c r="E331" s="2" t="s">
        <v>1238</v>
      </c>
      <c r="F331" s="2"/>
      <c r="G331" s="2" t="s">
        <v>1260</v>
      </c>
      <c r="H331" s="2" t="s">
        <v>1237</v>
      </c>
      <c r="I331" s="2" t="s">
        <v>1237</v>
      </c>
      <c r="J331" s="2" t="s">
        <v>1705</v>
      </c>
      <c r="K331" s="2" t="s">
        <v>1286</v>
      </c>
      <c r="L331" s="2" t="s">
        <v>1286</v>
      </c>
      <c r="M331" s="2" t="s">
        <v>1705</v>
      </c>
      <c r="N331" s="2" t="s">
        <v>1819</v>
      </c>
      <c r="O331" s="2" t="s">
        <v>1766</v>
      </c>
      <c r="P331" s="2" t="s">
        <v>1237</v>
      </c>
    </row>
    <row r="332" spans="1:16" x14ac:dyDescent="0.3">
      <c r="A332" s="2" t="s">
        <v>1862</v>
      </c>
      <c r="B332" s="2" t="s">
        <v>329</v>
      </c>
      <c r="C332" t="s">
        <v>329</v>
      </c>
      <c r="D332" s="2" t="s">
        <v>135</v>
      </c>
      <c r="E332" s="2" t="s">
        <v>1311</v>
      </c>
      <c r="F332" s="2" t="s">
        <v>49</v>
      </c>
      <c r="G332" s="2" t="s">
        <v>1305</v>
      </c>
      <c r="H332" s="2" t="s">
        <v>1280</v>
      </c>
      <c r="I332" s="2" t="s">
        <v>1237</v>
      </c>
      <c r="J332" s="2" t="s">
        <v>1286</v>
      </c>
      <c r="K332" s="2" t="s">
        <v>1286</v>
      </c>
      <c r="L332" s="2" t="s">
        <v>1286</v>
      </c>
      <c r="M332" s="2" t="s">
        <v>1286</v>
      </c>
      <c r="N332" s="2" t="s">
        <v>1793</v>
      </c>
      <c r="O332" s="2" t="s">
        <v>1793</v>
      </c>
      <c r="P332" s="2" t="s">
        <v>1286</v>
      </c>
    </row>
    <row r="333" spans="1:16" x14ac:dyDescent="0.3">
      <c r="A333" s="2" t="s">
        <v>1863</v>
      </c>
      <c r="B333" s="2" t="s">
        <v>1206</v>
      </c>
      <c r="C333" t="s">
        <v>540</v>
      </c>
      <c r="D333" s="2" t="s">
        <v>107</v>
      </c>
      <c r="E333" s="2" t="s">
        <v>1364</v>
      </c>
      <c r="F333" s="2"/>
      <c r="G333" s="2" t="s">
        <v>1296</v>
      </c>
      <c r="H333" s="2" t="s">
        <v>1286</v>
      </c>
      <c r="I333" s="2" t="s">
        <v>1237</v>
      </c>
      <c r="J333" s="2" t="s">
        <v>1275</v>
      </c>
      <c r="K333" s="2" t="s">
        <v>1286</v>
      </c>
      <c r="L333" s="2" t="s">
        <v>1286</v>
      </c>
      <c r="M333" s="2" t="s">
        <v>1275</v>
      </c>
      <c r="N333" s="2" t="s">
        <v>1718</v>
      </c>
      <c r="O333" s="2" t="s">
        <v>1691</v>
      </c>
      <c r="P333" s="2" t="s">
        <v>1237</v>
      </c>
    </row>
    <row r="334" spans="1:16" x14ac:dyDescent="0.3">
      <c r="A334" s="2" t="s">
        <v>1489</v>
      </c>
      <c r="B334" s="2" t="s">
        <v>98</v>
      </c>
      <c r="C334" t="s">
        <v>98</v>
      </c>
      <c r="D334" s="2" t="s">
        <v>99</v>
      </c>
      <c r="E334" s="2" t="s">
        <v>1307</v>
      </c>
      <c r="F334" s="2" t="s">
        <v>49</v>
      </c>
      <c r="G334" s="2" t="s">
        <v>1242</v>
      </c>
      <c r="H334" s="2" t="s">
        <v>1239</v>
      </c>
      <c r="I334" s="2" t="s">
        <v>1237</v>
      </c>
      <c r="J334" s="2" t="s">
        <v>1248</v>
      </c>
      <c r="K334" s="2" t="s">
        <v>1286</v>
      </c>
      <c r="L334" s="2" t="s">
        <v>1286</v>
      </c>
      <c r="M334" s="2" t="s">
        <v>1248</v>
      </c>
      <c r="N334" s="2" t="s">
        <v>1604</v>
      </c>
      <c r="O334" s="2" t="s">
        <v>1812</v>
      </c>
      <c r="P334" s="2" t="s">
        <v>1286</v>
      </c>
    </row>
    <row r="335" spans="1:16" x14ac:dyDescent="0.3">
      <c r="A335" s="2" t="s">
        <v>1864</v>
      </c>
      <c r="B335" s="2" t="s">
        <v>443</v>
      </c>
      <c r="C335" t="s">
        <v>443</v>
      </c>
      <c r="D335" s="2" t="s">
        <v>180</v>
      </c>
      <c r="E335" s="2" t="s">
        <v>1409</v>
      </c>
      <c r="F335" s="2"/>
      <c r="G335" s="2" t="s">
        <v>1248</v>
      </c>
      <c r="H335" s="2" t="s">
        <v>1248</v>
      </c>
      <c r="I335" s="2" t="s">
        <v>1237</v>
      </c>
      <c r="J335" s="2" t="s">
        <v>1275</v>
      </c>
      <c r="K335" s="2" t="s">
        <v>1286</v>
      </c>
      <c r="L335" s="2" t="s">
        <v>1286</v>
      </c>
      <c r="M335" s="2" t="s">
        <v>1275</v>
      </c>
      <c r="N335" s="2" t="s">
        <v>1718</v>
      </c>
      <c r="O335" s="2" t="s">
        <v>1584</v>
      </c>
      <c r="P335" s="2" t="s">
        <v>1237</v>
      </c>
    </row>
    <row r="336" spans="1:16" x14ac:dyDescent="0.3">
      <c r="A336" s="2" t="s">
        <v>1865</v>
      </c>
      <c r="B336" s="2" t="s">
        <v>351</v>
      </c>
      <c r="C336" t="s">
        <v>351</v>
      </c>
      <c r="D336" s="2" t="s">
        <v>104</v>
      </c>
      <c r="E336" s="2" t="s">
        <v>1238</v>
      </c>
      <c r="F336" s="2" t="s">
        <v>1189</v>
      </c>
      <c r="G336" s="2" t="s">
        <v>1252</v>
      </c>
      <c r="H336" s="2" t="s">
        <v>1280</v>
      </c>
      <c r="I336" s="2" t="s">
        <v>1237</v>
      </c>
      <c r="J336" s="2" t="s">
        <v>1346</v>
      </c>
      <c r="K336" s="2" t="s">
        <v>1286</v>
      </c>
      <c r="L336" s="2" t="s">
        <v>1237</v>
      </c>
      <c r="M336" s="2" t="s">
        <v>1346</v>
      </c>
      <c r="N336" s="2" t="s">
        <v>1866</v>
      </c>
      <c r="O336" s="2" t="s">
        <v>1665</v>
      </c>
      <c r="P336" s="2" t="s">
        <v>1248</v>
      </c>
    </row>
    <row r="337" spans="1:16" x14ac:dyDescent="0.3">
      <c r="A337" s="2" t="s">
        <v>1867</v>
      </c>
      <c r="B337" s="2" t="s">
        <v>542</v>
      </c>
      <c r="C337" t="s">
        <v>542</v>
      </c>
      <c r="D337" s="2" t="s">
        <v>74</v>
      </c>
      <c r="E337" s="2" t="s">
        <v>1249</v>
      </c>
      <c r="F337" s="2"/>
      <c r="G337" s="2" t="s">
        <v>1247</v>
      </c>
      <c r="H337" s="2" t="s">
        <v>1248</v>
      </c>
      <c r="I337" s="2" t="s">
        <v>1237</v>
      </c>
      <c r="J337" s="2" t="s">
        <v>1247</v>
      </c>
      <c r="K337" s="2" t="s">
        <v>1286</v>
      </c>
      <c r="L337" s="2" t="s">
        <v>1286</v>
      </c>
      <c r="M337" s="2" t="s">
        <v>1247</v>
      </c>
      <c r="N337" s="2" t="s">
        <v>1263</v>
      </c>
      <c r="O337" s="2" t="s">
        <v>1703</v>
      </c>
      <c r="P337" s="2" t="s">
        <v>1286</v>
      </c>
    </row>
    <row r="338" spans="1:16" x14ac:dyDescent="0.3">
      <c r="A338" s="2" t="s">
        <v>1868</v>
      </c>
      <c r="B338" s="2" t="s">
        <v>1225</v>
      </c>
      <c r="C338" t="s">
        <v>1225</v>
      </c>
      <c r="D338" s="2" t="s">
        <v>80</v>
      </c>
      <c r="E338" s="2" t="s">
        <v>1249</v>
      </c>
      <c r="F338" s="2"/>
      <c r="G338" s="2" t="s">
        <v>1242</v>
      </c>
      <c r="H338" s="2" t="s">
        <v>1286</v>
      </c>
      <c r="I338" s="2" t="s">
        <v>1237</v>
      </c>
      <c r="J338" s="2" t="s">
        <v>1280</v>
      </c>
      <c r="K338" s="2" t="s">
        <v>1286</v>
      </c>
      <c r="L338" s="2" t="s">
        <v>1286</v>
      </c>
      <c r="M338" s="2" t="s">
        <v>1280</v>
      </c>
      <c r="N338" s="2" t="s">
        <v>1548</v>
      </c>
      <c r="O338" s="2" t="s">
        <v>1759</v>
      </c>
      <c r="P338" s="2" t="s">
        <v>1286</v>
      </c>
    </row>
    <row r="339" spans="1:16" x14ac:dyDescent="0.3">
      <c r="A339" s="2" t="s">
        <v>1869</v>
      </c>
      <c r="B339" s="2" t="s">
        <v>191</v>
      </c>
      <c r="C339" t="s">
        <v>191</v>
      </c>
      <c r="D339" s="2" t="s">
        <v>74</v>
      </c>
      <c r="E339" s="2" t="s">
        <v>1364</v>
      </c>
      <c r="F339" s="2" t="s">
        <v>49</v>
      </c>
      <c r="G339" s="2" t="s">
        <v>1310</v>
      </c>
      <c r="H339" s="2" t="s">
        <v>1305</v>
      </c>
      <c r="I339" s="2" t="s">
        <v>1237</v>
      </c>
      <c r="J339" s="2" t="s">
        <v>1242</v>
      </c>
      <c r="K339" s="2" t="s">
        <v>1286</v>
      </c>
      <c r="L339" s="2" t="s">
        <v>1237</v>
      </c>
      <c r="M339" s="2" t="s">
        <v>1242</v>
      </c>
      <c r="N339" s="2" t="s">
        <v>1642</v>
      </c>
      <c r="O339" s="2" t="s">
        <v>1665</v>
      </c>
      <c r="P339" s="2" t="s">
        <v>1237</v>
      </c>
    </row>
    <row r="340" spans="1:16" x14ac:dyDescent="0.3">
      <c r="A340" s="2" t="s">
        <v>1870</v>
      </c>
      <c r="B340" s="2" t="s">
        <v>1168</v>
      </c>
      <c r="C340" t="s">
        <v>47</v>
      </c>
      <c r="D340" s="2" t="s">
        <v>48</v>
      </c>
      <c r="E340" s="2" t="s">
        <v>1307</v>
      </c>
      <c r="F340" s="2" t="s">
        <v>49</v>
      </c>
      <c r="G340" s="2" t="s">
        <v>1242</v>
      </c>
      <c r="H340" s="2" t="s">
        <v>1239</v>
      </c>
      <c r="I340" s="2" t="s">
        <v>1237</v>
      </c>
      <c r="J340" s="2" t="s">
        <v>1785</v>
      </c>
      <c r="K340" s="2" t="s">
        <v>1286</v>
      </c>
      <c r="L340" s="2" t="s">
        <v>1286</v>
      </c>
      <c r="M340" s="2" t="s">
        <v>1785</v>
      </c>
      <c r="N340" s="2" t="s">
        <v>1871</v>
      </c>
      <c r="O340" s="2" t="s">
        <v>1766</v>
      </c>
      <c r="P340" s="2" t="s">
        <v>1237</v>
      </c>
    </row>
    <row r="341" spans="1:16" x14ac:dyDescent="0.3">
      <c r="A341" s="2" t="s">
        <v>0</v>
      </c>
      <c r="B341" s="2" t="s">
        <v>1</v>
      </c>
      <c r="C341" t="s">
        <v>1</v>
      </c>
      <c r="D341" s="2" t="s">
        <v>2</v>
      </c>
      <c r="E341" s="2" t="s">
        <v>4</v>
      </c>
      <c r="F341" s="2" t="s">
        <v>1157</v>
      </c>
      <c r="G341" s="2" t="s">
        <v>1050</v>
      </c>
      <c r="H341" s="2" t="s">
        <v>1404</v>
      </c>
      <c r="I341" s="2" t="s">
        <v>1405</v>
      </c>
      <c r="J341" s="2" t="s">
        <v>1051</v>
      </c>
      <c r="K341" s="2" t="s">
        <v>1161</v>
      </c>
      <c r="L341" s="2" t="s">
        <v>1162</v>
      </c>
      <c r="M341" s="2" t="s">
        <v>1163</v>
      </c>
      <c r="N341" s="2" t="s">
        <v>1013</v>
      </c>
      <c r="O341" s="2" t="s">
        <v>1406</v>
      </c>
      <c r="P341" s="2" t="s">
        <v>1167</v>
      </c>
    </row>
    <row r="342" spans="1:16" x14ac:dyDescent="0.3">
      <c r="A342" s="2" t="s">
        <v>1872</v>
      </c>
      <c r="B342" s="2" t="s">
        <v>463</v>
      </c>
      <c r="C342" t="s">
        <v>463</v>
      </c>
      <c r="D342" s="2" t="s">
        <v>42</v>
      </c>
      <c r="E342" s="2" t="s">
        <v>1307</v>
      </c>
      <c r="F342" s="2"/>
      <c r="G342" s="2" t="s">
        <v>1239</v>
      </c>
      <c r="H342" s="2" t="s">
        <v>1265</v>
      </c>
      <c r="I342" s="2" t="s">
        <v>1237</v>
      </c>
      <c r="J342" s="2" t="s">
        <v>1257</v>
      </c>
      <c r="K342" s="2" t="s">
        <v>1286</v>
      </c>
      <c r="L342" s="2" t="s">
        <v>1286</v>
      </c>
      <c r="M342" s="2" t="s">
        <v>1257</v>
      </c>
      <c r="N342" s="2" t="s">
        <v>1606</v>
      </c>
      <c r="O342" s="2" t="s">
        <v>1821</v>
      </c>
      <c r="P342" s="2" t="s">
        <v>1286</v>
      </c>
    </row>
    <row r="343" spans="1:16" x14ac:dyDescent="0.3">
      <c r="A343" s="2" t="s">
        <v>1873</v>
      </c>
      <c r="B343" s="2" t="s">
        <v>344</v>
      </c>
      <c r="C343" t="s">
        <v>344</v>
      </c>
      <c r="D343" s="2" t="s">
        <v>76</v>
      </c>
      <c r="E343" s="2" t="s">
        <v>1249</v>
      </c>
      <c r="F343" s="2"/>
      <c r="G343" s="2" t="s">
        <v>1275</v>
      </c>
      <c r="H343" s="2" t="s">
        <v>1257</v>
      </c>
      <c r="I343" s="2" t="s">
        <v>1237</v>
      </c>
      <c r="J343" s="2" t="s">
        <v>1247</v>
      </c>
      <c r="K343" s="2" t="s">
        <v>1286</v>
      </c>
      <c r="L343" s="2" t="s">
        <v>1286</v>
      </c>
      <c r="M343" s="2" t="s">
        <v>1247</v>
      </c>
      <c r="N343" s="2" t="s">
        <v>1263</v>
      </c>
      <c r="O343" s="2" t="s">
        <v>1676</v>
      </c>
      <c r="P343" s="2" t="s">
        <v>1286</v>
      </c>
    </row>
    <row r="344" spans="1:16" x14ac:dyDescent="0.3">
      <c r="A344" s="2" t="s">
        <v>1874</v>
      </c>
      <c r="B344" s="2" t="s">
        <v>516</v>
      </c>
      <c r="C344" t="s">
        <v>516</v>
      </c>
      <c r="D344" s="2" t="s">
        <v>130</v>
      </c>
      <c r="E344" s="2" t="s">
        <v>1249</v>
      </c>
      <c r="F344" s="2"/>
      <c r="G344" s="2" t="s">
        <v>1242</v>
      </c>
      <c r="H344" s="2" t="s">
        <v>1237</v>
      </c>
      <c r="I344" s="2" t="s">
        <v>1237</v>
      </c>
      <c r="J344" s="2" t="s">
        <v>1248</v>
      </c>
      <c r="K344" s="2" t="s">
        <v>1286</v>
      </c>
      <c r="L344" s="2" t="s">
        <v>1237</v>
      </c>
      <c r="M344" s="2" t="s">
        <v>1248</v>
      </c>
      <c r="N344" s="2" t="s">
        <v>1604</v>
      </c>
      <c r="O344" s="2" t="s">
        <v>1812</v>
      </c>
      <c r="P344" s="2" t="s">
        <v>1286</v>
      </c>
    </row>
    <row r="345" spans="1:16" x14ac:dyDescent="0.3">
      <c r="A345" s="2" t="s">
        <v>1875</v>
      </c>
      <c r="B345" s="2" t="s">
        <v>181</v>
      </c>
      <c r="C345" t="s">
        <v>181</v>
      </c>
      <c r="D345" s="2" t="s">
        <v>56</v>
      </c>
      <c r="E345" s="2" t="s">
        <v>1238</v>
      </c>
      <c r="F345" s="2" t="s">
        <v>49</v>
      </c>
      <c r="G345" s="2" t="s">
        <v>1239</v>
      </c>
      <c r="H345" s="2" t="s">
        <v>1239</v>
      </c>
      <c r="I345" s="2" t="s">
        <v>1237</v>
      </c>
      <c r="J345" s="2" t="s">
        <v>1248</v>
      </c>
      <c r="K345" s="2" t="s">
        <v>1286</v>
      </c>
      <c r="L345" s="2" t="s">
        <v>1286</v>
      </c>
      <c r="M345" s="2" t="s">
        <v>1248</v>
      </c>
      <c r="N345" s="2" t="s">
        <v>1604</v>
      </c>
      <c r="O345" s="2" t="s">
        <v>1812</v>
      </c>
      <c r="P345" s="2" t="s">
        <v>1286</v>
      </c>
    </row>
    <row r="346" spans="1:16" x14ac:dyDescent="0.3">
      <c r="A346" s="2" t="s">
        <v>1876</v>
      </c>
      <c r="B346" s="2" t="s">
        <v>353</v>
      </c>
      <c r="C346" t="s">
        <v>353</v>
      </c>
      <c r="D346" s="2" t="s">
        <v>33</v>
      </c>
      <c r="E346" s="2" t="s">
        <v>1358</v>
      </c>
      <c r="F346" s="2" t="s">
        <v>49</v>
      </c>
      <c r="G346" s="2" t="s">
        <v>1242</v>
      </c>
      <c r="H346" s="2" t="s">
        <v>1299</v>
      </c>
      <c r="I346" s="2" t="s">
        <v>1237</v>
      </c>
      <c r="J346" s="2" t="s">
        <v>1711</v>
      </c>
      <c r="K346" s="2" t="s">
        <v>1286</v>
      </c>
      <c r="L346" s="2" t="s">
        <v>1286</v>
      </c>
      <c r="M346" s="2" t="s">
        <v>1711</v>
      </c>
      <c r="N346" s="2" t="s">
        <v>1877</v>
      </c>
      <c r="O346" s="2" t="s">
        <v>1680</v>
      </c>
      <c r="P346" s="2" t="s">
        <v>1286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F02D-2AE4-4B37-94C2-101B5AEEB645}">
  <sheetPr codeName="Sheet11"/>
  <dimension ref="A1:T492"/>
  <sheetViews>
    <sheetView workbookViewId="0">
      <selection activeCell="C1" sqref="C1:I1048576"/>
    </sheetView>
  </sheetViews>
  <sheetFormatPr defaultRowHeight="14.4" x14ac:dyDescent="0.3"/>
  <cols>
    <col min="1" max="1" width="5.33203125" bestFit="1" customWidth="1"/>
    <col min="2" max="3" width="22.109375" bestFit="1" customWidth="1"/>
    <col min="4" max="4" width="7.88671875" bestFit="1" customWidth="1"/>
    <col min="5" max="5" width="6.44140625" bestFit="1" customWidth="1"/>
    <col min="6" max="6" width="6.21875" bestFit="1" customWidth="1"/>
    <col min="7" max="7" width="8.88671875" bestFit="1" customWidth="1"/>
    <col min="8" max="8" width="15.5546875" bestFit="1" customWidth="1"/>
    <col min="9" max="9" width="9.33203125" bestFit="1" customWidth="1"/>
    <col min="10" max="10" width="6.21875" bestFit="1" customWidth="1"/>
    <col min="11" max="11" width="8.44140625" bestFit="1" customWidth="1"/>
    <col min="12" max="12" width="6.109375" bestFit="1" customWidth="1"/>
    <col min="13" max="13" width="10" bestFit="1" customWidth="1"/>
    <col min="14" max="15" width="5.44140625" bestFit="1" customWidth="1"/>
    <col min="16" max="16" width="6.21875" bestFit="1" customWidth="1"/>
    <col min="17" max="17" width="9.6640625" bestFit="1" customWidth="1"/>
    <col min="18" max="18" width="10" bestFit="1" customWidth="1"/>
    <col min="19" max="19" width="9.88671875" bestFit="1" customWidth="1"/>
    <col min="20" max="20" width="6.88671875" customWidth="1"/>
  </cols>
  <sheetData>
    <row r="1" spans="1:20" x14ac:dyDescent="0.3">
      <c r="A1" t="s">
        <v>0</v>
      </c>
      <c r="B1" t="s">
        <v>1</v>
      </c>
      <c r="C1" t="s">
        <v>1005</v>
      </c>
      <c r="D1" t="s">
        <v>1022</v>
      </c>
      <c r="E1" t="s">
        <v>4</v>
      </c>
      <c r="F1" t="s">
        <v>1157</v>
      </c>
      <c r="G1" t="s">
        <v>1131</v>
      </c>
      <c r="H1" t="s">
        <v>992</v>
      </c>
      <c r="I1" t="s">
        <v>1008</v>
      </c>
      <c r="J1" t="s">
        <v>1158</v>
      </c>
      <c r="K1" t="s">
        <v>1159</v>
      </c>
      <c r="L1" t="s">
        <v>1051</v>
      </c>
      <c r="M1" t="s">
        <v>1160</v>
      </c>
      <c r="N1" t="s">
        <v>1161</v>
      </c>
      <c r="O1" t="s">
        <v>1162</v>
      </c>
      <c r="P1" t="s">
        <v>1163</v>
      </c>
      <c r="Q1" t="s">
        <v>1164</v>
      </c>
      <c r="R1" t="s">
        <v>1165</v>
      </c>
      <c r="S1" t="s">
        <v>1166</v>
      </c>
      <c r="T1" t="s">
        <v>1167</v>
      </c>
    </row>
    <row r="2" spans="1:20" x14ac:dyDescent="0.3">
      <c r="A2">
        <v>1</v>
      </c>
      <c r="B2" s="2" t="s">
        <v>1168</v>
      </c>
      <c r="C2" t="s">
        <v>47</v>
      </c>
      <c r="D2" s="2" t="s">
        <v>48</v>
      </c>
      <c r="E2">
        <v>26</v>
      </c>
      <c r="F2" s="2" t="s">
        <v>49</v>
      </c>
      <c r="G2">
        <v>16</v>
      </c>
      <c r="H2">
        <v>15</v>
      </c>
      <c r="I2">
        <v>185</v>
      </c>
      <c r="J2">
        <v>149</v>
      </c>
      <c r="K2">
        <v>0.80500000000000005</v>
      </c>
      <c r="L2">
        <v>1725</v>
      </c>
      <c r="M2">
        <v>11.6</v>
      </c>
      <c r="N2">
        <v>9</v>
      </c>
      <c r="O2">
        <v>91</v>
      </c>
      <c r="P2">
        <v>49</v>
      </c>
      <c r="Q2">
        <v>9.3000000000000007</v>
      </c>
      <c r="R2">
        <v>9.3000000000000007</v>
      </c>
      <c r="S2">
        <v>107.8</v>
      </c>
      <c r="T2">
        <v>1</v>
      </c>
    </row>
    <row r="3" spans="1:20" x14ac:dyDescent="0.3">
      <c r="A3">
        <v>2</v>
      </c>
      <c r="B3" s="2" t="s">
        <v>1169</v>
      </c>
      <c r="C3" t="s">
        <v>32</v>
      </c>
      <c r="D3" s="2" t="s">
        <v>33</v>
      </c>
      <c r="E3">
        <v>23</v>
      </c>
      <c r="F3" s="2" t="s">
        <v>34</v>
      </c>
      <c r="G3">
        <v>16</v>
      </c>
      <c r="H3">
        <v>16</v>
      </c>
      <c r="I3">
        <v>142</v>
      </c>
      <c r="J3">
        <v>116</v>
      </c>
      <c r="K3">
        <v>0.81699999999999995</v>
      </c>
      <c r="L3">
        <v>1005</v>
      </c>
      <c r="M3">
        <v>8.6999999999999993</v>
      </c>
      <c r="N3">
        <v>4</v>
      </c>
      <c r="O3">
        <v>58</v>
      </c>
      <c r="P3">
        <v>28</v>
      </c>
      <c r="Q3">
        <v>7.1</v>
      </c>
      <c r="R3">
        <v>7.3</v>
      </c>
      <c r="S3">
        <v>62.8</v>
      </c>
      <c r="T3">
        <v>1</v>
      </c>
    </row>
    <row r="4" spans="1:20" x14ac:dyDescent="0.3">
      <c r="A4">
        <v>3</v>
      </c>
      <c r="B4" s="2" t="s">
        <v>1170</v>
      </c>
      <c r="C4" t="s">
        <v>96</v>
      </c>
      <c r="D4" s="2" t="s">
        <v>56</v>
      </c>
      <c r="E4">
        <v>27</v>
      </c>
      <c r="F4" s="2" t="s">
        <v>49</v>
      </c>
      <c r="G4">
        <v>16</v>
      </c>
      <c r="H4">
        <v>16</v>
      </c>
      <c r="I4">
        <v>149</v>
      </c>
      <c r="J4">
        <v>104</v>
      </c>
      <c r="K4">
        <v>0.69799999999999995</v>
      </c>
      <c r="L4">
        <v>1199</v>
      </c>
      <c r="M4">
        <v>11.5</v>
      </c>
      <c r="N4">
        <v>6</v>
      </c>
      <c r="O4">
        <v>63</v>
      </c>
      <c r="P4">
        <v>45</v>
      </c>
      <c r="Q4">
        <v>8</v>
      </c>
      <c r="R4">
        <v>6.5</v>
      </c>
      <c r="S4">
        <v>74.900000000000006</v>
      </c>
      <c r="T4">
        <v>0</v>
      </c>
    </row>
    <row r="5" spans="1:20" x14ac:dyDescent="0.3">
      <c r="A5">
        <v>4</v>
      </c>
      <c r="B5" s="2" t="s">
        <v>1171</v>
      </c>
      <c r="C5" t="s">
        <v>94</v>
      </c>
      <c r="D5" s="2" t="s">
        <v>67</v>
      </c>
      <c r="E5">
        <v>27</v>
      </c>
      <c r="F5" s="2" t="s">
        <v>49</v>
      </c>
      <c r="G5">
        <v>15</v>
      </c>
      <c r="H5">
        <v>15</v>
      </c>
      <c r="I5">
        <v>150</v>
      </c>
      <c r="J5">
        <v>104</v>
      </c>
      <c r="K5">
        <v>0.69299999999999995</v>
      </c>
      <c r="L5">
        <v>1165</v>
      </c>
      <c r="M5">
        <v>11.2</v>
      </c>
      <c r="N5">
        <v>7</v>
      </c>
      <c r="O5">
        <v>68</v>
      </c>
      <c r="P5">
        <v>43</v>
      </c>
      <c r="Q5">
        <v>7.8</v>
      </c>
      <c r="R5">
        <v>6.9</v>
      </c>
      <c r="S5">
        <v>77.7</v>
      </c>
      <c r="T5">
        <v>0</v>
      </c>
    </row>
    <row r="6" spans="1:20" x14ac:dyDescent="0.3">
      <c r="A6">
        <v>5</v>
      </c>
      <c r="B6" s="2" t="s">
        <v>100</v>
      </c>
      <c r="C6" t="s">
        <v>100</v>
      </c>
      <c r="D6" s="2" t="s">
        <v>101</v>
      </c>
      <c r="E6">
        <v>33</v>
      </c>
      <c r="F6" s="2" t="s">
        <v>49</v>
      </c>
      <c r="G6">
        <v>16</v>
      </c>
      <c r="H6">
        <v>13</v>
      </c>
      <c r="I6">
        <v>153</v>
      </c>
      <c r="J6">
        <v>100</v>
      </c>
      <c r="K6">
        <v>0.65400000000000003</v>
      </c>
      <c r="L6">
        <v>1117</v>
      </c>
      <c r="M6">
        <v>11.2</v>
      </c>
      <c r="N6">
        <v>6</v>
      </c>
      <c r="O6">
        <v>54</v>
      </c>
      <c r="P6">
        <v>44</v>
      </c>
      <c r="Q6">
        <v>7.3</v>
      </c>
      <c r="R6">
        <v>6.3</v>
      </c>
      <c r="S6">
        <v>69.8</v>
      </c>
      <c r="T6">
        <v>3</v>
      </c>
    </row>
    <row r="7" spans="1:20" x14ac:dyDescent="0.3">
      <c r="A7">
        <v>6</v>
      </c>
      <c r="B7" s="2" t="s">
        <v>1172</v>
      </c>
      <c r="C7" t="s">
        <v>83</v>
      </c>
      <c r="D7" s="2" t="s">
        <v>84</v>
      </c>
      <c r="E7">
        <v>30</v>
      </c>
      <c r="F7" s="2" t="s">
        <v>49</v>
      </c>
      <c r="G7">
        <v>15</v>
      </c>
      <c r="H7">
        <v>15</v>
      </c>
      <c r="I7">
        <v>157</v>
      </c>
      <c r="J7">
        <v>99</v>
      </c>
      <c r="K7">
        <v>0.63100000000000001</v>
      </c>
      <c r="L7">
        <v>1394</v>
      </c>
      <c r="M7">
        <v>14.1</v>
      </c>
      <c r="N7">
        <v>6</v>
      </c>
      <c r="O7">
        <v>77</v>
      </c>
      <c r="P7">
        <v>54</v>
      </c>
      <c r="Q7">
        <v>8.9</v>
      </c>
      <c r="R7">
        <v>6.6</v>
      </c>
      <c r="S7">
        <v>92.9</v>
      </c>
      <c r="T7">
        <v>1</v>
      </c>
    </row>
    <row r="8" spans="1:20" x14ac:dyDescent="0.3">
      <c r="A8">
        <v>7</v>
      </c>
      <c r="B8" s="2" t="s">
        <v>98</v>
      </c>
      <c r="C8" t="s">
        <v>98</v>
      </c>
      <c r="D8" s="2" t="s">
        <v>99</v>
      </c>
      <c r="E8">
        <v>26</v>
      </c>
      <c r="F8" s="2" t="s">
        <v>49</v>
      </c>
      <c r="G8">
        <v>16</v>
      </c>
      <c r="H8">
        <v>15</v>
      </c>
      <c r="I8">
        <v>154</v>
      </c>
      <c r="J8">
        <v>98</v>
      </c>
      <c r="K8">
        <v>0.63600000000000001</v>
      </c>
      <c r="L8">
        <v>1147</v>
      </c>
      <c r="M8">
        <v>11.7</v>
      </c>
      <c r="N8">
        <v>7</v>
      </c>
      <c r="O8">
        <v>63</v>
      </c>
      <c r="P8">
        <v>49</v>
      </c>
      <c r="Q8">
        <v>7.4</v>
      </c>
      <c r="R8">
        <v>6.1</v>
      </c>
      <c r="S8">
        <v>71.7</v>
      </c>
      <c r="T8">
        <v>0</v>
      </c>
    </row>
    <row r="9" spans="1:20" x14ac:dyDescent="0.3">
      <c r="A9">
        <v>8</v>
      </c>
      <c r="B9" s="2" t="s">
        <v>1173</v>
      </c>
      <c r="C9" t="s">
        <v>50</v>
      </c>
      <c r="D9" s="2" t="s">
        <v>51</v>
      </c>
      <c r="E9">
        <v>30</v>
      </c>
      <c r="F9" s="2" t="s">
        <v>52</v>
      </c>
      <c r="G9">
        <v>16</v>
      </c>
      <c r="H9">
        <v>16</v>
      </c>
      <c r="I9">
        <v>136</v>
      </c>
      <c r="J9">
        <v>97</v>
      </c>
      <c r="K9">
        <v>0.71299999999999997</v>
      </c>
      <c r="L9">
        <v>1229</v>
      </c>
      <c r="M9">
        <v>12.7</v>
      </c>
      <c r="N9">
        <v>5</v>
      </c>
      <c r="O9">
        <v>65</v>
      </c>
      <c r="P9">
        <v>47</v>
      </c>
      <c r="Q9">
        <v>9</v>
      </c>
      <c r="R9">
        <v>6.1</v>
      </c>
      <c r="S9">
        <v>76.8</v>
      </c>
      <c r="T9">
        <v>1</v>
      </c>
    </row>
    <row r="10" spans="1:20" x14ac:dyDescent="0.3">
      <c r="A10">
        <v>9</v>
      </c>
      <c r="B10" s="2" t="s">
        <v>82</v>
      </c>
      <c r="C10" t="s">
        <v>82</v>
      </c>
      <c r="D10" s="2" t="s">
        <v>80</v>
      </c>
      <c r="E10">
        <v>26</v>
      </c>
      <c r="F10" s="2" t="s">
        <v>49</v>
      </c>
      <c r="G10">
        <v>16</v>
      </c>
      <c r="H10">
        <v>14</v>
      </c>
      <c r="I10">
        <v>134</v>
      </c>
      <c r="J10">
        <v>94</v>
      </c>
      <c r="K10">
        <v>0.70099999999999996</v>
      </c>
      <c r="L10">
        <v>1161</v>
      </c>
      <c r="M10">
        <v>12.4</v>
      </c>
      <c r="N10">
        <v>10</v>
      </c>
      <c r="O10">
        <v>51</v>
      </c>
      <c r="P10">
        <v>66</v>
      </c>
      <c r="Q10">
        <v>8.6999999999999993</v>
      </c>
      <c r="R10">
        <v>5.9</v>
      </c>
      <c r="S10">
        <v>72.599999999999994</v>
      </c>
      <c r="T10">
        <v>3</v>
      </c>
    </row>
    <row r="11" spans="1:20" x14ac:dyDescent="0.3">
      <c r="A11">
        <v>10</v>
      </c>
      <c r="B11" s="2" t="s">
        <v>55</v>
      </c>
      <c r="C11" t="s">
        <v>55</v>
      </c>
      <c r="D11" s="2" t="s">
        <v>56</v>
      </c>
      <c r="E11">
        <v>24</v>
      </c>
      <c r="F11" s="2" t="s">
        <v>1174</v>
      </c>
      <c r="G11">
        <v>16</v>
      </c>
      <c r="H11">
        <v>8</v>
      </c>
      <c r="I11">
        <v>108</v>
      </c>
      <c r="J11">
        <v>92</v>
      </c>
      <c r="K11">
        <v>0.85199999999999998</v>
      </c>
      <c r="L11">
        <v>993</v>
      </c>
      <c r="M11">
        <v>10.8</v>
      </c>
      <c r="N11">
        <v>8</v>
      </c>
      <c r="O11">
        <v>42</v>
      </c>
      <c r="P11">
        <v>84</v>
      </c>
      <c r="Q11">
        <v>9.1999999999999993</v>
      </c>
      <c r="R11">
        <v>5.8</v>
      </c>
      <c r="S11">
        <v>62.1</v>
      </c>
      <c r="T11">
        <v>3</v>
      </c>
    </row>
    <row r="12" spans="1:20" x14ac:dyDescent="0.3">
      <c r="A12">
        <v>11</v>
      </c>
      <c r="B12" s="2" t="s">
        <v>136</v>
      </c>
      <c r="C12" t="s">
        <v>136</v>
      </c>
      <c r="D12" s="2" t="s">
        <v>78</v>
      </c>
      <c r="E12">
        <v>25</v>
      </c>
      <c r="F12" s="2" t="s">
        <v>49</v>
      </c>
      <c r="G12">
        <v>16</v>
      </c>
      <c r="H12">
        <v>15</v>
      </c>
      <c r="I12">
        <v>148</v>
      </c>
      <c r="J12">
        <v>90</v>
      </c>
      <c r="K12">
        <v>0.60799999999999998</v>
      </c>
      <c r="L12">
        <v>1046</v>
      </c>
      <c r="M12">
        <v>11.6</v>
      </c>
      <c r="N12">
        <v>5</v>
      </c>
      <c r="O12">
        <v>51</v>
      </c>
      <c r="P12">
        <v>47</v>
      </c>
      <c r="Q12">
        <v>7.1</v>
      </c>
      <c r="R12">
        <v>5.6</v>
      </c>
      <c r="S12">
        <v>65.400000000000006</v>
      </c>
      <c r="T12">
        <v>2</v>
      </c>
    </row>
    <row r="13" spans="1:20" x14ac:dyDescent="0.3">
      <c r="A13">
        <v>12</v>
      </c>
      <c r="B13" s="2" t="s">
        <v>69</v>
      </c>
      <c r="C13" t="s">
        <v>69</v>
      </c>
      <c r="D13" s="2" t="s">
        <v>70</v>
      </c>
      <c r="E13">
        <v>27</v>
      </c>
      <c r="F13" s="2" t="s">
        <v>52</v>
      </c>
      <c r="G13">
        <v>16</v>
      </c>
      <c r="H13">
        <v>16</v>
      </c>
      <c r="I13">
        <v>117</v>
      </c>
      <c r="J13">
        <v>90</v>
      </c>
      <c r="K13">
        <v>0.76900000000000002</v>
      </c>
      <c r="L13">
        <v>1145</v>
      </c>
      <c r="M13">
        <v>12.7</v>
      </c>
      <c r="N13">
        <v>3</v>
      </c>
      <c r="O13">
        <v>53</v>
      </c>
      <c r="P13">
        <v>75</v>
      </c>
      <c r="Q13">
        <v>9.8000000000000007</v>
      </c>
      <c r="R13">
        <v>5.6</v>
      </c>
      <c r="S13">
        <v>71.599999999999994</v>
      </c>
      <c r="T13">
        <v>1</v>
      </c>
    </row>
    <row r="14" spans="1:20" x14ac:dyDescent="0.3">
      <c r="A14">
        <v>13</v>
      </c>
      <c r="B14" s="2" t="s">
        <v>125</v>
      </c>
      <c r="C14" t="s">
        <v>125</v>
      </c>
      <c r="D14" s="2" t="s">
        <v>80</v>
      </c>
      <c r="E14">
        <v>27</v>
      </c>
      <c r="F14" s="2" t="s">
        <v>49</v>
      </c>
      <c r="G14">
        <v>15</v>
      </c>
      <c r="H14">
        <v>15</v>
      </c>
      <c r="I14">
        <v>139</v>
      </c>
      <c r="J14">
        <v>90</v>
      </c>
      <c r="K14">
        <v>0.64700000000000002</v>
      </c>
      <c r="L14">
        <v>1134</v>
      </c>
      <c r="M14">
        <v>12.6</v>
      </c>
      <c r="N14">
        <v>2</v>
      </c>
      <c r="O14">
        <v>54</v>
      </c>
      <c r="P14">
        <v>48</v>
      </c>
      <c r="Q14">
        <v>8.1999999999999993</v>
      </c>
      <c r="R14">
        <v>6</v>
      </c>
      <c r="S14">
        <v>75.599999999999994</v>
      </c>
      <c r="T14">
        <v>0</v>
      </c>
    </row>
    <row r="15" spans="1:20" x14ac:dyDescent="0.3">
      <c r="A15">
        <v>14</v>
      </c>
      <c r="B15" s="2" t="s">
        <v>1175</v>
      </c>
      <c r="C15" t="s">
        <v>75</v>
      </c>
      <c r="D15" s="2" t="s">
        <v>76</v>
      </c>
      <c r="E15">
        <v>29</v>
      </c>
      <c r="F15" s="2" t="s">
        <v>52</v>
      </c>
      <c r="G15">
        <v>15</v>
      </c>
      <c r="H15">
        <v>15</v>
      </c>
      <c r="I15">
        <v>135</v>
      </c>
      <c r="J15">
        <v>88</v>
      </c>
      <c r="K15">
        <v>0.65200000000000002</v>
      </c>
      <c r="L15">
        <v>916</v>
      </c>
      <c r="M15">
        <v>10.4</v>
      </c>
      <c r="N15">
        <v>6</v>
      </c>
      <c r="O15">
        <v>50</v>
      </c>
      <c r="P15">
        <v>30</v>
      </c>
      <c r="Q15">
        <v>6.8</v>
      </c>
      <c r="R15">
        <v>5.9</v>
      </c>
      <c r="S15">
        <v>61.1</v>
      </c>
      <c r="T15">
        <v>1</v>
      </c>
    </row>
    <row r="16" spans="1:20" x14ac:dyDescent="0.3">
      <c r="A16">
        <v>15</v>
      </c>
      <c r="B16" s="2" t="s">
        <v>124</v>
      </c>
      <c r="C16" t="s">
        <v>124</v>
      </c>
      <c r="D16" s="2" t="s">
        <v>33</v>
      </c>
      <c r="E16">
        <v>22</v>
      </c>
      <c r="F16" s="2" t="s">
        <v>49</v>
      </c>
      <c r="G16">
        <v>15</v>
      </c>
      <c r="H16">
        <v>15</v>
      </c>
      <c r="I16">
        <v>135</v>
      </c>
      <c r="J16">
        <v>87</v>
      </c>
      <c r="K16">
        <v>0.64400000000000002</v>
      </c>
      <c r="L16">
        <v>1175</v>
      </c>
      <c r="M16">
        <v>13.5</v>
      </c>
      <c r="N16">
        <v>4</v>
      </c>
      <c r="O16">
        <v>63</v>
      </c>
      <c r="P16">
        <v>52</v>
      </c>
      <c r="Q16">
        <v>8.6999999999999993</v>
      </c>
      <c r="R16">
        <v>5.8</v>
      </c>
      <c r="S16">
        <v>78.3</v>
      </c>
      <c r="T16">
        <v>2</v>
      </c>
    </row>
    <row r="17" spans="1:20" x14ac:dyDescent="0.3">
      <c r="A17">
        <v>16</v>
      </c>
      <c r="B17" s="2" t="s">
        <v>1176</v>
      </c>
      <c r="C17" t="s">
        <v>62</v>
      </c>
      <c r="D17" s="2" t="s">
        <v>63</v>
      </c>
      <c r="E17">
        <v>23</v>
      </c>
      <c r="F17" s="2" t="s">
        <v>49</v>
      </c>
      <c r="G17">
        <v>14</v>
      </c>
      <c r="H17">
        <v>14</v>
      </c>
      <c r="I17">
        <v>121</v>
      </c>
      <c r="J17">
        <v>86</v>
      </c>
      <c r="K17">
        <v>0.71099999999999997</v>
      </c>
      <c r="L17">
        <v>1333</v>
      </c>
      <c r="M17">
        <v>15.5</v>
      </c>
      <c r="N17">
        <v>9</v>
      </c>
      <c r="O17">
        <v>63</v>
      </c>
      <c r="P17">
        <v>71</v>
      </c>
      <c r="Q17">
        <v>11</v>
      </c>
      <c r="R17">
        <v>6.1</v>
      </c>
      <c r="S17">
        <v>95.2</v>
      </c>
      <c r="T17">
        <v>0</v>
      </c>
    </row>
    <row r="18" spans="1:20" x14ac:dyDescent="0.3">
      <c r="A18">
        <v>17</v>
      </c>
      <c r="B18" s="2" t="s">
        <v>1177</v>
      </c>
      <c r="C18" t="s">
        <v>64</v>
      </c>
      <c r="D18" s="2" t="s">
        <v>65</v>
      </c>
      <c r="E18">
        <v>26</v>
      </c>
      <c r="F18" s="2" t="s">
        <v>52</v>
      </c>
      <c r="G18">
        <v>14</v>
      </c>
      <c r="H18">
        <v>14</v>
      </c>
      <c r="I18">
        <v>107</v>
      </c>
      <c r="J18">
        <v>85</v>
      </c>
      <c r="K18">
        <v>0.79400000000000004</v>
      </c>
      <c r="L18">
        <v>1053</v>
      </c>
      <c r="M18">
        <v>12.4</v>
      </c>
      <c r="N18">
        <v>5</v>
      </c>
      <c r="O18">
        <v>53</v>
      </c>
      <c r="P18">
        <v>61</v>
      </c>
      <c r="Q18">
        <v>9.8000000000000007</v>
      </c>
      <c r="R18">
        <v>6.1</v>
      </c>
      <c r="S18">
        <v>75.2</v>
      </c>
      <c r="T18">
        <v>1</v>
      </c>
    </row>
    <row r="19" spans="1:20" x14ac:dyDescent="0.3">
      <c r="A19">
        <v>18</v>
      </c>
      <c r="B19" s="2" t="s">
        <v>1178</v>
      </c>
      <c r="C19" t="s">
        <v>142</v>
      </c>
      <c r="D19" s="2" t="s">
        <v>42</v>
      </c>
      <c r="E19">
        <v>27</v>
      </c>
      <c r="F19" s="2" t="s">
        <v>49</v>
      </c>
      <c r="G19">
        <v>12</v>
      </c>
      <c r="H19">
        <v>12</v>
      </c>
      <c r="I19">
        <v>127</v>
      </c>
      <c r="J19">
        <v>83</v>
      </c>
      <c r="K19">
        <v>0.65400000000000003</v>
      </c>
      <c r="L19">
        <v>997</v>
      </c>
      <c r="M19">
        <v>12</v>
      </c>
      <c r="N19">
        <v>5</v>
      </c>
      <c r="O19">
        <v>54</v>
      </c>
      <c r="P19">
        <v>58</v>
      </c>
      <c r="Q19">
        <v>7.9</v>
      </c>
      <c r="R19">
        <v>6.9</v>
      </c>
      <c r="S19">
        <v>83.1</v>
      </c>
      <c r="T19">
        <v>2</v>
      </c>
    </row>
    <row r="20" spans="1:20" x14ac:dyDescent="0.3">
      <c r="A20">
        <v>19</v>
      </c>
      <c r="B20" s="2" t="s">
        <v>1179</v>
      </c>
      <c r="C20" t="s">
        <v>105</v>
      </c>
      <c r="D20" s="2" t="s">
        <v>54</v>
      </c>
      <c r="E20">
        <v>27</v>
      </c>
      <c r="F20" s="2" t="s">
        <v>49</v>
      </c>
      <c r="G20">
        <v>16</v>
      </c>
      <c r="H20">
        <v>16</v>
      </c>
      <c r="I20">
        <v>138</v>
      </c>
      <c r="J20">
        <v>83</v>
      </c>
      <c r="K20">
        <v>0.60099999999999998</v>
      </c>
      <c r="L20">
        <v>1174</v>
      </c>
      <c r="M20">
        <v>14.1</v>
      </c>
      <c r="N20">
        <v>6</v>
      </c>
      <c r="O20">
        <v>55</v>
      </c>
      <c r="P20">
        <v>65</v>
      </c>
      <c r="Q20">
        <v>8.5</v>
      </c>
      <c r="R20">
        <v>5.2</v>
      </c>
      <c r="S20">
        <v>73.400000000000006</v>
      </c>
      <c r="T20">
        <v>0</v>
      </c>
    </row>
    <row r="21" spans="1:20" x14ac:dyDescent="0.3">
      <c r="A21">
        <v>20</v>
      </c>
      <c r="B21" s="2" t="s">
        <v>108</v>
      </c>
      <c r="C21" t="s">
        <v>108</v>
      </c>
      <c r="D21" s="2" t="s">
        <v>61</v>
      </c>
      <c r="E21">
        <v>27</v>
      </c>
      <c r="F21" s="2" t="s">
        <v>49</v>
      </c>
      <c r="G21">
        <v>16</v>
      </c>
      <c r="H21">
        <v>16</v>
      </c>
      <c r="I21">
        <v>110</v>
      </c>
      <c r="J21">
        <v>82</v>
      </c>
      <c r="K21">
        <v>0.745</v>
      </c>
      <c r="L21">
        <v>1057</v>
      </c>
      <c r="M21">
        <v>12.9</v>
      </c>
      <c r="N21">
        <v>8</v>
      </c>
      <c r="O21">
        <v>53</v>
      </c>
      <c r="P21">
        <v>44</v>
      </c>
      <c r="Q21">
        <v>9.6</v>
      </c>
      <c r="R21">
        <v>5.0999999999999996</v>
      </c>
      <c r="S21">
        <v>66.099999999999994</v>
      </c>
      <c r="T21">
        <v>1</v>
      </c>
    </row>
    <row r="22" spans="1:20" x14ac:dyDescent="0.3">
      <c r="A22">
        <v>21</v>
      </c>
      <c r="B22" s="2" t="s">
        <v>1180</v>
      </c>
      <c r="C22" t="s">
        <v>102</v>
      </c>
      <c r="D22" s="2" t="s">
        <v>48</v>
      </c>
      <c r="E22">
        <v>24</v>
      </c>
      <c r="F22" s="2" t="s">
        <v>34</v>
      </c>
      <c r="G22">
        <v>14</v>
      </c>
      <c r="H22">
        <v>9</v>
      </c>
      <c r="I22">
        <v>97</v>
      </c>
      <c r="J22">
        <v>81</v>
      </c>
      <c r="K22">
        <v>0.83499999999999996</v>
      </c>
      <c r="L22">
        <v>533</v>
      </c>
      <c r="M22">
        <v>6.6</v>
      </c>
      <c r="N22">
        <v>1</v>
      </c>
      <c r="O22">
        <v>28</v>
      </c>
      <c r="P22">
        <v>41</v>
      </c>
      <c r="Q22">
        <v>5.5</v>
      </c>
      <c r="R22">
        <v>5.8</v>
      </c>
      <c r="S22">
        <v>38.1</v>
      </c>
      <c r="T22">
        <v>4</v>
      </c>
    </row>
    <row r="23" spans="1:20" x14ac:dyDescent="0.3">
      <c r="A23">
        <v>22</v>
      </c>
      <c r="B23" s="2" t="s">
        <v>210</v>
      </c>
      <c r="C23" t="s">
        <v>210</v>
      </c>
      <c r="D23" s="2" t="s">
        <v>99</v>
      </c>
      <c r="E23">
        <v>24</v>
      </c>
      <c r="F23" s="2" t="s">
        <v>34</v>
      </c>
      <c r="G23">
        <v>16</v>
      </c>
      <c r="H23">
        <v>11</v>
      </c>
      <c r="I23">
        <v>104</v>
      </c>
      <c r="J23">
        <v>79</v>
      </c>
      <c r="K23">
        <v>0.76</v>
      </c>
      <c r="L23">
        <v>456</v>
      </c>
      <c r="M23">
        <v>5.8</v>
      </c>
      <c r="N23">
        <v>3</v>
      </c>
      <c r="O23">
        <v>18</v>
      </c>
      <c r="P23">
        <v>31</v>
      </c>
      <c r="Q23">
        <v>4.4000000000000004</v>
      </c>
      <c r="R23">
        <v>4.9000000000000004</v>
      </c>
      <c r="S23">
        <v>28.5</v>
      </c>
      <c r="T23">
        <v>3</v>
      </c>
    </row>
    <row r="24" spans="1:20" x14ac:dyDescent="0.3">
      <c r="A24">
        <v>23</v>
      </c>
      <c r="B24" s="2" t="s">
        <v>1181</v>
      </c>
      <c r="C24" t="s">
        <v>91</v>
      </c>
      <c r="D24" s="2" t="s">
        <v>44</v>
      </c>
      <c r="E24">
        <v>25</v>
      </c>
      <c r="F24" s="2" t="s">
        <v>49</v>
      </c>
      <c r="G24">
        <v>16</v>
      </c>
      <c r="H24">
        <v>16</v>
      </c>
      <c r="I24">
        <v>119</v>
      </c>
      <c r="J24">
        <v>79</v>
      </c>
      <c r="K24">
        <v>0.66400000000000003</v>
      </c>
      <c r="L24">
        <v>1189</v>
      </c>
      <c r="M24">
        <v>15.1</v>
      </c>
      <c r="N24">
        <v>8</v>
      </c>
      <c r="O24">
        <v>54</v>
      </c>
      <c r="P24">
        <v>53</v>
      </c>
      <c r="Q24">
        <v>10</v>
      </c>
      <c r="R24">
        <v>4.9000000000000004</v>
      </c>
      <c r="S24">
        <v>74.3</v>
      </c>
      <c r="T24">
        <v>0</v>
      </c>
    </row>
    <row r="25" spans="1:20" x14ac:dyDescent="0.3">
      <c r="A25">
        <v>24</v>
      </c>
      <c r="B25" s="2" t="s">
        <v>174</v>
      </c>
      <c r="C25" t="s">
        <v>174</v>
      </c>
      <c r="D25" s="2" t="s">
        <v>130</v>
      </c>
      <c r="E25">
        <v>26</v>
      </c>
      <c r="F25" s="2" t="s">
        <v>49</v>
      </c>
      <c r="G25">
        <v>16</v>
      </c>
      <c r="H25">
        <v>12</v>
      </c>
      <c r="I25">
        <v>122</v>
      </c>
      <c r="J25">
        <v>78</v>
      </c>
      <c r="K25">
        <v>0.63900000000000001</v>
      </c>
      <c r="L25">
        <v>833</v>
      </c>
      <c r="M25">
        <v>10.7</v>
      </c>
      <c r="N25">
        <v>6</v>
      </c>
      <c r="O25">
        <v>41</v>
      </c>
      <c r="P25">
        <v>41</v>
      </c>
      <c r="Q25">
        <v>6.8</v>
      </c>
      <c r="R25">
        <v>4.9000000000000004</v>
      </c>
      <c r="S25">
        <v>52.1</v>
      </c>
      <c r="T25">
        <v>0</v>
      </c>
    </row>
    <row r="26" spans="1:20" x14ac:dyDescent="0.3">
      <c r="A26">
        <v>25</v>
      </c>
      <c r="B26" s="2" t="s">
        <v>87</v>
      </c>
      <c r="C26" t="s">
        <v>87</v>
      </c>
      <c r="D26" s="2" t="s">
        <v>88</v>
      </c>
      <c r="E26">
        <v>24</v>
      </c>
      <c r="F26" s="2" t="s">
        <v>34</v>
      </c>
      <c r="G26">
        <v>15</v>
      </c>
      <c r="H26">
        <v>15</v>
      </c>
      <c r="I26">
        <v>100</v>
      </c>
      <c r="J26">
        <v>76</v>
      </c>
      <c r="K26">
        <v>0.76</v>
      </c>
      <c r="L26">
        <v>522</v>
      </c>
      <c r="M26">
        <v>6.9</v>
      </c>
      <c r="N26">
        <v>0</v>
      </c>
      <c r="O26">
        <v>23</v>
      </c>
      <c r="P26">
        <v>27</v>
      </c>
      <c r="Q26">
        <v>5.2</v>
      </c>
      <c r="R26">
        <v>5.0999999999999996</v>
      </c>
      <c r="S26">
        <v>34.799999999999997</v>
      </c>
      <c r="T26">
        <v>1</v>
      </c>
    </row>
    <row r="27" spans="1:20" x14ac:dyDescent="0.3">
      <c r="A27">
        <v>26</v>
      </c>
      <c r="B27" s="2" t="s">
        <v>192</v>
      </c>
      <c r="C27" t="s">
        <v>192</v>
      </c>
      <c r="D27" s="2" t="s">
        <v>116</v>
      </c>
      <c r="E27">
        <v>36</v>
      </c>
      <c r="F27" s="2" t="s">
        <v>49</v>
      </c>
      <c r="G27">
        <v>16</v>
      </c>
      <c r="H27">
        <v>16</v>
      </c>
      <c r="I27">
        <v>109</v>
      </c>
      <c r="J27">
        <v>75</v>
      </c>
      <c r="K27">
        <v>0.68799999999999994</v>
      </c>
      <c r="L27">
        <v>804</v>
      </c>
      <c r="M27">
        <v>10.7</v>
      </c>
      <c r="N27">
        <v>4</v>
      </c>
      <c r="O27">
        <v>40</v>
      </c>
      <c r="P27">
        <v>54</v>
      </c>
      <c r="Q27">
        <v>7.4</v>
      </c>
      <c r="R27">
        <v>4.7</v>
      </c>
      <c r="S27">
        <v>50.3</v>
      </c>
      <c r="T27">
        <v>1</v>
      </c>
    </row>
    <row r="28" spans="1:20" x14ac:dyDescent="0.3">
      <c r="A28">
        <v>27</v>
      </c>
      <c r="B28" s="2" t="s">
        <v>1182</v>
      </c>
      <c r="C28" t="s">
        <v>90</v>
      </c>
      <c r="D28" s="2" t="s">
        <v>84</v>
      </c>
      <c r="E28">
        <v>25</v>
      </c>
      <c r="F28" s="2" t="s">
        <v>52</v>
      </c>
      <c r="G28">
        <v>13</v>
      </c>
      <c r="H28">
        <v>10</v>
      </c>
      <c r="I28">
        <v>97</v>
      </c>
      <c r="J28">
        <v>75</v>
      </c>
      <c r="K28">
        <v>0.77300000000000002</v>
      </c>
      <c r="L28">
        <v>787</v>
      </c>
      <c r="M28">
        <v>10.5</v>
      </c>
      <c r="N28">
        <v>6</v>
      </c>
      <c r="O28">
        <v>41</v>
      </c>
      <c r="P28">
        <v>35</v>
      </c>
      <c r="Q28">
        <v>8.1</v>
      </c>
      <c r="R28">
        <v>5.8</v>
      </c>
      <c r="S28">
        <v>60.5</v>
      </c>
      <c r="T28">
        <v>0</v>
      </c>
    </row>
    <row r="29" spans="1:20" x14ac:dyDescent="0.3">
      <c r="A29">
        <v>28</v>
      </c>
      <c r="B29" s="2" t="s">
        <v>170</v>
      </c>
      <c r="C29" t="s">
        <v>170</v>
      </c>
      <c r="D29" s="2" t="s">
        <v>54</v>
      </c>
      <c r="E29">
        <v>27</v>
      </c>
      <c r="F29" s="2" t="s">
        <v>49</v>
      </c>
      <c r="G29">
        <v>16</v>
      </c>
      <c r="H29">
        <v>15</v>
      </c>
      <c r="I29">
        <v>133</v>
      </c>
      <c r="J29">
        <v>74</v>
      </c>
      <c r="K29">
        <v>0.55600000000000005</v>
      </c>
      <c r="L29">
        <v>1035</v>
      </c>
      <c r="M29">
        <v>14</v>
      </c>
      <c r="N29">
        <v>4</v>
      </c>
      <c r="O29">
        <v>44</v>
      </c>
      <c r="P29">
        <v>89</v>
      </c>
      <c r="Q29">
        <v>7.8</v>
      </c>
      <c r="R29">
        <v>4.5999999999999996</v>
      </c>
      <c r="S29">
        <v>64.7</v>
      </c>
      <c r="T29">
        <v>1</v>
      </c>
    </row>
    <row r="30" spans="1:20" x14ac:dyDescent="0.3">
      <c r="A30">
        <v>29</v>
      </c>
      <c r="B30" s="2" t="s">
        <v>1183</v>
      </c>
      <c r="C30" t="s">
        <v>109</v>
      </c>
      <c r="D30" s="2" t="s">
        <v>88</v>
      </c>
      <c r="E30">
        <v>23</v>
      </c>
      <c r="F30" s="2" t="s">
        <v>49</v>
      </c>
      <c r="G30">
        <v>15</v>
      </c>
      <c r="H30">
        <v>14</v>
      </c>
      <c r="I30">
        <v>118</v>
      </c>
      <c r="J30">
        <v>73</v>
      </c>
      <c r="K30">
        <v>0.61899999999999999</v>
      </c>
      <c r="L30">
        <v>1008</v>
      </c>
      <c r="M30">
        <v>13.8</v>
      </c>
      <c r="N30">
        <v>8</v>
      </c>
      <c r="O30">
        <v>42</v>
      </c>
      <c r="P30">
        <v>69</v>
      </c>
      <c r="Q30">
        <v>8.5</v>
      </c>
      <c r="R30">
        <v>4.9000000000000004</v>
      </c>
      <c r="S30">
        <v>67.2</v>
      </c>
      <c r="T30">
        <v>0</v>
      </c>
    </row>
    <row r="31" spans="1:20" x14ac:dyDescent="0.3">
      <c r="A31">
        <v>30</v>
      </c>
      <c r="B31" s="2" t="s">
        <v>119</v>
      </c>
      <c r="C31" t="s">
        <v>119</v>
      </c>
      <c r="D31" s="2" t="s">
        <v>107</v>
      </c>
      <c r="E31">
        <v>29</v>
      </c>
      <c r="F31" s="2" t="s">
        <v>49</v>
      </c>
      <c r="G31">
        <v>15</v>
      </c>
      <c r="H31">
        <v>15</v>
      </c>
      <c r="I31">
        <v>115</v>
      </c>
      <c r="J31">
        <v>72</v>
      </c>
      <c r="K31">
        <v>0.626</v>
      </c>
      <c r="L31">
        <v>1060</v>
      </c>
      <c r="M31">
        <v>14.7</v>
      </c>
      <c r="N31">
        <v>6</v>
      </c>
      <c r="O31">
        <v>53</v>
      </c>
      <c r="P31">
        <v>53</v>
      </c>
      <c r="Q31">
        <v>9.1999999999999993</v>
      </c>
      <c r="R31">
        <v>4.8</v>
      </c>
      <c r="S31">
        <v>70.7</v>
      </c>
      <c r="T31">
        <v>0</v>
      </c>
    </row>
    <row r="32" spans="1:20" x14ac:dyDescent="0.3">
      <c r="A32">
        <v>31</v>
      </c>
      <c r="B32" s="2" t="s">
        <v>85</v>
      </c>
      <c r="C32" t="s">
        <v>85</v>
      </c>
      <c r="D32" s="2" t="s">
        <v>86</v>
      </c>
      <c r="E32">
        <v>26</v>
      </c>
      <c r="F32" s="2" t="s">
        <v>49</v>
      </c>
      <c r="G32">
        <v>16</v>
      </c>
      <c r="H32">
        <v>14</v>
      </c>
      <c r="I32">
        <v>128</v>
      </c>
      <c r="J32">
        <v>72</v>
      </c>
      <c r="K32">
        <v>0.56299999999999994</v>
      </c>
      <c r="L32">
        <v>1202</v>
      </c>
      <c r="M32">
        <v>16.7</v>
      </c>
      <c r="N32">
        <v>9</v>
      </c>
      <c r="O32">
        <v>58</v>
      </c>
      <c r="P32">
        <v>51</v>
      </c>
      <c r="Q32">
        <v>9.4</v>
      </c>
      <c r="R32">
        <v>4.5</v>
      </c>
      <c r="S32">
        <v>75.099999999999994</v>
      </c>
      <c r="T32">
        <v>0</v>
      </c>
    </row>
    <row r="33" spans="1:20" x14ac:dyDescent="0.3">
      <c r="A33">
        <v>32</v>
      </c>
      <c r="B33" s="2" t="s">
        <v>1184</v>
      </c>
      <c r="C33" t="s">
        <v>117</v>
      </c>
      <c r="D33" s="2" t="s">
        <v>114</v>
      </c>
      <c r="E33">
        <v>24</v>
      </c>
      <c r="F33" s="2" t="s">
        <v>49</v>
      </c>
      <c r="G33">
        <v>16</v>
      </c>
      <c r="H33">
        <v>14</v>
      </c>
      <c r="I33">
        <v>124</v>
      </c>
      <c r="J33">
        <v>72</v>
      </c>
      <c r="K33">
        <v>0.58099999999999996</v>
      </c>
      <c r="L33">
        <v>1112</v>
      </c>
      <c r="M33">
        <v>15.4</v>
      </c>
      <c r="N33">
        <v>6</v>
      </c>
      <c r="O33">
        <v>50</v>
      </c>
      <c r="P33">
        <v>70</v>
      </c>
      <c r="Q33">
        <v>9</v>
      </c>
      <c r="R33">
        <v>4.5</v>
      </c>
      <c r="S33">
        <v>69.5</v>
      </c>
      <c r="T33">
        <v>2</v>
      </c>
    </row>
    <row r="34" spans="1:20" x14ac:dyDescent="0.3">
      <c r="A34">
        <v>33</v>
      </c>
      <c r="B34" s="2" t="s">
        <v>169</v>
      </c>
      <c r="C34" t="s">
        <v>169</v>
      </c>
      <c r="D34" s="2" t="s">
        <v>101</v>
      </c>
      <c r="E34">
        <v>27</v>
      </c>
      <c r="F34" s="2"/>
      <c r="G34">
        <v>15</v>
      </c>
      <c r="H34">
        <v>1</v>
      </c>
      <c r="I34">
        <v>95</v>
      </c>
      <c r="J34">
        <v>72</v>
      </c>
      <c r="K34">
        <v>0.75800000000000001</v>
      </c>
      <c r="L34">
        <v>645</v>
      </c>
      <c r="M34">
        <v>9</v>
      </c>
      <c r="N34">
        <v>5</v>
      </c>
      <c r="O34">
        <v>31</v>
      </c>
      <c r="P34">
        <v>59</v>
      </c>
      <c r="Q34">
        <v>6.8</v>
      </c>
      <c r="R34">
        <v>4.8</v>
      </c>
      <c r="S34">
        <v>43</v>
      </c>
      <c r="T34">
        <v>1</v>
      </c>
    </row>
    <row r="35" spans="1:20" x14ac:dyDescent="0.3">
      <c r="A35">
        <v>34</v>
      </c>
      <c r="B35" s="2" t="s">
        <v>123</v>
      </c>
      <c r="C35" t="s">
        <v>123</v>
      </c>
      <c r="D35" s="2" t="s">
        <v>80</v>
      </c>
      <c r="E35">
        <v>26</v>
      </c>
      <c r="F35" s="2" t="s">
        <v>52</v>
      </c>
      <c r="G35">
        <v>15</v>
      </c>
      <c r="H35">
        <v>15</v>
      </c>
      <c r="I35">
        <v>89</v>
      </c>
      <c r="J35">
        <v>69</v>
      </c>
      <c r="K35">
        <v>0.77500000000000002</v>
      </c>
      <c r="L35">
        <v>734</v>
      </c>
      <c r="M35">
        <v>10.6</v>
      </c>
      <c r="N35">
        <v>3</v>
      </c>
      <c r="O35">
        <v>36</v>
      </c>
      <c r="P35">
        <v>33</v>
      </c>
      <c r="Q35">
        <v>8.1999999999999993</v>
      </c>
      <c r="R35">
        <v>4.5999999999999996</v>
      </c>
      <c r="S35">
        <v>48.9</v>
      </c>
      <c r="T35">
        <v>0</v>
      </c>
    </row>
    <row r="36" spans="1:20" x14ac:dyDescent="0.3">
      <c r="A36">
        <v>35</v>
      </c>
      <c r="B36" s="2" t="s">
        <v>199</v>
      </c>
      <c r="C36" t="s">
        <v>199</v>
      </c>
      <c r="D36" s="2" t="s">
        <v>116</v>
      </c>
      <c r="E36">
        <v>23</v>
      </c>
      <c r="F36" s="2" t="s">
        <v>49</v>
      </c>
      <c r="G36">
        <v>13</v>
      </c>
      <c r="H36">
        <v>13</v>
      </c>
      <c r="I36">
        <v>108</v>
      </c>
      <c r="J36">
        <v>68</v>
      </c>
      <c r="K36">
        <v>0.63</v>
      </c>
      <c r="L36">
        <v>709</v>
      </c>
      <c r="M36">
        <v>10.4</v>
      </c>
      <c r="N36">
        <v>3</v>
      </c>
      <c r="O36">
        <v>31</v>
      </c>
      <c r="P36">
        <v>69</v>
      </c>
      <c r="Q36">
        <v>6.6</v>
      </c>
      <c r="R36">
        <v>5.2</v>
      </c>
      <c r="S36">
        <v>54.5</v>
      </c>
      <c r="T36">
        <v>0</v>
      </c>
    </row>
    <row r="37" spans="1:20" x14ac:dyDescent="0.3">
      <c r="A37">
        <v>36</v>
      </c>
      <c r="B37" s="2" t="s">
        <v>176</v>
      </c>
      <c r="C37" t="s">
        <v>176</v>
      </c>
      <c r="D37" s="2" t="s">
        <v>107</v>
      </c>
      <c r="E37">
        <v>30</v>
      </c>
      <c r="F37" s="2" t="s">
        <v>49</v>
      </c>
      <c r="G37">
        <v>15</v>
      </c>
      <c r="H37">
        <v>10</v>
      </c>
      <c r="I37">
        <v>106</v>
      </c>
      <c r="J37">
        <v>67</v>
      </c>
      <c r="K37">
        <v>0.63200000000000001</v>
      </c>
      <c r="L37">
        <v>778</v>
      </c>
      <c r="M37">
        <v>11.6</v>
      </c>
      <c r="N37">
        <v>6</v>
      </c>
      <c r="O37">
        <v>37</v>
      </c>
      <c r="P37">
        <v>51</v>
      </c>
      <c r="Q37">
        <v>7.3</v>
      </c>
      <c r="R37">
        <v>4.5</v>
      </c>
      <c r="S37">
        <v>51.9</v>
      </c>
      <c r="T37">
        <v>0</v>
      </c>
    </row>
    <row r="38" spans="1:20" x14ac:dyDescent="0.3">
      <c r="A38">
        <v>37</v>
      </c>
      <c r="B38" s="2" t="s">
        <v>1185</v>
      </c>
      <c r="C38" t="s">
        <v>92</v>
      </c>
      <c r="D38" s="2" t="s">
        <v>63</v>
      </c>
      <c r="E38">
        <v>26</v>
      </c>
      <c r="F38" s="2" t="s">
        <v>49</v>
      </c>
      <c r="G38">
        <v>13</v>
      </c>
      <c r="H38">
        <v>13</v>
      </c>
      <c r="I38">
        <v>118</v>
      </c>
      <c r="J38">
        <v>67</v>
      </c>
      <c r="K38">
        <v>0.56799999999999995</v>
      </c>
      <c r="L38">
        <v>1157</v>
      </c>
      <c r="M38">
        <v>17.3</v>
      </c>
      <c r="N38">
        <v>8</v>
      </c>
      <c r="O38">
        <v>54</v>
      </c>
      <c r="P38">
        <v>67</v>
      </c>
      <c r="Q38">
        <v>9.8000000000000007</v>
      </c>
      <c r="R38">
        <v>5.2</v>
      </c>
      <c r="S38">
        <v>89</v>
      </c>
      <c r="T38">
        <v>0</v>
      </c>
    </row>
    <row r="39" spans="1:20" x14ac:dyDescent="0.3">
      <c r="A39">
        <v>38</v>
      </c>
      <c r="B39" s="2" t="s">
        <v>129</v>
      </c>
      <c r="C39" t="s">
        <v>129</v>
      </c>
      <c r="D39" s="2" t="s">
        <v>130</v>
      </c>
      <c r="E39">
        <v>27</v>
      </c>
      <c r="F39" s="2" t="s">
        <v>34</v>
      </c>
      <c r="G39">
        <v>15</v>
      </c>
      <c r="H39">
        <v>15</v>
      </c>
      <c r="I39">
        <v>78</v>
      </c>
      <c r="J39">
        <v>66</v>
      </c>
      <c r="K39">
        <v>0.84599999999999997</v>
      </c>
      <c r="L39">
        <v>461</v>
      </c>
      <c r="M39">
        <v>7</v>
      </c>
      <c r="N39">
        <v>1</v>
      </c>
      <c r="O39">
        <v>20</v>
      </c>
      <c r="P39">
        <v>23</v>
      </c>
      <c r="Q39">
        <v>5.9</v>
      </c>
      <c r="R39">
        <v>4.4000000000000004</v>
      </c>
      <c r="S39">
        <v>30.7</v>
      </c>
      <c r="T39">
        <v>1</v>
      </c>
    </row>
    <row r="40" spans="1:20" x14ac:dyDescent="0.3">
      <c r="A40">
        <v>39</v>
      </c>
      <c r="B40" s="2" t="s">
        <v>121</v>
      </c>
      <c r="C40" t="s">
        <v>121</v>
      </c>
      <c r="D40" s="2" t="s">
        <v>44</v>
      </c>
      <c r="E40">
        <v>23</v>
      </c>
      <c r="F40" s="2" t="s">
        <v>49</v>
      </c>
      <c r="G40">
        <v>14</v>
      </c>
      <c r="H40">
        <v>12</v>
      </c>
      <c r="I40">
        <v>113</v>
      </c>
      <c r="J40">
        <v>66</v>
      </c>
      <c r="K40">
        <v>0.58399999999999996</v>
      </c>
      <c r="L40">
        <v>1107</v>
      </c>
      <c r="M40">
        <v>16.8</v>
      </c>
      <c r="N40">
        <v>6</v>
      </c>
      <c r="O40">
        <v>50</v>
      </c>
      <c r="P40">
        <v>62</v>
      </c>
      <c r="Q40">
        <v>9.8000000000000007</v>
      </c>
      <c r="R40">
        <v>4.7</v>
      </c>
      <c r="S40">
        <v>79.099999999999994</v>
      </c>
      <c r="T40">
        <v>0</v>
      </c>
    </row>
    <row r="41" spans="1:20" x14ac:dyDescent="0.3">
      <c r="A41">
        <v>40</v>
      </c>
      <c r="B41" s="2" t="s">
        <v>171</v>
      </c>
      <c r="C41" t="s">
        <v>171</v>
      </c>
      <c r="D41" s="2" t="s">
        <v>111</v>
      </c>
      <c r="E41">
        <v>32</v>
      </c>
      <c r="F41" s="2"/>
      <c r="G41">
        <v>17</v>
      </c>
      <c r="H41">
        <v>16</v>
      </c>
      <c r="I41">
        <v>97</v>
      </c>
      <c r="J41">
        <v>66</v>
      </c>
      <c r="K41">
        <v>0.68</v>
      </c>
      <c r="L41">
        <v>869</v>
      </c>
      <c r="M41">
        <v>13.2</v>
      </c>
      <c r="N41">
        <v>5</v>
      </c>
      <c r="O41">
        <v>41</v>
      </c>
      <c r="P41">
        <v>75</v>
      </c>
      <c r="Q41">
        <v>9</v>
      </c>
      <c r="R41">
        <v>3.9</v>
      </c>
      <c r="S41">
        <v>51.1</v>
      </c>
      <c r="T41">
        <v>0</v>
      </c>
    </row>
    <row r="42" spans="1:20" x14ac:dyDescent="0.3">
      <c r="A42">
        <v>41</v>
      </c>
      <c r="B42" s="2" t="s">
        <v>204</v>
      </c>
      <c r="C42" t="s">
        <v>204</v>
      </c>
      <c r="D42" s="2" t="s">
        <v>88</v>
      </c>
      <c r="E42">
        <v>26</v>
      </c>
      <c r="F42" s="2" t="s">
        <v>49</v>
      </c>
      <c r="G42">
        <v>15</v>
      </c>
      <c r="H42">
        <v>11</v>
      </c>
      <c r="I42">
        <v>101</v>
      </c>
      <c r="J42">
        <v>66</v>
      </c>
      <c r="K42">
        <v>0.65300000000000002</v>
      </c>
      <c r="L42">
        <v>660</v>
      </c>
      <c r="M42">
        <v>10</v>
      </c>
      <c r="N42">
        <v>3</v>
      </c>
      <c r="O42">
        <v>31</v>
      </c>
      <c r="P42">
        <v>39</v>
      </c>
      <c r="Q42">
        <v>6.5</v>
      </c>
      <c r="R42">
        <v>4.4000000000000004</v>
      </c>
      <c r="S42">
        <v>44</v>
      </c>
      <c r="T42">
        <v>1</v>
      </c>
    </row>
    <row r="43" spans="1:20" x14ac:dyDescent="0.3">
      <c r="A43">
        <v>42</v>
      </c>
      <c r="B43" s="2" t="s">
        <v>1186</v>
      </c>
      <c r="C43" t="s">
        <v>71</v>
      </c>
      <c r="D43" s="2" t="s">
        <v>72</v>
      </c>
      <c r="E43">
        <v>26</v>
      </c>
      <c r="F43" s="2" t="s">
        <v>49</v>
      </c>
      <c r="G43">
        <v>16</v>
      </c>
      <c r="H43">
        <v>16</v>
      </c>
      <c r="I43">
        <v>116</v>
      </c>
      <c r="J43">
        <v>65</v>
      </c>
      <c r="K43">
        <v>0.56000000000000005</v>
      </c>
      <c r="L43">
        <v>1190</v>
      </c>
      <c r="M43">
        <v>18.3</v>
      </c>
      <c r="N43">
        <v>11</v>
      </c>
      <c r="O43">
        <v>52</v>
      </c>
      <c r="P43">
        <v>75</v>
      </c>
      <c r="Q43">
        <v>10.3</v>
      </c>
      <c r="R43">
        <v>4.0999999999999996</v>
      </c>
      <c r="S43">
        <v>74.400000000000006</v>
      </c>
      <c r="T43">
        <v>1</v>
      </c>
    </row>
    <row r="44" spans="1:20" x14ac:dyDescent="0.3">
      <c r="A44">
        <v>43</v>
      </c>
      <c r="B44" s="2" t="s">
        <v>1187</v>
      </c>
      <c r="C44" t="s">
        <v>59</v>
      </c>
      <c r="D44" s="2" t="s">
        <v>37</v>
      </c>
      <c r="E44">
        <v>23</v>
      </c>
      <c r="F44" s="2"/>
      <c r="G44">
        <v>15</v>
      </c>
      <c r="H44">
        <v>4</v>
      </c>
      <c r="I44">
        <v>98</v>
      </c>
      <c r="J44">
        <v>64</v>
      </c>
      <c r="K44">
        <v>0.65300000000000002</v>
      </c>
      <c r="L44">
        <v>852</v>
      </c>
      <c r="M44">
        <v>13.3</v>
      </c>
      <c r="N44">
        <v>10</v>
      </c>
      <c r="O44">
        <v>44</v>
      </c>
      <c r="P44">
        <v>51</v>
      </c>
      <c r="Q44">
        <v>8.6999999999999993</v>
      </c>
      <c r="R44">
        <v>4.3</v>
      </c>
      <c r="S44">
        <v>56.8</v>
      </c>
      <c r="T44">
        <v>2</v>
      </c>
    </row>
    <row r="45" spans="1:20" x14ac:dyDescent="0.3">
      <c r="A45">
        <v>44</v>
      </c>
      <c r="B45" s="2" t="s">
        <v>118</v>
      </c>
      <c r="C45" t="s">
        <v>118</v>
      </c>
      <c r="D45" s="2" t="s">
        <v>46</v>
      </c>
      <c r="E45">
        <v>26</v>
      </c>
      <c r="F45" s="2" t="s">
        <v>49</v>
      </c>
      <c r="G45">
        <v>15</v>
      </c>
      <c r="H45">
        <v>15</v>
      </c>
      <c r="I45">
        <v>94</v>
      </c>
      <c r="J45">
        <v>63</v>
      </c>
      <c r="K45">
        <v>0.67</v>
      </c>
      <c r="L45">
        <v>1130</v>
      </c>
      <c r="M45">
        <v>17.899999999999999</v>
      </c>
      <c r="N45">
        <v>6</v>
      </c>
      <c r="O45">
        <v>41</v>
      </c>
      <c r="P45">
        <v>66</v>
      </c>
      <c r="Q45">
        <v>12</v>
      </c>
      <c r="R45">
        <v>4.2</v>
      </c>
      <c r="S45">
        <v>75.3</v>
      </c>
      <c r="T45">
        <v>4</v>
      </c>
    </row>
    <row r="46" spans="1:20" x14ac:dyDescent="0.3">
      <c r="A46">
        <v>45</v>
      </c>
      <c r="B46" s="2" t="s">
        <v>132</v>
      </c>
      <c r="C46" t="s">
        <v>132</v>
      </c>
      <c r="D46" s="2" t="s">
        <v>84</v>
      </c>
      <c r="E46">
        <v>25</v>
      </c>
      <c r="F46" s="2" t="s">
        <v>49</v>
      </c>
      <c r="G46">
        <v>13</v>
      </c>
      <c r="H46">
        <v>10</v>
      </c>
      <c r="I46">
        <v>93</v>
      </c>
      <c r="J46">
        <v>63</v>
      </c>
      <c r="K46">
        <v>0.67700000000000005</v>
      </c>
      <c r="L46">
        <v>866</v>
      </c>
      <c r="M46">
        <v>13.7</v>
      </c>
      <c r="N46">
        <v>7</v>
      </c>
      <c r="O46">
        <v>47</v>
      </c>
      <c r="P46">
        <v>36</v>
      </c>
      <c r="Q46">
        <v>9.3000000000000007</v>
      </c>
      <c r="R46">
        <v>4.8</v>
      </c>
      <c r="S46">
        <v>66.599999999999994</v>
      </c>
      <c r="T46">
        <v>0</v>
      </c>
    </row>
    <row r="47" spans="1:20" x14ac:dyDescent="0.3">
      <c r="A47">
        <v>46</v>
      </c>
      <c r="B47" s="2" t="s">
        <v>145</v>
      </c>
      <c r="C47" t="s">
        <v>145</v>
      </c>
      <c r="D47" s="2" t="s">
        <v>44</v>
      </c>
      <c r="E47">
        <v>37</v>
      </c>
      <c r="F47" s="2" t="s">
        <v>52</v>
      </c>
      <c r="G47">
        <v>16</v>
      </c>
      <c r="H47">
        <v>16</v>
      </c>
      <c r="I47">
        <v>83</v>
      </c>
      <c r="J47">
        <v>63</v>
      </c>
      <c r="K47">
        <v>0.75900000000000001</v>
      </c>
      <c r="L47">
        <v>529</v>
      </c>
      <c r="M47">
        <v>8.4</v>
      </c>
      <c r="N47">
        <v>4</v>
      </c>
      <c r="O47">
        <v>27</v>
      </c>
      <c r="P47">
        <v>33</v>
      </c>
      <c r="Q47">
        <v>6.4</v>
      </c>
      <c r="R47">
        <v>3.9</v>
      </c>
      <c r="S47">
        <v>33.1</v>
      </c>
      <c r="T47">
        <v>1</v>
      </c>
    </row>
    <row r="48" spans="1:20" x14ac:dyDescent="0.3">
      <c r="A48">
        <v>47</v>
      </c>
      <c r="B48" s="2" t="s">
        <v>222</v>
      </c>
      <c r="C48" t="s">
        <v>222</v>
      </c>
      <c r="D48" s="2" t="s">
        <v>72</v>
      </c>
      <c r="E48">
        <v>34</v>
      </c>
      <c r="F48" s="2" t="s">
        <v>49</v>
      </c>
      <c r="G48">
        <v>15</v>
      </c>
      <c r="H48">
        <v>10</v>
      </c>
      <c r="I48">
        <v>97</v>
      </c>
      <c r="J48">
        <v>62</v>
      </c>
      <c r="K48">
        <v>0.63900000000000001</v>
      </c>
      <c r="L48">
        <v>678</v>
      </c>
      <c r="M48">
        <v>10.9</v>
      </c>
      <c r="N48">
        <v>1</v>
      </c>
      <c r="O48">
        <v>36</v>
      </c>
      <c r="P48">
        <v>47</v>
      </c>
      <c r="Q48">
        <v>7</v>
      </c>
      <c r="R48">
        <v>4.0999999999999996</v>
      </c>
      <c r="S48">
        <v>45.2</v>
      </c>
      <c r="T48">
        <v>0</v>
      </c>
    </row>
    <row r="49" spans="1:20" x14ac:dyDescent="0.3">
      <c r="A49">
        <v>48</v>
      </c>
      <c r="B49" s="2" t="s">
        <v>139</v>
      </c>
      <c r="C49" t="s">
        <v>139</v>
      </c>
      <c r="D49" s="2" t="s">
        <v>72</v>
      </c>
      <c r="E49">
        <v>29</v>
      </c>
      <c r="F49" s="2" t="s">
        <v>49</v>
      </c>
      <c r="G49">
        <v>13</v>
      </c>
      <c r="H49">
        <v>11</v>
      </c>
      <c r="I49">
        <v>91</v>
      </c>
      <c r="J49">
        <v>62</v>
      </c>
      <c r="K49">
        <v>0.68100000000000005</v>
      </c>
      <c r="L49">
        <v>779</v>
      </c>
      <c r="M49">
        <v>12.6</v>
      </c>
      <c r="N49">
        <v>9</v>
      </c>
      <c r="O49">
        <v>41</v>
      </c>
      <c r="P49">
        <v>47</v>
      </c>
      <c r="Q49">
        <v>8.6</v>
      </c>
      <c r="R49">
        <v>4.8</v>
      </c>
      <c r="S49">
        <v>59.9</v>
      </c>
      <c r="T49">
        <v>0</v>
      </c>
    </row>
    <row r="50" spans="1:20" x14ac:dyDescent="0.3">
      <c r="A50">
        <v>49</v>
      </c>
      <c r="B50" s="2" t="s">
        <v>164</v>
      </c>
      <c r="C50" t="s">
        <v>164</v>
      </c>
      <c r="D50" s="2" t="s">
        <v>84</v>
      </c>
      <c r="E50">
        <v>27</v>
      </c>
      <c r="F50" s="2" t="s">
        <v>34</v>
      </c>
      <c r="G50">
        <v>14</v>
      </c>
      <c r="H50">
        <v>14</v>
      </c>
      <c r="I50">
        <v>70</v>
      </c>
      <c r="J50">
        <v>59</v>
      </c>
      <c r="K50">
        <v>0.84299999999999997</v>
      </c>
      <c r="L50">
        <v>410</v>
      </c>
      <c r="M50">
        <v>6.9</v>
      </c>
      <c r="N50">
        <v>4</v>
      </c>
      <c r="O50">
        <v>17</v>
      </c>
      <c r="P50">
        <v>28</v>
      </c>
      <c r="Q50">
        <v>5.9</v>
      </c>
      <c r="R50">
        <v>4.2</v>
      </c>
      <c r="S50">
        <v>29.3</v>
      </c>
      <c r="T50">
        <v>3</v>
      </c>
    </row>
    <row r="51" spans="1:20" x14ac:dyDescent="0.3">
      <c r="A51">
        <v>50</v>
      </c>
      <c r="B51" s="2" t="s">
        <v>189</v>
      </c>
      <c r="C51" t="s">
        <v>189</v>
      </c>
      <c r="D51" s="2" t="s">
        <v>180</v>
      </c>
      <c r="E51">
        <v>23</v>
      </c>
      <c r="F51" s="2" t="s">
        <v>49</v>
      </c>
      <c r="G51">
        <v>16</v>
      </c>
      <c r="H51">
        <v>12</v>
      </c>
      <c r="I51">
        <v>92</v>
      </c>
      <c r="J51">
        <v>59</v>
      </c>
      <c r="K51">
        <v>0.64100000000000001</v>
      </c>
      <c r="L51">
        <v>680</v>
      </c>
      <c r="M51">
        <v>11.5</v>
      </c>
      <c r="N51">
        <v>5</v>
      </c>
      <c r="O51">
        <v>31</v>
      </c>
      <c r="P51">
        <v>45</v>
      </c>
      <c r="Q51">
        <v>7.4</v>
      </c>
      <c r="R51">
        <v>3.7</v>
      </c>
      <c r="S51">
        <v>42.5</v>
      </c>
      <c r="T51">
        <v>5</v>
      </c>
    </row>
    <row r="52" spans="1:20" x14ac:dyDescent="0.3">
      <c r="A52">
        <v>51</v>
      </c>
      <c r="B52" s="2" t="s">
        <v>250</v>
      </c>
      <c r="C52" t="s">
        <v>250</v>
      </c>
      <c r="D52" s="2" t="s">
        <v>111</v>
      </c>
      <c r="E52">
        <v>30</v>
      </c>
      <c r="F52" s="2"/>
      <c r="G52">
        <v>15</v>
      </c>
      <c r="H52">
        <v>12</v>
      </c>
      <c r="I52">
        <v>89</v>
      </c>
      <c r="J52">
        <v>59</v>
      </c>
      <c r="K52">
        <v>0.66300000000000003</v>
      </c>
      <c r="L52">
        <v>520</v>
      </c>
      <c r="M52">
        <v>8.8000000000000007</v>
      </c>
      <c r="N52">
        <v>2</v>
      </c>
      <c r="O52">
        <v>30</v>
      </c>
      <c r="P52">
        <v>28</v>
      </c>
      <c r="Q52">
        <v>5.8</v>
      </c>
      <c r="R52">
        <v>3.9</v>
      </c>
      <c r="S52">
        <v>34.700000000000003</v>
      </c>
      <c r="T52">
        <v>0</v>
      </c>
    </row>
    <row r="53" spans="1:20" x14ac:dyDescent="0.3">
      <c r="A53">
        <v>52</v>
      </c>
      <c r="B53" s="2" t="s">
        <v>128</v>
      </c>
      <c r="C53" t="s">
        <v>128</v>
      </c>
      <c r="D53" s="2" t="s">
        <v>76</v>
      </c>
      <c r="E53">
        <v>24</v>
      </c>
      <c r="F53" s="2" t="s">
        <v>52</v>
      </c>
      <c r="G53">
        <v>15</v>
      </c>
      <c r="H53">
        <v>9</v>
      </c>
      <c r="I53">
        <v>87</v>
      </c>
      <c r="J53">
        <v>58</v>
      </c>
      <c r="K53">
        <v>0.66700000000000004</v>
      </c>
      <c r="L53">
        <v>607</v>
      </c>
      <c r="M53">
        <v>10.5</v>
      </c>
      <c r="N53">
        <v>5</v>
      </c>
      <c r="O53">
        <v>33</v>
      </c>
      <c r="P53">
        <v>28</v>
      </c>
      <c r="Q53">
        <v>7</v>
      </c>
      <c r="R53">
        <v>3.9</v>
      </c>
      <c r="S53">
        <v>40.5</v>
      </c>
      <c r="T53">
        <v>2</v>
      </c>
    </row>
    <row r="54" spans="1:20" x14ac:dyDescent="0.3">
      <c r="A54">
        <v>53</v>
      </c>
      <c r="B54" s="2" t="s">
        <v>1188</v>
      </c>
      <c r="C54" t="s">
        <v>141</v>
      </c>
      <c r="D54" s="2" t="s">
        <v>51</v>
      </c>
      <c r="E54">
        <v>25</v>
      </c>
      <c r="F54" s="2" t="s">
        <v>49</v>
      </c>
      <c r="G54">
        <v>12</v>
      </c>
      <c r="H54">
        <v>12</v>
      </c>
      <c r="I54">
        <v>89</v>
      </c>
      <c r="J54">
        <v>58</v>
      </c>
      <c r="K54">
        <v>0.65200000000000002</v>
      </c>
      <c r="L54">
        <v>860</v>
      </c>
      <c r="M54">
        <v>14.8</v>
      </c>
      <c r="N54">
        <v>7</v>
      </c>
      <c r="O54">
        <v>39</v>
      </c>
      <c r="P54">
        <v>57</v>
      </c>
      <c r="Q54">
        <v>9.6999999999999993</v>
      </c>
      <c r="R54">
        <v>4.8</v>
      </c>
      <c r="S54">
        <v>71.7</v>
      </c>
      <c r="T54">
        <v>0</v>
      </c>
    </row>
    <row r="55" spans="1:20" x14ac:dyDescent="0.3">
      <c r="A55">
        <v>54</v>
      </c>
      <c r="B55" s="2" t="s">
        <v>134</v>
      </c>
      <c r="C55" t="s">
        <v>134</v>
      </c>
      <c r="D55" s="2" t="s">
        <v>135</v>
      </c>
      <c r="E55">
        <v>24</v>
      </c>
      <c r="F55" s="2" t="s">
        <v>49</v>
      </c>
      <c r="G55">
        <v>14</v>
      </c>
      <c r="H55">
        <v>14</v>
      </c>
      <c r="I55">
        <v>93</v>
      </c>
      <c r="J55">
        <v>58</v>
      </c>
      <c r="K55">
        <v>0.624</v>
      </c>
      <c r="L55">
        <v>919</v>
      </c>
      <c r="M55">
        <v>15.8</v>
      </c>
      <c r="N55">
        <v>7</v>
      </c>
      <c r="O55">
        <v>43</v>
      </c>
      <c r="P55">
        <v>75</v>
      </c>
      <c r="Q55">
        <v>9.9</v>
      </c>
      <c r="R55">
        <v>4.0999999999999996</v>
      </c>
      <c r="S55">
        <v>65.599999999999994</v>
      </c>
      <c r="T55">
        <v>0</v>
      </c>
    </row>
    <row r="56" spans="1:20" x14ac:dyDescent="0.3">
      <c r="A56">
        <v>55</v>
      </c>
      <c r="B56" s="2" t="s">
        <v>168</v>
      </c>
      <c r="C56" t="s">
        <v>168</v>
      </c>
      <c r="D56" s="2" t="s">
        <v>61</v>
      </c>
      <c r="E56">
        <v>22</v>
      </c>
      <c r="F56" s="2" t="s">
        <v>49</v>
      </c>
      <c r="G56">
        <v>16</v>
      </c>
      <c r="H56">
        <v>15</v>
      </c>
      <c r="I56">
        <v>100</v>
      </c>
      <c r="J56">
        <v>58</v>
      </c>
      <c r="K56">
        <v>0.57999999999999996</v>
      </c>
      <c r="L56">
        <v>900</v>
      </c>
      <c r="M56">
        <v>15.5</v>
      </c>
      <c r="N56">
        <v>7</v>
      </c>
      <c r="O56">
        <v>39</v>
      </c>
      <c r="P56">
        <v>54</v>
      </c>
      <c r="Q56">
        <v>9</v>
      </c>
      <c r="R56">
        <v>3.6</v>
      </c>
      <c r="S56">
        <v>56.3</v>
      </c>
      <c r="T56">
        <v>3</v>
      </c>
    </row>
    <row r="57" spans="1:20" x14ac:dyDescent="0.3">
      <c r="A57">
        <v>56</v>
      </c>
      <c r="B57" s="2" t="s">
        <v>138</v>
      </c>
      <c r="C57" t="s">
        <v>138</v>
      </c>
      <c r="D57" s="2" t="s">
        <v>65</v>
      </c>
      <c r="E57">
        <v>23</v>
      </c>
      <c r="F57" s="2" t="s">
        <v>49</v>
      </c>
      <c r="G57">
        <v>15</v>
      </c>
      <c r="H57">
        <v>11</v>
      </c>
      <c r="I57">
        <v>81</v>
      </c>
      <c r="J57">
        <v>57</v>
      </c>
      <c r="K57">
        <v>0.70399999999999996</v>
      </c>
      <c r="L57">
        <v>802</v>
      </c>
      <c r="M57">
        <v>14.1</v>
      </c>
      <c r="N57">
        <v>3</v>
      </c>
      <c r="O57">
        <v>32</v>
      </c>
      <c r="P57">
        <v>42</v>
      </c>
      <c r="Q57">
        <v>9.9</v>
      </c>
      <c r="R57">
        <v>3.8</v>
      </c>
      <c r="S57">
        <v>53.5</v>
      </c>
      <c r="T57">
        <v>2</v>
      </c>
    </row>
    <row r="58" spans="1:20" x14ac:dyDescent="0.3">
      <c r="A58">
        <v>57</v>
      </c>
      <c r="B58" s="2" t="s">
        <v>215</v>
      </c>
      <c r="C58" t="s">
        <v>215</v>
      </c>
      <c r="D58" s="2" t="s">
        <v>74</v>
      </c>
      <c r="E58">
        <v>26</v>
      </c>
      <c r="F58" s="2" t="s">
        <v>49</v>
      </c>
      <c r="G58">
        <v>10</v>
      </c>
      <c r="H58">
        <v>10</v>
      </c>
      <c r="I58">
        <v>83</v>
      </c>
      <c r="J58">
        <v>57</v>
      </c>
      <c r="K58">
        <v>0.68700000000000006</v>
      </c>
      <c r="L58">
        <v>576</v>
      </c>
      <c r="M58">
        <v>10.1</v>
      </c>
      <c r="N58">
        <v>3</v>
      </c>
      <c r="O58">
        <v>29</v>
      </c>
      <c r="P58">
        <v>36</v>
      </c>
      <c r="Q58">
        <v>6.9</v>
      </c>
      <c r="R58">
        <v>5.7</v>
      </c>
      <c r="S58">
        <v>57.6</v>
      </c>
      <c r="T58">
        <v>0</v>
      </c>
    </row>
    <row r="59" spans="1:20" x14ac:dyDescent="0.3">
      <c r="A59">
        <v>58</v>
      </c>
      <c r="B59" s="2" t="s">
        <v>198</v>
      </c>
      <c r="C59" t="s">
        <v>198</v>
      </c>
      <c r="D59" s="2" t="s">
        <v>44</v>
      </c>
      <c r="E59">
        <v>29</v>
      </c>
      <c r="F59" s="2" t="s">
        <v>1189</v>
      </c>
      <c r="G59">
        <v>15</v>
      </c>
      <c r="H59">
        <v>6</v>
      </c>
      <c r="I59">
        <v>83</v>
      </c>
      <c r="J59">
        <v>55</v>
      </c>
      <c r="K59">
        <v>0.66300000000000003</v>
      </c>
      <c r="L59">
        <v>828</v>
      </c>
      <c r="M59">
        <v>15.1</v>
      </c>
      <c r="N59">
        <v>3</v>
      </c>
      <c r="O59">
        <v>41</v>
      </c>
      <c r="P59">
        <v>59</v>
      </c>
      <c r="Q59">
        <v>10</v>
      </c>
      <c r="R59">
        <v>3.7</v>
      </c>
      <c r="S59">
        <v>55.2</v>
      </c>
      <c r="T59">
        <v>2</v>
      </c>
    </row>
    <row r="60" spans="1:20" x14ac:dyDescent="0.3">
      <c r="A60">
        <v>59</v>
      </c>
      <c r="B60" s="2" t="s">
        <v>120</v>
      </c>
      <c r="C60" t="s">
        <v>120</v>
      </c>
      <c r="D60" s="2" t="s">
        <v>56</v>
      </c>
      <c r="E60">
        <v>25</v>
      </c>
      <c r="F60" s="2" t="s">
        <v>52</v>
      </c>
      <c r="G60">
        <v>12</v>
      </c>
      <c r="H60">
        <v>12</v>
      </c>
      <c r="I60">
        <v>76</v>
      </c>
      <c r="J60">
        <v>55</v>
      </c>
      <c r="K60">
        <v>0.72399999999999998</v>
      </c>
      <c r="L60">
        <v>652</v>
      </c>
      <c r="M60">
        <v>11.9</v>
      </c>
      <c r="N60">
        <v>5</v>
      </c>
      <c r="O60">
        <v>36</v>
      </c>
      <c r="P60">
        <v>30</v>
      </c>
      <c r="Q60">
        <v>8.6</v>
      </c>
      <c r="R60">
        <v>4.5999999999999996</v>
      </c>
      <c r="S60">
        <v>54.3</v>
      </c>
      <c r="T60">
        <v>1</v>
      </c>
    </row>
    <row r="61" spans="1:20" x14ac:dyDescent="0.3">
      <c r="A61">
        <v>60</v>
      </c>
      <c r="B61" s="2" t="s">
        <v>1190</v>
      </c>
      <c r="C61" t="s">
        <v>43</v>
      </c>
      <c r="D61" s="2" t="s">
        <v>44</v>
      </c>
      <c r="E61">
        <v>24</v>
      </c>
      <c r="F61" s="2" t="s">
        <v>34</v>
      </c>
      <c r="G61">
        <v>16</v>
      </c>
      <c r="H61">
        <v>16</v>
      </c>
      <c r="I61">
        <v>71</v>
      </c>
      <c r="J61">
        <v>54</v>
      </c>
      <c r="K61">
        <v>0.76100000000000001</v>
      </c>
      <c r="L61">
        <v>420</v>
      </c>
      <c r="M61">
        <v>7.8</v>
      </c>
      <c r="N61">
        <v>2</v>
      </c>
      <c r="O61">
        <v>21</v>
      </c>
      <c r="P61">
        <v>27</v>
      </c>
      <c r="Q61">
        <v>5.9</v>
      </c>
      <c r="R61">
        <v>3.4</v>
      </c>
      <c r="S61">
        <v>26.3</v>
      </c>
      <c r="T61">
        <v>3</v>
      </c>
    </row>
    <row r="62" spans="1:20" x14ac:dyDescent="0.3">
      <c r="A62">
        <v>61</v>
      </c>
      <c r="B62" s="2" t="s">
        <v>177</v>
      </c>
      <c r="C62" t="s">
        <v>177</v>
      </c>
      <c r="D62" s="2" t="s">
        <v>33</v>
      </c>
      <c r="E62">
        <v>23</v>
      </c>
      <c r="F62" s="2" t="s">
        <v>49</v>
      </c>
      <c r="G62">
        <v>16</v>
      </c>
      <c r="H62">
        <v>15</v>
      </c>
      <c r="I62">
        <v>105</v>
      </c>
      <c r="J62">
        <v>54</v>
      </c>
      <c r="K62">
        <v>0.51400000000000001</v>
      </c>
      <c r="L62">
        <v>627</v>
      </c>
      <c r="M62">
        <v>11.6</v>
      </c>
      <c r="N62">
        <v>6</v>
      </c>
      <c r="O62">
        <v>36</v>
      </c>
      <c r="P62">
        <v>44</v>
      </c>
      <c r="Q62">
        <v>6</v>
      </c>
      <c r="R62">
        <v>3.4</v>
      </c>
      <c r="S62">
        <v>39.200000000000003</v>
      </c>
      <c r="T62">
        <v>0</v>
      </c>
    </row>
    <row r="63" spans="1:20" x14ac:dyDescent="0.3">
      <c r="A63">
        <v>62</v>
      </c>
      <c r="B63" s="2" t="s">
        <v>1191</v>
      </c>
      <c r="C63" t="s">
        <v>45</v>
      </c>
      <c r="D63" s="2" t="s">
        <v>46</v>
      </c>
      <c r="E63">
        <v>24</v>
      </c>
      <c r="F63" s="2" t="s">
        <v>34</v>
      </c>
      <c r="G63">
        <v>14</v>
      </c>
      <c r="H63">
        <v>14</v>
      </c>
      <c r="I63">
        <v>63</v>
      </c>
      <c r="J63">
        <v>53</v>
      </c>
      <c r="K63">
        <v>0.84099999999999997</v>
      </c>
      <c r="L63">
        <v>519</v>
      </c>
      <c r="M63">
        <v>9.8000000000000007</v>
      </c>
      <c r="N63">
        <v>0</v>
      </c>
      <c r="O63">
        <v>26</v>
      </c>
      <c r="P63">
        <v>31</v>
      </c>
      <c r="Q63">
        <v>8.1999999999999993</v>
      </c>
      <c r="R63">
        <v>3.8</v>
      </c>
      <c r="S63">
        <v>37.1</v>
      </c>
      <c r="T63">
        <v>4</v>
      </c>
    </row>
    <row r="64" spans="1:20" x14ac:dyDescent="0.3">
      <c r="A64">
        <v>63</v>
      </c>
      <c r="B64" s="2" t="s">
        <v>183</v>
      </c>
      <c r="C64" t="s">
        <v>183</v>
      </c>
      <c r="D64" s="2" t="s">
        <v>130</v>
      </c>
      <c r="E64">
        <v>26</v>
      </c>
      <c r="F64" s="2" t="s">
        <v>49</v>
      </c>
      <c r="G64">
        <v>16</v>
      </c>
      <c r="H64">
        <v>15</v>
      </c>
      <c r="I64">
        <v>96</v>
      </c>
      <c r="J64">
        <v>52</v>
      </c>
      <c r="K64">
        <v>0.54200000000000004</v>
      </c>
      <c r="L64">
        <v>779</v>
      </c>
      <c r="M64">
        <v>15</v>
      </c>
      <c r="N64">
        <v>5</v>
      </c>
      <c r="O64">
        <v>35</v>
      </c>
      <c r="P64">
        <v>92</v>
      </c>
      <c r="Q64">
        <v>8.1</v>
      </c>
      <c r="R64">
        <v>3.3</v>
      </c>
      <c r="S64">
        <v>48.7</v>
      </c>
      <c r="T64">
        <v>1</v>
      </c>
    </row>
    <row r="65" spans="1:20" x14ac:dyDescent="0.3">
      <c r="A65">
        <v>64</v>
      </c>
      <c r="B65" s="2" t="s">
        <v>73</v>
      </c>
      <c r="C65" t="s">
        <v>73</v>
      </c>
      <c r="D65" s="2" t="s">
        <v>74</v>
      </c>
      <c r="E65">
        <v>22</v>
      </c>
      <c r="F65" s="2" t="s">
        <v>34</v>
      </c>
      <c r="G65">
        <v>13</v>
      </c>
      <c r="H65">
        <v>13</v>
      </c>
      <c r="I65">
        <v>73</v>
      </c>
      <c r="J65">
        <v>52</v>
      </c>
      <c r="K65">
        <v>0.71199999999999997</v>
      </c>
      <c r="L65">
        <v>438</v>
      </c>
      <c r="M65">
        <v>8.4</v>
      </c>
      <c r="N65">
        <v>2</v>
      </c>
      <c r="O65">
        <v>14</v>
      </c>
      <c r="P65">
        <v>65</v>
      </c>
      <c r="Q65">
        <v>6</v>
      </c>
      <c r="R65">
        <v>4</v>
      </c>
      <c r="S65">
        <v>33.700000000000003</v>
      </c>
      <c r="T65">
        <v>1</v>
      </c>
    </row>
    <row r="66" spans="1:20" x14ac:dyDescent="0.3">
      <c r="A66">
        <v>65</v>
      </c>
      <c r="B66" s="2" t="s">
        <v>93</v>
      </c>
      <c r="C66" t="s">
        <v>93</v>
      </c>
      <c r="D66" s="2" t="s">
        <v>40</v>
      </c>
      <c r="E66">
        <v>22</v>
      </c>
      <c r="F66" s="2" t="s">
        <v>49</v>
      </c>
      <c r="G66">
        <v>16</v>
      </c>
      <c r="H66">
        <v>11</v>
      </c>
      <c r="I66">
        <v>84</v>
      </c>
      <c r="J66">
        <v>52</v>
      </c>
      <c r="K66">
        <v>0.61899999999999999</v>
      </c>
      <c r="L66">
        <v>1051</v>
      </c>
      <c r="M66">
        <v>20.2</v>
      </c>
      <c r="N66">
        <v>8</v>
      </c>
      <c r="O66">
        <v>39</v>
      </c>
      <c r="P66">
        <v>91</v>
      </c>
      <c r="Q66">
        <v>12.5</v>
      </c>
      <c r="R66">
        <v>3.3</v>
      </c>
      <c r="S66">
        <v>65.7</v>
      </c>
      <c r="T66">
        <v>1</v>
      </c>
    </row>
    <row r="67" spans="1:20" x14ac:dyDescent="0.3">
      <c r="A67">
        <v>66</v>
      </c>
      <c r="B67" s="2" t="s">
        <v>227</v>
      </c>
      <c r="C67" t="s">
        <v>227</v>
      </c>
      <c r="D67" s="2" t="s">
        <v>99</v>
      </c>
      <c r="E67">
        <v>25</v>
      </c>
      <c r="F67" s="2" t="s">
        <v>49</v>
      </c>
      <c r="G67">
        <v>16</v>
      </c>
      <c r="H67">
        <v>7</v>
      </c>
      <c r="I67">
        <v>85</v>
      </c>
      <c r="J67">
        <v>52</v>
      </c>
      <c r="K67">
        <v>0.61199999999999999</v>
      </c>
      <c r="L67">
        <v>656</v>
      </c>
      <c r="M67">
        <v>12.6</v>
      </c>
      <c r="N67">
        <v>2</v>
      </c>
      <c r="O67">
        <v>34</v>
      </c>
      <c r="P67">
        <v>35</v>
      </c>
      <c r="Q67">
        <v>7.7</v>
      </c>
      <c r="R67">
        <v>3.3</v>
      </c>
      <c r="S67">
        <v>41</v>
      </c>
      <c r="T67">
        <v>1</v>
      </c>
    </row>
    <row r="68" spans="1:20" x14ac:dyDescent="0.3">
      <c r="A68">
        <v>67</v>
      </c>
      <c r="B68" s="2" t="s">
        <v>237</v>
      </c>
      <c r="C68" t="s">
        <v>237</v>
      </c>
      <c r="D68" s="2" t="s">
        <v>33</v>
      </c>
      <c r="E68">
        <v>34</v>
      </c>
      <c r="F68" s="2" t="s">
        <v>52</v>
      </c>
      <c r="G68">
        <v>14</v>
      </c>
      <c r="H68">
        <v>14</v>
      </c>
      <c r="I68">
        <v>82</v>
      </c>
      <c r="J68">
        <v>52</v>
      </c>
      <c r="K68">
        <v>0.63400000000000001</v>
      </c>
      <c r="L68">
        <v>597</v>
      </c>
      <c r="M68">
        <v>11.5</v>
      </c>
      <c r="N68">
        <v>2</v>
      </c>
      <c r="O68">
        <v>34</v>
      </c>
      <c r="P68">
        <v>41</v>
      </c>
      <c r="Q68">
        <v>7.3</v>
      </c>
      <c r="R68">
        <v>3.7</v>
      </c>
      <c r="S68">
        <v>42.6</v>
      </c>
      <c r="T68">
        <v>0</v>
      </c>
    </row>
    <row r="69" spans="1:20" x14ac:dyDescent="0.3">
      <c r="A69">
        <v>68</v>
      </c>
      <c r="B69" s="2" t="s">
        <v>207</v>
      </c>
      <c r="C69" t="s">
        <v>207</v>
      </c>
      <c r="D69" s="2" t="s">
        <v>51</v>
      </c>
      <c r="E69">
        <v>26</v>
      </c>
      <c r="F69" s="2" t="s">
        <v>49</v>
      </c>
      <c r="G69">
        <v>14</v>
      </c>
      <c r="H69">
        <v>13</v>
      </c>
      <c r="I69">
        <v>90</v>
      </c>
      <c r="J69">
        <v>52</v>
      </c>
      <c r="K69">
        <v>0.57799999999999996</v>
      </c>
      <c r="L69">
        <v>673</v>
      </c>
      <c r="M69">
        <v>12.9</v>
      </c>
      <c r="N69">
        <v>3</v>
      </c>
      <c r="O69">
        <v>30</v>
      </c>
      <c r="P69">
        <v>68</v>
      </c>
      <c r="Q69">
        <v>7.5</v>
      </c>
      <c r="R69">
        <v>3.7</v>
      </c>
      <c r="S69">
        <v>48.1</v>
      </c>
      <c r="T69">
        <v>2</v>
      </c>
    </row>
    <row r="70" spans="1:20" x14ac:dyDescent="0.3">
      <c r="A70">
        <v>69</v>
      </c>
      <c r="B70" s="2" t="s">
        <v>131</v>
      </c>
      <c r="C70" t="s">
        <v>131</v>
      </c>
      <c r="D70" s="2" t="s">
        <v>86</v>
      </c>
      <c r="E70">
        <v>24</v>
      </c>
      <c r="F70" s="2" t="s">
        <v>1192</v>
      </c>
      <c r="G70">
        <v>16</v>
      </c>
      <c r="H70">
        <v>5</v>
      </c>
      <c r="I70">
        <v>89</v>
      </c>
      <c r="J70">
        <v>51</v>
      </c>
      <c r="K70">
        <v>0.57299999999999995</v>
      </c>
      <c r="L70">
        <v>570</v>
      </c>
      <c r="M70">
        <v>11.2</v>
      </c>
      <c r="N70">
        <v>5</v>
      </c>
      <c r="O70">
        <v>25</v>
      </c>
      <c r="P70">
        <v>34</v>
      </c>
      <c r="Q70">
        <v>6.4</v>
      </c>
      <c r="R70">
        <v>3.2</v>
      </c>
      <c r="S70">
        <v>35.6</v>
      </c>
      <c r="T70">
        <v>1</v>
      </c>
    </row>
    <row r="71" spans="1:20" x14ac:dyDescent="0.3">
      <c r="A71">
        <v>70</v>
      </c>
      <c r="B71" s="2" t="s">
        <v>110</v>
      </c>
      <c r="C71" t="s">
        <v>110</v>
      </c>
      <c r="D71" s="2" t="s">
        <v>111</v>
      </c>
      <c r="E71">
        <v>25</v>
      </c>
      <c r="F71" s="2"/>
      <c r="G71">
        <v>14</v>
      </c>
      <c r="H71">
        <v>10</v>
      </c>
      <c r="I71">
        <v>68</v>
      </c>
      <c r="J71">
        <v>50</v>
      </c>
      <c r="K71">
        <v>0.73499999999999999</v>
      </c>
      <c r="L71">
        <v>345</v>
      </c>
      <c r="M71">
        <v>6.9</v>
      </c>
      <c r="N71">
        <v>0</v>
      </c>
      <c r="O71">
        <v>15</v>
      </c>
      <c r="P71">
        <v>26</v>
      </c>
      <c r="Q71">
        <v>5.0999999999999996</v>
      </c>
      <c r="R71">
        <v>3.6</v>
      </c>
      <c r="S71">
        <v>24.6</v>
      </c>
      <c r="T71">
        <v>2</v>
      </c>
    </row>
    <row r="72" spans="1:20" x14ac:dyDescent="0.3">
      <c r="A72">
        <v>71</v>
      </c>
      <c r="B72" s="2" t="s">
        <v>97</v>
      </c>
      <c r="C72" t="s">
        <v>97</v>
      </c>
      <c r="D72" s="2" t="s">
        <v>76</v>
      </c>
      <c r="E72">
        <v>22</v>
      </c>
      <c r="F72" s="2" t="s">
        <v>34</v>
      </c>
      <c r="G72">
        <v>16</v>
      </c>
      <c r="H72">
        <v>11</v>
      </c>
      <c r="I72">
        <v>63</v>
      </c>
      <c r="J72">
        <v>50</v>
      </c>
      <c r="K72">
        <v>0.79400000000000004</v>
      </c>
      <c r="L72">
        <v>509</v>
      </c>
      <c r="M72">
        <v>10.199999999999999</v>
      </c>
      <c r="N72">
        <v>3</v>
      </c>
      <c r="O72">
        <v>19</v>
      </c>
      <c r="P72">
        <v>45</v>
      </c>
      <c r="Q72">
        <v>8.1</v>
      </c>
      <c r="R72">
        <v>3.1</v>
      </c>
      <c r="S72">
        <v>31.8</v>
      </c>
      <c r="T72">
        <v>2</v>
      </c>
    </row>
    <row r="73" spans="1:20" x14ac:dyDescent="0.3">
      <c r="A73">
        <v>72</v>
      </c>
      <c r="B73" s="2" t="s">
        <v>212</v>
      </c>
      <c r="C73" t="s">
        <v>212</v>
      </c>
      <c r="D73" s="2" t="s">
        <v>67</v>
      </c>
      <c r="E73">
        <v>25</v>
      </c>
      <c r="F73" s="2" t="s">
        <v>49</v>
      </c>
      <c r="G73">
        <v>11</v>
      </c>
      <c r="H73">
        <v>11</v>
      </c>
      <c r="I73">
        <v>71</v>
      </c>
      <c r="J73">
        <v>49</v>
      </c>
      <c r="K73">
        <v>0.69</v>
      </c>
      <c r="L73">
        <v>670</v>
      </c>
      <c r="M73">
        <v>13.7</v>
      </c>
      <c r="N73">
        <v>3</v>
      </c>
      <c r="O73">
        <v>26</v>
      </c>
      <c r="P73">
        <v>54</v>
      </c>
      <c r="Q73">
        <v>9.4</v>
      </c>
      <c r="R73">
        <v>4.5</v>
      </c>
      <c r="S73">
        <v>60.9</v>
      </c>
      <c r="T73">
        <v>1</v>
      </c>
    </row>
    <row r="74" spans="1:20" x14ac:dyDescent="0.3">
      <c r="A74">
        <v>73</v>
      </c>
      <c r="B74" s="2" t="s">
        <v>286</v>
      </c>
      <c r="C74" t="s">
        <v>286</v>
      </c>
      <c r="D74" s="2" t="s">
        <v>84</v>
      </c>
      <c r="E74">
        <v>23</v>
      </c>
      <c r="F74" s="2"/>
      <c r="G74">
        <v>16</v>
      </c>
      <c r="H74">
        <v>4</v>
      </c>
      <c r="I74">
        <v>74</v>
      </c>
      <c r="J74">
        <v>49</v>
      </c>
      <c r="K74">
        <v>0.66200000000000003</v>
      </c>
      <c r="L74">
        <v>446</v>
      </c>
      <c r="M74">
        <v>9.1</v>
      </c>
      <c r="N74">
        <v>1</v>
      </c>
      <c r="O74">
        <v>25</v>
      </c>
      <c r="P74">
        <v>19</v>
      </c>
      <c r="Q74">
        <v>6</v>
      </c>
      <c r="R74">
        <v>3.1</v>
      </c>
      <c r="S74">
        <v>27.9</v>
      </c>
      <c r="T74">
        <v>1</v>
      </c>
    </row>
    <row r="75" spans="1:20" x14ac:dyDescent="0.3">
      <c r="A75">
        <v>74</v>
      </c>
      <c r="B75" s="2" t="s">
        <v>41</v>
      </c>
      <c r="C75" t="s">
        <v>41</v>
      </c>
      <c r="D75" s="2" t="s">
        <v>42</v>
      </c>
      <c r="E75">
        <v>25</v>
      </c>
      <c r="F75" s="2" t="s">
        <v>34</v>
      </c>
      <c r="G75">
        <v>16</v>
      </c>
      <c r="H75">
        <v>16</v>
      </c>
      <c r="I75">
        <v>68</v>
      </c>
      <c r="J75">
        <v>49</v>
      </c>
      <c r="K75">
        <v>0.72099999999999997</v>
      </c>
      <c r="L75">
        <v>474</v>
      </c>
      <c r="M75">
        <v>9.6999999999999993</v>
      </c>
      <c r="N75">
        <v>3</v>
      </c>
      <c r="O75">
        <v>18</v>
      </c>
      <c r="P75">
        <v>67</v>
      </c>
      <c r="Q75">
        <v>7</v>
      </c>
      <c r="R75">
        <v>3.1</v>
      </c>
      <c r="S75">
        <v>29.6</v>
      </c>
      <c r="T75">
        <v>3</v>
      </c>
    </row>
    <row r="76" spans="1:20" x14ac:dyDescent="0.3">
      <c r="A76">
        <v>75</v>
      </c>
      <c r="B76" s="2" t="s">
        <v>214</v>
      </c>
      <c r="C76" t="s">
        <v>214</v>
      </c>
      <c r="D76" s="2" t="s">
        <v>70</v>
      </c>
      <c r="E76">
        <v>24</v>
      </c>
      <c r="F76" s="2"/>
      <c r="G76">
        <v>13</v>
      </c>
      <c r="H76">
        <v>4</v>
      </c>
      <c r="I76">
        <v>71</v>
      </c>
      <c r="J76">
        <v>49</v>
      </c>
      <c r="K76">
        <v>0.69</v>
      </c>
      <c r="L76">
        <v>605</v>
      </c>
      <c r="M76">
        <v>12.3</v>
      </c>
      <c r="N76">
        <v>4</v>
      </c>
      <c r="O76">
        <v>30</v>
      </c>
      <c r="P76">
        <v>65</v>
      </c>
      <c r="Q76">
        <v>8.5</v>
      </c>
      <c r="R76">
        <v>3.8</v>
      </c>
      <c r="S76">
        <v>46.5</v>
      </c>
      <c r="T76">
        <v>1</v>
      </c>
    </row>
    <row r="77" spans="1:20" x14ac:dyDescent="0.3">
      <c r="A77">
        <v>76</v>
      </c>
      <c r="B77" s="2" t="s">
        <v>191</v>
      </c>
      <c r="C77" t="s">
        <v>191</v>
      </c>
      <c r="D77" s="2" t="s">
        <v>74</v>
      </c>
      <c r="E77">
        <v>31</v>
      </c>
      <c r="F77" s="2" t="s">
        <v>49</v>
      </c>
      <c r="G77">
        <v>11</v>
      </c>
      <c r="H77">
        <v>10</v>
      </c>
      <c r="I77">
        <v>85</v>
      </c>
      <c r="J77">
        <v>49</v>
      </c>
      <c r="K77">
        <v>0.57599999999999996</v>
      </c>
      <c r="L77">
        <v>676</v>
      </c>
      <c r="M77">
        <v>13.8</v>
      </c>
      <c r="N77">
        <v>6</v>
      </c>
      <c r="O77">
        <v>30</v>
      </c>
      <c r="P77">
        <v>64</v>
      </c>
      <c r="Q77">
        <v>8</v>
      </c>
      <c r="R77">
        <v>4.5</v>
      </c>
      <c r="S77">
        <v>61.5</v>
      </c>
      <c r="T77">
        <v>1</v>
      </c>
    </row>
    <row r="78" spans="1:20" x14ac:dyDescent="0.3">
      <c r="A78">
        <v>77</v>
      </c>
      <c r="B78" s="2" t="s">
        <v>181</v>
      </c>
      <c r="C78" t="s">
        <v>181</v>
      </c>
      <c r="D78" s="2" t="s">
        <v>56</v>
      </c>
      <c r="E78">
        <v>25</v>
      </c>
      <c r="F78" s="2" t="s">
        <v>49</v>
      </c>
      <c r="G78">
        <v>15</v>
      </c>
      <c r="H78">
        <v>15</v>
      </c>
      <c r="I78">
        <v>90</v>
      </c>
      <c r="J78">
        <v>49</v>
      </c>
      <c r="K78">
        <v>0.54400000000000004</v>
      </c>
      <c r="L78">
        <v>1001</v>
      </c>
      <c r="M78">
        <v>20.399999999999999</v>
      </c>
      <c r="N78">
        <v>2</v>
      </c>
      <c r="O78">
        <v>41</v>
      </c>
      <c r="P78">
        <v>56</v>
      </c>
      <c r="Q78">
        <v>11.1</v>
      </c>
      <c r="R78">
        <v>3.3</v>
      </c>
      <c r="S78">
        <v>66.7</v>
      </c>
      <c r="T78">
        <v>0</v>
      </c>
    </row>
    <row r="79" spans="1:20" x14ac:dyDescent="0.3">
      <c r="A79">
        <v>78</v>
      </c>
      <c r="B79" s="2" t="s">
        <v>173</v>
      </c>
      <c r="C79" t="s">
        <v>173</v>
      </c>
      <c r="D79" s="2" t="s">
        <v>74</v>
      </c>
      <c r="E79">
        <v>22</v>
      </c>
      <c r="F79" s="2" t="s">
        <v>49</v>
      </c>
      <c r="G79">
        <v>14</v>
      </c>
      <c r="H79">
        <v>9</v>
      </c>
      <c r="I79">
        <v>84</v>
      </c>
      <c r="J79">
        <v>48</v>
      </c>
      <c r="K79">
        <v>0.57099999999999995</v>
      </c>
      <c r="L79">
        <v>740</v>
      </c>
      <c r="M79">
        <v>15.4</v>
      </c>
      <c r="N79">
        <v>8</v>
      </c>
      <c r="O79">
        <v>32</v>
      </c>
      <c r="P79">
        <v>55</v>
      </c>
      <c r="Q79">
        <v>8.8000000000000007</v>
      </c>
      <c r="R79">
        <v>3.4</v>
      </c>
      <c r="S79">
        <v>52.9</v>
      </c>
      <c r="T79">
        <v>0</v>
      </c>
    </row>
    <row r="80" spans="1:20" x14ac:dyDescent="0.3">
      <c r="A80">
        <v>79</v>
      </c>
      <c r="B80" s="2" t="s">
        <v>184</v>
      </c>
      <c r="C80" t="s">
        <v>184</v>
      </c>
      <c r="D80" s="2" t="s">
        <v>88</v>
      </c>
      <c r="E80">
        <v>27</v>
      </c>
      <c r="F80" s="2" t="s">
        <v>49</v>
      </c>
      <c r="G80">
        <v>16</v>
      </c>
      <c r="H80">
        <v>14</v>
      </c>
      <c r="I80">
        <v>90</v>
      </c>
      <c r="J80">
        <v>47</v>
      </c>
      <c r="K80">
        <v>0.52200000000000002</v>
      </c>
      <c r="L80">
        <v>775</v>
      </c>
      <c r="M80">
        <v>16.5</v>
      </c>
      <c r="N80">
        <v>5</v>
      </c>
      <c r="O80">
        <v>36</v>
      </c>
      <c r="P80">
        <v>70</v>
      </c>
      <c r="Q80">
        <v>8.6</v>
      </c>
      <c r="R80">
        <v>2.9</v>
      </c>
      <c r="S80">
        <v>48.4</v>
      </c>
      <c r="T80">
        <v>0</v>
      </c>
    </row>
    <row r="81" spans="1:20" x14ac:dyDescent="0.3">
      <c r="A81">
        <v>80</v>
      </c>
      <c r="B81" s="2" t="s">
        <v>264</v>
      </c>
      <c r="C81" t="s">
        <v>264</v>
      </c>
      <c r="D81" s="2" t="s">
        <v>180</v>
      </c>
      <c r="E81">
        <v>23</v>
      </c>
      <c r="F81" s="2"/>
      <c r="G81">
        <v>14</v>
      </c>
      <c r="H81">
        <v>4</v>
      </c>
      <c r="I81">
        <v>57</v>
      </c>
      <c r="J81">
        <v>47</v>
      </c>
      <c r="K81">
        <v>0.82499999999999996</v>
      </c>
      <c r="L81">
        <v>305</v>
      </c>
      <c r="M81">
        <v>6.5</v>
      </c>
      <c r="N81">
        <v>1</v>
      </c>
      <c r="O81">
        <v>19</v>
      </c>
      <c r="P81">
        <v>27</v>
      </c>
      <c r="Q81">
        <v>5.4</v>
      </c>
      <c r="R81">
        <v>3.4</v>
      </c>
      <c r="S81">
        <v>21.8</v>
      </c>
      <c r="T81">
        <v>1</v>
      </c>
    </row>
    <row r="82" spans="1:20" x14ac:dyDescent="0.3">
      <c r="A82">
        <v>81</v>
      </c>
      <c r="B82" s="2" t="s">
        <v>197</v>
      </c>
      <c r="C82" t="s">
        <v>197</v>
      </c>
      <c r="D82" s="2" t="s">
        <v>37</v>
      </c>
      <c r="E82">
        <v>22</v>
      </c>
      <c r="F82" s="2" t="s">
        <v>1189</v>
      </c>
      <c r="G82">
        <v>14</v>
      </c>
      <c r="H82">
        <v>11</v>
      </c>
      <c r="I82">
        <v>71</v>
      </c>
      <c r="J82">
        <v>46</v>
      </c>
      <c r="K82">
        <v>0.64800000000000002</v>
      </c>
      <c r="L82">
        <v>584</v>
      </c>
      <c r="M82">
        <v>12.7</v>
      </c>
      <c r="N82">
        <v>7</v>
      </c>
      <c r="O82">
        <v>24</v>
      </c>
      <c r="P82">
        <v>83</v>
      </c>
      <c r="Q82">
        <v>8.1999999999999993</v>
      </c>
      <c r="R82">
        <v>3.3</v>
      </c>
      <c r="S82">
        <v>41.7</v>
      </c>
      <c r="T82">
        <v>0</v>
      </c>
    </row>
    <row r="83" spans="1:20" x14ac:dyDescent="0.3">
      <c r="A83">
        <v>82</v>
      </c>
      <c r="B83" s="2" t="s">
        <v>220</v>
      </c>
      <c r="C83" t="s">
        <v>220</v>
      </c>
      <c r="D83" s="2" t="s">
        <v>104</v>
      </c>
      <c r="E83">
        <v>30</v>
      </c>
      <c r="F83" s="2" t="s">
        <v>49</v>
      </c>
      <c r="G83">
        <v>10</v>
      </c>
      <c r="H83">
        <v>10</v>
      </c>
      <c r="I83">
        <v>68</v>
      </c>
      <c r="J83">
        <v>45</v>
      </c>
      <c r="K83">
        <v>0.66200000000000003</v>
      </c>
      <c r="L83">
        <v>501</v>
      </c>
      <c r="M83">
        <v>11.1</v>
      </c>
      <c r="N83">
        <v>5</v>
      </c>
      <c r="O83">
        <v>24</v>
      </c>
      <c r="P83">
        <v>35</v>
      </c>
      <c r="Q83">
        <v>7.4</v>
      </c>
      <c r="R83">
        <v>4.5</v>
      </c>
      <c r="S83">
        <v>50.1</v>
      </c>
      <c r="T83">
        <v>0</v>
      </c>
    </row>
    <row r="84" spans="1:20" x14ac:dyDescent="0.3">
      <c r="A84">
        <v>83</v>
      </c>
      <c r="B84" s="2" t="s">
        <v>249</v>
      </c>
      <c r="C84" t="s">
        <v>249</v>
      </c>
      <c r="D84" s="2" t="s">
        <v>74</v>
      </c>
      <c r="E84">
        <v>25</v>
      </c>
      <c r="F84" s="2" t="s">
        <v>52</v>
      </c>
      <c r="G84">
        <v>8</v>
      </c>
      <c r="H84">
        <v>6</v>
      </c>
      <c r="I84">
        <v>68</v>
      </c>
      <c r="J84">
        <v>44</v>
      </c>
      <c r="K84">
        <v>0.64700000000000002</v>
      </c>
      <c r="L84">
        <v>467</v>
      </c>
      <c r="M84">
        <v>10.6</v>
      </c>
      <c r="N84">
        <v>3</v>
      </c>
      <c r="O84">
        <v>23</v>
      </c>
      <c r="P84">
        <v>75</v>
      </c>
      <c r="Q84">
        <v>6.9</v>
      </c>
      <c r="R84">
        <v>5.5</v>
      </c>
      <c r="S84">
        <v>58.4</v>
      </c>
      <c r="T84">
        <v>0</v>
      </c>
    </row>
    <row r="85" spans="1:20" x14ac:dyDescent="0.3">
      <c r="A85">
        <v>84</v>
      </c>
      <c r="B85" s="2" t="s">
        <v>232</v>
      </c>
      <c r="C85" t="s">
        <v>232</v>
      </c>
      <c r="D85" s="2" t="s">
        <v>104</v>
      </c>
      <c r="E85">
        <v>23</v>
      </c>
      <c r="F85" s="2"/>
      <c r="G85">
        <v>16</v>
      </c>
      <c r="H85">
        <v>2</v>
      </c>
      <c r="I85">
        <v>58</v>
      </c>
      <c r="J85">
        <v>44</v>
      </c>
      <c r="K85">
        <v>0.75900000000000001</v>
      </c>
      <c r="L85">
        <v>320</v>
      </c>
      <c r="M85">
        <v>7.3</v>
      </c>
      <c r="N85">
        <v>0</v>
      </c>
      <c r="O85">
        <v>15</v>
      </c>
      <c r="P85">
        <v>21</v>
      </c>
      <c r="Q85">
        <v>5.5</v>
      </c>
      <c r="R85">
        <v>2.8</v>
      </c>
      <c r="S85">
        <v>20</v>
      </c>
      <c r="T85">
        <v>1</v>
      </c>
    </row>
    <row r="86" spans="1:20" x14ac:dyDescent="0.3">
      <c r="A86">
        <v>85</v>
      </c>
      <c r="B86" s="2" t="s">
        <v>185</v>
      </c>
      <c r="C86" t="s">
        <v>185</v>
      </c>
      <c r="D86" s="2" t="s">
        <v>67</v>
      </c>
      <c r="E86">
        <v>26</v>
      </c>
      <c r="F86" s="2"/>
      <c r="G86">
        <v>16</v>
      </c>
      <c r="H86">
        <v>2</v>
      </c>
      <c r="I86">
        <v>62</v>
      </c>
      <c r="J86">
        <v>44</v>
      </c>
      <c r="K86">
        <v>0.71</v>
      </c>
      <c r="L86">
        <v>410</v>
      </c>
      <c r="M86">
        <v>9.3000000000000007</v>
      </c>
      <c r="N86">
        <v>3</v>
      </c>
      <c r="O86">
        <v>18</v>
      </c>
      <c r="P86">
        <v>21</v>
      </c>
      <c r="Q86">
        <v>6.6</v>
      </c>
      <c r="R86">
        <v>2.8</v>
      </c>
      <c r="S86">
        <v>25.6</v>
      </c>
      <c r="T86">
        <v>1</v>
      </c>
    </row>
    <row r="87" spans="1:20" x14ac:dyDescent="0.3">
      <c r="A87">
        <v>86</v>
      </c>
      <c r="B87" s="2" t="s">
        <v>206</v>
      </c>
      <c r="C87" t="s">
        <v>206</v>
      </c>
      <c r="D87" s="2" t="s">
        <v>180</v>
      </c>
      <c r="E87">
        <v>23</v>
      </c>
      <c r="F87" s="2" t="s">
        <v>49</v>
      </c>
      <c r="G87">
        <v>15</v>
      </c>
      <c r="H87">
        <v>10</v>
      </c>
      <c r="I87">
        <v>80</v>
      </c>
      <c r="J87">
        <v>44</v>
      </c>
      <c r="K87">
        <v>0.55000000000000004</v>
      </c>
      <c r="L87">
        <v>735</v>
      </c>
      <c r="M87">
        <v>16.7</v>
      </c>
      <c r="N87">
        <v>3</v>
      </c>
      <c r="O87">
        <v>31</v>
      </c>
      <c r="P87">
        <v>79</v>
      </c>
      <c r="Q87">
        <v>9.1999999999999993</v>
      </c>
      <c r="R87">
        <v>2.9</v>
      </c>
      <c r="S87">
        <v>49</v>
      </c>
      <c r="T87">
        <v>1</v>
      </c>
    </row>
    <row r="88" spans="1:20" x14ac:dyDescent="0.3">
      <c r="A88">
        <v>87</v>
      </c>
      <c r="B88" s="2" t="s">
        <v>1193</v>
      </c>
      <c r="C88" t="s">
        <v>81</v>
      </c>
      <c r="D88" s="2" t="s">
        <v>48</v>
      </c>
      <c r="E88">
        <v>32</v>
      </c>
      <c r="F88" s="2" t="s">
        <v>1192</v>
      </c>
      <c r="G88">
        <v>14</v>
      </c>
      <c r="H88">
        <v>7</v>
      </c>
      <c r="I88">
        <v>65</v>
      </c>
      <c r="J88">
        <v>43</v>
      </c>
      <c r="K88">
        <v>0.66200000000000003</v>
      </c>
      <c r="L88">
        <v>705</v>
      </c>
      <c r="M88">
        <v>16.399999999999999</v>
      </c>
      <c r="N88">
        <v>9</v>
      </c>
      <c r="O88">
        <v>32</v>
      </c>
      <c r="P88">
        <v>61</v>
      </c>
      <c r="Q88">
        <v>10.8</v>
      </c>
      <c r="R88">
        <v>3.1</v>
      </c>
      <c r="S88">
        <v>50.4</v>
      </c>
      <c r="T88">
        <v>0</v>
      </c>
    </row>
    <row r="89" spans="1:20" x14ac:dyDescent="0.3">
      <c r="A89">
        <v>88</v>
      </c>
      <c r="B89" s="2" t="s">
        <v>235</v>
      </c>
      <c r="C89" t="s">
        <v>235</v>
      </c>
      <c r="D89" s="2" t="s">
        <v>40</v>
      </c>
      <c r="E89">
        <v>24</v>
      </c>
      <c r="F89" s="2" t="s">
        <v>49</v>
      </c>
      <c r="G89">
        <v>15</v>
      </c>
      <c r="H89">
        <v>11</v>
      </c>
      <c r="I89">
        <v>69</v>
      </c>
      <c r="J89">
        <v>43</v>
      </c>
      <c r="K89">
        <v>0.623</v>
      </c>
      <c r="L89">
        <v>601</v>
      </c>
      <c r="M89">
        <v>14</v>
      </c>
      <c r="N89">
        <v>2</v>
      </c>
      <c r="O89">
        <v>33</v>
      </c>
      <c r="P89">
        <v>38</v>
      </c>
      <c r="Q89">
        <v>8.6999999999999993</v>
      </c>
      <c r="R89">
        <v>2.9</v>
      </c>
      <c r="S89">
        <v>40.1</v>
      </c>
      <c r="T89">
        <v>1</v>
      </c>
    </row>
    <row r="90" spans="1:20" x14ac:dyDescent="0.3">
      <c r="A90">
        <v>89</v>
      </c>
      <c r="B90" s="2" t="s">
        <v>1194</v>
      </c>
      <c r="C90" t="s">
        <v>242</v>
      </c>
      <c r="D90" s="2" t="s">
        <v>104</v>
      </c>
      <c r="E90">
        <v>29</v>
      </c>
      <c r="F90" s="2" t="s">
        <v>52</v>
      </c>
      <c r="G90">
        <v>16</v>
      </c>
      <c r="H90">
        <v>16</v>
      </c>
      <c r="I90">
        <v>72</v>
      </c>
      <c r="J90">
        <v>43</v>
      </c>
      <c r="K90">
        <v>0.59699999999999998</v>
      </c>
      <c r="L90">
        <v>448</v>
      </c>
      <c r="M90">
        <v>10.4</v>
      </c>
      <c r="N90">
        <v>4</v>
      </c>
      <c r="O90">
        <v>29</v>
      </c>
      <c r="P90">
        <v>23</v>
      </c>
      <c r="Q90">
        <v>6.2</v>
      </c>
      <c r="R90">
        <v>2.7</v>
      </c>
      <c r="S90">
        <v>28</v>
      </c>
      <c r="T90">
        <v>1</v>
      </c>
    </row>
    <row r="91" spans="1:20" x14ac:dyDescent="0.3">
      <c r="A91">
        <v>90</v>
      </c>
      <c r="B91" s="2" t="s">
        <v>251</v>
      </c>
      <c r="C91" t="s">
        <v>251</v>
      </c>
      <c r="D91" s="2" t="s">
        <v>78</v>
      </c>
      <c r="E91">
        <v>29</v>
      </c>
      <c r="F91" s="2"/>
      <c r="G91">
        <v>16</v>
      </c>
      <c r="H91">
        <v>4</v>
      </c>
      <c r="I91">
        <v>63</v>
      </c>
      <c r="J91">
        <v>43</v>
      </c>
      <c r="K91">
        <v>0.68300000000000005</v>
      </c>
      <c r="L91">
        <v>436</v>
      </c>
      <c r="M91">
        <v>10.1</v>
      </c>
      <c r="N91">
        <v>3</v>
      </c>
      <c r="O91">
        <v>24</v>
      </c>
      <c r="P91">
        <v>27</v>
      </c>
      <c r="Q91">
        <v>6.9</v>
      </c>
      <c r="R91">
        <v>2.7</v>
      </c>
      <c r="S91">
        <v>27.3</v>
      </c>
      <c r="T91">
        <v>0</v>
      </c>
    </row>
    <row r="92" spans="1:20" x14ac:dyDescent="0.3">
      <c r="A92">
        <v>91</v>
      </c>
      <c r="B92" s="2" t="s">
        <v>276</v>
      </c>
      <c r="C92" t="s">
        <v>276</v>
      </c>
      <c r="D92" s="2" t="s">
        <v>78</v>
      </c>
      <c r="E92">
        <v>27</v>
      </c>
      <c r="F92" s="2" t="s">
        <v>1189</v>
      </c>
      <c r="G92">
        <v>16</v>
      </c>
      <c r="H92">
        <v>6</v>
      </c>
      <c r="I92">
        <v>78</v>
      </c>
      <c r="J92">
        <v>43</v>
      </c>
      <c r="K92">
        <v>0.55100000000000005</v>
      </c>
      <c r="L92">
        <v>529</v>
      </c>
      <c r="M92">
        <v>12.3</v>
      </c>
      <c r="N92">
        <v>0</v>
      </c>
      <c r="O92">
        <v>26</v>
      </c>
      <c r="P92">
        <v>52</v>
      </c>
      <c r="Q92">
        <v>6.8</v>
      </c>
      <c r="R92">
        <v>2.7</v>
      </c>
      <c r="S92">
        <v>33.1</v>
      </c>
      <c r="T92">
        <v>4</v>
      </c>
    </row>
    <row r="93" spans="1:20" x14ac:dyDescent="0.3">
      <c r="A93">
        <v>92</v>
      </c>
      <c r="B93" s="2" t="s">
        <v>200</v>
      </c>
      <c r="C93" t="s">
        <v>200</v>
      </c>
      <c r="D93" s="2" t="s">
        <v>114</v>
      </c>
      <c r="E93">
        <v>23</v>
      </c>
      <c r="F93" s="2"/>
      <c r="G93">
        <v>16</v>
      </c>
      <c r="H93">
        <v>0</v>
      </c>
      <c r="I93">
        <v>50</v>
      </c>
      <c r="J93">
        <v>43</v>
      </c>
      <c r="K93">
        <v>0.86</v>
      </c>
      <c r="L93">
        <v>256</v>
      </c>
      <c r="M93">
        <v>6</v>
      </c>
      <c r="N93">
        <v>1</v>
      </c>
      <c r="O93">
        <v>10</v>
      </c>
      <c r="P93">
        <v>19</v>
      </c>
      <c r="Q93">
        <v>5.0999999999999996</v>
      </c>
      <c r="R93">
        <v>2.7</v>
      </c>
      <c r="S93">
        <v>16</v>
      </c>
      <c r="T93">
        <v>0</v>
      </c>
    </row>
    <row r="94" spans="1:20" x14ac:dyDescent="0.3">
      <c r="A94">
        <v>93</v>
      </c>
      <c r="B94" s="2" t="s">
        <v>223</v>
      </c>
      <c r="C94" t="s">
        <v>223</v>
      </c>
      <c r="D94" s="2" t="s">
        <v>76</v>
      </c>
      <c r="E94">
        <v>29</v>
      </c>
      <c r="F94" s="2" t="s">
        <v>49</v>
      </c>
      <c r="G94">
        <v>10</v>
      </c>
      <c r="H94">
        <v>10</v>
      </c>
      <c r="I94">
        <v>73</v>
      </c>
      <c r="J94">
        <v>43</v>
      </c>
      <c r="K94">
        <v>0.58899999999999997</v>
      </c>
      <c r="L94">
        <v>490</v>
      </c>
      <c r="M94">
        <v>11.4</v>
      </c>
      <c r="N94">
        <v>4</v>
      </c>
      <c r="O94">
        <v>36</v>
      </c>
      <c r="P94">
        <v>38</v>
      </c>
      <c r="Q94">
        <v>6.7</v>
      </c>
      <c r="R94">
        <v>4.3</v>
      </c>
      <c r="S94">
        <v>49</v>
      </c>
      <c r="T94">
        <v>0</v>
      </c>
    </row>
    <row r="95" spans="1:20" x14ac:dyDescent="0.3">
      <c r="A95">
        <v>94</v>
      </c>
      <c r="B95" s="2" t="s">
        <v>301</v>
      </c>
      <c r="C95" t="s">
        <v>301</v>
      </c>
      <c r="D95" s="2" t="s">
        <v>86</v>
      </c>
      <c r="E95">
        <v>27</v>
      </c>
      <c r="F95" s="2"/>
      <c r="G95">
        <v>13</v>
      </c>
      <c r="H95">
        <v>4</v>
      </c>
      <c r="I95">
        <v>62</v>
      </c>
      <c r="J95">
        <v>43</v>
      </c>
      <c r="K95">
        <v>0.69399999999999995</v>
      </c>
      <c r="L95">
        <v>351</v>
      </c>
      <c r="M95">
        <v>8.1999999999999993</v>
      </c>
      <c r="N95">
        <v>1</v>
      </c>
      <c r="O95">
        <v>22</v>
      </c>
      <c r="P95">
        <v>35</v>
      </c>
      <c r="Q95">
        <v>5.7</v>
      </c>
      <c r="R95">
        <v>3.3</v>
      </c>
      <c r="S95">
        <v>27</v>
      </c>
      <c r="T95">
        <v>0</v>
      </c>
    </row>
    <row r="96" spans="1:20" x14ac:dyDescent="0.3">
      <c r="A96">
        <v>95</v>
      </c>
      <c r="B96" s="2" t="s">
        <v>225</v>
      </c>
      <c r="C96" t="s">
        <v>225</v>
      </c>
      <c r="D96" s="2" t="s">
        <v>80</v>
      </c>
      <c r="E96">
        <v>26</v>
      </c>
      <c r="F96" s="2" t="s">
        <v>49</v>
      </c>
      <c r="G96">
        <v>14</v>
      </c>
      <c r="H96">
        <v>14</v>
      </c>
      <c r="I96">
        <v>72</v>
      </c>
      <c r="J96">
        <v>42</v>
      </c>
      <c r="K96">
        <v>0.58299999999999996</v>
      </c>
      <c r="L96">
        <v>583</v>
      </c>
      <c r="M96">
        <v>13.9</v>
      </c>
      <c r="N96">
        <v>2</v>
      </c>
      <c r="O96">
        <v>32</v>
      </c>
      <c r="P96">
        <v>57</v>
      </c>
      <c r="Q96">
        <v>8.1</v>
      </c>
      <c r="R96">
        <v>3</v>
      </c>
      <c r="S96">
        <v>41.6</v>
      </c>
      <c r="T96">
        <v>0</v>
      </c>
    </row>
    <row r="97" spans="1:20" x14ac:dyDescent="0.3">
      <c r="A97">
        <v>96</v>
      </c>
      <c r="B97" s="2" t="s">
        <v>165</v>
      </c>
      <c r="C97" t="s">
        <v>165</v>
      </c>
      <c r="D97" s="2" t="s">
        <v>56</v>
      </c>
      <c r="E97">
        <v>26</v>
      </c>
      <c r="F97" s="2" t="s">
        <v>34</v>
      </c>
      <c r="G97">
        <v>12</v>
      </c>
      <c r="H97">
        <v>11</v>
      </c>
      <c r="I97">
        <v>55</v>
      </c>
      <c r="J97">
        <v>42</v>
      </c>
      <c r="K97">
        <v>0.76400000000000001</v>
      </c>
      <c r="L97">
        <v>296</v>
      </c>
      <c r="M97">
        <v>7</v>
      </c>
      <c r="N97">
        <v>1</v>
      </c>
      <c r="O97">
        <v>11</v>
      </c>
      <c r="P97">
        <v>25</v>
      </c>
      <c r="Q97">
        <v>5.4</v>
      </c>
      <c r="R97">
        <v>3.5</v>
      </c>
      <c r="S97">
        <v>24.7</v>
      </c>
      <c r="T97">
        <v>4</v>
      </c>
    </row>
    <row r="98" spans="1:20" x14ac:dyDescent="0.3">
      <c r="A98">
        <v>97</v>
      </c>
      <c r="B98" s="2" t="s">
        <v>240</v>
      </c>
      <c r="C98" t="s">
        <v>240</v>
      </c>
      <c r="D98" s="2" t="s">
        <v>180</v>
      </c>
      <c r="E98">
        <v>23</v>
      </c>
      <c r="F98" s="2" t="s">
        <v>49</v>
      </c>
      <c r="G98">
        <v>12</v>
      </c>
      <c r="H98">
        <v>12</v>
      </c>
      <c r="I98">
        <v>70</v>
      </c>
      <c r="J98">
        <v>42</v>
      </c>
      <c r="K98">
        <v>0.6</v>
      </c>
      <c r="L98">
        <v>552</v>
      </c>
      <c r="M98">
        <v>13.1</v>
      </c>
      <c r="N98">
        <v>3</v>
      </c>
      <c r="O98">
        <v>23</v>
      </c>
      <c r="P98">
        <v>76</v>
      </c>
      <c r="Q98">
        <v>7.9</v>
      </c>
      <c r="R98">
        <v>3.5</v>
      </c>
      <c r="S98">
        <v>46</v>
      </c>
      <c r="T98">
        <v>1</v>
      </c>
    </row>
    <row r="99" spans="1:20" x14ac:dyDescent="0.3">
      <c r="A99">
        <v>98</v>
      </c>
      <c r="B99" s="2" t="s">
        <v>283</v>
      </c>
      <c r="C99" t="s">
        <v>283</v>
      </c>
      <c r="D99" s="2" t="s">
        <v>135</v>
      </c>
      <c r="E99">
        <v>29</v>
      </c>
      <c r="F99" s="2"/>
      <c r="G99">
        <v>11</v>
      </c>
      <c r="H99">
        <v>0</v>
      </c>
      <c r="I99">
        <v>58</v>
      </c>
      <c r="J99">
        <v>42</v>
      </c>
      <c r="K99">
        <v>0.72399999999999998</v>
      </c>
      <c r="L99">
        <v>378</v>
      </c>
      <c r="M99">
        <v>9</v>
      </c>
      <c r="N99">
        <v>0</v>
      </c>
      <c r="O99">
        <v>16</v>
      </c>
      <c r="P99">
        <v>39</v>
      </c>
      <c r="Q99">
        <v>6.5</v>
      </c>
      <c r="R99">
        <v>3.8</v>
      </c>
      <c r="S99">
        <v>34.4</v>
      </c>
      <c r="T99">
        <v>1</v>
      </c>
    </row>
    <row r="100" spans="1:20" x14ac:dyDescent="0.3">
      <c r="A100">
        <v>99</v>
      </c>
      <c r="B100" s="2" t="s">
        <v>196</v>
      </c>
      <c r="C100" t="s">
        <v>196</v>
      </c>
      <c r="D100" s="2" t="s">
        <v>70</v>
      </c>
      <c r="E100">
        <v>27</v>
      </c>
      <c r="F100" s="2" t="s">
        <v>49</v>
      </c>
      <c r="G100">
        <v>14</v>
      </c>
      <c r="H100">
        <v>12</v>
      </c>
      <c r="I100">
        <v>64</v>
      </c>
      <c r="J100">
        <v>42</v>
      </c>
      <c r="K100">
        <v>0.65600000000000003</v>
      </c>
      <c r="L100">
        <v>651</v>
      </c>
      <c r="M100">
        <v>15.5</v>
      </c>
      <c r="N100">
        <v>6</v>
      </c>
      <c r="O100">
        <v>33</v>
      </c>
      <c r="P100">
        <v>46</v>
      </c>
      <c r="Q100">
        <v>10.199999999999999</v>
      </c>
      <c r="R100">
        <v>3</v>
      </c>
      <c r="S100">
        <v>46.5</v>
      </c>
      <c r="T100">
        <v>0</v>
      </c>
    </row>
    <row r="101" spans="1:20" x14ac:dyDescent="0.3">
      <c r="A101">
        <v>100</v>
      </c>
      <c r="B101" s="2" t="s">
        <v>278</v>
      </c>
      <c r="C101" t="s">
        <v>278</v>
      </c>
      <c r="D101" s="2" t="s">
        <v>61</v>
      </c>
      <c r="E101">
        <v>26</v>
      </c>
      <c r="F101" s="2"/>
      <c r="G101">
        <v>11</v>
      </c>
      <c r="H101">
        <v>3</v>
      </c>
      <c r="I101">
        <v>59</v>
      </c>
      <c r="J101">
        <v>41</v>
      </c>
      <c r="K101">
        <v>0.69499999999999995</v>
      </c>
      <c r="L101">
        <v>349</v>
      </c>
      <c r="M101">
        <v>8.5</v>
      </c>
      <c r="N101">
        <v>3</v>
      </c>
      <c r="O101">
        <v>16</v>
      </c>
      <c r="P101">
        <v>22</v>
      </c>
      <c r="Q101">
        <v>5.9</v>
      </c>
      <c r="R101">
        <v>3.7</v>
      </c>
      <c r="S101">
        <v>31.7</v>
      </c>
      <c r="T101">
        <v>0</v>
      </c>
    </row>
    <row r="102" spans="1:20" x14ac:dyDescent="0.3">
      <c r="A102">
        <v>101</v>
      </c>
      <c r="B102" s="2" t="s">
        <v>202</v>
      </c>
      <c r="C102" t="s">
        <v>202</v>
      </c>
      <c r="D102" s="2" t="s">
        <v>104</v>
      </c>
      <c r="E102">
        <v>25</v>
      </c>
      <c r="F102" s="2" t="s">
        <v>49</v>
      </c>
      <c r="G102">
        <v>16</v>
      </c>
      <c r="H102">
        <v>13</v>
      </c>
      <c r="I102">
        <v>72</v>
      </c>
      <c r="J102">
        <v>41</v>
      </c>
      <c r="K102">
        <v>0.56899999999999995</v>
      </c>
      <c r="L102">
        <v>607</v>
      </c>
      <c r="M102">
        <v>14.8</v>
      </c>
      <c r="N102">
        <v>5</v>
      </c>
      <c r="O102">
        <v>29</v>
      </c>
      <c r="P102">
        <v>37</v>
      </c>
      <c r="Q102">
        <v>8.4</v>
      </c>
      <c r="R102">
        <v>2.6</v>
      </c>
      <c r="S102">
        <v>37.9</v>
      </c>
      <c r="T102">
        <v>0</v>
      </c>
    </row>
    <row r="103" spans="1:20" x14ac:dyDescent="0.3">
      <c r="A103">
        <v>102</v>
      </c>
      <c r="B103" s="2" t="s">
        <v>239</v>
      </c>
      <c r="C103" t="s">
        <v>239</v>
      </c>
      <c r="D103" s="2" t="s">
        <v>114</v>
      </c>
      <c r="E103">
        <v>22</v>
      </c>
      <c r="F103" s="2" t="s">
        <v>52</v>
      </c>
      <c r="G103">
        <v>16</v>
      </c>
      <c r="H103">
        <v>11</v>
      </c>
      <c r="I103">
        <v>66</v>
      </c>
      <c r="J103">
        <v>40</v>
      </c>
      <c r="K103">
        <v>0.60599999999999998</v>
      </c>
      <c r="L103">
        <v>562</v>
      </c>
      <c r="M103">
        <v>14.1</v>
      </c>
      <c r="N103">
        <v>3</v>
      </c>
      <c r="O103">
        <v>23</v>
      </c>
      <c r="P103">
        <v>75</v>
      </c>
      <c r="Q103">
        <v>8.5</v>
      </c>
      <c r="R103">
        <v>2.5</v>
      </c>
      <c r="S103">
        <v>35.1</v>
      </c>
      <c r="T103">
        <v>1</v>
      </c>
    </row>
    <row r="104" spans="1:20" x14ac:dyDescent="0.3">
      <c r="A104">
        <v>103</v>
      </c>
      <c r="B104" s="2" t="s">
        <v>221</v>
      </c>
      <c r="C104" t="s">
        <v>221</v>
      </c>
      <c r="D104" s="2" t="s">
        <v>67</v>
      </c>
      <c r="E104">
        <v>27</v>
      </c>
      <c r="F104" s="2" t="s">
        <v>1189</v>
      </c>
      <c r="G104">
        <v>13</v>
      </c>
      <c r="H104">
        <v>5</v>
      </c>
      <c r="I104">
        <v>55</v>
      </c>
      <c r="J104">
        <v>40</v>
      </c>
      <c r="K104">
        <v>0.72699999999999998</v>
      </c>
      <c r="L104">
        <v>561</v>
      </c>
      <c r="M104">
        <v>14</v>
      </c>
      <c r="N104">
        <v>4</v>
      </c>
      <c r="O104">
        <v>27</v>
      </c>
      <c r="P104">
        <v>45</v>
      </c>
      <c r="Q104">
        <v>10.199999999999999</v>
      </c>
      <c r="R104">
        <v>3.1</v>
      </c>
      <c r="S104">
        <v>43.2</v>
      </c>
      <c r="T104">
        <v>0</v>
      </c>
    </row>
    <row r="105" spans="1:20" x14ac:dyDescent="0.3">
      <c r="A105">
        <v>104</v>
      </c>
      <c r="B105" s="2" t="s">
        <v>256</v>
      </c>
      <c r="C105" t="s">
        <v>256</v>
      </c>
      <c r="D105" s="2" t="s">
        <v>78</v>
      </c>
      <c r="E105">
        <v>22</v>
      </c>
      <c r="F105" s="2" t="s">
        <v>49</v>
      </c>
      <c r="G105">
        <v>12</v>
      </c>
      <c r="H105">
        <v>10</v>
      </c>
      <c r="I105">
        <v>80</v>
      </c>
      <c r="J105">
        <v>40</v>
      </c>
      <c r="K105">
        <v>0.5</v>
      </c>
      <c r="L105">
        <v>575</v>
      </c>
      <c r="M105">
        <v>14.4</v>
      </c>
      <c r="N105">
        <v>1</v>
      </c>
      <c r="O105">
        <v>29</v>
      </c>
      <c r="P105">
        <v>33</v>
      </c>
      <c r="Q105">
        <v>7.2</v>
      </c>
      <c r="R105">
        <v>3.3</v>
      </c>
      <c r="S105">
        <v>47.9</v>
      </c>
      <c r="T105">
        <v>1</v>
      </c>
    </row>
    <row r="106" spans="1:20" x14ac:dyDescent="0.3">
      <c r="A106">
        <v>105</v>
      </c>
      <c r="B106" s="2" t="s">
        <v>268</v>
      </c>
      <c r="C106" t="s">
        <v>268</v>
      </c>
      <c r="D106" s="2" t="s">
        <v>76</v>
      </c>
      <c r="E106">
        <v>26</v>
      </c>
      <c r="F106" s="2" t="s">
        <v>49</v>
      </c>
      <c r="G106">
        <v>11</v>
      </c>
      <c r="H106">
        <v>10</v>
      </c>
      <c r="I106">
        <v>69</v>
      </c>
      <c r="J106">
        <v>39</v>
      </c>
      <c r="K106">
        <v>0.56499999999999995</v>
      </c>
      <c r="L106">
        <v>363</v>
      </c>
      <c r="M106">
        <v>9.3000000000000007</v>
      </c>
      <c r="N106">
        <v>3</v>
      </c>
      <c r="O106">
        <v>17</v>
      </c>
      <c r="P106">
        <v>43</v>
      </c>
      <c r="Q106">
        <v>5.3</v>
      </c>
      <c r="R106">
        <v>3.5</v>
      </c>
      <c r="S106">
        <v>33</v>
      </c>
      <c r="T106">
        <v>2</v>
      </c>
    </row>
    <row r="107" spans="1:20" x14ac:dyDescent="0.3">
      <c r="A107">
        <v>106</v>
      </c>
      <c r="B107" s="2" t="s">
        <v>230</v>
      </c>
      <c r="C107" t="s">
        <v>230</v>
      </c>
      <c r="D107" s="2" t="s">
        <v>46</v>
      </c>
      <c r="E107">
        <v>30</v>
      </c>
      <c r="F107" s="2" t="s">
        <v>52</v>
      </c>
      <c r="G107">
        <v>16</v>
      </c>
      <c r="H107">
        <v>16</v>
      </c>
      <c r="I107">
        <v>48</v>
      </c>
      <c r="J107">
        <v>39</v>
      </c>
      <c r="K107">
        <v>0.81299999999999994</v>
      </c>
      <c r="L107">
        <v>367</v>
      </c>
      <c r="M107">
        <v>9.4</v>
      </c>
      <c r="N107">
        <v>6</v>
      </c>
      <c r="O107">
        <v>24</v>
      </c>
      <c r="P107">
        <v>32</v>
      </c>
      <c r="Q107">
        <v>7.6</v>
      </c>
      <c r="R107">
        <v>2.4</v>
      </c>
      <c r="S107">
        <v>22.9</v>
      </c>
      <c r="T107">
        <v>0</v>
      </c>
    </row>
    <row r="108" spans="1:20" x14ac:dyDescent="0.3">
      <c r="A108">
        <v>107</v>
      </c>
      <c r="B108" s="2" t="s">
        <v>187</v>
      </c>
      <c r="C108" t="s">
        <v>187</v>
      </c>
      <c r="D108" s="2" t="s">
        <v>42</v>
      </c>
      <c r="E108">
        <v>24</v>
      </c>
      <c r="F108" s="2"/>
      <c r="G108">
        <v>14</v>
      </c>
      <c r="H108">
        <v>2</v>
      </c>
      <c r="I108">
        <v>45</v>
      </c>
      <c r="J108">
        <v>39</v>
      </c>
      <c r="K108">
        <v>0.86699999999999999</v>
      </c>
      <c r="L108">
        <v>253</v>
      </c>
      <c r="M108">
        <v>6.5</v>
      </c>
      <c r="N108">
        <v>5</v>
      </c>
      <c r="O108">
        <v>16</v>
      </c>
      <c r="P108">
        <v>17</v>
      </c>
      <c r="Q108">
        <v>5.6</v>
      </c>
      <c r="R108">
        <v>2.8</v>
      </c>
      <c r="S108">
        <v>18.100000000000001</v>
      </c>
      <c r="T108">
        <v>0</v>
      </c>
    </row>
    <row r="109" spans="1:20" x14ac:dyDescent="0.3">
      <c r="A109">
        <v>108</v>
      </c>
      <c r="B109" s="2" t="s">
        <v>255</v>
      </c>
      <c r="C109" t="s">
        <v>255</v>
      </c>
      <c r="D109" s="2" t="s">
        <v>42</v>
      </c>
      <c r="E109">
        <v>33</v>
      </c>
      <c r="F109" s="2" t="s">
        <v>52</v>
      </c>
      <c r="G109">
        <v>16</v>
      </c>
      <c r="H109">
        <v>10</v>
      </c>
      <c r="I109">
        <v>60</v>
      </c>
      <c r="J109">
        <v>38</v>
      </c>
      <c r="K109">
        <v>0.63300000000000001</v>
      </c>
      <c r="L109">
        <v>447</v>
      </c>
      <c r="M109">
        <v>11.8</v>
      </c>
      <c r="N109">
        <v>3</v>
      </c>
      <c r="O109">
        <v>23</v>
      </c>
      <c r="P109">
        <v>48</v>
      </c>
      <c r="Q109">
        <v>7.5</v>
      </c>
      <c r="R109">
        <v>2.4</v>
      </c>
      <c r="S109">
        <v>27.9</v>
      </c>
      <c r="T109">
        <v>1</v>
      </c>
    </row>
    <row r="110" spans="1:20" x14ac:dyDescent="0.3">
      <c r="A110">
        <v>109</v>
      </c>
      <c r="B110" s="2" t="s">
        <v>300</v>
      </c>
      <c r="C110" t="s">
        <v>300</v>
      </c>
      <c r="D110" s="2" t="s">
        <v>180</v>
      </c>
      <c r="E110">
        <v>29</v>
      </c>
      <c r="F110" s="2" t="s">
        <v>52</v>
      </c>
      <c r="G110">
        <v>14</v>
      </c>
      <c r="H110">
        <v>14</v>
      </c>
      <c r="I110">
        <v>55</v>
      </c>
      <c r="J110">
        <v>38</v>
      </c>
      <c r="K110">
        <v>0.69099999999999995</v>
      </c>
      <c r="L110">
        <v>273</v>
      </c>
      <c r="M110">
        <v>7.2</v>
      </c>
      <c r="N110">
        <v>3</v>
      </c>
      <c r="O110">
        <v>12</v>
      </c>
      <c r="P110">
        <v>22</v>
      </c>
      <c r="Q110">
        <v>5</v>
      </c>
      <c r="R110">
        <v>2.7</v>
      </c>
      <c r="S110">
        <v>19.5</v>
      </c>
      <c r="T110">
        <v>1</v>
      </c>
    </row>
    <row r="111" spans="1:20" x14ac:dyDescent="0.3">
      <c r="A111">
        <v>110</v>
      </c>
      <c r="B111" s="2" t="s">
        <v>68</v>
      </c>
      <c r="C111" t="s">
        <v>68</v>
      </c>
      <c r="D111" s="2" t="s">
        <v>61</v>
      </c>
      <c r="E111">
        <v>25</v>
      </c>
      <c r="F111" s="2" t="s">
        <v>34</v>
      </c>
      <c r="G111">
        <v>15</v>
      </c>
      <c r="H111">
        <v>15</v>
      </c>
      <c r="I111">
        <v>47</v>
      </c>
      <c r="J111">
        <v>37</v>
      </c>
      <c r="K111">
        <v>0.78700000000000003</v>
      </c>
      <c r="L111">
        <v>266</v>
      </c>
      <c r="M111">
        <v>7.2</v>
      </c>
      <c r="N111">
        <v>2</v>
      </c>
      <c r="O111">
        <v>10</v>
      </c>
      <c r="P111">
        <v>21</v>
      </c>
      <c r="Q111">
        <v>5.7</v>
      </c>
      <c r="R111">
        <v>2.5</v>
      </c>
      <c r="S111">
        <v>17.7</v>
      </c>
      <c r="T111">
        <v>7</v>
      </c>
    </row>
    <row r="112" spans="1:20" x14ac:dyDescent="0.3">
      <c r="A112">
        <v>111</v>
      </c>
      <c r="B112" s="2" t="s">
        <v>277</v>
      </c>
      <c r="C112" t="s">
        <v>277</v>
      </c>
      <c r="D112" s="2" t="s">
        <v>80</v>
      </c>
      <c r="E112">
        <v>25</v>
      </c>
      <c r="F112" s="2"/>
      <c r="G112">
        <v>13</v>
      </c>
      <c r="H112">
        <v>2</v>
      </c>
      <c r="I112">
        <v>60</v>
      </c>
      <c r="J112">
        <v>37</v>
      </c>
      <c r="K112">
        <v>0.61699999999999999</v>
      </c>
      <c r="L112">
        <v>408</v>
      </c>
      <c r="M112">
        <v>11</v>
      </c>
      <c r="N112">
        <v>2</v>
      </c>
      <c r="O112">
        <v>22</v>
      </c>
      <c r="P112">
        <v>33</v>
      </c>
      <c r="Q112">
        <v>6.8</v>
      </c>
      <c r="R112">
        <v>2.8</v>
      </c>
      <c r="S112">
        <v>31.4</v>
      </c>
      <c r="T112">
        <v>0</v>
      </c>
    </row>
    <row r="113" spans="1:20" x14ac:dyDescent="0.3">
      <c r="A113">
        <v>112</v>
      </c>
      <c r="B113" s="2" t="s">
        <v>289</v>
      </c>
      <c r="C113" t="s">
        <v>289</v>
      </c>
      <c r="D113" s="2" t="s">
        <v>40</v>
      </c>
      <c r="E113">
        <v>26</v>
      </c>
      <c r="F113" s="2"/>
      <c r="G113">
        <v>12</v>
      </c>
      <c r="H113">
        <v>3</v>
      </c>
      <c r="I113">
        <v>47</v>
      </c>
      <c r="J113">
        <v>37</v>
      </c>
      <c r="K113">
        <v>0.78700000000000003</v>
      </c>
      <c r="L113">
        <v>374</v>
      </c>
      <c r="M113">
        <v>10.1</v>
      </c>
      <c r="N113">
        <v>2</v>
      </c>
      <c r="O113">
        <v>20</v>
      </c>
      <c r="P113">
        <v>30</v>
      </c>
      <c r="Q113">
        <v>8</v>
      </c>
      <c r="R113">
        <v>3.1</v>
      </c>
      <c r="S113">
        <v>31.2</v>
      </c>
      <c r="T113">
        <v>1</v>
      </c>
    </row>
    <row r="114" spans="1:20" x14ac:dyDescent="0.3">
      <c r="A114">
        <v>113</v>
      </c>
      <c r="B114" s="2" t="s">
        <v>253</v>
      </c>
      <c r="C114" t="s">
        <v>253</v>
      </c>
      <c r="D114" s="2" t="s">
        <v>54</v>
      </c>
      <c r="E114">
        <v>24</v>
      </c>
      <c r="F114" s="2"/>
      <c r="G114">
        <v>8</v>
      </c>
      <c r="H114">
        <v>3</v>
      </c>
      <c r="I114">
        <v>44</v>
      </c>
      <c r="J114">
        <v>37</v>
      </c>
      <c r="K114">
        <v>0.84099999999999997</v>
      </c>
      <c r="L114">
        <v>285</v>
      </c>
      <c r="M114">
        <v>7.7</v>
      </c>
      <c r="N114">
        <v>1</v>
      </c>
      <c r="O114">
        <v>17</v>
      </c>
      <c r="P114">
        <v>29</v>
      </c>
      <c r="Q114">
        <v>6.5</v>
      </c>
      <c r="R114">
        <v>4.5999999999999996</v>
      </c>
      <c r="S114">
        <v>35.6</v>
      </c>
      <c r="T114">
        <v>1</v>
      </c>
    </row>
    <row r="115" spans="1:20" x14ac:dyDescent="0.3">
      <c r="A115">
        <v>114</v>
      </c>
      <c r="B115" s="2" t="s">
        <v>273</v>
      </c>
      <c r="C115" t="s">
        <v>273</v>
      </c>
      <c r="D115" s="2" t="s">
        <v>67</v>
      </c>
      <c r="E115">
        <v>27</v>
      </c>
      <c r="F115" s="2" t="s">
        <v>52</v>
      </c>
      <c r="G115">
        <v>16</v>
      </c>
      <c r="H115">
        <v>9</v>
      </c>
      <c r="I115">
        <v>55</v>
      </c>
      <c r="J115">
        <v>36</v>
      </c>
      <c r="K115">
        <v>0.65500000000000003</v>
      </c>
      <c r="L115">
        <v>418</v>
      </c>
      <c r="M115">
        <v>11.6</v>
      </c>
      <c r="N115">
        <v>2</v>
      </c>
      <c r="O115">
        <v>21</v>
      </c>
      <c r="P115">
        <v>53</v>
      </c>
      <c r="Q115">
        <v>7.6</v>
      </c>
      <c r="R115">
        <v>2.2999999999999998</v>
      </c>
      <c r="S115">
        <v>26.1</v>
      </c>
      <c r="T115">
        <v>0</v>
      </c>
    </row>
    <row r="116" spans="1:20" x14ac:dyDescent="0.3">
      <c r="A116">
        <v>115</v>
      </c>
      <c r="B116" s="2" t="s">
        <v>269</v>
      </c>
      <c r="C116" t="s">
        <v>269</v>
      </c>
      <c r="D116" s="2" t="s">
        <v>63</v>
      </c>
      <c r="E116">
        <v>28</v>
      </c>
      <c r="F116" s="2" t="s">
        <v>52</v>
      </c>
      <c r="G116">
        <v>16</v>
      </c>
      <c r="H116">
        <v>6</v>
      </c>
      <c r="I116">
        <v>55</v>
      </c>
      <c r="J116">
        <v>36</v>
      </c>
      <c r="K116">
        <v>0.65500000000000003</v>
      </c>
      <c r="L116">
        <v>311</v>
      </c>
      <c r="M116">
        <v>8.6</v>
      </c>
      <c r="N116">
        <v>4</v>
      </c>
      <c r="O116">
        <v>21</v>
      </c>
      <c r="P116">
        <v>37</v>
      </c>
      <c r="Q116">
        <v>5.7</v>
      </c>
      <c r="R116">
        <v>2.2999999999999998</v>
      </c>
      <c r="S116">
        <v>19.399999999999999</v>
      </c>
      <c r="T116">
        <v>0</v>
      </c>
    </row>
    <row r="117" spans="1:20" x14ac:dyDescent="0.3">
      <c r="A117">
        <v>116</v>
      </c>
      <c r="B117" s="2" t="s">
        <v>1195</v>
      </c>
      <c r="C117" t="s">
        <v>53</v>
      </c>
      <c r="D117" s="2" t="s">
        <v>54</v>
      </c>
      <c r="E117">
        <v>24</v>
      </c>
      <c r="F117" s="2" t="s">
        <v>34</v>
      </c>
      <c r="G117">
        <v>16</v>
      </c>
      <c r="H117">
        <v>16</v>
      </c>
      <c r="I117">
        <v>49</v>
      </c>
      <c r="J117">
        <v>36</v>
      </c>
      <c r="K117">
        <v>0.73499999999999999</v>
      </c>
      <c r="L117">
        <v>278</v>
      </c>
      <c r="M117">
        <v>7.7</v>
      </c>
      <c r="N117">
        <v>0</v>
      </c>
      <c r="O117">
        <v>13</v>
      </c>
      <c r="P117">
        <v>32</v>
      </c>
      <c r="Q117">
        <v>5.7</v>
      </c>
      <c r="R117">
        <v>2.2999999999999998</v>
      </c>
      <c r="S117">
        <v>17.399999999999999</v>
      </c>
      <c r="T117">
        <v>3</v>
      </c>
    </row>
    <row r="118" spans="1:20" x14ac:dyDescent="0.3">
      <c r="A118">
        <v>117</v>
      </c>
      <c r="B118" s="2" t="s">
        <v>188</v>
      </c>
      <c r="C118" t="s">
        <v>188</v>
      </c>
      <c r="D118" s="2" t="s">
        <v>116</v>
      </c>
      <c r="E118">
        <v>28</v>
      </c>
      <c r="F118" s="2" t="s">
        <v>1174</v>
      </c>
      <c r="G118">
        <v>13</v>
      </c>
      <c r="H118">
        <v>9</v>
      </c>
      <c r="I118">
        <v>47</v>
      </c>
      <c r="J118">
        <v>36</v>
      </c>
      <c r="K118">
        <v>0.76600000000000001</v>
      </c>
      <c r="L118">
        <v>370</v>
      </c>
      <c r="M118">
        <v>10.3</v>
      </c>
      <c r="N118">
        <v>4</v>
      </c>
      <c r="O118">
        <v>17</v>
      </c>
      <c r="P118">
        <v>31</v>
      </c>
      <c r="Q118">
        <v>7.9</v>
      </c>
      <c r="R118">
        <v>2.8</v>
      </c>
      <c r="S118">
        <v>28.5</v>
      </c>
      <c r="T118">
        <v>1</v>
      </c>
    </row>
    <row r="119" spans="1:20" x14ac:dyDescent="0.3">
      <c r="A119">
        <v>118</v>
      </c>
      <c r="B119" s="2" t="s">
        <v>193</v>
      </c>
      <c r="C119" t="s">
        <v>193</v>
      </c>
      <c r="D119" s="2" t="s">
        <v>63</v>
      </c>
      <c r="E119">
        <v>26</v>
      </c>
      <c r="F119" s="2"/>
      <c r="G119">
        <v>14</v>
      </c>
      <c r="H119">
        <v>4</v>
      </c>
      <c r="I119">
        <v>69</v>
      </c>
      <c r="J119">
        <v>36</v>
      </c>
      <c r="K119">
        <v>0.52200000000000002</v>
      </c>
      <c r="L119">
        <v>645</v>
      </c>
      <c r="M119">
        <v>17.899999999999999</v>
      </c>
      <c r="N119">
        <v>6</v>
      </c>
      <c r="O119">
        <v>29</v>
      </c>
      <c r="P119">
        <v>44</v>
      </c>
      <c r="Q119">
        <v>9.3000000000000007</v>
      </c>
      <c r="R119">
        <v>2.6</v>
      </c>
      <c r="S119">
        <v>46.1</v>
      </c>
      <c r="T119">
        <v>0</v>
      </c>
    </row>
    <row r="120" spans="1:20" x14ac:dyDescent="0.3">
      <c r="A120">
        <v>119</v>
      </c>
      <c r="B120" s="2" t="s">
        <v>298</v>
      </c>
      <c r="C120" t="s">
        <v>298</v>
      </c>
      <c r="D120" s="2" t="s">
        <v>70</v>
      </c>
      <c r="E120">
        <v>26</v>
      </c>
      <c r="F120" s="2"/>
      <c r="G120">
        <v>16</v>
      </c>
      <c r="H120">
        <v>0</v>
      </c>
      <c r="I120">
        <v>43</v>
      </c>
      <c r="J120">
        <v>36</v>
      </c>
      <c r="K120">
        <v>0.83699999999999997</v>
      </c>
      <c r="L120">
        <v>323</v>
      </c>
      <c r="M120">
        <v>9</v>
      </c>
      <c r="N120">
        <v>0</v>
      </c>
      <c r="O120">
        <v>15</v>
      </c>
      <c r="P120">
        <v>33</v>
      </c>
      <c r="Q120">
        <v>7.5</v>
      </c>
      <c r="R120">
        <v>2.2999999999999998</v>
      </c>
      <c r="S120">
        <v>20.2</v>
      </c>
      <c r="T120">
        <v>2</v>
      </c>
    </row>
    <row r="121" spans="1:20" x14ac:dyDescent="0.3">
      <c r="A121">
        <v>120</v>
      </c>
      <c r="B121" s="2" t="s">
        <v>308</v>
      </c>
      <c r="C121" t="s">
        <v>308</v>
      </c>
      <c r="D121" s="2" t="s">
        <v>46</v>
      </c>
      <c r="E121">
        <v>21</v>
      </c>
      <c r="F121" s="2"/>
      <c r="G121">
        <v>16</v>
      </c>
      <c r="H121">
        <v>7</v>
      </c>
      <c r="I121">
        <v>47</v>
      </c>
      <c r="J121">
        <v>36</v>
      </c>
      <c r="K121">
        <v>0.76600000000000001</v>
      </c>
      <c r="L121">
        <v>311</v>
      </c>
      <c r="M121">
        <v>8.6</v>
      </c>
      <c r="N121">
        <v>2</v>
      </c>
      <c r="O121">
        <v>17</v>
      </c>
      <c r="P121">
        <v>29</v>
      </c>
      <c r="Q121">
        <v>6.6</v>
      </c>
      <c r="R121">
        <v>2.2999999999999998</v>
      </c>
      <c r="S121">
        <v>19.399999999999999</v>
      </c>
      <c r="T121">
        <v>1</v>
      </c>
    </row>
    <row r="122" spans="1:20" x14ac:dyDescent="0.3">
      <c r="A122">
        <v>121</v>
      </c>
      <c r="B122" s="2" t="s">
        <v>292</v>
      </c>
      <c r="C122" t="s">
        <v>292</v>
      </c>
      <c r="D122" s="2" t="s">
        <v>130</v>
      </c>
      <c r="E122">
        <v>32</v>
      </c>
      <c r="F122" s="2" t="s">
        <v>49</v>
      </c>
      <c r="G122">
        <v>11</v>
      </c>
      <c r="H122">
        <v>10</v>
      </c>
      <c r="I122">
        <v>58</v>
      </c>
      <c r="J122">
        <v>36</v>
      </c>
      <c r="K122">
        <v>0.621</v>
      </c>
      <c r="L122">
        <v>433</v>
      </c>
      <c r="M122">
        <v>12</v>
      </c>
      <c r="N122">
        <v>1</v>
      </c>
      <c r="O122">
        <v>22</v>
      </c>
      <c r="P122">
        <v>47</v>
      </c>
      <c r="Q122">
        <v>7.5</v>
      </c>
      <c r="R122">
        <v>3.3</v>
      </c>
      <c r="S122">
        <v>39.4</v>
      </c>
      <c r="T122">
        <v>0</v>
      </c>
    </row>
    <row r="123" spans="1:20" x14ac:dyDescent="0.3">
      <c r="A123">
        <v>122</v>
      </c>
      <c r="B123" s="2" t="s">
        <v>209</v>
      </c>
      <c r="C123" t="s">
        <v>209</v>
      </c>
      <c r="D123" s="2" t="s">
        <v>70</v>
      </c>
      <c r="E123">
        <v>26</v>
      </c>
      <c r="F123" s="2"/>
      <c r="G123">
        <v>16</v>
      </c>
      <c r="H123">
        <v>3</v>
      </c>
      <c r="I123">
        <v>41</v>
      </c>
      <c r="J123">
        <v>36</v>
      </c>
      <c r="K123">
        <v>0.878</v>
      </c>
      <c r="L123">
        <v>292</v>
      </c>
      <c r="M123">
        <v>8.1</v>
      </c>
      <c r="N123">
        <v>0</v>
      </c>
      <c r="O123">
        <v>10</v>
      </c>
      <c r="P123">
        <v>28</v>
      </c>
      <c r="Q123">
        <v>7.1</v>
      </c>
      <c r="R123">
        <v>2.2999999999999998</v>
      </c>
      <c r="S123">
        <v>18.3</v>
      </c>
      <c r="T123">
        <v>0</v>
      </c>
    </row>
    <row r="124" spans="1:20" x14ac:dyDescent="0.3">
      <c r="A124">
        <v>123</v>
      </c>
      <c r="B124" s="2" t="s">
        <v>245</v>
      </c>
      <c r="C124" t="s">
        <v>245</v>
      </c>
      <c r="D124" s="2" t="s">
        <v>42</v>
      </c>
      <c r="E124">
        <v>24</v>
      </c>
      <c r="F124" s="2"/>
      <c r="G124">
        <v>16</v>
      </c>
      <c r="H124">
        <v>3</v>
      </c>
      <c r="I124">
        <v>52</v>
      </c>
      <c r="J124">
        <v>35</v>
      </c>
      <c r="K124">
        <v>0.67300000000000004</v>
      </c>
      <c r="L124">
        <v>477</v>
      </c>
      <c r="M124">
        <v>13.6</v>
      </c>
      <c r="N124">
        <v>3</v>
      </c>
      <c r="O124">
        <v>24</v>
      </c>
      <c r="P124">
        <v>43</v>
      </c>
      <c r="Q124">
        <v>9.1999999999999993</v>
      </c>
      <c r="R124">
        <v>2.2000000000000002</v>
      </c>
      <c r="S124">
        <v>29.8</v>
      </c>
      <c r="T124">
        <v>0</v>
      </c>
    </row>
    <row r="125" spans="1:20" x14ac:dyDescent="0.3">
      <c r="A125">
        <v>124</v>
      </c>
      <c r="B125" s="2" t="s">
        <v>113</v>
      </c>
      <c r="C125" t="s">
        <v>113</v>
      </c>
      <c r="D125" s="2" t="s">
        <v>114</v>
      </c>
      <c r="E125">
        <v>25</v>
      </c>
      <c r="F125" s="2" t="s">
        <v>34</v>
      </c>
      <c r="G125">
        <v>16</v>
      </c>
      <c r="H125">
        <v>16</v>
      </c>
      <c r="I125">
        <v>48</v>
      </c>
      <c r="J125">
        <v>35</v>
      </c>
      <c r="K125">
        <v>0.72899999999999998</v>
      </c>
      <c r="L125">
        <v>196</v>
      </c>
      <c r="M125">
        <v>5.6</v>
      </c>
      <c r="N125">
        <v>0</v>
      </c>
      <c r="O125">
        <v>9</v>
      </c>
      <c r="P125">
        <v>36</v>
      </c>
      <c r="Q125">
        <v>4.0999999999999996</v>
      </c>
      <c r="R125">
        <v>2.2000000000000002</v>
      </c>
      <c r="S125">
        <v>12.3</v>
      </c>
      <c r="T125">
        <v>0</v>
      </c>
    </row>
    <row r="126" spans="1:20" x14ac:dyDescent="0.3">
      <c r="A126">
        <v>125</v>
      </c>
      <c r="B126" s="2" t="s">
        <v>77</v>
      </c>
      <c r="C126" t="s">
        <v>77</v>
      </c>
      <c r="D126" s="2" t="s">
        <v>78</v>
      </c>
      <c r="E126">
        <v>23</v>
      </c>
      <c r="F126" s="2" t="s">
        <v>34</v>
      </c>
      <c r="G126">
        <v>16</v>
      </c>
      <c r="H126">
        <v>15</v>
      </c>
      <c r="I126">
        <v>45</v>
      </c>
      <c r="J126">
        <v>35</v>
      </c>
      <c r="K126">
        <v>0.77800000000000002</v>
      </c>
      <c r="L126">
        <v>287</v>
      </c>
      <c r="M126">
        <v>8.1999999999999993</v>
      </c>
      <c r="N126">
        <v>3</v>
      </c>
      <c r="O126">
        <v>14</v>
      </c>
      <c r="P126">
        <v>33</v>
      </c>
      <c r="Q126">
        <v>6.4</v>
      </c>
      <c r="R126">
        <v>2.2000000000000002</v>
      </c>
      <c r="S126">
        <v>17.899999999999999</v>
      </c>
      <c r="T126">
        <v>0</v>
      </c>
    </row>
    <row r="127" spans="1:20" x14ac:dyDescent="0.3">
      <c r="A127">
        <v>126</v>
      </c>
      <c r="B127" s="2" t="s">
        <v>320</v>
      </c>
      <c r="C127" t="s">
        <v>320</v>
      </c>
      <c r="D127" s="2" t="s">
        <v>63</v>
      </c>
      <c r="E127">
        <v>25</v>
      </c>
      <c r="F127" s="2"/>
      <c r="G127">
        <v>16</v>
      </c>
      <c r="H127">
        <v>0</v>
      </c>
      <c r="I127">
        <v>46</v>
      </c>
      <c r="J127">
        <v>35</v>
      </c>
      <c r="K127">
        <v>0.76100000000000001</v>
      </c>
      <c r="L127">
        <v>286</v>
      </c>
      <c r="M127">
        <v>8.1999999999999993</v>
      </c>
      <c r="N127">
        <v>0</v>
      </c>
      <c r="O127">
        <v>14</v>
      </c>
      <c r="P127">
        <v>21</v>
      </c>
      <c r="Q127">
        <v>6.2</v>
      </c>
      <c r="R127">
        <v>2.2000000000000002</v>
      </c>
      <c r="S127">
        <v>17.899999999999999</v>
      </c>
      <c r="T127">
        <v>2</v>
      </c>
    </row>
    <row r="128" spans="1:20" x14ac:dyDescent="0.3">
      <c r="A128">
        <v>127</v>
      </c>
      <c r="B128" s="2" t="s">
        <v>241</v>
      </c>
      <c r="C128" t="s">
        <v>241</v>
      </c>
      <c r="D128" s="2" t="s">
        <v>40</v>
      </c>
      <c r="E128">
        <v>24</v>
      </c>
      <c r="F128" s="2" t="s">
        <v>52</v>
      </c>
      <c r="G128">
        <v>16</v>
      </c>
      <c r="H128">
        <v>14</v>
      </c>
      <c r="I128">
        <v>44</v>
      </c>
      <c r="J128">
        <v>35</v>
      </c>
      <c r="K128">
        <v>0.79500000000000004</v>
      </c>
      <c r="L128">
        <v>439</v>
      </c>
      <c r="M128">
        <v>12.5</v>
      </c>
      <c r="N128">
        <v>3</v>
      </c>
      <c r="O128">
        <v>16</v>
      </c>
      <c r="P128">
        <v>57</v>
      </c>
      <c r="Q128">
        <v>10</v>
      </c>
      <c r="R128">
        <v>2.2000000000000002</v>
      </c>
      <c r="S128">
        <v>27.4</v>
      </c>
      <c r="T128">
        <v>0</v>
      </c>
    </row>
    <row r="129" spans="1:20" x14ac:dyDescent="0.3">
      <c r="A129">
        <v>128</v>
      </c>
      <c r="B129" s="2" t="s">
        <v>314</v>
      </c>
      <c r="C129" t="s">
        <v>314</v>
      </c>
      <c r="D129" s="2" t="s">
        <v>42</v>
      </c>
      <c r="E129">
        <v>25</v>
      </c>
      <c r="F129" s="2" t="s">
        <v>1189</v>
      </c>
      <c r="G129">
        <v>16</v>
      </c>
      <c r="H129">
        <v>6</v>
      </c>
      <c r="I129">
        <v>55</v>
      </c>
      <c r="J129">
        <v>34</v>
      </c>
      <c r="K129">
        <v>0.61799999999999999</v>
      </c>
      <c r="L129">
        <v>287</v>
      </c>
      <c r="M129">
        <v>8.4</v>
      </c>
      <c r="N129">
        <v>2</v>
      </c>
      <c r="O129">
        <v>16</v>
      </c>
      <c r="P129">
        <v>31</v>
      </c>
      <c r="Q129">
        <v>5.2</v>
      </c>
      <c r="R129">
        <v>2.1</v>
      </c>
      <c r="S129">
        <v>17.899999999999999</v>
      </c>
      <c r="T129">
        <v>2</v>
      </c>
    </row>
    <row r="130" spans="1:20" x14ac:dyDescent="0.3">
      <c r="A130">
        <v>129</v>
      </c>
      <c r="B130" s="2" t="s">
        <v>179</v>
      </c>
      <c r="C130" t="s">
        <v>179</v>
      </c>
      <c r="D130" s="2" t="s">
        <v>180</v>
      </c>
      <c r="E130">
        <v>24</v>
      </c>
      <c r="F130" s="2" t="s">
        <v>34</v>
      </c>
      <c r="G130">
        <v>10</v>
      </c>
      <c r="H130">
        <v>10</v>
      </c>
      <c r="I130">
        <v>38</v>
      </c>
      <c r="J130">
        <v>34</v>
      </c>
      <c r="K130">
        <v>0.89500000000000002</v>
      </c>
      <c r="L130">
        <v>251</v>
      </c>
      <c r="M130">
        <v>7.4</v>
      </c>
      <c r="N130">
        <v>3</v>
      </c>
      <c r="O130">
        <v>14</v>
      </c>
      <c r="P130">
        <v>26</v>
      </c>
      <c r="Q130">
        <v>6.6</v>
      </c>
      <c r="R130">
        <v>3.4</v>
      </c>
      <c r="S130">
        <v>25.1</v>
      </c>
      <c r="T130">
        <v>1</v>
      </c>
    </row>
    <row r="131" spans="1:20" x14ac:dyDescent="0.3">
      <c r="A131">
        <v>130</v>
      </c>
      <c r="B131" s="2" t="s">
        <v>226</v>
      </c>
      <c r="C131" t="s">
        <v>226</v>
      </c>
      <c r="D131" s="2" t="s">
        <v>67</v>
      </c>
      <c r="E131">
        <v>33</v>
      </c>
      <c r="F131" s="2" t="s">
        <v>52</v>
      </c>
      <c r="G131">
        <v>16</v>
      </c>
      <c r="H131">
        <v>14</v>
      </c>
      <c r="I131">
        <v>48</v>
      </c>
      <c r="J131">
        <v>34</v>
      </c>
      <c r="K131">
        <v>0.70799999999999996</v>
      </c>
      <c r="L131">
        <v>341</v>
      </c>
      <c r="M131">
        <v>10</v>
      </c>
      <c r="N131">
        <v>7</v>
      </c>
      <c r="O131">
        <v>22</v>
      </c>
      <c r="P131">
        <v>24</v>
      </c>
      <c r="Q131">
        <v>7.1</v>
      </c>
      <c r="R131">
        <v>2.1</v>
      </c>
      <c r="S131">
        <v>21.3</v>
      </c>
      <c r="T131">
        <v>0</v>
      </c>
    </row>
    <row r="132" spans="1:20" x14ac:dyDescent="0.3">
      <c r="A132">
        <v>131</v>
      </c>
      <c r="B132" s="2" t="s">
        <v>252</v>
      </c>
      <c r="C132" t="s">
        <v>252</v>
      </c>
      <c r="D132" s="2" t="s">
        <v>130</v>
      </c>
      <c r="E132">
        <v>29</v>
      </c>
      <c r="F132" s="2" t="s">
        <v>52</v>
      </c>
      <c r="G132">
        <v>13</v>
      </c>
      <c r="H132">
        <v>13</v>
      </c>
      <c r="I132">
        <v>41</v>
      </c>
      <c r="J132">
        <v>34</v>
      </c>
      <c r="K132">
        <v>0.82899999999999996</v>
      </c>
      <c r="L132">
        <v>320</v>
      </c>
      <c r="M132">
        <v>9.4</v>
      </c>
      <c r="N132">
        <v>5</v>
      </c>
      <c r="O132">
        <v>19</v>
      </c>
      <c r="P132">
        <v>45</v>
      </c>
      <c r="Q132">
        <v>7.8</v>
      </c>
      <c r="R132">
        <v>2.6</v>
      </c>
      <c r="S132">
        <v>24.6</v>
      </c>
      <c r="T132">
        <v>0</v>
      </c>
    </row>
    <row r="133" spans="1:20" x14ac:dyDescent="0.3">
      <c r="A133">
        <v>132</v>
      </c>
      <c r="B133" s="2" t="s">
        <v>288</v>
      </c>
      <c r="C133" t="s">
        <v>288</v>
      </c>
      <c r="D133" s="2" t="s">
        <v>63</v>
      </c>
      <c r="E133">
        <v>25</v>
      </c>
      <c r="F133" s="2" t="s">
        <v>52</v>
      </c>
      <c r="G133">
        <v>14</v>
      </c>
      <c r="H133">
        <v>14</v>
      </c>
      <c r="I133">
        <v>53</v>
      </c>
      <c r="J133">
        <v>34</v>
      </c>
      <c r="K133">
        <v>0.64200000000000002</v>
      </c>
      <c r="L133">
        <v>459</v>
      </c>
      <c r="M133">
        <v>13.5</v>
      </c>
      <c r="N133">
        <v>1</v>
      </c>
      <c r="O133">
        <v>23</v>
      </c>
      <c r="P133">
        <v>33</v>
      </c>
      <c r="Q133">
        <v>8.6999999999999993</v>
      </c>
      <c r="R133">
        <v>2.4</v>
      </c>
      <c r="S133">
        <v>32.799999999999997</v>
      </c>
      <c r="T133">
        <v>1</v>
      </c>
    </row>
    <row r="134" spans="1:20" x14ac:dyDescent="0.3">
      <c r="A134">
        <v>133</v>
      </c>
      <c r="B134" s="2" t="s">
        <v>290</v>
      </c>
      <c r="C134" t="s">
        <v>290</v>
      </c>
      <c r="D134" s="2" t="s">
        <v>72</v>
      </c>
      <c r="E134">
        <v>26</v>
      </c>
      <c r="F134" s="2"/>
      <c r="G134">
        <v>16</v>
      </c>
      <c r="H134">
        <v>3</v>
      </c>
      <c r="I134">
        <v>42</v>
      </c>
      <c r="J134">
        <v>34</v>
      </c>
      <c r="K134">
        <v>0.81</v>
      </c>
      <c r="L134">
        <v>233</v>
      </c>
      <c r="M134">
        <v>6.9</v>
      </c>
      <c r="N134">
        <v>1</v>
      </c>
      <c r="O134">
        <v>7</v>
      </c>
      <c r="P134">
        <v>26</v>
      </c>
      <c r="Q134">
        <v>5.5</v>
      </c>
      <c r="R134">
        <v>2.1</v>
      </c>
      <c r="S134">
        <v>14.6</v>
      </c>
      <c r="T134">
        <v>0</v>
      </c>
    </row>
    <row r="135" spans="1:20" x14ac:dyDescent="0.3">
      <c r="A135">
        <v>134</v>
      </c>
      <c r="B135" s="2" t="s">
        <v>172</v>
      </c>
      <c r="C135" t="s">
        <v>172</v>
      </c>
      <c r="D135" s="2" t="s">
        <v>48</v>
      </c>
      <c r="E135">
        <v>29</v>
      </c>
      <c r="F135" s="2" t="s">
        <v>1174</v>
      </c>
      <c r="G135">
        <v>16</v>
      </c>
      <c r="H135">
        <v>8</v>
      </c>
      <c r="I135">
        <v>43</v>
      </c>
      <c r="J135">
        <v>34</v>
      </c>
      <c r="K135">
        <v>0.79100000000000004</v>
      </c>
      <c r="L135">
        <v>235</v>
      </c>
      <c r="M135">
        <v>6.9</v>
      </c>
      <c r="N135">
        <v>1</v>
      </c>
      <c r="O135">
        <v>9</v>
      </c>
      <c r="P135">
        <v>30</v>
      </c>
      <c r="Q135">
        <v>5.5</v>
      </c>
      <c r="R135">
        <v>2.1</v>
      </c>
      <c r="S135">
        <v>14.7</v>
      </c>
      <c r="T135">
        <v>0</v>
      </c>
    </row>
    <row r="136" spans="1:20" x14ac:dyDescent="0.3">
      <c r="A136">
        <v>135</v>
      </c>
      <c r="B136" s="2" t="s">
        <v>228</v>
      </c>
      <c r="C136" t="s">
        <v>228</v>
      </c>
      <c r="D136" s="2" t="s">
        <v>135</v>
      </c>
      <c r="E136">
        <v>22</v>
      </c>
      <c r="F136" s="2"/>
      <c r="G136">
        <v>16</v>
      </c>
      <c r="H136">
        <v>2</v>
      </c>
      <c r="I136">
        <v>56</v>
      </c>
      <c r="J136">
        <v>34</v>
      </c>
      <c r="K136">
        <v>0.60699999999999998</v>
      </c>
      <c r="L136">
        <v>310</v>
      </c>
      <c r="M136">
        <v>9.1</v>
      </c>
      <c r="N136">
        <v>4</v>
      </c>
      <c r="O136">
        <v>18</v>
      </c>
      <c r="P136">
        <v>65</v>
      </c>
      <c r="Q136">
        <v>5.5</v>
      </c>
      <c r="R136">
        <v>2.1</v>
      </c>
      <c r="S136">
        <v>19.399999999999999</v>
      </c>
      <c r="T136">
        <v>1</v>
      </c>
    </row>
    <row r="137" spans="1:20" x14ac:dyDescent="0.3">
      <c r="A137">
        <v>136</v>
      </c>
      <c r="B137" s="2" t="s">
        <v>318</v>
      </c>
      <c r="C137" t="s">
        <v>318</v>
      </c>
      <c r="D137" s="2" t="s">
        <v>116</v>
      </c>
      <c r="E137">
        <v>26</v>
      </c>
      <c r="F137" s="2"/>
      <c r="G137">
        <v>11</v>
      </c>
      <c r="H137">
        <v>3</v>
      </c>
      <c r="I137">
        <v>46</v>
      </c>
      <c r="J137">
        <v>32</v>
      </c>
      <c r="K137">
        <v>0.69599999999999995</v>
      </c>
      <c r="L137">
        <v>359</v>
      </c>
      <c r="M137">
        <v>11.2</v>
      </c>
      <c r="N137">
        <v>1</v>
      </c>
      <c r="O137">
        <v>16</v>
      </c>
      <c r="P137">
        <v>58</v>
      </c>
      <c r="Q137">
        <v>7.8</v>
      </c>
      <c r="R137">
        <v>2.9</v>
      </c>
      <c r="S137">
        <v>32.6</v>
      </c>
      <c r="T137">
        <v>1</v>
      </c>
    </row>
    <row r="138" spans="1:20" x14ac:dyDescent="0.3">
      <c r="A138">
        <v>137</v>
      </c>
      <c r="B138" s="2" t="s">
        <v>291</v>
      </c>
      <c r="C138" t="s">
        <v>291</v>
      </c>
      <c r="D138" s="2" t="s">
        <v>72</v>
      </c>
      <c r="E138">
        <v>22</v>
      </c>
      <c r="F138" s="2" t="s">
        <v>1192</v>
      </c>
      <c r="G138">
        <v>12</v>
      </c>
      <c r="H138">
        <v>7</v>
      </c>
      <c r="I138">
        <v>59</v>
      </c>
      <c r="J138">
        <v>32</v>
      </c>
      <c r="K138">
        <v>0.54200000000000004</v>
      </c>
      <c r="L138">
        <v>367</v>
      </c>
      <c r="M138">
        <v>11.5</v>
      </c>
      <c r="N138">
        <v>2</v>
      </c>
      <c r="O138">
        <v>19</v>
      </c>
      <c r="P138">
        <v>39</v>
      </c>
      <c r="Q138">
        <v>6.2</v>
      </c>
      <c r="R138">
        <v>2.7</v>
      </c>
      <c r="S138">
        <v>30.6</v>
      </c>
      <c r="T138">
        <v>0</v>
      </c>
    </row>
    <row r="139" spans="1:20" x14ac:dyDescent="0.3">
      <c r="A139">
        <v>138</v>
      </c>
      <c r="B139" s="2" t="s">
        <v>281</v>
      </c>
      <c r="C139" t="s">
        <v>281</v>
      </c>
      <c r="D139" s="2" t="s">
        <v>86</v>
      </c>
      <c r="E139">
        <v>28</v>
      </c>
      <c r="F139" s="2" t="s">
        <v>49</v>
      </c>
      <c r="G139">
        <v>14</v>
      </c>
      <c r="H139">
        <v>7</v>
      </c>
      <c r="I139">
        <v>47</v>
      </c>
      <c r="J139">
        <v>32</v>
      </c>
      <c r="K139">
        <v>0.68100000000000005</v>
      </c>
      <c r="L139">
        <v>416</v>
      </c>
      <c r="M139">
        <v>13</v>
      </c>
      <c r="N139">
        <v>2</v>
      </c>
      <c r="O139">
        <v>18</v>
      </c>
      <c r="P139">
        <v>27</v>
      </c>
      <c r="Q139">
        <v>8.9</v>
      </c>
      <c r="R139">
        <v>2.2999999999999998</v>
      </c>
      <c r="S139">
        <v>29.7</v>
      </c>
      <c r="T139">
        <v>1</v>
      </c>
    </row>
    <row r="140" spans="1:20" x14ac:dyDescent="0.3">
      <c r="A140">
        <v>139</v>
      </c>
      <c r="B140" s="2" t="s">
        <v>243</v>
      </c>
      <c r="C140" t="s">
        <v>243</v>
      </c>
      <c r="D140" s="2" t="s">
        <v>51</v>
      </c>
      <c r="E140">
        <v>25</v>
      </c>
      <c r="F140" s="2" t="s">
        <v>1189</v>
      </c>
      <c r="G140">
        <v>16</v>
      </c>
      <c r="H140">
        <v>10</v>
      </c>
      <c r="I140">
        <v>55</v>
      </c>
      <c r="J140">
        <v>32</v>
      </c>
      <c r="K140">
        <v>0.58199999999999996</v>
      </c>
      <c r="L140">
        <v>449</v>
      </c>
      <c r="M140">
        <v>14</v>
      </c>
      <c r="N140">
        <v>4</v>
      </c>
      <c r="O140">
        <v>19</v>
      </c>
      <c r="P140">
        <v>44</v>
      </c>
      <c r="Q140">
        <v>8.1999999999999993</v>
      </c>
      <c r="R140">
        <v>2</v>
      </c>
      <c r="S140">
        <v>28.1</v>
      </c>
      <c r="T140">
        <v>0</v>
      </c>
    </row>
    <row r="141" spans="1:20" x14ac:dyDescent="0.3">
      <c r="A141">
        <v>140</v>
      </c>
      <c r="B141" s="2" t="s">
        <v>258</v>
      </c>
      <c r="C141" t="s">
        <v>258</v>
      </c>
      <c r="D141" s="2" t="s">
        <v>86</v>
      </c>
      <c r="E141">
        <v>22</v>
      </c>
      <c r="F141" s="2" t="s">
        <v>49</v>
      </c>
      <c r="G141">
        <v>8</v>
      </c>
      <c r="H141">
        <v>7</v>
      </c>
      <c r="I141">
        <v>60</v>
      </c>
      <c r="J141">
        <v>32</v>
      </c>
      <c r="K141">
        <v>0.53300000000000003</v>
      </c>
      <c r="L141">
        <v>428</v>
      </c>
      <c r="M141">
        <v>13.4</v>
      </c>
      <c r="N141">
        <v>3</v>
      </c>
      <c r="O141">
        <v>24</v>
      </c>
      <c r="P141">
        <v>35</v>
      </c>
      <c r="Q141">
        <v>7.1</v>
      </c>
      <c r="R141">
        <v>4</v>
      </c>
      <c r="S141">
        <v>53.5</v>
      </c>
      <c r="T141">
        <v>2</v>
      </c>
    </row>
    <row r="142" spans="1:20" x14ac:dyDescent="0.3">
      <c r="A142">
        <v>141</v>
      </c>
      <c r="B142" s="2" t="s">
        <v>305</v>
      </c>
      <c r="C142" t="s">
        <v>305</v>
      </c>
      <c r="D142" s="2" t="s">
        <v>37</v>
      </c>
      <c r="E142">
        <v>26</v>
      </c>
      <c r="F142" s="2" t="s">
        <v>52</v>
      </c>
      <c r="G142">
        <v>16</v>
      </c>
      <c r="H142">
        <v>15</v>
      </c>
      <c r="I142">
        <v>43</v>
      </c>
      <c r="J142">
        <v>31</v>
      </c>
      <c r="K142">
        <v>0.72099999999999997</v>
      </c>
      <c r="L142">
        <v>321</v>
      </c>
      <c r="M142">
        <v>10.4</v>
      </c>
      <c r="N142">
        <v>2</v>
      </c>
      <c r="O142">
        <v>13</v>
      </c>
      <c r="P142">
        <v>35</v>
      </c>
      <c r="Q142">
        <v>7.5</v>
      </c>
      <c r="R142">
        <v>1.9</v>
      </c>
      <c r="S142">
        <v>20.100000000000001</v>
      </c>
      <c r="T142">
        <v>0</v>
      </c>
    </row>
    <row r="143" spans="1:20" x14ac:dyDescent="0.3">
      <c r="A143">
        <v>142</v>
      </c>
      <c r="B143" s="2" t="s">
        <v>266</v>
      </c>
      <c r="C143" t="s">
        <v>266</v>
      </c>
      <c r="D143" s="2" t="s">
        <v>104</v>
      </c>
      <c r="E143">
        <v>26</v>
      </c>
      <c r="F143" s="2"/>
      <c r="G143">
        <v>11</v>
      </c>
      <c r="H143">
        <v>2</v>
      </c>
      <c r="I143">
        <v>52</v>
      </c>
      <c r="J143">
        <v>31</v>
      </c>
      <c r="K143">
        <v>0.59599999999999997</v>
      </c>
      <c r="L143">
        <v>375</v>
      </c>
      <c r="M143">
        <v>12.1</v>
      </c>
      <c r="N143">
        <v>3</v>
      </c>
      <c r="O143">
        <v>20</v>
      </c>
      <c r="P143">
        <v>48</v>
      </c>
      <c r="Q143">
        <v>7.2</v>
      </c>
      <c r="R143">
        <v>2.8</v>
      </c>
      <c r="S143">
        <v>34.1</v>
      </c>
      <c r="T143">
        <v>0</v>
      </c>
    </row>
    <row r="144" spans="1:20" x14ac:dyDescent="0.3">
      <c r="A144">
        <v>143</v>
      </c>
      <c r="B144" s="2" t="s">
        <v>79</v>
      </c>
      <c r="C144" t="s">
        <v>79</v>
      </c>
      <c r="D144" s="2" t="s">
        <v>80</v>
      </c>
      <c r="E144">
        <v>25</v>
      </c>
      <c r="F144" s="2" t="s">
        <v>34</v>
      </c>
      <c r="G144">
        <v>15</v>
      </c>
      <c r="H144">
        <v>15</v>
      </c>
      <c r="I144">
        <v>49</v>
      </c>
      <c r="J144">
        <v>31</v>
      </c>
      <c r="K144">
        <v>0.63300000000000001</v>
      </c>
      <c r="L144">
        <v>207</v>
      </c>
      <c r="M144">
        <v>6.7</v>
      </c>
      <c r="N144">
        <v>2</v>
      </c>
      <c r="O144">
        <v>8</v>
      </c>
      <c r="P144">
        <v>23</v>
      </c>
      <c r="Q144">
        <v>4.2</v>
      </c>
      <c r="R144">
        <v>2.1</v>
      </c>
      <c r="S144">
        <v>13.8</v>
      </c>
      <c r="T144">
        <v>3</v>
      </c>
    </row>
    <row r="145" spans="1:20" x14ac:dyDescent="0.3">
      <c r="A145">
        <v>144</v>
      </c>
      <c r="B145" s="2" t="s">
        <v>271</v>
      </c>
      <c r="C145" t="s">
        <v>271</v>
      </c>
      <c r="D145" s="2" t="s">
        <v>44</v>
      </c>
      <c r="E145">
        <v>25</v>
      </c>
      <c r="F145" s="2" t="s">
        <v>1192</v>
      </c>
      <c r="G145">
        <v>16</v>
      </c>
      <c r="H145">
        <v>7</v>
      </c>
      <c r="I145">
        <v>41</v>
      </c>
      <c r="J145">
        <v>31</v>
      </c>
      <c r="K145">
        <v>0.75600000000000001</v>
      </c>
      <c r="L145">
        <v>365</v>
      </c>
      <c r="M145">
        <v>11.8</v>
      </c>
      <c r="N145">
        <v>3</v>
      </c>
      <c r="O145">
        <v>17</v>
      </c>
      <c r="P145">
        <v>42</v>
      </c>
      <c r="Q145">
        <v>8.9</v>
      </c>
      <c r="R145">
        <v>1.9</v>
      </c>
      <c r="S145">
        <v>22.8</v>
      </c>
      <c r="T145">
        <v>1</v>
      </c>
    </row>
    <row r="146" spans="1:20" x14ac:dyDescent="0.3">
      <c r="A146">
        <v>145</v>
      </c>
      <c r="B146" s="2" t="s">
        <v>293</v>
      </c>
      <c r="C146" t="s">
        <v>293</v>
      </c>
      <c r="D146" s="2" t="s">
        <v>46</v>
      </c>
      <c r="E146">
        <v>22</v>
      </c>
      <c r="F146" s="2"/>
      <c r="G146">
        <v>16</v>
      </c>
      <c r="H146">
        <v>6</v>
      </c>
      <c r="I146">
        <v>45</v>
      </c>
      <c r="J146">
        <v>31</v>
      </c>
      <c r="K146">
        <v>0.68899999999999995</v>
      </c>
      <c r="L146">
        <v>294</v>
      </c>
      <c r="M146">
        <v>9.5</v>
      </c>
      <c r="N146">
        <v>3</v>
      </c>
      <c r="O146">
        <v>17</v>
      </c>
      <c r="P146">
        <v>23</v>
      </c>
      <c r="Q146">
        <v>6.5</v>
      </c>
      <c r="R146">
        <v>1.9</v>
      </c>
      <c r="S146">
        <v>18.399999999999999</v>
      </c>
      <c r="T146">
        <v>0</v>
      </c>
    </row>
    <row r="147" spans="1:20" x14ac:dyDescent="0.3">
      <c r="A147">
        <v>146</v>
      </c>
      <c r="B147" s="2" t="s">
        <v>166</v>
      </c>
      <c r="C147" t="s">
        <v>166</v>
      </c>
      <c r="D147" s="2" t="s">
        <v>63</v>
      </c>
      <c r="E147">
        <v>22</v>
      </c>
      <c r="F147" s="2" t="s">
        <v>34</v>
      </c>
      <c r="G147">
        <v>16</v>
      </c>
      <c r="H147">
        <v>9</v>
      </c>
      <c r="I147">
        <v>40</v>
      </c>
      <c r="J147">
        <v>31</v>
      </c>
      <c r="K147">
        <v>0.77500000000000002</v>
      </c>
      <c r="L147">
        <v>309</v>
      </c>
      <c r="M147">
        <v>10</v>
      </c>
      <c r="N147">
        <v>0</v>
      </c>
      <c r="O147">
        <v>12</v>
      </c>
      <c r="P147">
        <v>41</v>
      </c>
      <c r="Q147">
        <v>7.7</v>
      </c>
      <c r="R147">
        <v>1.9</v>
      </c>
      <c r="S147">
        <v>19.3</v>
      </c>
      <c r="T147">
        <v>3</v>
      </c>
    </row>
    <row r="148" spans="1:20" x14ac:dyDescent="0.3">
      <c r="A148">
        <v>147</v>
      </c>
      <c r="B148" s="2" t="s">
        <v>304</v>
      </c>
      <c r="C148" t="s">
        <v>304</v>
      </c>
      <c r="D148" s="2" t="s">
        <v>74</v>
      </c>
      <c r="E148">
        <v>22</v>
      </c>
      <c r="F148" s="2" t="s">
        <v>1192</v>
      </c>
      <c r="G148">
        <v>9</v>
      </c>
      <c r="H148">
        <v>6</v>
      </c>
      <c r="I148">
        <v>42</v>
      </c>
      <c r="J148">
        <v>31</v>
      </c>
      <c r="K148">
        <v>0.73799999999999999</v>
      </c>
      <c r="L148">
        <v>268</v>
      </c>
      <c r="M148">
        <v>8.6</v>
      </c>
      <c r="N148">
        <v>3</v>
      </c>
      <c r="O148">
        <v>12</v>
      </c>
      <c r="P148">
        <v>32</v>
      </c>
      <c r="Q148">
        <v>6.4</v>
      </c>
      <c r="R148">
        <v>3.4</v>
      </c>
      <c r="S148">
        <v>29.8</v>
      </c>
      <c r="T148">
        <v>2</v>
      </c>
    </row>
    <row r="149" spans="1:20" x14ac:dyDescent="0.3">
      <c r="A149">
        <v>148</v>
      </c>
      <c r="B149" s="2" t="s">
        <v>254</v>
      </c>
      <c r="C149" t="s">
        <v>254</v>
      </c>
      <c r="D149" s="2" t="s">
        <v>37</v>
      </c>
      <c r="E149">
        <v>27</v>
      </c>
      <c r="F149" s="2" t="s">
        <v>49</v>
      </c>
      <c r="G149">
        <v>16</v>
      </c>
      <c r="H149">
        <v>11</v>
      </c>
      <c r="I149">
        <v>46</v>
      </c>
      <c r="J149">
        <v>31</v>
      </c>
      <c r="K149">
        <v>0.67400000000000004</v>
      </c>
      <c r="L149">
        <v>339</v>
      </c>
      <c r="M149">
        <v>10.9</v>
      </c>
      <c r="N149">
        <v>5</v>
      </c>
      <c r="O149">
        <v>20</v>
      </c>
      <c r="P149">
        <v>50</v>
      </c>
      <c r="Q149">
        <v>7.4</v>
      </c>
      <c r="R149">
        <v>1.9</v>
      </c>
      <c r="S149">
        <v>21.2</v>
      </c>
      <c r="T149">
        <v>0</v>
      </c>
    </row>
    <row r="150" spans="1:20" x14ac:dyDescent="0.3">
      <c r="A150">
        <v>149</v>
      </c>
      <c r="B150" s="2" t="s">
        <v>323</v>
      </c>
      <c r="C150" t="s">
        <v>323</v>
      </c>
      <c r="D150" s="2" t="s">
        <v>78</v>
      </c>
      <c r="E150">
        <v>28</v>
      </c>
      <c r="F150" s="2"/>
      <c r="G150">
        <v>16</v>
      </c>
      <c r="H150">
        <v>2</v>
      </c>
      <c r="I150">
        <v>43</v>
      </c>
      <c r="J150">
        <v>30</v>
      </c>
      <c r="K150">
        <v>0.69799999999999995</v>
      </c>
      <c r="L150">
        <v>234</v>
      </c>
      <c r="M150">
        <v>7.8</v>
      </c>
      <c r="N150">
        <v>0</v>
      </c>
      <c r="O150">
        <v>7</v>
      </c>
      <c r="P150">
        <v>35</v>
      </c>
      <c r="Q150">
        <v>5.4</v>
      </c>
      <c r="R150">
        <v>1.9</v>
      </c>
      <c r="S150">
        <v>14.6</v>
      </c>
      <c r="T150">
        <v>2</v>
      </c>
    </row>
    <row r="151" spans="1:20" x14ac:dyDescent="0.3">
      <c r="A151">
        <v>150</v>
      </c>
      <c r="B151" s="2" t="s">
        <v>244</v>
      </c>
      <c r="C151" t="s">
        <v>244</v>
      </c>
      <c r="D151" s="2" t="s">
        <v>65</v>
      </c>
      <c r="E151">
        <v>24</v>
      </c>
      <c r="F151" s="2"/>
      <c r="G151">
        <v>16</v>
      </c>
      <c r="H151">
        <v>0</v>
      </c>
      <c r="I151">
        <v>44</v>
      </c>
      <c r="J151">
        <v>30</v>
      </c>
      <c r="K151">
        <v>0.68200000000000005</v>
      </c>
      <c r="L151">
        <v>358</v>
      </c>
      <c r="M151">
        <v>11.9</v>
      </c>
      <c r="N151">
        <v>5</v>
      </c>
      <c r="O151">
        <v>23</v>
      </c>
      <c r="P151">
        <v>30</v>
      </c>
      <c r="Q151">
        <v>8.1</v>
      </c>
      <c r="R151">
        <v>1.9</v>
      </c>
      <c r="S151">
        <v>22.4</v>
      </c>
      <c r="T151">
        <v>0</v>
      </c>
    </row>
    <row r="152" spans="1:20" x14ac:dyDescent="0.3">
      <c r="A152">
        <v>151</v>
      </c>
      <c r="B152" s="2" t="s">
        <v>267</v>
      </c>
      <c r="C152" t="s">
        <v>267</v>
      </c>
      <c r="D152" s="2" t="s">
        <v>48</v>
      </c>
      <c r="E152">
        <v>34</v>
      </c>
      <c r="F152" s="2" t="s">
        <v>49</v>
      </c>
      <c r="G152">
        <v>16</v>
      </c>
      <c r="H152">
        <v>9</v>
      </c>
      <c r="I152">
        <v>56</v>
      </c>
      <c r="J152">
        <v>30</v>
      </c>
      <c r="K152">
        <v>0.53600000000000003</v>
      </c>
      <c r="L152">
        <v>421</v>
      </c>
      <c r="M152">
        <v>14</v>
      </c>
      <c r="N152">
        <v>2</v>
      </c>
      <c r="O152">
        <v>20</v>
      </c>
      <c r="P152">
        <v>45</v>
      </c>
      <c r="Q152">
        <v>7.5</v>
      </c>
      <c r="R152">
        <v>1.9</v>
      </c>
      <c r="S152">
        <v>26.3</v>
      </c>
      <c r="T152">
        <v>0</v>
      </c>
    </row>
    <row r="153" spans="1:20" x14ac:dyDescent="0.3">
      <c r="A153">
        <v>152</v>
      </c>
      <c r="B153" s="2" t="s">
        <v>328</v>
      </c>
      <c r="C153" t="s">
        <v>328</v>
      </c>
      <c r="D153" s="2" t="s">
        <v>135</v>
      </c>
      <c r="E153">
        <v>23</v>
      </c>
      <c r="F153" s="2" t="s">
        <v>49</v>
      </c>
      <c r="G153">
        <v>16</v>
      </c>
      <c r="H153">
        <v>8</v>
      </c>
      <c r="I153">
        <v>44</v>
      </c>
      <c r="J153">
        <v>30</v>
      </c>
      <c r="K153">
        <v>0.68200000000000005</v>
      </c>
      <c r="L153">
        <v>365</v>
      </c>
      <c r="M153">
        <v>12.2</v>
      </c>
      <c r="N153">
        <v>0</v>
      </c>
      <c r="O153">
        <v>16</v>
      </c>
      <c r="P153">
        <v>30</v>
      </c>
      <c r="Q153">
        <v>8.3000000000000007</v>
      </c>
      <c r="R153">
        <v>1.9</v>
      </c>
      <c r="S153">
        <v>22.8</v>
      </c>
      <c r="T153">
        <v>0</v>
      </c>
    </row>
    <row r="154" spans="1:20" x14ac:dyDescent="0.3">
      <c r="A154">
        <v>153</v>
      </c>
      <c r="B154" s="2" t="s">
        <v>296</v>
      </c>
      <c r="C154" t="s">
        <v>296</v>
      </c>
      <c r="D154" s="2" t="s">
        <v>37</v>
      </c>
      <c r="E154">
        <v>26</v>
      </c>
      <c r="F154" s="2"/>
      <c r="G154">
        <v>16</v>
      </c>
      <c r="H154">
        <v>4</v>
      </c>
      <c r="I154">
        <v>39</v>
      </c>
      <c r="J154">
        <v>30</v>
      </c>
      <c r="K154">
        <v>0.76900000000000002</v>
      </c>
      <c r="L154">
        <v>349</v>
      </c>
      <c r="M154">
        <v>11.6</v>
      </c>
      <c r="N154">
        <v>2</v>
      </c>
      <c r="O154">
        <v>16</v>
      </c>
      <c r="P154">
        <v>61</v>
      </c>
      <c r="Q154">
        <v>8.9</v>
      </c>
      <c r="R154">
        <v>1.9</v>
      </c>
      <c r="S154">
        <v>21.8</v>
      </c>
      <c r="T154">
        <v>0</v>
      </c>
    </row>
    <row r="155" spans="1:20" x14ac:dyDescent="0.3">
      <c r="A155">
        <v>154</v>
      </c>
      <c r="B155" s="2" t="s">
        <v>217</v>
      </c>
      <c r="C155" t="s">
        <v>217</v>
      </c>
      <c r="D155" s="2" t="s">
        <v>46</v>
      </c>
      <c r="E155">
        <v>29</v>
      </c>
      <c r="F155" s="2" t="s">
        <v>49</v>
      </c>
      <c r="G155">
        <v>10</v>
      </c>
      <c r="H155">
        <v>10</v>
      </c>
      <c r="I155">
        <v>48</v>
      </c>
      <c r="J155">
        <v>30</v>
      </c>
      <c r="K155">
        <v>0.625</v>
      </c>
      <c r="L155">
        <v>418</v>
      </c>
      <c r="M155">
        <v>13.9</v>
      </c>
      <c r="N155">
        <v>6</v>
      </c>
      <c r="O155">
        <v>18</v>
      </c>
      <c r="P155">
        <v>44</v>
      </c>
      <c r="Q155">
        <v>8.6999999999999993</v>
      </c>
      <c r="R155">
        <v>3</v>
      </c>
      <c r="S155">
        <v>41.8</v>
      </c>
      <c r="T155">
        <v>0</v>
      </c>
    </row>
    <row r="156" spans="1:20" x14ac:dyDescent="0.3">
      <c r="A156">
        <v>155</v>
      </c>
      <c r="B156" s="2" t="s">
        <v>182</v>
      </c>
      <c r="C156" t="s">
        <v>182</v>
      </c>
      <c r="D156" s="2" t="s">
        <v>51</v>
      </c>
      <c r="E156">
        <v>27</v>
      </c>
      <c r="F156" s="2" t="s">
        <v>1174</v>
      </c>
      <c r="G156">
        <v>11</v>
      </c>
      <c r="H156">
        <v>6</v>
      </c>
      <c r="I156">
        <v>37</v>
      </c>
      <c r="J156">
        <v>30</v>
      </c>
      <c r="K156">
        <v>0.81100000000000005</v>
      </c>
      <c r="L156">
        <v>213</v>
      </c>
      <c r="M156">
        <v>7.1</v>
      </c>
      <c r="N156">
        <v>2</v>
      </c>
      <c r="O156">
        <v>10</v>
      </c>
      <c r="P156">
        <v>32</v>
      </c>
      <c r="Q156">
        <v>5.8</v>
      </c>
      <c r="R156">
        <v>2.7</v>
      </c>
      <c r="S156">
        <v>19.399999999999999</v>
      </c>
      <c r="T156">
        <v>1</v>
      </c>
    </row>
    <row r="157" spans="1:20" x14ac:dyDescent="0.3">
      <c r="A157">
        <v>156</v>
      </c>
      <c r="B157" s="2" t="s">
        <v>236</v>
      </c>
      <c r="C157" t="s">
        <v>236</v>
      </c>
      <c r="D157" s="2" t="s">
        <v>101</v>
      </c>
      <c r="E157">
        <v>26</v>
      </c>
      <c r="F157" s="2"/>
      <c r="G157">
        <v>14</v>
      </c>
      <c r="H157">
        <v>4</v>
      </c>
      <c r="I157">
        <v>54</v>
      </c>
      <c r="J157">
        <v>29</v>
      </c>
      <c r="K157">
        <v>0.53700000000000003</v>
      </c>
      <c r="L157">
        <v>397</v>
      </c>
      <c r="M157">
        <v>13.7</v>
      </c>
      <c r="N157">
        <v>5</v>
      </c>
      <c r="O157">
        <v>17</v>
      </c>
      <c r="P157">
        <v>58</v>
      </c>
      <c r="Q157">
        <v>7.4</v>
      </c>
      <c r="R157">
        <v>2.1</v>
      </c>
      <c r="S157">
        <v>28.4</v>
      </c>
      <c r="T157">
        <v>0</v>
      </c>
    </row>
    <row r="158" spans="1:20" x14ac:dyDescent="0.3">
      <c r="A158">
        <v>157</v>
      </c>
      <c r="B158" s="2" t="s">
        <v>257</v>
      </c>
      <c r="C158" t="s">
        <v>257</v>
      </c>
      <c r="D158" s="2" t="s">
        <v>99</v>
      </c>
      <c r="E158">
        <v>28</v>
      </c>
      <c r="F158" s="2" t="s">
        <v>49</v>
      </c>
      <c r="G158">
        <v>9</v>
      </c>
      <c r="H158">
        <v>7</v>
      </c>
      <c r="I158">
        <v>48</v>
      </c>
      <c r="J158">
        <v>29</v>
      </c>
      <c r="K158">
        <v>0.60399999999999998</v>
      </c>
      <c r="L158">
        <v>353</v>
      </c>
      <c r="M158">
        <v>12.2</v>
      </c>
      <c r="N158">
        <v>4</v>
      </c>
      <c r="O158">
        <v>17</v>
      </c>
      <c r="P158">
        <v>53</v>
      </c>
      <c r="Q158">
        <v>7.4</v>
      </c>
      <c r="R158">
        <v>3.2</v>
      </c>
      <c r="S158">
        <v>39.200000000000003</v>
      </c>
      <c r="T158">
        <v>0</v>
      </c>
    </row>
    <row r="159" spans="1:20" x14ac:dyDescent="0.3">
      <c r="A159">
        <v>158</v>
      </c>
      <c r="B159" s="2" t="s">
        <v>175</v>
      </c>
      <c r="C159" t="s">
        <v>175</v>
      </c>
      <c r="D159" s="2" t="s">
        <v>107</v>
      </c>
      <c r="E159">
        <v>22</v>
      </c>
      <c r="F159" s="2" t="s">
        <v>34</v>
      </c>
      <c r="G159">
        <v>12</v>
      </c>
      <c r="H159">
        <v>8</v>
      </c>
      <c r="I159">
        <v>41</v>
      </c>
      <c r="J159">
        <v>29</v>
      </c>
      <c r="K159">
        <v>0.70699999999999996</v>
      </c>
      <c r="L159">
        <v>194</v>
      </c>
      <c r="M159">
        <v>6.7</v>
      </c>
      <c r="N159">
        <v>2</v>
      </c>
      <c r="O159">
        <v>5</v>
      </c>
      <c r="P159">
        <v>49</v>
      </c>
      <c r="Q159">
        <v>4.7</v>
      </c>
      <c r="R159">
        <v>2.4</v>
      </c>
      <c r="S159">
        <v>16.2</v>
      </c>
      <c r="T159">
        <v>4</v>
      </c>
    </row>
    <row r="160" spans="1:20" x14ac:dyDescent="0.3">
      <c r="A160">
        <v>159</v>
      </c>
      <c r="B160" s="2" t="s">
        <v>330</v>
      </c>
      <c r="C160" t="s">
        <v>330</v>
      </c>
      <c r="D160" s="2" t="s">
        <v>114</v>
      </c>
      <c r="E160">
        <v>24</v>
      </c>
      <c r="F160" s="2"/>
      <c r="G160">
        <v>16</v>
      </c>
      <c r="H160">
        <v>2</v>
      </c>
      <c r="I160">
        <v>52</v>
      </c>
      <c r="J160">
        <v>28</v>
      </c>
      <c r="K160">
        <v>0.53800000000000003</v>
      </c>
      <c r="L160">
        <v>297</v>
      </c>
      <c r="M160">
        <v>10.6</v>
      </c>
      <c r="N160">
        <v>1</v>
      </c>
      <c r="O160">
        <v>19</v>
      </c>
      <c r="P160">
        <v>28</v>
      </c>
      <c r="Q160">
        <v>5.7</v>
      </c>
      <c r="R160">
        <v>1.8</v>
      </c>
      <c r="S160">
        <v>18.600000000000001</v>
      </c>
      <c r="T160">
        <v>0</v>
      </c>
    </row>
    <row r="161" spans="1:20" x14ac:dyDescent="0.3">
      <c r="A161">
        <v>160</v>
      </c>
      <c r="B161" s="2" t="s">
        <v>282</v>
      </c>
      <c r="C161" t="s">
        <v>282</v>
      </c>
      <c r="D161" s="2" t="s">
        <v>107</v>
      </c>
      <c r="E161">
        <v>23</v>
      </c>
      <c r="F161" s="2" t="s">
        <v>52</v>
      </c>
      <c r="G161">
        <v>15</v>
      </c>
      <c r="H161">
        <v>11</v>
      </c>
      <c r="I161">
        <v>50</v>
      </c>
      <c r="J161">
        <v>28</v>
      </c>
      <c r="K161">
        <v>0.56000000000000005</v>
      </c>
      <c r="L161">
        <v>388</v>
      </c>
      <c r="M161">
        <v>13.9</v>
      </c>
      <c r="N161">
        <v>2</v>
      </c>
      <c r="O161">
        <v>15</v>
      </c>
      <c r="P161">
        <v>49</v>
      </c>
      <c r="Q161">
        <v>7.8</v>
      </c>
      <c r="R161">
        <v>1.9</v>
      </c>
      <c r="S161">
        <v>25.9</v>
      </c>
      <c r="T161">
        <v>0</v>
      </c>
    </row>
    <row r="162" spans="1:20" x14ac:dyDescent="0.3">
      <c r="A162">
        <v>161</v>
      </c>
      <c r="B162" s="2" t="s">
        <v>203</v>
      </c>
      <c r="C162" t="s">
        <v>203</v>
      </c>
      <c r="D162" s="2" t="s">
        <v>51</v>
      </c>
      <c r="E162">
        <v>31</v>
      </c>
      <c r="F162" s="2" t="s">
        <v>34</v>
      </c>
      <c r="G162">
        <v>13</v>
      </c>
      <c r="H162">
        <v>9</v>
      </c>
      <c r="I162">
        <v>34</v>
      </c>
      <c r="J162">
        <v>28</v>
      </c>
      <c r="K162">
        <v>0.82399999999999995</v>
      </c>
      <c r="L162">
        <v>181</v>
      </c>
      <c r="M162">
        <v>6.5</v>
      </c>
      <c r="N162">
        <v>1</v>
      </c>
      <c r="O162">
        <v>6</v>
      </c>
      <c r="P162">
        <v>23</v>
      </c>
      <c r="Q162">
        <v>5.3</v>
      </c>
      <c r="R162">
        <v>2.2000000000000002</v>
      </c>
      <c r="S162">
        <v>13.9</v>
      </c>
      <c r="T162">
        <v>3</v>
      </c>
    </row>
    <row r="163" spans="1:20" x14ac:dyDescent="0.3">
      <c r="A163">
        <v>162</v>
      </c>
      <c r="B163" s="2" t="s">
        <v>329</v>
      </c>
      <c r="C163" t="s">
        <v>329</v>
      </c>
      <c r="D163" s="2" t="s">
        <v>135</v>
      </c>
      <c r="E163">
        <v>27</v>
      </c>
      <c r="F163" s="2" t="s">
        <v>49</v>
      </c>
      <c r="G163">
        <v>10</v>
      </c>
      <c r="H163">
        <v>6</v>
      </c>
      <c r="I163">
        <v>42</v>
      </c>
      <c r="J163">
        <v>28</v>
      </c>
      <c r="K163">
        <v>0.66700000000000004</v>
      </c>
      <c r="L163">
        <v>245</v>
      </c>
      <c r="M163">
        <v>8.8000000000000007</v>
      </c>
      <c r="N163">
        <v>2</v>
      </c>
      <c r="O163">
        <v>13</v>
      </c>
      <c r="P163">
        <v>22</v>
      </c>
      <c r="Q163">
        <v>5.8</v>
      </c>
      <c r="R163">
        <v>2.8</v>
      </c>
      <c r="S163">
        <v>24.5</v>
      </c>
      <c r="T163">
        <v>0</v>
      </c>
    </row>
    <row r="164" spans="1:20" x14ac:dyDescent="0.3">
      <c r="A164">
        <v>163</v>
      </c>
      <c r="B164" s="2" t="s">
        <v>248</v>
      </c>
      <c r="C164" t="s">
        <v>248</v>
      </c>
      <c r="D164" s="2" t="s">
        <v>78</v>
      </c>
      <c r="E164">
        <v>25</v>
      </c>
      <c r="F164" s="2" t="s">
        <v>49</v>
      </c>
      <c r="G164">
        <v>8</v>
      </c>
      <c r="H164">
        <v>8</v>
      </c>
      <c r="I164">
        <v>56</v>
      </c>
      <c r="J164">
        <v>28</v>
      </c>
      <c r="K164">
        <v>0.5</v>
      </c>
      <c r="L164">
        <v>506</v>
      </c>
      <c r="M164">
        <v>18.100000000000001</v>
      </c>
      <c r="N164">
        <v>3</v>
      </c>
      <c r="O164">
        <v>22</v>
      </c>
      <c r="P164">
        <v>66</v>
      </c>
      <c r="Q164">
        <v>9</v>
      </c>
      <c r="R164">
        <v>3.5</v>
      </c>
      <c r="S164">
        <v>63.3</v>
      </c>
      <c r="T164">
        <v>1</v>
      </c>
    </row>
    <row r="165" spans="1:20" x14ac:dyDescent="0.3">
      <c r="A165">
        <v>164</v>
      </c>
      <c r="B165" s="2" t="s">
        <v>344</v>
      </c>
      <c r="C165" t="s">
        <v>344</v>
      </c>
      <c r="D165" s="2" t="s">
        <v>76</v>
      </c>
      <c r="E165">
        <v>24</v>
      </c>
      <c r="F165" s="2"/>
      <c r="G165">
        <v>7</v>
      </c>
      <c r="H165">
        <v>3</v>
      </c>
      <c r="I165">
        <v>40</v>
      </c>
      <c r="J165">
        <v>28</v>
      </c>
      <c r="K165">
        <v>0.7</v>
      </c>
      <c r="L165">
        <v>254</v>
      </c>
      <c r="M165">
        <v>9.1</v>
      </c>
      <c r="N165">
        <v>1</v>
      </c>
      <c r="O165">
        <v>18</v>
      </c>
      <c r="P165">
        <v>38</v>
      </c>
      <c r="Q165">
        <v>6.4</v>
      </c>
      <c r="R165">
        <v>4</v>
      </c>
      <c r="S165">
        <v>36.299999999999997</v>
      </c>
      <c r="T165">
        <v>0</v>
      </c>
    </row>
    <row r="166" spans="1:20" x14ac:dyDescent="0.3">
      <c r="A166">
        <v>165</v>
      </c>
      <c r="B166" s="2" t="s">
        <v>353</v>
      </c>
      <c r="C166" t="s">
        <v>353</v>
      </c>
      <c r="D166" s="2" t="s">
        <v>33</v>
      </c>
      <c r="E166">
        <v>30</v>
      </c>
      <c r="F166" s="2" t="s">
        <v>49</v>
      </c>
      <c r="G166">
        <v>16</v>
      </c>
      <c r="H166">
        <v>9</v>
      </c>
      <c r="I166">
        <v>58</v>
      </c>
      <c r="J166">
        <v>28</v>
      </c>
      <c r="K166">
        <v>0.48299999999999998</v>
      </c>
      <c r="L166">
        <v>296</v>
      </c>
      <c r="M166">
        <v>10.6</v>
      </c>
      <c r="N166">
        <v>0</v>
      </c>
      <c r="O166">
        <v>16</v>
      </c>
      <c r="P166">
        <v>33</v>
      </c>
      <c r="Q166">
        <v>5.0999999999999996</v>
      </c>
      <c r="R166">
        <v>1.8</v>
      </c>
      <c r="S166">
        <v>18.5</v>
      </c>
      <c r="T166">
        <v>0</v>
      </c>
    </row>
    <row r="167" spans="1:20" x14ac:dyDescent="0.3">
      <c r="A167">
        <v>166</v>
      </c>
      <c r="B167" s="2" t="s">
        <v>231</v>
      </c>
      <c r="C167" t="s">
        <v>231</v>
      </c>
      <c r="D167" s="2" t="s">
        <v>101</v>
      </c>
      <c r="E167">
        <v>29</v>
      </c>
      <c r="F167" s="2"/>
      <c r="G167">
        <v>13</v>
      </c>
      <c r="H167">
        <v>1</v>
      </c>
      <c r="I167">
        <v>38</v>
      </c>
      <c r="J167">
        <v>27</v>
      </c>
      <c r="K167">
        <v>0.71099999999999997</v>
      </c>
      <c r="L167">
        <v>279</v>
      </c>
      <c r="M167">
        <v>10.3</v>
      </c>
      <c r="N167">
        <v>0</v>
      </c>
      <c r="O167">
        <v>10</v>
      </c>
      <c r="P167">
        <v>32</v>
      </c>
      <c r="Q167">
        <v>7.3</v>
      </c>
      <c r="R167">
        <v>2.1</v>
      </c>
      <c r="S167">
        <v>21.5</v>
      </c>
      <c r="T167">
        <v>1</v>
      </c>
    </row>
    <row r="168" spans="1:20" x14ac:dyDescent="0.3">
      <c r="A168">
        <v>167</v>
      </c>
      <c r="B168" s="2" t="s">
        <v>295</v>
      </c>
      <c r="C168" t="s">
        <v>295</v>
      </c>
      <c r="D168" s="2" t="s">
        <v>111</v>
      </c>
      <c r="E168">
        <v>28</v>
      </c>
      <c r="F168" s="2"/>
      <c r="G168">
        <v>11</v>
      </c>
      <c r="H168">
        <v>7</v>
      </c>
      <c r="I168">
        <v>47</v>
      </c>
      <c r="J168">
        <v>27</v>
      </c>
      <c r="K168">
        <v>0.57399999999999995</v>
      </c>
      <c r="L168">
        <v>426</v>
      </c>
      <c r="M168">
        <v>15.8</v>
      </c>
      <c r="N168">
        <v>1</v>
      </c>
      <c r="O168">
        <v>16</v>
      </c>
      <c r="P168">
        <v>58</v>
      </c>
      <c r="Q168">
        <v>9.1</v>
      </c>
      <c r="R168">
        <v>2.5</v>
      </c>
      <c r="S168">
        <v>38.700000000000003</v>
      </c>
      <c r="T168">
        <v>0</v>
      </c>
    </row>
    <row r="169" spans="1:20" x14ac:dyDescent="0.3">
      <c r="A169">
        <v>168</v>
      </c>
      <c r="B169" s="2" t="s">
        <v>392</v>
      </c>
      <c r="C169" t="s">
        <v>392</v>
      </c>
      <c r="D169" s="2" t="s">
        <v>111</v>
      </c>
      <c r="E169">
        <v>24</v>
      </c>
      <c r="F169" s="2"/>
      <c r="G169">
        <v>15</v>
      </c>
      <c r="H169">
        <v>9</v>
      </c>
      <c r="I169">
        <v>45</v>
      </c>
      <c r="J169">
        <v>27</v>
      </c>
      <c r="K169">
        <v>0.6</v>
      </c>
      <c r="L169">
        <v>216</v>
      </c>
      <c r="M169">
        <v>8</v>
      </c>
      <c r="N169">
        <v>0</v>
      </c>
      <c r="O169">
        <v>10</v>
      </c>
      <c r="P169">
        <v>23</v>
      </c>
      <c r="Q169">
        <v>4.8</v>
      </c>
      <c r="R169">
        <v>1.8</v>
      </c>
      <c r="S169">
        <v>14.4</v>
      </c>
      <c r="T169">
        <v>0</v>
      </c>
    </row>
    <row r="170" spans="1:20" x14ac:dyDescent="0.3">
      <c r="A170">
        <v>169</v>
      </c>
      <c r="B170" s="2" t="s">
        <v>332</v>
      </c>
      <c r="C170" t="s">
        <v>332</v>
      </c>
      <c r="D170" s="2" t="s">
        <v>107</v>
      </c>
      <c r="E170">
        <v>24</v>
      </c>
      <c r="F170" s="2" t="s">
        <v>49</v>
      </c>
      <c r="G170">
        <v>15</v>
      </c>
      <c r="H170">
        <v>8</v>
      </c>
      <c r="I170">
        <v>39</v>
      </c>
      <c r="J170">
        <v>27</v>
      </c>
      <c r="K170">
        <v>0.69199999999999995</v>
      </c>
      <c r="L170">
        <v>254</v>
      </c>
      <c r="M170">
        <v>9.4</v>
      </c>
      <c r="N170">
        <v>1</v>
      </c>
      <c r="O170">
        <v>12</v>
      </c>
      <c r="P170">
        <v>46</v>
      </c>
      <c r="Q170">
        <v>6.5</v>
      </c>
      <c r="R170">
        <v>1.8</v>
      </c>
      <c r="S170">
        <v>16.899999999999999</v>
      </c>
      <c r="T170">
        <v>0</v>
      </c>
    </row>
    <row r="171" spans="1:20" x14ac:dyDescent="0.3">
      <c r="A171">
        <v>170</v>
      </c>
      <c r="B171" s="2" t="s">
        <v>334</v>
      </c>
      <c r="C171" t="s">
        <v>334</v>
      </c>
      <c r="D171" s="2" t="s">
        <v>78</v>
      </c>
      <c r="E171">
        <v>26</v>
      </c>
      <c r="F171" s="2" t="s">
        <v>52</v>
      </c>
      <c r="G171">
        <v>16</v>
      </c>
      <c r="H171">
        <v>16</v>
      </c>
      <c r="I171">
        <v>40</v>
      </c>
      <c r="J171">
        <v>27</v>
      </c>
      <c r="K171">
        <v>0.67500000000000004</v>
      </c>
      <c r="L171">
        <v>242</v>
      </c>
      <c r="M171">
        <v>9</v>
      </c>
      <c r="N171">
        <v>2</v>
      </c>
      <c r="O171">
        <v>12</v>
      </c>
      <c r="P171">
        <v>36</v>
      </c>
      <c r="Q171">
        <v>6.1</v>
      </c>
      <c r="R171">
        <v>1.7</v>
      </c>
      <c r="S171">
        <v>15.1</v>
      </c>
      <c r="T171">
        <v>0</v>
      </c>
    </row>
    <row r="172" spans="1:20" x14ac:dyDescent="0.3">
      <c r="A172">
        <v>171</v>
      </c>
      <c r="B172" s="2" t="s">
        <v>1196</v>
      </c>
      <c r="C172" t="s">
        <v>201</v>
      </c>
      <c r="D172" s="2" t="s">
        <v>51</v>
      </c>
      <c r="E172">
        <v>21</v>
      </c>
      <c r="F172" s="2" t="s">
        <v>1189</v>
      </c>
      <c r="G172">
        <v>16</v>
      </c>
      <c r="H172">
        <v>5</v>
      </c>
      <c r="I172">
        <v>41</v>
      </c>
      <c r="J172">
        <v>26</v>
      </c>
      <c r="K172">
        <v>0.63400000000000001</v>
      </c>
      <c r="L172">
        <v>538</v>
      </c>
      <c r="M172">
        <v>20.7</v>
      </c>
      <c r="N172">
        <v>6</v>
      </c>
      <c r="O172">
        <v>18</v>
      </c>
      <c r="P172">
        <v>83</v>
      </c>
      <c r="Q172">
        <v>13.1</v>
      </c>
      <c r="R172">
        <v>1.6</v>
      </c>
      <c r="S172">
        <v>33.6</v>
      </c>
      <c r="T172">
        <v>2</v>
      </c>
    </row>
    <row r="173" spans="1:20" x14ac:dyDescent="0.3">
      <c r="A173">
        <v>172</v>
      </c>
      <c r="B173" s="2" t="s">
        <v>1197</v>
      </c>
      <c r="C173" t="s">
        <v>57</v>
      </c>
      <c r="D173" s="2" t="s">
        <v>37</v>
      </c>
      <c r="E173">
        <v>30</v>
      </c>
      <c r="F173" s="2" t="s">
        <v>34</v>
      </c>
      <c r="G173">
        <v>15</v>
      </c>
      <c r="H173">
        <v>15</v>
      </c>
      <c r="I173">
        <v>29</v>
      </c>
      <c r="J173">
        <v>26</v>
      </c>
      <c r="K173">
        <v>0.89700000000000002</v>
      </c>
      <c r="L173">
        <v>247</v>
      </c>
      <c r="M173">
        <v>9.5</v>
      </c>
      <c r="N173">
        <v>5</v>
      </c>
      <c r="O173">
        <v>16</v>
      </c>
      <c r="P173">
        <v>25</v>
      </c>
      <c r="Q173">
        <v>8.5</v>
      </c>
      <c r="R173">
        <v>1.7</v>
      </c>
      <c r="S173">
        <v>16.5</v>
      </c>
      <c r="T173">
        <v>2</v>
      </c>
    </row>
    <row r="174" spans="1:20" x14ac:dyDescent="0.3">
      <c r="A174">
        <v>173</v>
      </c>
      <c r="B174" s="2" t="s">
        <v>333</v>
      </c>
      <c r="C174" t="s">
        <v>333</v>
      </c>
      <c r="D174" s="2" t="s">
        <v>101</v>
      </c>
      <c r="E174">
        <v>23</v>
      </c>
      <c r="F174" s="2"/>
      <c r="G174">
        <v>15</v>
      </c>
      <c r="H174">
        <v>1</v>
      </c>
      <c r="I174">
        <v>41</v>
      </c>
      <c r="J174">
        <v>26</v>
      </c>
      <c r="K174">
        <v>0.63400000000000001</v>
      </c>
      <c r="L174">
        <v>359</v>
      </c>
      <c r="M174">
        <v>13.8</v>
      </c>
      <c r="N174">
        <v>0</v>
      </c>
      <c r="O174">
        <v>17</v>
      </c>
      <c r="P174">
        <v>35</v>
      </c>
      <c r="Q174">
        <v>8.8000000000000007</v>
      </c>
      <c r="R174">
        <v>1.7</v>
      </c>
      <c r="S174">
        <v>23.9</v>
      </c>
      <c r="T174">
        <v>0</v>
      </c>
    </row>
    <row r="175" spans="1:20" x14ac:dyDescent="0.3">
      <c r="A175">
        <v>174</v>
      </c>
      <c r="B175" s="2" t="s">
        <v>369</v>
      </c>
      <c r="C175" t="s">
        <v>369</v>
      </c>
      <c r="D175" s="2" t="s">
        <v>135</v>
      </c>
      <c r="E175">
        <v>24</v>
      </c>
      <c r="F175" s="2" t="s">
        <v>1189</v>
      </c>
      <c r="G175">
        <v>12</v>
      </c>
      <c r="H175">
        <v>6</v>
      </c>
      <c r="I175">
        <v>47</v>
      </c>
      <c r="J175">
        <v>26</v>
      </c>
      <c r="K175">
        <v>0.55300000000000005</v>
      </c>
      <c r="L175">
        <v>198</v>
      </c>
      <c r="M175">
        <v>7.6</v>
      </c>
      <c r="N175">
        <v>1</v>
      </c>
      <c r="O175">
        <v>10</v>
      </c>
      <c r="P175">
        <v>19</v>
      </c>
      <c r="Q175">
        <v>4.2</v>
      </c>
      <c r="R175">
        <v>2.2000000000000002</v>
      </c>
      <c r="S175">
        <v>16.5</v>
      </c>
      <c r="T175">
        <v>1</v>
      </c>
    </row>
    <row r="176" spans="1:20" x14ac:dyDescent="0.3">
      <c r="A176">
        <v>175</v>
      </c>
      <c r="B176" s="2" t="s">
        <v>352</v>
      </c>
      <c r="C176" t="s">
        <v>352</v>
      </c>
      <c r="D176" s="2" t="s">
        <v>135</v>
      </c>
      <c r="E176">
        <v>25</v>
      </c>
      <c r="F176" s="2" t="s">
        <v>52</v>
      </c>
      <c r="G176">
        <v>16</v>
      </c>
      <c r="H176">
        <v>13</v>
      </c>
      <c r="I176">
        <v>40</v>
      </c>
      <c r="J176">
        <v>26</v>
      </c>
      <c r="K176">
        <v>0.65</v>
      </c>
      <c r="L176">
        <v>241</v>
      </c>
      <c r="M176">
        <v>9.3000000000000007</v>
      </c>
      <c r="N176">
        <v>1</v>
      </c>
      <c r="O176">
        <v>13</v>
      </c>
      <c r="P176">
        <v>23</v>
      </c>
      <c r="Q176">
        <v>6</v>
      </c>
      <c r="R176">
        <v>1.6</v>
      </c>
      <c r="S176">
        <v>15.1</v>
      </c>
      <c r="T176">
        <v>1</v>
      </c>
    </row>
    <row r="177" spans="1:20" x14ac:dyDescent="0.3">
      <c r="A177">
        <v>176</v>
      </c>
      <c r="B177" s="2" t="s">
        <v>260</v>
      </c>
      <c r="C177" t="s">
        <v>260</v>
      </c>
      <c r="D177" s="2" t="s">
        <v>42</v>
      </c>
      <c r="E177">
        <v>25</v>
      </c>
      <c r="F177" s="2" t="s">
        <v>49</v>
      </c>
      <c r="G177">
        <v>16</v>
      </c>
      <c r="H177">
        <v>10</v>
      </c>
      <c r="I177">
        <v>56</v>
      </c>
      <c r="J177">
        <v>26</v>
      </c>
      <c r="K177">
        <v>0.46400000000000002</v>
      </c>
      <c r="L177">
        <v>452</v>
      </c>
      <c r="M177">
        <v>17.399999999999999</v>
      </c>
      <c r="N177">
        <v>2</v>
      </c>
      <c r="O177">
        <v>14</v>
      </c>
      <c r="P177">
        <v>74</v>
      </c>
      <c r="Q177">
        <v>8.1</v>
      </c>
      <c r="R177">
        <v>1.6</v>
      </c>
      <c r="S177">
        <v>28.3</v>
      </c>
      <c r="T177">
        <v>0</v>
      </c>
    </row>
    <row r="178" spans="1:20" x14ac:dyDescent="0.3">
      <c r="A178">
        <v>177</v>
      </c>
      <c r="B178" s="2" t="s">
        <v>345</v>
      </c>
      <c r="C178" t="s">
        <v>345</v>
      </c>
      <c r="D178" s="2" t="s">
        <v>111</v>
      </c>
      <c r="E178">
        <v>24</v>
      </c>
      <c r="F178" s="2"/>
      <c r="G178">
        <v>13</v>
      </c>
      <c r="H178">
        <v>1</v>
      </c>
      <c r="I178">
        <v>33</v>
      </c>
      <c r="J178">
        <v>25</v>
      </c>
      <c r="K178">
        <v>0.75800000000000001</v>
      </c>
      <c r="L178">
        <v>243</v>
      </c>
      <c r="M178">
        <v>9.6999999999999993</v>
      </c>
      <c r="N178">
        <v>1</v>
      </c>
      <c r="O178">
        <v>10</v>
      </c>
      <c r="P178">
        <v>28</v>
      </c>
      <c r="Q178">
        <v>7.4</v>
      </c>
      <c r="R178">
        <v>1.9</v>
      </c>
      <c r="S178">
        <v>18.7</v>
      </c>
      <c r="T178">
        <v>0</v>
      </c>
    </row>
    <row r="179" spans="1:20" x14ac:dyDescent="0.3">
      <c r="A179">
        <v>178</v>
      </c>
      <c r="B179" s="2" t="s">
        <v>315</v>
      </c>
      <c r="C179" t="s">
        <v>315</v>
      </c>
      <c r="D179" s="2" t="s">
        <v>48</v>
      </c>
      <c r="E179">
        <v>29</v>
      </c>
      <c r="F179" s="2" t="s">
        <v>52</v>
      </c>
      <c r="G179">
        <v>16</v>
      </c>
      <c r="H179">
        <v>11</v>
      </c>
      <c r="I179">
        <v>35</v>
      </c>
      <c r="J179">
        <v>25</v>
      </c>
      <c r="K179">
        <v>0.71399999999999997</v>
      </c>
      <c r="L179">
        <v>226</v>
      </c>
      <c r="M179">
        <v>9</v>
      </c>
      <c r="N179">
        <v>3</v>
      </c>
      <c r="O179">
        <v>13</v>
      </c>
      <c r="P179">
        <v>29</v>
      </c>
      <c r="Q179">
        <v>6.5</v>
      </c>
      <c r="R179">
        <v>1.6</v>
      </c>
      <c r="S179">
        <v>14.1</v>
      </c>
      <c r="T179">
        <v>0</v>
      </c>
    </row>
    <row r="180" spans="1:20" x14ac:dyDescent="0.3">
      <c r="A180">
        <v>179</v>
      </c>
      <c r="B180" s="2" t="s">
        <v>316</v>
      </c>
      <c r="C180" t="s">
        <v>316</v>
      </c>
      <c r="D180" s="2" t="s">
        <v>40</v>
      </c>
      <c r="E180">
        <v>29</v>
      </c>
      <c r="F180" s="2"/>
      <c r="G180">
        <v>16</v>
      </c>
      <c r="H180">
        <v>1</v>
      </c>
      <c r="I180">
        <v>32</v>
      </c>
      <c r="J180">
        <v>25</v>
      </c>
      <c r="K180">
        <v>0.78100000000000003</v>
      </c>
      <c r="L180">
        <v>164</v>
      </c>
      <c r="M180">
        <v>6.6</v>
      </c>
      <c r="N180">
        <v>1</v>
      </c>
      <c r="O180">
        <v>7</v>
      </c>
      <c r="P180">
        <v>24</v>
      </c>
      <c r="Q180">
        <v>5.0999999999999996</v>
      </c>
      <c r="R180">
        <v>1.6</v>
      </c>
      <c r="S180">
        <v>10.3</v>
      </c>
      <c r="T180">
        <v>1</v>
      </c>
    </row>
    <row r="181" spans="1:20" x14ac:dyDescent="0.3">
      <c r="A181">
        <v>180</v>
      </c>
      <c r="B181" s="2" t="s">
        <v>133</v>
      </c>
      <c r="C181" t="s">
        <v>133</v>
      </c>
      <c r="D181" s="2" t="s">
        <v>99</v>
      </c>
      <c r="E181">
        <v>22</v>
      </c>
      <c r="F181" s="2" t="s">
        <v>1174</v>
      </c>
      <c r="G181">
        <v>16</v>
      </c>
      <c r="H181">
        <v>8</v>
      </c>
      <c r="I181">
        <v>35</v>
      </c>
      <c r="J181">
        <v>25</v>
      </c>
      <c r="K181">
        <v>0.71399999999999997</v>
      </c>
      <c r="L181">
        <v>185</v>
      </c>
      <c r="M181">
        <v>7.4</v>
      </c>
      <c r="N181">
        <v>1</v>
      </c>
      <c r="O181">
        <v>7</v>
      </c>
      <c r="P181">
        <v>30</v>
      </c>
      <c r="Q181">
        <v>5.3</v>
      </c>
      <c r="R181">
        <v>1.6</v>
      </c>
      <c r="S181">
        <v>11.6</v>
      </c>
      <c r="T181">
        <v>2</v>
      </c>
    </row>
    <row r="182" spans="1:20" x14ac:dyDescent="0.3">
      <c r="A182">
        <v>181</v>
      </c>
      <c r="B182" s="2" t="s">
        <v>265</v>
      </c>
      <c r="C182" t="s">
        <v>265</v>
      </c>
      <c r="D182" s="2" t="s">
        <v>40</v>
      </c>
      <c r="E182">
        <v>25</v>
      </c>
      <c r="F182" s="2" t="s">
        <v>49</v>
      </c>
      <c r="G182">
        <v>15</v>
      </c>
      <c r="H182">
        <v>6</v>
      </c>
      <c r="I182">
        <v>35</v>
      </c>
      <c r="J182">
        <v>25</v>
      </c>
      <c r="K182">
        <v>0.71399999999999997</v>
      </c>
      <c r="L182">
        <v>329</v>
      </c>
      <c r="M182">
        <v>13.2</v>
      </c>
      <c r="N182">
        <v>4</v>
      </c>
      <c r="O182">
        <v>20</v>
      </c>
      <c r="P182">
        <v>47</v>
      </c>
      <c r="Q182">
        <v>9.4</v>
      </c>
      <c r="R182">
        <v>1.7</v>
      </c>
      <c r="S182">
        <v>21.9</v>
      </c>
      <c r="T182">
        <v>0</v>
      </c>
    </row>
    <row r="183" spans="1:20" x14ac:dyDescent="0.3">
      <c r="A183">
        <v>182</v>
      </c>
      <c r="B183" s="2" t="s">
        <v>270</v>
      </c>
      <c r="C183" t="s">
        <v>270</v>
      </c>
      <c r="D183" s="2" t="s">
        <v>88</v>
      </c>
      <c r="E183">
        <v>26</v>
      </c>
      <c r="F183" s="2"/>
      <c r="G183">
        <v>16</v>
      </c>
      <c r="H183">
        <v>1</v>
      </c>
      <c r="I183">
        <v>35</v>
      </c>
      <c r="J183">
        <v>24</v>
      </c>
      <c r="K183">
        <v>0.68600000000000005</v>
      </c>
      <c r="L183">
        <v>361</v>
      </c>
      <c r="M183">
        <v>15</v>
      </c>
      <c r="N183">
        <v>3</v>
      </c>
      <c r="O183">
        <v>19</v>
      </c>
      <c r="P183">
        <v>55</v>
      </c>
      <c r="Q183">
        <v>10.3</v>
      </c>
      <c r="R183">
        <v>1.5</v>
      </c>
      <c r="S183">
        <v>22.6</v>
      </c>
      <c r="T183">
        <v>0</v>
      </c>
    </row>
    <row r="184" spans="1:20" x14ac:dyDescent="0.3">
      <c r="A184">
        <v>183</v>
      </c>
      <c r="B184" s="2" t="s">
        <v>331</v>
      </c>
      <c r="C184" t="s">
        <v>331</v>
      </c>
      <c r="D184" s="2" t="s">
        <v>72</v>
      </c>
      <c r="E184">
        <v>22</v>
      </c>
      <c r="F184" s="2"/>
      <c r="G184">
        <v>16</v>
      </c>
      <c r="H184">
        <v>1</v>
      </c>
      <c r="I184">
        <v>31</v>
      </c>
      <c r="J184">
        <v>24</v>
      </c>
      <c r="K184">
        <v>0.77400000000000002</v>
      </c>
      <c r="L184">
        <v>109</v>
      </c>
      <c r="M184">
        <v>4.5</v>
      </c>
      <c r="N184">
        <v>0</v>
      </c>
      <c r="O184">
        <v>4</v>
      </c>
      <c r="P184">
        <v>13</v>
      </c>
      <c r="Q184">
        <v>3.5</v>
      </c>
      <c r="R184">
        <v>1.5</v>
      </c>
      <c r="S184">
        <v>6.8</v>
      </c>
      <c r="T184">
        <v>1</v>
      </c>
    </row>
    <row r="185" spans="1:20" x14ac:dyDescent="0.3">
      <c r="A185">
        <v>184</v>
      </c>
      <c r="B185" s="2" t="s">
        <v>311</v>
      </c>
      <c r="C185" t="s">
        <v>311</v>
      </c>
      <c r="D185" s="2" t="s">
        <v>74</v>
      </c>
      <c r="E185">
        <v>27</v>
      </c>
      <c r="F185" s="2" t="s">
        <v>1189</v>
      </c>
      <c r="G185">
        <v>15</v>
      </c>
      <c r="H185">
        <v>10</v>
      </c>
      <c r="I185">
        <v>42</v>
      </c>
      <c r="J185">
        <v>24</v>
      </c>
      <c r="K185">
        <v>0.57099999999999995</v>
      </c>
      <c r="L185">
        <v>300</v>
      </c>
      <c r="M185">
        <v>12.5</v>
      </c>
      <c r="N185">
        <v>2</v>
      </c>
      <c r="O185">
        <v>19</v>
      </c>
      <c r="P185">
        <v>43</v>
      </c>
      <c r="Q185">
        <v>7.1</v>
      </c>
      <c r="R185">
        <v>1.6</v>
      </c>
      <c r="S185">
        <v>20</v>
      </c>
      <c r="T185">
        <v>0</v>
      </c>
    </row>
    <row r="186" spans="1:20" x14ac:dyDescent="0.3">
      <c r="A186">
        <v>185</v>
      </c>
      <c r="B186" s="2" t="s">
        <v>234</v>
      </c>
      <c r="C186" t="s">
        <v>234</v>
      </c>
      <c r="D186" s="2" t="s">
        <v>76</v>
      </c>
      <c r="E186">
        <v>24</v>
      </c>
      <c r="F186" s="2"/>
      <c r="G186">
        <v>11</v>
      </c>
      <c r="H186">
        <v>2</v>
      </c>
      <c r="I186">
        <v>26</v>
      </c>
      <c r="J186">
        <v>24</v>
      </c>
      <c r="K186">
        <v>0.92300000000000004</v>
      </c>
      <c r="L186">
        <v>204</v>
      </c>
      <c r="M186">
        <v>8.5</v>
      </c>
      <c r="N186">
        <v>0</v>
      </c>
      <c r="O186">
        <v>10</v>
      </c>
      <c r="P186">
        <v>39</v>
      </c>
      <c r="Q186">
        <v>7.8</v>
      </c>
      <c r="R186">
        <v>2.2000000000000002</v>
      </c>
      <c r="S186">
        <v>18.5</v>
      </c>
      <c r="T186">
        <v>4</v>
      </c>
    </row>
    <row r="187" spans="1:20" x14ac:dyDescent="0.3">
      <c r="A187">
        <v>186</v>
      </c>
      <c r="B187" s="2" t="s">
        <v>284</v>
      </c>
      <c r="C187" t="s">
        <v>284</v>
      </c>
      <c r="D187" s="2" t="s">
        <v>61</v>
      </c>
      <c r="E187">
        <v>23</v>
      </c>
      <c r="F187" s="2" t="s">
        <v>52</v>
      </c>
      <c r="G187">
        <v>6</v>
      </c>
      <c r="H187">
        <v>6</v>
      </c>
      <c r="I187">
        <v>27</v>
      </c>
      <c r="J187">
        <v>23</v>
      </c>
      <c r="K187">
        <v>0.85199999999999998</v>
      </c>
      <c r="L187">
        <v>262</v>
      </c>
      <c r="M187">
        <v>11.4</v>
      </c>
      <c r="N187">
        <v>4</v>
      </c>
      <c r="O187">
        <v>14</v>
      </c>
      <c r="P187">
        <v>38</v>
      </c>
      <c r="Q187">
        <v>9.6999999999999993</v>
      </c>
      <c r="R187">
        <v>3.8</v>
      </c>
      <c r="S187">
        <v>43.7</v>
      </c>
      <c r="T187">
        <v>1</v>
      </c>
    </row>
    <row r="188" spans="1:20" x14ac:dyDescent="0.3">
      <c r="A188">
        <v>187</v>
      </c>
      <c r="B188" s="2" t="s">
        <v>364</v>
      </c>
      <c r="C188" t="s">
        <v>364</v>
      </c>
      <c r="D188" s="2" t="s">
        <v>86</v>
      </c>
      <c r="E188">
        <v>23</v>
      </c>
      <c r="F188" s="2"/>
      <c r="G188">
        <v>8</v>
      </c>
      <c r="H188">
        <v>0</v>
      </c>
      <c r="I188">
        <v>35</v>
      </c>
      <c r="J188">
        <v>23</v>
      </c>
      <c r="K188">
        <v>0.65700000000000003</v>
      </c>
      <c r="L188">
        <v>244</v>
      </c>
      <c r="M188">
        <v>10.6</v>
      </c>
      <c r="N188">
        <v>0</v>
      </c>
      <c r="O188">
        <v>16</v>
      </c>
      <c r="P188">
        <v>28</v>
      </c>
      <c r="Q188">
        <v>7</v>
      </c>
      <c r="R188">
        <v>2.9</v>
      </c>
      <c r="S188">
        <v>30.5</v>
      </c>
      <c r="T188">
        <v>0</v>
      </c>
    </row>
    <row r="189" spans="1:20" x14ac:dyDescent="0.3">
      <c r="A189">
        <v>188</v>
      </c>
      <c r="B189" s="2" t="s">
        <v>386</v>
      </c>
      <c r="C189" t="s">
        <v>386</v>
      </c>
      <c r="D189" s="2" t="s">
        <v>74</v>
      </c>
      <c r="E189">
        <v>28</v>
      </c>
      <c r="F189" s="2"/>
      <c r="G189">
        <v>8</v>
      </c>
      <c r="H189">
        <v>2</v>
      </c>
      <c r="I189">
        <v>36</v>
      </c>
      <c r="J189">
        <v>23</v>
      </c>
      <c r="K189">
        <v>0.63900000000000001</v>
      </c>
      <c r="L189">
        <v>193</v>
      </c>
      <c r="M189">
        <v>8.4</v>
      </c>
      <c r="N189">
        <v>0</v>
      </c>
      <c r="O189">
        <v>12</v>
      </c>
      <c r="P189">
        <v>17</v>
      </c>
      <c r="Q189">
        <v>5.4</v>
      </c>
      <c r="R189">
        <v>2.9</v>
      </c>
      <c r="S189">
        <v>24.1</v>
      </c>
      <c r="T189">
        <v>0</v>
      </c>
    </row>
    <row r="190" spans="1:20" x14ac:dyDescent="0.3">
      <c r="A190">
        <v>189</v>
      </c>
      <c r="B190" s="2" t="s">
        <v>302</v>
      </c>
      <c r="C190" t="s">
        <v>302</v>
      </c>
      <c r="D190" s="2" t="s">
        <v>86</v>
      </c>
      <c r="E190">
        <v>24</v>
      </c>
      <c r="F190" s="2"/>
      <c r="G190">
        <v>15</v>
      </c>
      <c r="H190">
        <v>4</v>
      </c>
      <c r="I190">
        <v>30</v>
      </c>
      <c r="J190">
        <v>23</v>
      </c>
      <c r="K190">
        <v>0.76700000000000002</v>
      </c>
      <c r="L190">
        <v>204</v>
      </c>
      <c r="M190">
        <v>8.9</v>
      </c>
      <c r="N190">
        <v>0</v>
      </c>
      <c r="O190">
        <v>13</v>
      </c>
      <c r="P190">
        <v>21</v>
      </c>
      <c r="Q190">
        <v>6.8</v>
      </c>
      <c r="R190">
        <v>1.5</v>
      </c>
      <c r="S190">
        <v>13.6</v>
      </c>
      <c r="T190">
        <v>0</v>
      </c>
    </row>
    <row r="191" spans="1:20" x14ac:dyDescent="0.3">
      <c r="A191">
        <v>190</v>
      </c>
      <c r="B191" s="2" t="s">
        <v>346</v>
      </c>
      <c r="C191" t="s">
        <v>346</v>
      </c>
      <c r="D191" s="2" t="s">
        <v>67</v>
      </c>
      <c r="E191">
        <v>22</v>
      </c>
      <c r="F191" s="2"/>
      <c r="G191">
        <v>9</v>
      </c>
      <c r="H191">
        <v>4</v>
      </c>
      <c r="I191">
        <v>36</v>
      </c>
      <c r="J191">
        <v>22</v>
      </c>
      <c r="K191">
        <v>0.61099999999999999</v>
      </c>
      <c r="L191">
        <v>254</v>
      </c>
      <c r="M191">
        <v>11.5</v>
      </c>
      <c r="N191">
        <v>0</v>
      </c>
      <c r="O191">
        <v>10</v>
      </c>
      <c r="P191">
        <v>51</v>
      </c>
      <c r="Q191">
        <v>7.1</v>
      </c>
      <c r="R191">
        <v>2.4</v>
      </c>
      <c r="S191">
        <v>28.2</v>
      </c>
      <c r="T191">
        <v>1</v>
      </c>
    </row>
    <row r="192" spans="1:20" x14ac:dyDescent="0.3">
      <c r="A192">
        <v>191</v>
      </c>
      <c r="B192" s="2" t="s">
        <v>178</v>
      </c>
      <c r="C192" t="s">
        <v>178</v>
      </c>
      <c r="D192" s="2" t="s">
        <v>65</v>
      </c>
      <c r="E192">
        <v>26</v>
      </c>
      <c r="F192" s="2" t="s">
        <v>34</v>
      </c>
      <c r="G192">
        <v>14</v>
      </c>
      <c r="H192">
        <v>11</v>
      </c>
      <c r="I192">
        <v>30</v>
      </c>
      <c r="J192">
        <v>21</v>
      </c>
      <c r="K192">
        <v>0.7</v>
      </c>
      <c r="L192">
        <v>180</v>
      </c>
      <c r="M192">
        <v>8.6</v>
      </c>
      <c r="N192">
        <v>1</v>
      </c>
      <c r="O192">
        <v>9</v>
      </c>
      <c r="P192">
        <v>37</v>
      </c>
      <c r="Q192">
        <v>6</v>
      </c>
      <c r="R192">
        <v>1.5</v>
      </c>
      <c r="S192">
        <v>12.9</v>
      </c>
      <c r="T192">
        <v>0</v>
      </c>
    </row>
    <row r="193" spans="1:20" x14ac:dyDescent="0.3">
      <c r="A193">
        <v>192</v>
      </c>
      <c r="B193" s="2" t="s">
        <v>374</v>
      </c>
      <c r="C193" t="s">
        <v>374</v>
      </c>
      <c r="D193" s="2" t="s">
        <v>116</v>
      </c>
      <c r="E193">
        <v>23</v>
      </c>
      <c r="F193" s="2"/>
      <c r="G193">
        <v>10</v>
      </c>
      <c r="H193">
        <v>4</v>
      </c>
      <c r="I193">
        <v>42</v>
      </c>
      <c r="J193">
        <v>21</v>
      </c>
      <c r="K193">
        <v>0.5</v>
      </c>
      <c r="L193">
        <v>187</v>
      </c>
      <c r="M193">
        <v>8.9</v>
      </c>
      <c r="N193">
        <v>1</v>
      </c>
      <c r="O193">
        <v>10</v>
      </c>
      <c r="P193">
        <v>31</v>
      </c>
      <c r="Q193">
        <v>4.5</v>
      </c>
      <c r="R193">
        <v>2.1</v>
      </c>
      <c r="S193">
        <v>18.7</v>
      </c>
      <c r="T193">
        <v>1</v>
      </c>
    </row>
    <row r="194" spans="1:20" x14ac:dyDescent="0.3">
      <c r="A194">
        <v>193</v>
      </c>
      <c r="B194" s="2" t="s">
        <v>297</v>
      </c>
      <c r="C194" t="s">
        <v>297</v>
      </c>
      <c r="D194" s="2" t="s">
        <v>70</v>
      </c>
      <c r="E194">
        <v>22</v>
      </c>
      <c r="F194" s="2" t="s">
        <v>52</v>
      </c>
      <c r="G194">
        <v>13</v>
      </c>
      <c r="H194">
        <v>7</v>
      </c>
      <c r="I194">
        <v>25</v>
      </c>
      <c r="J194">
        <v>21</v>
      </c>
      <c r="K194">
        <v>0.84</v>
      </c>
      <c r="L194">
        <v>174</v>
      </c>
      <c r="M194">
        <v>8.3000000000000007</v>
      </c>
      <c r="N194">
        <v>5</v>
      </c>
      <c r="O194">
        <v>14</v>
      </c>
      <c r="P194">
        <v>23</v>
      </c>
      <c r="Q194">
        <v>7</v>
      </c>
      <c r="R194">
        <v>1.6</v>
      </c>
      <c r="S194">
        <v>13.4</v>
      </c>
      <c r="T194">
        <v>0</v>
      </c>
    </row>
    <row r="195" spans="1:20" x14ac:dyDescent="0.3">
      <c r="A195">
        <v>194</v>
      </c>
      <c r="B195" s="2" t="s">
        <v>317</v>
      </c>
      <c r="C195" t="s">
        <v>317</v>
      </c>
      <c r="D195" s="2" t="s">
        <v>80</v>
      </c>
      <c r="E195">
        <v>24</v>
      </c>
      <c r="F195" s="2"/>
      <c r="G195">
        <v>16</v>
      </c>
      <c r="H195">
        <v>2</v>
      </c>
      <c r="I195">
        <v>43</v>
      </c>
      <c r="J195">
        <v>21</v>
      </c>
      <c r="K195">
        <v>0.48799999999999999</v>
      </c>
      <c r="L195">
        <v>326</v>
      </c>
      <c r="M195">
        <v>15.5</v>
      </c>
      <c r="N195">
        <v>1</v>
      </c>
      <c r="O195">
        <v>15</v>
      </c>
      <c r="P195">
        <v>31</v>
      </c>
      <c r="Q195">
        <v>7.6</v>
      </c>
      <c r="R195">
        <v>1.3</v>
      </c>
      <c r="S195">
        <v>20.399999999999999</v>
      </c>
      <c r="T195">
        <v>0</v>
      </c>
    </row>
    <row r="196" spans="1:20" x14ac:dyDescent="0.3">
      <c r="A196">
        <v>195</v>
      </c>
      <c r="B196" s="2" t="s">
        <v>321</v>
      </c>
      <c r="C196" t="s">
        <v>321</v>
      </c>
      <c r="D196" s="2" t="s">
        <v>37</v>
      </c>
      <c r="E196">
        <v>28</v>
      </c>
      <c r="F196" s="2"/>
      <c r="G196">
        <v>16</v>
      </c>
      <c r="H196">
        <v>0</v>
      </c>
      <c r="I196">
        <v>35</v>
      </c>
      <c r="J196">
        <v>21</v>
      </c>
      <c r="K196">
        <v>0.6</v>
      </c>
      <c r="L196">
        <v>271</v>
      </c>
      <c r="M196">
        <v>12.9</v>
      </c>
      <c r="N196">
        <v>2</v>
      </c>
      <c r="O196">
        <v>18</v>
      </c>
      <c r="P196">
        <v>33</v>
      </c>
      <c r="Q196">
        <v>7.7</v>
      </c>
      <c r="R196">
        <v>1.3</v>
      </c>
      <c r="S196">
        <v>16.899999999999999</v>
      </c>
      <c r="T196">
        <v>0</v>
      </c>
    </row>
    <row r="197" spans="1:20" x14ac:dyDescent="0.3">
      <c r="A197">
        <v>196</v>
      </c>
      <c r="B197" s="2" t="s">
        <v>338</v>
      </c>
      <c r="C197" t="s">
        <v>338</v>
      </c>
      <c r="D197" s="2" t="s">
        <v>40</v>
      </c>
      <c r="E197">
        <v>35</v>
      </c>
      <c r="F197" s="2"/>
      <c r="G197">
        <v>7</v>
      </c>
      <c r="H197">
        <v>4</v>
      </c>
      <c r="I197">
        <v>31</v>
      </c>
      <c r="J197">
        <v>21</v>
      </c>
      <c r="K197">
        <v>0.67700000000000005</v>
      </c>
      <c r="L197">
        <v>215</v>
      </c>
      <c r="M197">
        <v>10.199999999999999</v>
      </c>
      <c r="N197">
        <v>2</v>
      </c>
      <c r="O197">
        <v>11</v>
      </c>
      <c r="P197">
        <v>29</v>
      </c>
      <c r="Q197">
        <v>6.9</v>
      </c>
      <c r="R197">
        <v>3</v>
      </c>
      <c r="S197">
        <v>30.7</v>
      </c>
      <c r="T197">
        <v>1</v>
      </c>
    </row>
    <row r="198" spans="1:20" x14ac:dyDescent="0.3">
      <c r="A198">
        <v>197</v>
      </c>
      <c r="B198" s="2" t="s">
        <v>95</v>
      </c>
      <c r="C198" t="s">
        <v>95</v>
      </c>
      <c r="D198" s="2" t="s">
        <v>70</v>
      </c>
      <c r="E198">
        <v>21</v>
      </c>
      <c r="F198" s="2" t="s">
        <v>34</v>
      </c>
      <c r="G198">
        <v>13</v>
      </c>
      <c r="H198">
        <v>13</v>
      </c>
      <c r="I198">
        <v>27</v>
      </c>
      <c r="J198">
        <v>20</v>
      </c>
      <c r="K198">
        <v>0.74099999999999999</v>
      </c>
      <c r="L198">
        <v>166</v>
      </c>
      <c r="M198">
        <v>8.3000000000000007</v>
      </c>
      <c r="N198">
        <v>0</v>
      </c>
      <c r="O198">
        <v>8</v>
      </c>
      <c r="P198">
        <v>28</v>
      </c>
      <c r="Q198">
        <v>6.1</v>
      </c>
      <c r="R198">
        <v>1.5</v>
      </c>
      <c r="S198">
        <v>12.8</v>
      </c>
      <c r="T198">
        <v>1</v>
      </c>
    </row>
    <row r="199" spans="1:20" x14ac:dyDescent="0.3">
      <c r="A199">
        <v>198</v>
      </c>
      <c r="B199" s="2" t="s">
        <v>1198</v>
      </c>
      <c r="C199" t="s">
        <v>347</v>
      </c>
      <c r="D199" s="2" t="s">
        <v>65</v>
      </c>
      <c r="E199">
        <v>28</v>
      </c>
      <c r="F199" s="2" t="s">
        <v>1199</v>
      </c>
      <c r="G199">
        <v>12</v>
      </c>
      <c r="H199">
        <v>12</v>
      </c>
      <c r="I199">
        <v>24</v>
      </c>
      <c r="J199">
        <v>20</v>
      </c>
      <c r="K199">
        <v>0.83299999999999996</v>
      </c>
      <c r="L199">
        <v>239</v>
      </c>
      <c r="M199">
        <v>12</v>
      </c>
      <c r="N199">
        <v>1</v>
      </c>
      <c r="O199">
        <v>11</v>
      </c>
      <c r="P199">
        <v>49</v>
      </c>
      <c r="Q199">
        <v>10</v>
      </c>
      <c r="R199">
        <v>1.7</v>
      </c>
      <c r="S199">
        <v>19.899999999999999</v>
      </c>
      <c r="T199">
        <v>0</v>
      </c>
    </row>
    <row r="200" spans="1:20" x14ac:dyDescent="0.3">
      <c r="A200">
        <v>199</v>
      </c>
      <c r="B200" s="2" t="s">
        <v>216</v>
      </c>
      <c r="C200" t="s">
        <v>216</v>
      </c>
      <c r="D200" s="2" t="s">
        <v>65</v>
      </c>
      <c r="E200">
        <v>24</v>
      </c>
      <c r="F200" s="2" t="s">
        <v>1174</v>
      </c>
      <c r="G200">
        <v>13</v>
      </c>
      <c r="H200">
        <v>5</v>
      </c>
      <c r="I200">
        <v>22</v>
      </c>
      <c r="J200">
        <v>19</v>
      </c>
      <c r="K200">
        <v>0.86399999999999999</v>
      </c>
      <c r="L200">
        <v>120</v>
      </c>
      <c r="M200">
        <v>6.3</v>
      </c>
      <c r="N200">
        <v>1</v>
      </c>
      <c r="O200">
        <v>6</v>
      </c>
      <c r="P200">
        <v>17</v>
      </c>
      <c r="Q200">
        <v>5.5</v>
      </c>
      <c r="R200">
        <v>1.5</v>
      </c>
      <c r="S200">
        <v>9.1999999999999993</v>
      </c>
      <c r="T200">
        <v>2</v>
      </c>
    </row>
    <row r="201" spans="1:20" x14ac:dyDescent="0.3">
      <c r="A201">
        <v>200</v>
      </c>
      <c r="B201" s="2" t="s">
        <v>358</v>
      </c>
      <c r="C201" t="s">
        <v>358</v>
      </c>
      <c r="D201" s="2" t="s">
        <v>86</v>
      </c>
      <c r="E201">
        <v>27</v>
      </c>
      <c r="F201" s="2"/>
      <c r="G201">
        <v>10</v>
      </c>
      <c r="H201">
        <v>2</v>
      </c>
      <c r="I201">
        <v>33</v>
      </c>
      <c r="J201">
        <v>19</v>
      </c>
      <c r="K201">
        <v>0.57599999999999996</v>
      </c>
      <c r="L201">
        <v>164</v>
      </c>
      <c r="M201">
        <v>8.6</v>
      </c>
      <c r="N201">
        <v>0</v>
      </c>
      <c r="O201">
        <v>9</v>
      </c>
      <c r="P201">
        <v>18</v>
      </c>
      <c r="Q201">
        <v>5</v>
      </c>
      <c r="R201">
        <v>1.9</v>
      </c>
      <c r="S201">
        <v>16.399999999999999</v>
      </c>
      <c r="T201">
        <v>2</v>
      </c>
    </row>
    <row r="202" spans="1:20" x14ac:dyDescent="0.3">
      <c r="A202">
        <v>201</v>
      </c>
      <c r="B202" s="2" t="s">
        <v>404</v>
      </c>
      <c r="C202" t="s">
        <v>404</v>
      </c>
      <c r="D202" s="2" t="s">
        <v>84</v>
      </c>
      <c r="E202">
        <v>28</v>
      </c>
      <c r="F202" s="2"/>
      <c r="G202">
        <v>16</v>
      </c>
      <c r="H202">
        <v>1</v>
      </c>
      <c r="I202">
        <v>26</v>
      </c>
      <c r="J202">
        <v>19</v>
      </c>
      <c r="K202">
        <v>0.73099999999999998</v>
      </c>
      <c r="L202">
        <v>195</v>
      </c>
      <c r="M202">
        <v>10.3</v>
      </c>
      <c r="N202">
        <v>0</v>
      </c>
      <c r="O202">
        <v>9</v>
      </c>
      <c r="P202">
        <v>23</v>
      </c>
      <c r="Q202">
        <v>7.5</v>
      </c>
      <c r="R202">
        <v>1.2</v>
      </c>
      <c r="S202">
        <v>12.2</v>
      </c>
      <c r="T202">
        <v>0</v>
      </c>
    </row>
    <row r="203" spans="1:20" x14ac:dyDescent="0.3">
      <c r="A203">
        <v>202</v>
      </c>
      <c r="B203" s="2" t="s">
        <v>218</v>
      </c>
      <c r="C203" t="s">
        <v>218</v>
      </c>
      <c r="D203" s="2" t="s">
        <v>48</v>
      </c>
      <c r="E203">
        <v>29</v>
      </c>
      <c r="F203" s="2" t="s">
        <v>1189</v>
      </c>
      <c r="G203">
        <v>16</v>
      </c>
      <c r="H203">
        <v>5</v>
      </c>
      <c r="I203">
        <v>22</v>
      </c>
      <c r="J203">
        <v>19</v>
      </c>
      <c r="K203">
        <v>0.86399999999999999</v>
      </c>
      <c r="L203">
        <v>234</v>
      </c>
      <c r="M203">
        <v>12.3</v>
      </c>
      <c r="N203">
        <v>6</v>
      </c>
      <c r="O203">
        <v>14</v>
      </c>
      <c r="P203">
        <v>45</v>
      </c>
      <c r="Q203">
        <v>10.6</v>
      </c>
      <c r="R203">
        <v>1.2</v>
      </c>
      <c r="S203">
        <v>14.6</v>
      </c>
      <c r="T203">
        <v>0</v>
      </c>
    </row>
    <row r="204" spans="1:20" x14ac:dyDescent="0.3">
      <c r="A204">
        <v>203</v>
      </c>
      <c r="B204" s="2" t="s">
        <v>400</v>
      </c>
      <c r="C204" t="s">
        <v>400</v>
      </c>
      <c r="D204" s="2" t="s">
        <v>104</v>
      </c>
      <c r="E204">
        <v>22</v>
      </c>
      <c r="F204" s="2"/>
      <c r="G204">
        <v>7</v>
      </c>
      <c r="H204">
        <v>3</v>
      </c>
      <c r="I204">
        <v>24</v>
      </c>
      <c r="J204">
        <v>18</v>
      </c>
      <c r="K204">
        <v>0.75</v>
      </c>
      <c r="L204">
        <v>127</v>
      </c>
      <c r="M204">
        <v>7.1</v>
      </c>
      <c r="N204">
        <v>1</v>
      </c>
      <c r="O204">
        <v>6</v>
      </c>
      <c r="P204">
        <v>27</v>
      </c>
      <c r="Q204">
        <v>5.3</v>
      </c>
      <c r="R204">
        <v>2.6</v>
      </c>
      <c r="S204">
        <v>18.100000000000001</v>
      </c>
      <c r="T204">
        <v>3</v>
      </c>
    </row>
    <row r="205" spans="1:20" x14ac:dyDescent="0.3">
      <c r="A205">
        <v>204</v>
      </c>
      <c r="B205" s="2" t="s">
        <v>349</v>
      </c>
      <c r="C205" t="s">
        <v>349</v>
      </c>
      <c r="D205" s="2" t="s">
        <v>116</v>
      </c>
      <c r="E205">
        <v>30</v>
      </c>
      <c r="F205" s="2" t="s">
        <v>52</v>
      </c>
      <c r="G205">
        <v>15</v>
      </c>
      <c r="H205">
        <v>10</v>
      </c>
      <c r="I205">
        <v>24</v>
      </c>
      <c r="J205">
        <v>18</v>
      </c>
      <c r="K205">
        <v>0.75</v>
      </c>
      <c r="L205">
        <v>237</v>
      </c>
      <c r="M205">
        <v>13.2</v>
      </c>
      <c r="N205">
        <v>1</v>
      </c>
      <c r="O205">
        <v>12</v>
      </c>
      <c r="P205">
        <v>47</v>
      </c>
      <c r="Q205">
        <v>9.9</v>
      </c>
      <c r="R205">
        <v>1.2</v>
      </c>
      <c r="S205">
        <v>15.8</v>
      </c>
      <c r="T205">
        <v>0</v>
      </c>
    </row>
    <row r="206" spans="1:20" x14ac:dyDescent="0.3">
      <c r="A206">
        <v>205</v>
      </c>
      <c r="B206" s="2" t="s">
        <v>385</v>
      </c>
      <c r="C206" t="s">
        <v>385</v>
      </c>
      <c r="D206" s="2" t="s">
        <v>74</v>
      </c>
      <c r="E206">
        <v>31</v>
      </c>
      <c r="F206" s="2" t="s">
        <v>1200</v>
      </c>
      <c r="G206">
        <v>10</v>
      </c>
      <c r="H206">
        <v>7</v>
      </c>
      <c r="I206">
        <v>28</v>
      </c>
      <c r="J206">
        <v>18</v>
      </c>
      <c r="K206">
        <v>0.64300000000000002</v>
      </c>
      <c r="L206">
        <v>167</v>
      </c>
      <c r="M206">
        <v>9.3000000000000007</v>
      </c>
      <c r="N206">
        <v>1</v>
      </c>
      <c r="O206">
        <v>4</v>
      </c>
      <c r="P206">
        <v>31</v>
      </c>
      <c r="Q206">
        <v>6</v>
      </c>
      <c r="R206">
        <v>1.8</v>
      </c>
      <c r="S206">
        <v>16.7</v>
      </c>
      <c r="T206">
        <v>0</v>
      </c>
    </row>
    <row r="207" spans="1:20" x14ac:dyDescent="0.3">
      <c r="A207">
        <v>206</v>
      </c>
      <c r="B207" s="2" t="s">
        <v>1201</v>
      </c>
      <c r="C207" t="s">
        <v>39</v>
      </c>
      <c r="D207" s="2" t="s">
        <v>40</v>
      </c>
      <c r="E207">
        <v>25</v>
      </c>
      <c r="F207" s="2" t="s">
        <v>34</v>
      </c>
      <c r="G207">
        <v>15</v>
      </c>
      <c r="H207">
        <v>15</v>
      </c>
      <c r="I207">
        <v>24</v>
      </c>
      <c r="J207">
        <v>18</v>
      </c>
      <c r="K207">
        <v>0.75</v>
      </c>
      <c r="L207">
        <v>206</v>
      </c>
      <c r="M207">
        <v>11.4</v>
      </c>
      <c r="N207">
        <v>2</v>
      </c>
      <c r="O207">
        <v>4</v>
      </c>
      <c r="P207">
        <v>75</v>
      </c>
      <c r="Q207">
        <v>8.6</v>
      </c>
      <c r="R207">
        <v>1.2</v>
      </c>
      <c r="S207">
        <v>13.7</v>
      </c>
      <c r="T207">
        <v>5</v>
      </c>
    </row>
    <row r="208" spans="1:20" x14ac:dyDescent="0.3">
      <c r="A208">
        <v>207</v>
      </c>
      <c r="B208" s="2" t="s">
        <v>279</v>
      </c>
      <c r="C208" t="s">
        <v>279</v>
      </c>
      <c r="D208" s="2" t="s">
        <v>48</v>
      </c>
      <c r="E208">
        <v>23</v>
      </c>
      <c r="F208" s="2" t="s">
        <v>49</v>
      </c>
      <c r="G208">
        <v>11</v>
      </c>
      <c r="H208">
        <v>6</v>
      </c>
      <c r="I208">
        <v>25</v>
      </c>
      <c r="J208">
        <v>18</v>
      </c>
      <c r="K208">
        <v>0.72</v>
      </c>
      <c r="L208">
        <v>234</v>
      </c>
      <c r="M208">
        <v>13</v>
      </c>
      <c r="N208">
        <v>5</v>
      </c>
      <c r="O208">
        <v>17</v>
      </c>
      <c r="P208">
        <v>32</v>
      </c>
      <c r="Q208">
        <v>9.4</v>
      </c>
      <c r="R208">
        <v>1.6</v>
      </c>
      <c r="S208">
        <v>21.3</v>
      </c>
      <c r="T208">
        <v>0</v>
      </c>
    </row>
    <row r="209" spans="1:20" x14ac:dyDescent="0.3">
      <c r="A209">
        <v>208</v>
      </c>
      <c r="B209" s="2" t="s">
        <v>377</v>
      </c>
      <c r="C209" t="s">
        <v>377</v>
      </c>
      <c r="D209" s="2" t="s">
        <v>99</v>
      </c>
      <c r="E209">
        <v>25</v>
      </c>
      <c r="F209" s="2" t="s">
        <v>1189</v>
      </c>
      <c r="G209">
        <v>16</v>
      </c>
      <c r="H209">
        <v>6</v>
      </c>
      <c r="I209">
        <v>39</v>
      </c>
      <c r="J209">
        <v>18</v>
      </c>
      <c r="K209">
        <v>0.46200000000000002</v>
      </c>
      <c r="L209">
        <v>186</v>
      </c>
      <c r="M209">
        <v>10.3</v>
      </c>
      <c r="N209">
        <v>1</v>
      </c>
      <c r="O209">
        <v>9</v>
      </c>
      <c r="P209">
        <v>37</v>
      </c>
      <c r="Q209">
        <v>4.8</v>
      </c>
      <c r="R209">
        <v>1.1000000000000001</v>
      </c>
      <c r="S209">
        <v>11.6</v>
      </c>
      <c r="T209">
        <v>0</v>
      </c>
    </row>
    <row r="210" spans="1:20" x14ac:dyDescent="0.3">
      <c r="A210">
        <v>209</v>
      </c>
      <c r="B210" s="2" t="s">
        <v>1202</v>
      </c>
      <c r="C210" t="s">
        <v>397</v>
      </c>
      <c r="D210" s="2" t="s">
        <v>46</v>
      </c>
      <c r="E210">
        <v>26</v>
      </c>
      <c r="F210" s="2" t="s">
        <v>1199</v>
      </c>
      <c r="G210">
        <v>16</v>
      </c>
      <c r="H210">
        <v>7</v>
      </c>
      <c r="I210">
        <v>26</v>
      </c>
      <c r="J210">
        <v>17</v>
      </c>
      <c r="K210">
        <v>0.65400000000000003</v>
      </c>
      <c r="L210">
        <v>149</v>
      </c>
      <c r="M210">
        <v>8.8000000000000007</v>
      </c>
      <c r="N210">
        <v>1</v>
      </c>
      <c r="O210">
        <v>6</v>
      </c>
      <c r="P210">
        <v>36</v>
      </c>
      <c r="Q210">
        <v>5.7</v>
      </c>
      <c r="R210">
        <v>1.1000000000000001</v>
      </c>
      <c r="S210">
        <v>9.3000000000000007</v>
      </c>
      <c r="T210">
        <v>1</v>
      </c>
    </row>
    <row r="211" spans="1:20" x14ac:dyDescent="0.3">
      <c r="A211">
        <v>210</v>
      </c>
      <c r="B211" s="2" t="s">
        <v>319</v>
      </c>
      <c r="C211" t="s">
        <v>319</v>
      </c>
      <c r="D211" s="2" t="s">
        <v>104</v>
      </c>
      <c r="E211">
        <v>25</v>
      </c>
      <c r="F211" s="2" t="s">
        <v>49</v>
      </c>
      <c r="G211">
        <v>8</v>
      </c>
      <c r="H211">
        <v>6</v>
      </c>
      <c r="I211">
        <v>33</v>
      </c>
      <c r="J211">
        <v>17</v>
      </c>
      <c r="K211">
        <v>0.51500000000000001</v>
      </c>
      <c r="L211">
        <v>277</v>
      </c>
      <c r="M211">
        <v>16.3</v>
      </c>
      <c r="N211">
        <v>2</v>
      </c>
      <c r="O211">
        <v>12</v>
      </c>
      <c r="P211">
        <v>50</v>
      </c>
      <c r="Q211">
        <v>8.4</v>
      </c>
      <c r="R211">
        <v>2.1</v>
      </c>
      <c r="S211">
        <v>34.6</v>
      </c>
      <c r="T211">
        <v>0</v>
      </c>
    </row>
    <row r="212" spans="1:20" x14ac:dyDescent="0.3">
      <c r="A212">
        <v>211</v>
      </c>
      <c r="B212" s="2" t="s">
        <v>307</v>
      </c>
      <c r="C212" t="s">
        <v>307</v>
      </c>
      <c r="D212" s="2" t="s">
        <v>61</v>
      </c>
      <c r="E212">
        <v>24</v>
      </c>
      <c r="F212" s="2"/>
      <c r="G212">
        <v>14</v>
      </c>
      <c r="H212">
        <v>1</v>
      </c>
      <c r="I212">
        <v>34</v>
      </c>
      <c r="J212">
        <v>17</v>
      </c>
      <c r="K212">
        <v>0.5</v>
      </c>
      <c r="L212">
        <v>301</v>
      </c>
      <c r="M212">
        <v>17.7</v>
      </c>
      <c r="N212">
        <v>2</v>
      </c>
      <c r="O212">
        <v>14</v>
      </c>
      <c r="P212">
        <v>60</v>
      </c>
      <c r="Q212">
        <v>8.9</v>
      </c>
      <c r="R212">
        <v>1.2</v>
      </c>
      <c r="S212">
        <v>21.5</v>
      </c>
      <c r="T212">
        <v>2</v>
      </c>
    </row>
    <row r="213" spans="1:20" x14ac:dyDescent="0.3">
      <c r="A213">
        <v>212</v>
      </c>
      <c r="B213" s="2" t="s">
        <v>167</v>
      </c>
      <c r="C213" t="s">
        <v>167</v>
      </c>
      <c r="D213" s="2" t="s">
        <v>135</v>
      </c>
      <c r="E213">
        <v>34</v>
      </c>
      <c r="F213" s="2" t="s">
        <v>34</v>
      </c>
      <c r="G213">
        <v>15</v>
      </c>
      <c r="H213">
        <v>15</v>
      </c>
      <c r="I213">
        <v>23</v>
      </c>
      <c r="J213">
        <v>17</v>
      </c>
      <c r="K213">
        <v>0.73899999999999999</v>
      </c>
      <c r="L213">
        <v>142</v>
      </c>
      <c r="M213">
        <v>8.4</v>
      </c>
      <c r="N213">
        <v>0</v>
      </c>
      <c r="O213">
        <v>7</v>
      </c>
      <c r="P213">
        <v>22</v>
      </c>
      <c r="Q213">
        <v>6.2</v>
      </c>
      <c r="R213">
        <v>1.1000000000000001</v>
      </c>
      <c r="S213">
        <v>9.5</v>
      </c>
      <c r="T213">
        <v>3</v>
      </c>
    </row>
    <row r="214" spans="1:20" x14ac:dyDescent="0.3">
      <c r="A214">
        <v>213</v>
      </c>
      <c r="B214" s="2" t="s">
        <v>343</v>
      </c>
      <c r="C214" t="s">
        <v>343</v>
      </c>
      <c r="D214" s="2" t="s">
        <v>130</v>
      </c>
      <c r="E214">
        <v>23</v>
      </c>
      <c r="F214" s="2"/>
      <c r="G214">
        <v>13</v>
      </c>
      <c r="H214">
        <v>4</v>
      </c>
      <c r="I214">
        <v>31</v>
      </c>
      <c r="J214">
        <v>17</v>
      </c>
      <c r="K214">
        <v>0.54800000000000004</v>
      </c>
      <c r="L214">
        <v>225</v>
      </c>
      <c r="M214">
        <v>13.2</v>
      </c>
      <c r="N214">
        <v>0</v>
      </c>
      <c r="O214">
        <v>11</v>
      </c>
      <c r="P214">
        <v>37</v>
      </c>
      <c r="Q214">
        <v>7.3</v>
      </c>
      <c r="R214">
        <v>1.3</v>
      </c>
      <c r="S214">
        <v>17.3</v>
      </c>
      <c r="T214">
        <v>1</v>
      </c>
    </row>
    <row r="215" spans="1:20" x14ac:dyDescent="0.3">
      <c r="A215">
        <v>214</v>
      </c>
      <c r="B215" s="2" t="s">
        <v>421</v>
      </c>
      <c r="C215" t="s">
        <v>421</v>
      </c>
      <c r="D215" s="2" t="s">
        <v>111</v>
      </c>
      <c r="E215">
        <v>26</v>
      </c>
      <c r="F215" s="2"/>
      <c r="G215">
        <v>16</v>
      </c>
      <c r="H215">
        <v>7</v>
      </c>
      <c r="I215">
        <v>22</v>
      </c>
      <c r="J215">
        <v>17</v>
      </c>
      <c r="K215">
        <v>0.77300000000000002</v>
      </c>
      <c r="L215">
        <v>166</v>
      </c>
      <c r="M215">
        <v>9.8000000000000007</v>
      </c>
      <c r="N215">
        <v>0</v>
      </c>
      <c r="O215">
        <v>5</v>
      </c>
      <c r="P215">
        <v>18</v>
      </c>
      <c r="Q215">
        <v>7.5</v>
      </c>
      <c r="R215">
        <v>1.1000000000000001</v>
      </c>
      <c r="S215">
        <v>10.4</v>
      </c>
      <c r="T215">
        <v>0</v>
      </c>
    </row>
    <row r="216" spans="1:20" x14ac:dyDescent="0.3">
      <c r="A216">
        <v>215</v>
      </c>
      <c r="B216" s="2" t="s">
        <v>422</v>
      </c>
      <c r="C216" t="s">
        <v>422</v>
      </c>
      <c r="D216" s="2" t="s">
        <v>101</v>
      </c>
      <c r="E216">
        <v>39</v>
      </c>
      <c r="F216" s="2" t="s">
        <v>1192</v>
      </c>
      <c r="G216">
        <v>10</v>
      </c>
      <c r="H216">
        <v>8</v>
      </c>
      <c r="I216">
        <v>24</v>
      </c>
      <c r="J216">
        <v>17</v>
      </c>
      <c r="K216">
        <v>0.70799999999999996</v>
      </c>
      <c r="L216">
        <v>173</v>
      </c>
      <c r="M216">
        <v>10.199999999999999</v>
      </c>
      <c r="N216">
        <v>0</v>
      </c>
      <c r="O216">
        <v>9</v>
      </c>
      <c r="P216">
        <v>26</v>
      </c>
      <c r="Q216">
        <v>7.2</v>
      </c>
      <c r="R216">
        <v>1.7</v>
      </c>
      <c r="S216">
        <v>17.3</v>
      </c>
      <c r="T216">
        <v>0</v>
      </c>
    </row>
    <row r="217" spans="1:20" x14ac:dyDescent="0.3">
      <c r="A217">
        <v>216</v>
      </c>
      <c r="B217" s="2" t="s">
        <v>194</v>
      </c>
      <c r="C217" t="s">
        <v>194</v>
      </c>
      <c r="D217" s="2" t="s">
        <v>63</v>
      </c>
      <c r="E217">
        <v>25</v>
      </c>
      <c r="F217" s="2" t="s">
        <v>1174</v>
      </c>
      <c r="G217">
        <v>16</v>
      </c>
      <c r="H217">
        <v>7</v>
      </c>
      <c r="I217">
        <v>24</v>
      </c>
      <c r="J217">
        <v>16</v>
      </c>
      <c r="K217">
        <v>0.66700000000000004</v>
      </c>
      <c r="L217">
        <v>115</v>
      </c>
      <c r="M217">
        <v>7.2</v>
      </c>
      <c r="N217">
        <v>1</v>
      </c>
      <c r="O217">
        <v>4</v>
      </c>
      <c r="P217">
        <v>16</v>
      </c>
      <c r="Q217">
        <v>4.8</v>
      </c>
      <c r="R217">
        <v>1</v>
      </c>
      <c r="S217">
        <v>7.2</v>
      </c>
      <c r="T217">
        <v>1</v>
      </c>
    </row>
    <row r="218" spans="1:20" x14ac:dyDescent="0.3">
      <c r="A218">
        <v>217</v>
      </c>
      <c r="B218" s="2" t="s">
        <v>342</v>
      </c>
      <c r="C218" t="s">
        <v>342</v>
      </c>
      <c r="D218" s="2" t="s">
        <v>61</v>
      </c>
      <c r="E218">
        <v>29</v>
      </c>
      <c r="F218" s="2" t="s">
        <v>49</v>
      </c>
      <c r="G218">
        <v>14</v>
      </c>
      <c r="H218">
        <v>4</v>
      </c>
      <c r="I218">
        <v>28</v>
      </c>
      <c r="J218">
        <v>16</v>
      </c>
      <c r="K218">
        <v>0.57099999999999995</v>
      </c>
      <c r="L218">
        <v>220</v>
      </c>
      <c r="M218">
        <v>13.8</v>
      </c>
      <c r="N218">
        <v>2</v>
      </c>
      <c r="O218">
        <v>10</v>
      </c>
      <c r="P218">
        <v>48</v>
      </c>
      <c r="Q218">
        <v>7.9</v>
      </c>
      <c r="R218">
        <v>1.1000000000000001</v>
      </c>
      <c r="S218">
        <v>15.7</v>
      </c>
      <c r="T218">
        <v>1</v>
      </c>
    </row>
    <row r="219" spans="1:20" x14ac:dyDescent="0.3">
      <c r="A219">
        <v>218</v>
      </c>
      <c r="B219" s="2" t="s">
        <v>436</v>
      </c>
      <c r="C219" t="s">
        <v>436</v>
      </c>
      <c r="D219" s="2" t="s">
        <v>72</v>
      </c>
      <c r="E219">
        <v>25</v>
      </c>
      <c r="F219" s="2" t="s">
        <v>52</v>
      </c>
      <c r="G219">
        <v>16</v>
      </c>
      <c r="H219">
        <v>11</v>
      </c>
      <c r="I219">
        <v>27</v>
      </c>
      <c r="J219">
        <v>16</v>
      </c>
      <c r="K219">
        <v>0.59299999999999997</v>
      </c>
      <c r="L219">
        <v>142</v>
      </c>
      <c r="M219">
        <v>8.9</v>
      </c>
      <c r="N219">
        <v>0</v>
      </c>
      <c r="O219">
        <v>8</v>
      </c>
      <c r="P219">
        <v>23</v>
      </c>
      <c r="Q219">
        <v>5.3</v>
      </c>
      <c r="R219">
        <v>1</v>
      </c>
      <c r="S219">
        <v>8.9</v>
      </c>
      <c r="T219">
        <v>0</v>
      </c>
    </row>
    <row r="220" spans="1:20" x14ac:dyDescent="0.3">
      <c r="A220">
        <v>219</v>
      </c>
      <c r="B220" s="2" t="s">
        <v>394</v>
      </c>
      <c r="C220" t="s">
        <v>394</v>
      </c>
      <c r="D220" s="2" t="s">
        <v>114</v>
      </c>
      <c r="E220">
        <v>26</v>
      </c>
      <c r="F220" s="2"/>
      <c r="G220">
        <v>8</v>
      </c>
      <c r="H220">
        <v>2</v>
      </c>
      <c r="I220">
        <v>31</v>
      </c>
      <c r="J220">
        <v>16</v>
      </c>
      <c r="K220">
        <v>0.51600000000000001</v>
      </c>
      <c r="L220">
        <v>218</v>
      </c>
      <c r="M220">
        <v>13.6</v>
      </c>
      <c r="N220">
        <v>0</v>
      </c>
      <c r="O220">
        <v>14</v>
      </c>
      <c r="P220">
        <v>38</v>
      </c>
      <c r="Q220">
        <v>7</v>
      </c>
      <c r="R220">
        <v>2</v>
      </c>
      <c r="S220">
        <v>27.3</v>
      </c>
      <c r="T220">
        <v>0</v>
      </c>
    </row>
    <row r="221" spans="1:20" x14ac:dyDescent="0.3">
      <c r="A221">
        <v>220</v>
      </c>
      <c r="B221" s="2" t="s">
        <v>351</v>
      </c>
      <c r="C221" t="s">
        <v>351</v>
      </c>
      <c r="D221" s="2" t="s">
        <v>104</v>
      </c>
      <c r="E221">
        <v>25</v>
      </c>
      <c r="F221" s="2" t="s">
        <v>1189</v>
      </c>
      <c r="G221">
        <v>12</v>
      </c>
      <c r="H221">
        <v>6</v>
      </c>
      <c r="I221">
        <v>28</v>
      </c>
      <c r="J221">
        <v>16</v>
      </c>
      <c r="K221">
        <v>0.57099999999999995</v>
      </c>
      <c r="L221">
        <v>179</v>
      </c>
      <c r="M221">
        <v>11.2</v>
      </c>
      <c r="N221">
        <v>2</v>
      </c>
      <c r="O221">
        <v>11</v>
      </c>
      <c r="P221">
        <v>27</v>
      </c>
      <c r="Q221">
        <v>6.4</v>
      </c>
      <c r="R221">
        <v>1.3</v>
      </c>
      <c r="S221">
        <v>14.9</v>
      </c>
      <c r="T221">
        <v>2</v>
      </c>
    </row>
    <row r="222" spans="1:20" x14ac:dyDescent="0.3">
      <c r="A222">
        <v>221</v>
      </c>
      <c r="B222" s="2" t="s">
        <v>406</v>
      </c>
      <c r="C222" t="s">
        <v>406</v>
      </c>
      <c r="D222" s="2" t="s">
        <v>33</v>
      </c>
      <c r="E222">
        <v>23</v>
      </c>
      <c r="F222" s="2"/>
      <c r="G222">
        <v>16</v>
      </c>
      <c r="H222">
        <v>3</v>
      </c>
      <c r="I222">
        <v>30</v>
      </c>
      <c r="J222">
        <v>16</v>
      </c>
      <c r="K222">
        <v>0.53300000000000003</v>
      </c>
      <c r="L222">
        <v>136</v>
      </c>
      <c r="M222">
        <v>8.5</v>
      </c>
      <c r="N222">
        <v>1</v>
      </c>
      <c r="O222">
        <v>10</v>
      </c>
      <c r="P222">
        <v>19</v>
      </c>
      <c r="Q222">
        <v>4.5</v>
      </c>
      <c r="R222">
        <v>1</v>
      </c>
      <c r="S222">
        <v>8.5</v>
      </c>
      <c r="T222">
        <v>0</v>
      </c>
    </row>
    <row r="223" spans="1:20" x14ac:dyDescent="0.3">
      <c r="A223">
        <v>222</v>
      </c>
      <c r="B223" s="2" t="s">
        <v>389</v>
      </c>
      <c r="C223" t="s">
        <v>389</v>
      </c>
      <c r="D223" s="2" t="s">
        <v>72</v>
      </c>
      <c r="E223">
        <v>28</v>
      </c>
      <c r="F223" s="2"/>
      <c r="G223">
        <v>16</v>
      </c>
      <c r="H223">
        <v>3</v>
      </c>
      <c r="I223">
        <v>28</v>
      </c>
      <c r="J223">
        <v>16</v>
      </c>
      <c r="K223">
        <v>0.57099999999999995</v>
      </c>
      <c r="L223">
        <v>173</v>
      </c>
      <c r="M223">
        <v>10.8</v>
      </c>
      <c r="N223">
        <v>1</v>
      </c>
      <c r="O223">
        <v>10</v>
      </c>
      <c r="P223">
        <v>17</v>
      </c>
      <c r="Q223">
        <v>6.2</v>
      </c>
      <c r="R223">
        <v>1</v>
      </c>
      <c r="S223">
        <v>10.8</v>
      </c>
      <c r="T223">
        <v>0</v>
      </c>
    </row>
    <row r="224" spans="1:20" x14ac:dyDescent="0.3">
      <c r="A224">
        <v>223</v>
      </c>
      <c r="B224" s="2" t="s">
        <v>378</v>
      </c>
      <c r="C224" t="s">
        <v>378</v>
      </c>
      <c r="D224" s="2" t="s">
        <v>46</v>
      </c>
      <c r="E224">
        <v>26</v>
      </c>
      <c r="F224" s="2"/>
      <c r="G224">
        <v>16</v>
      </c>
      <c r="H224">
        <v>0</v>
      </c>
      <c r="I224">
        <v>21</v>
      </c>
      <c r="J224">
        <v>15</v>
      </c>
      <c r="K224">
        <v>0.71399999999999997</v>
      </c>
      <c r="L224">
        <v>88</v>
      </c>
      <c r="M224">
        <v>5.9</v>
      </c>
      <c r="N224">
        <v>1</v>
      </c>
      <c r="O224">
        <v>5</v>
      </c>
      <c r="P224">
        <v>16</v>
      </c>
      <c r="Q224">
        <v>4.2</v>
      </c>
      <c r="R224">
        <v>0.9</v>
      </c>
      <c r="S224">
        <v>5.5</v>
      </c>
      <c r="T224">
        <v>1</v>
      </c>
    </row>
    <row r="225" spans="1:20" x14ac:dyDescent="0.3">
      <c r="A225">
        <v>224</v>
      </c>
      <c r="B225" s="2" t="s">
        <v>395</v>
      </c>
      <c r="C225" t="s">
        <v>395</v>
      </c>
      <c r="D225" s="2" t="s">
        <v>65</v>
      </c>
      <c r="E225">
        <v>24</v>
      </c>
      <c r="F225" s="2" t="s">
        <v>1192</v>
      </c>
      <c r="G225">
        <v>16</v>
      </c>
      <c r="H225">
        <v>6</v>
      </c>
      <c r="I225">
        <v>22</v>
      </c>
      <c r="J225">
        <v>15</v>
      </c>
      <c r="K225">
        <v>0.68200000000000005</v>
      </c>
      <c r="L225">
        <v>91</v>
      </c>
      <c r="M225">
        <v>6.1</v>
      </c>
      <c r="N225">
        <v>2</v>
      </c>
      <c r="O225">
        <v>8</v>
      </c>
      <c r="P225">
        <v>25</v>
      </c>
      <c r="Q225">
        <v>4.0999999999999996</v>
      </c>
      <c r="R225">
        <v>0.9</v>
      </c>
      <c r="S225">
        <v>5.7</v>
      </c>
      <c r="T225">
        <v>0</v>
      </c>
    </row>
    <row r="226" spans="1:20" x14ac:dyDescent="0.3">
      <c r="A226">
        <v>225</v>
      </c>
      <c r="B226" s="2" t="s">
        <v>335</v>
      </c>
      <c r="C226" t="s">
        <v>335</v>
      </c>
      <c r="D226" s="2" t="s">
        <v>54</v>
      </c>
      <c r="E226">
        <v>28</v>
      </c>
      <c r="F226" s="2" t="s">
        <v>52</v>
      </c>
      <c r="G226">
        <v>15</v>
      </c>
      <c r="H226">
        <v>6</v>
      </c>
      <c r="I226">
        <v>27</v>
      </c>
      <c r="J226">
        <v>15</v>
      </c>
      <c r="K226">
        <v>0.55600000000000005</v>
      </c>
      <c r="L226">
        <v>149</v>
      </c>
      <c r="M226">
        <v>9.9</v>
      </c>
      <c r="N226">
        <v>3</v>
      </c>
      <c r="O226">
        <v>10</v>
      </c>
      <c r="P226">
        <v>23</v>
      </c>
      <c r="Q226">
        <v>5.5</v>
      </c>
      <c r="R226">
        <v>1</v>
      </c>
      <c r="S226">
        <v>9.9</v>
      </c>
      <c r="T226">
        <v>0</v>
      </c>
    </row>
    <row r="227" spans="1:20" x14ac:dyDescent="0.3">
      <c r="A227">
        <v>226</v>
      </c>
      <c r="B227" s="2" t="s">
        <v>393</v>
      </c>
      <c r="C227" t="s">
        <v>393</v>
      </c>
      <c r="D227" s="2" t="s">
        <v>42</v>
      </c>
      <c r="E227">
        <v>35</v>
      </c>
      <c r="F227" s="2" t="s">
        <v>52</v>
      </c>
      <c r="G227">
        <v>16</v>
      </c>
      <c r="H227">
        <v>11</v>
      </c>
      <c r="I227">
        <v>19</v>
      </c>
      <c r="J227">
        <v>15</v>
      </c>
      <c r="K227">
        <v>0.78900000000000003</v>
      </c>
      <c r="L227">
        <v>156</v>
      </c>
      <c r="M227">
        <v>10.4</v>
      </c>
      <c r="N227">
        <v>1</v>
      </c>
      <c r="O227">
        <v>8</v>
      </c>
      <c r="P227">
        <v>25</v>
      </c>
      <c r="Q227">
        <v>8.1999999999999993</v>
      </c>
      <c r="R227">
        <v>0.9</v>
      </c>
      <c r="S227">
        <v>9.8000000000000007</v>
      </c>
      <c r="T227">
        <v>0</v>
      </c>
    </row>
    <row r="228" spans="1:20" x14ac:dyDescent="0.3">
      <c r="A228">
        <v>227</v>
      </c>
      <c r="B228" s="2" t="s">
        <v>233</v>
      </c>
      <c r="C228" t="s">
        <v>233</v>
      </c>
      <c r="D228" s="2" t="s">
        <v>44</v>
      </c>
      <c r="E228">
        <v>22</v>
      </c>
      <c r="F228" s="2"/>
      <c r="G228">
        <v>15</v>
      </c>
      <c r="H228">
        <v>0</v>
      </c>
      <c r="I228">
        <v>20</v>
      </c>
      <c r="J228">
        <v>15</v>
      </c>
      <c r="K228">
        <v>0.75</v>
      </c>
      <c r="L228">
        <v>107</v>
      </c>
      <c r="M228">
        <v>7.1</v>
      </c>
      <c r="N228">
        <v>1</v>
      </c>
      <c r="O228">
        <v>4</v>
      </c>
      <c r="P228">
        <v>21</v>
      </c>
      <c r="Q228">
        <v>5.4</v>
      </c>
      <c r="R228">
        <v>1</v>
      </c>
      <c r="S228">
        <v>7.1</v>
      </c>
      <c r="T228">
        <v>1</v>
      </c>
    </row>
    <row r="229" spans="1:20" x14ac:dyDescent="0.3">
      <c r="A229">
        <v>228</v>
      </c>
      <c r="B229" s="2" t="s">
        <v>348</v>
      </c>
      <c r="C229" t="s">
        <v>348</v>
      </c>
      <c r="D229" s="2" t="s">
        <v>61</v>
      </c>
      <c r="E229">
        <v>23</v>
      </c>
      <c r="F229" s="2"/>
      <c r="G229">
        <v>15</v>
      </c>
      <c r="H229">
        <v>3</v>
      </c>
      <c r="I229">
        <v>22</v>
      </c>
      <c r="J229">
        <v>15</v>
      </c>
      <c r="K229">
        <v>0.68200000000000005</v>
      </c>
      <c r="L229">
        <v>245</v>
      </c>
      <c r="M229">
        <v>16.3</v>
      </c>
      <c r="N229">
        <v>1</v>
      </c>
      <c r="O229">
        <v>10</v>
      </c>
      <c r="P229">
        <v>33</v>
      </c>
      <c r="Q229">
        <v>11.1</v>
      </c>
      <c r="R229">
        <v>1</v>
      </c>
      <c r="S229">
        <v>16.3</v>
      </c>
      <c r="T229">
        <v>0</v>
      </c>
    </row>
    <row r="230" spans="1:20" x14ac:dyDescent="0.3">
      <c r="A230">
        <v>229</v>
      </c>
      <c r="B230" s="2" t="s">
        <v>361</v>
      </c>
      <c r="C230" t="s">
        <v>361</v>
      </c>
      <c r="D230" s="2" t="s">
        <v>86</v>
      </c>
      <c r="E230">
        <v>22</v>
      </c>
      <c r="F230" s="2"/>
      <c r="G230">
        <v>7</v>
      </c>
      <c r="H230">
        <v>4</v>
      </c>
      <c r="I230">
        <v>21</v>
      </c>
      <c r="J230">
        <v>15</v>
      </c>
      <c r="K230">
        <v>0.71399999999999997</v>
      </c>
      <c r="L230">
        <v>89</v>
      </c>
      <c r="M230">
        <v>5.9</v>
      </c>
      <c r="N230">
        <v>0</v>
      </c>
      <c r="O230">
        <v>3</v>
      </c>
      <c r="P230">
        <v>18</v>
      </c>
      <c r="Q230">
        <v>4.2</v>
      </c>
      <c r="R230">
        <v>2.1</v>
      </c>
      <c r="S230">
        <v>12.7</v>
      </c>
      <c r="T230">
        <v>1</v>
      </c>
    </row>
    <row r="231" spans="1:20" x14ac:dyDescent="0.3">
      <c r="A231">
        <v>230</v>
      </c>
      <c r="B231" s="2" t="s">
        <v>357</v>
      </c>
      <c r="C231" t="s">
        <v>357</v>
      </c>
      <c r="D231" s="2" t="s">
        <v>63</v>
      </c>
      <c r="E231">
        <v>24</v>
      </c>
      <c r="F231" s="2"/>
      <c r="G231">
        <v>16</v>
      </c>
      <c r="H231">
        <v>2</v>
      </c>
      <c r="I231">
        <v>26</v>
      </c>
      <c r="J231">
        <v>15</v>
      </c>
      <c r="K231">
        <v>0.57699999999999996</v>
      </c>
      <c r="L231">
        <v>159</v>
      </c>
      <c r="M231">
        <v>10.6</v>
      </c>
      <c r="N231">
        <v>2</v>
      </c>
      <c r="O231">
        <v>10</v>
      </c>
      <c r="P231">
        <v>17</v>
      </c>
      <c r="Q231">
        <v>6.1</v>
      </c>
      <c r="R231">
        <v>0.9</v>
      </c>
      <c r="S231">
        <v>9.9</v>
      </c>
      <c r="T231">
        <v>0</v>
      </c>
    </row>
    <row r="232" spans="1:20" x14ac:dyDescent="0.3">
      <c r="A232">
        <v>231</v>
      </c>
      <c r="B232" s="2" t="s">
        <v>280</v>
      </c>
      <c r="C232" t="s">
        <v>280</v>
      </c>
      <c r="D232" s="2" t="s">
        <v>51</v>
      </c>
      <c r="E232">
        <v>24</v>
      </c>
      <c r="F232" s="2"/>
      <c r="G232">
        <v>12</v>
      </c>
      <c r="H232">
        <v>0</v>
      </c>
      <c r="I232">
        <v>19</v>
      </c>
      <c r="J232">
        <v>15</v>
      </c>
      <c r="K232">
        <v>0.78900000000000003</v>
      </c>
      <c r="L232">
        <v>167</v>
      </c>
      <c r="M232">
        <v>11.1</v>
      </c>
      <c r="N232">
        <v>1</v>
      </c>
      <c r="O232">
        <v>7</v>
      </c>
      <c r="P232">
        <v>52</v>
      </c>
      <c r="Q232">
        <v>8.8000000000000007</v>
      </c>
      <c r="R232">
        <v>1.3</v>
      </c>
      <c r="S232">
        <v>13.9</v>
      </c>
      <c r="T232">
        <v>1</v>
      </c>
    </row>
    <row r="233" spans="1:20" x14ac:dyDescent="0.3">
      <c r="A233">
        <v>232</v>
      </c>
      <c r="B233" s="2" t="s">
        <v>371</v>
      </c>
      <c r="C233" t="s">
        <v>371</v>
      </c>
      <c r="D233" s="2" t="s">
        <v>116</v>
      </c>
      <c r="E233">
        <v>25</v>
      </c>
      <c r="F233" s="2" t="s">
        <v>52</v>
      </c>
      <c r="G233">
        <v>16</v>
      </c>
      <c r="H233">
        <v>10</v>
      </c>
      <c r="I233">
        <v>19</v>
      </c>
      <c r="J233">
        <v>15</v>
      </c>
      <c r="K233">
        <v>0.78900000000000003</v>
      </c>
      <c r="L233">
        <v>202</v>
      </c>
      <c r="M233">
        <v>13.5</v>
      </c>
      <c r="N233">
        <v>1</v>
      </c>
      <c r="O233">
        <v>11</v>
      </c>
      <c r="P233">
        <v>28</v>
      </c>
      <c r="Q233">
        <v>10.6</v>
      </c>
      <c r="R233">
        <v>0.9</v>
      </c>
      <c r="S233">
        <v>12.6</v>
      </c>
      <c r="T233">
        <v>0</v>
      </c>
    </row>
    <row r="234" spans="1:20" x14ac:dyDescent="0.3">
      <c r="A234">
        <v>233</v>
      </c>
      <c r="B234" s="2" t="s">
        <v>326</v>
      </c>
      <c r="C234" t="s">
        <v>326</v>
      </c>
      <c r="D234" s="2" t="s">
        <v>88</v>
      </c>
      <c r="E234">
        <v>23</v>
      </c>
      <c r="F234" s="2"/>
      <c r="G234">
        <v>16</v>
      </c>
      <c r="H234">
        <v>1</v>
      </c>
      <c r="I234">
        <v>24</v>
      </c>
      <c r="J234">
        <v>14</v>
      </c>
      <c r="K234">
        <v>0.58299999999999996</v>
      </c>
      <c r="L234">
        <v>144</v>
      </c>
      <c r="M234">
        <v>10.3</v>
      </c>
      <c r="N234">
        <v>2</v>
      </c>
      <c r="O234">
        <v>9</v>
      </c>
      <c r="P234">
        <v>31</v>
      </c>
      <c r="Q234">
        <v>6</v>
      </c>
      <c r="R234">
        <v>0.9</v>
      </c>
      <c r="S234">
        <v>9</v>
      </c>
      <c r="T234">
        <v>0</v>
      </c>
    </row>
    <row r="235" spans="1:20" x14ac:dyDescent="0.3">
      <c r="A235">
        <v>234</v>
      </c>
      <c r="B235" s="2" t="s">
        <v>322</v>
      </c>
      <c r="C235" t="s">
        <v>322</v>
      </c>
      <c r="D235" s="2" t="s">
        <v>86</v>
      </c>
      <c r="E235">
        <v>24</v>
      </c>
      <c r="F235" s="2" t="s">
        <v>34</v>
      </c>
      <c r="G235">
        <v>12</v>
      </c>
      <c r="H235">
        <v>6</v>
      </c>
      <c r="I235">
        <v>24</v>
      </c>
      <c r="J235">
        <v>14</v>
      </c>
      <c r="K235">
        <v>0.58299999999999996</v>
      </c>
      <c r="L235">
        <v>63</v>
      </c>
      <c r="M235">
        <v>4.5</v>
      </c>
      <c r="N235">
        <v>0</v>
      </c>
      <c r="O235">
        <v>4</v>
      </c>
      <c r="P235">
        <v>13</v>
      </c>
      <c r="Q235">
        <v>2.6</v>
      </c>
      <c r="R235">
        <v>1.2</v>
      </c>
      <c r="S235">
        <v>5.3</v>
      </c>
      <c r="T235">
        <v>0</v>
      </c>
    </row>
    <row r="236" spans="1:20" x14ac:dyDescent="0.3">
      <c r="A236">
        <v>235</v>
      </c>
      <c r="B236" s="2" t="s">
        <v>478</v>
      </c>
      <c r="C236" t="s">
        <v>478</v>
      </c>
      <c r="D236" s="2" t="s">
        <v>99</v>
      </c>
      <c r="E236">
        <v>28</v>
      </c>
      <c r="F236" s="2" t="s">
        <v>1192</v>
      </c>
      <c r="G236">
        <v>8</v>
      </c>
      <c r="H236">
        <v>5</v>
      </c>
      <c r="I236">
        <v>24</v>
      </c>
      <c r="J236">
        <v>14</v>
      </c>
      <c r="K236">
        <v>0.58299999999999996</v>
      </c>
      <c r="L236">
        <v>84</v>
      </c>
      <c r="M236">
        <v>6</v>
      </c>
      <c r="N236">
        <v>0</v>
      </c>
      <c r="O236">
        <v>5</v>
      </c>
      <c r="P236">
        <v>16</v>
      </c>
      <c r="Q236">
        <v>3.5</v>
      </c>
      <c r="R236">
        <v>1.8</v>
      </c>
      <c r="S236">
        <v>10.5</v>
      </c>
      <c r="T236">
        <v>0</v>
      </c>
    </row>
    <row r="237" spans="1:20" x14ac:dyDescent="0.3">
      <c r="A237">
        <v>236</v>
      </c>
      <c r="B237" s="2" t="s">
        <v>363</v>
      </c>
      <c r="C237" t="s">
        <v>363</v>
      </c>
      <c r="D237" s="2" t="s">
        <v>40</v>
      </c>
      <c r="E237">
        <v>24</v>
      </c>
      <c r="F237" s="2"/>
      <c r="G237">
        <v>15</v>
      </c>
      <c r="H237">
        <v>1</v>
      </c>
      <c r="I237">
        <v>24</v>
      </c>
      <c r="J237">
        <v>14</v>
      </c>
      <c r="K237">
        <v>0.58299999999999996</v>
      </c>
      <c r="L237">
        <v>204</v>
      </c>
      <c r="M237">
        <v>14.6</v>
      </c>
      <c r="N237">
        <v>1</v>
      </c>
      <c r="O237">
        <v>9</v>
      </c>
      <c r="P237">
        <v>39</v>
      </c>
      <c r="Q237">
        <v>8.5</v>
      </c>
      <c r="R237">
        <v>0.9</v>
      </c>
      <c r="S237">
        <v>13.6</v>
      </c>
      <c r="T237">
        <v>0</v>
      </c>
    </row>
    <row r="238" spans="1:20" x14ac:dyDescent="0.3">
      <c r="A238">
        <v>237</v>
      </c>
      <c r="B238" s="2" t="s">
        <v>414</v>
      </c>
      <c r="C238" t="s">
        <v>414</v>
      </c>
      <c r="D238" s="2" t="s">
        <v>114</v>
      </c>
      <c r="E238">
        <v>27</v>
      </c>
      <c r="F238" s="2" t="s">
        <v>52</v>
      </c>
      <c r="G238">
        <v>14</v>
      </c>
      <c r="H238">
        <v>11</v>
      </c>
      <c r="I238">
        <v>20</v>
      </c>
      <c r="J238">
        <v>14</v>
      </c>
      <c r="K238">
        <v>0.7</v>
      </c>
      <c r="L238">
        <v>114</v>
      </c>
      <c r="M238">
        <v>8.1</v>
      </c>
      <c r="N238">
        <v>1</v>
      </c>
      <c r="O238">
        <v>9</v>
      </c>
      <c r="P238">
        <v>26</v>
      </c>
      <c r="Q238">
        <v>5.7</v>
      </c>
      <c r="R238">
        <v>1</v>
      </c>
      <c r="S238">
        <v>8.1</v>
      </c>
      <c r="T238">
        <v>0</v>
      </c>
    </row>
    <row r="239" spans="1:20" x14ac:dyDescent="0.3">
      <c r="A239">
        <v>238</v>
      </c>
      <c r="B239" s="2" t="s">
        <v>103</v>
      </c>
      <c r="C239" t="s">
        <v>103</v>
      </c>
      <c r="D239" s="2" t="s">
        <v>104</v>
      </c>
      <c r="E239">
        <v>23</v>
      </c>
      <c r="F239" s="2" t="s">
        <v>34</v>
      </c>
      <c r="G239">
        <v>14</v>
      </c>
      <c r="H239">
        <v>12</v>
      </c>
      <c r="I239">
        <v>17</v>
      </c>
      <c r="J239">
        <v>14</v>
      </c>
      <c r="K239">
        <v>0.82399999999999995</v>
      </c>
      <c r="L239">
        <v>82</v>
      </c>
      <c r="M239">
        <v>5.9</v>
      </c>
      <c r="N239">
        <v>0</v>
      </c>
      <c r="O239">
        <v>2</v>
      </c>
      <c r="P239">
        <v>14</v>
      </c>
      <c r="Q239">
        <v>4.8</v>
      </c>
      <c r="R239">
        <v>1</v>
      </c>
      <c r="S239">
        <v>5.9</v>
      </c>
      <c r="T239">
        <v>0</v>
      </c>
    </row>
    <row r="240" spans="1:20" x14ac:dyDescent="0.3">
      <c r="A240">
        <v>239</v>
      </c>
      <c r="B240" s="2" t="s">
        <v>127</v>
      </c>
      <c r="C240" t="s">
        <v>127</v>
      </c>
      <c r="D240" s="2" t="s">
        <v>65</v>
      </c>
      <c r="E240">
        <v>27</v>
      </c>
      <c r="F240" s="2"/>
      <c r="G240">
        <v>16</v>
      </c>
      <c r="H240">
        <v>0</v>
      </c>
      <c r="I240">
        <v>22</v>
      </c>
      <c r="J240">
        <v>14</v>
      </c>
      <c r="K240">
        <v>0.63600000000000001</v>
      </c>
      <c r="L240">
        <v>180</v>
      </c>
      <c r="M240">
        <v>12.9</v>
      </c>
      <c r="N240">
        <v>2</v>
      </c>
      <c r="O240">
        <v>6</v>
      </c>
      <c r="P240">
        <v>39</v>
      </c>
      <c r="Q240">
        <v>8.1999999999999993</v>
      </c>
      <c r="R240">
        <v>0.9</v>
      </c>
      <c r="S240">
        <v>11.3</v>
      </c>
      <c r="T240">
        <v>2</v>
      </c>
    </row>
    <row r="241" spans="1:20" x14ac:dyDescent="0.3">
      <c r="A241">
        <v>240</v>
      </c>
      <c r="B241" s="2" t="s">
        <v>360</v>
      </c>
      <c r="C241" t="s">
        <v>360</v>
      </c>
      <c r="D241" s="2" t="s">
        <v>88</v>
      </c>
      <c r="E241">
        <v>27</v>
      </c>
      <c r="F241" s="2" t="s">
        <v>52</v>
      </c>
      <c r="G241">
        <v>5</v>
      </c>
      <c r="H241">
        <v>5</v>
      </c>
      <c r="I241">
        <v>20</v>
      </c>
      <c r="J241">
        <v>14</v>
      </c>
      <c r="K241">
        <v>0.7</v>
      </c>
      <c r="L241">
        <v>153</v>
      </c>
      <c r="M241">
        <v>10.9</v>
      </c>
      <c r="N241">
        <v>2</v>
      </c>
      <c r="O241">
        <v>7</v>
      </c>
      <c r="P241">
        <v>35</v>
      </c>
      <c r="Q241">
        <v>7.7</v>
      </c>
      <c r="R241">
        <v>2.8</v>
      </c>
      <c r="S241">
        <v>30.6</v>
      </c>
      <c r="T241">
        <v>0</v>
      </c>
    </row>
    <row r="242" spans="1:20" x14ac:dyDescent="0.3">
      <c r="A242">
        <v>241</v>
      </c>
      <c r="B242" s="2" t="s">
        <v>303</v>
      </c>
      <c r="C242" t="s">
        <v>303</v>
      </c>
      <c r="D242" s="2" t="s">
        <v>54</v>
      </c>
      <c r="E242">
        <v>24</v>
      </c>
      <c r="F242" s="2"/>
      <c r="G242">
        <v>14</v>
      </c>
      <c r="H242">
        <v>3</v>
      </c>
      <c r="I242">
        <v>22</v>
      </c>
      <c r="J242">
        <v>14</v>
      </c>
      <c r="K242">
        <v>0.63600000000000001</v>
      </c>
      <c r="L242">
        <v>229</v>
      </c>
      <c r="M242">
        <v>16.399999999999999</v>
      </c>
      <c r="N242">
        <v>4</v>
      </c>
      <c r="O242">
        <v>10</v>
      </c>
      <c r="P242">
        <v>59</v>
      </c>
      <c r="Q242">
        <v>10.4</v>
      </c>
      <c r="R242">
        <v>1</v>
      </c>
      <c r="S242">
        <v>16.399999999999999</v>
      </c>
      <c r="T242">
        <v>1</v>
      </c>
    </row>
    <row r="243" spans="1:20" x14ac:dyDescent="0.3">
      <c r="A243">
        <v>242</v>
      </c>
      <c r="B243" s="2" t="s">
        <v>337</v>
      </c>
      <c r="C243" t="s">
        <v>337</v>
      </c>
      <c r="D243" s="2" t="s">
        <v>44</v>
      </c>
      <c r="E243">
        <v>29</v>
      </c>
      <c r="F243" s="2"/>
      <c r="G243">
        <v>14</v>
      </c>
      <c r="H243">
        <v>0</v>
      </c>
      <c r="I243">
        <v>24</v>
      </c>
      <c r="J243">
        <v>13</v>
      </c>
      <c r="K243">
        <v>0.54200000000000004</v>
      </c>
      <c r="L243">
        <v>177</v>
      </c>
      <c r="M243">
        <v>13.6</v>
      </c>
      <c r="N243">
        <v>1</v>
      </c>
      <c r="O243">
        <v>8</v>
      </c>
      <c r="P243">
        <v>59</v>
      </c>
      <c r="Q243">
        <v>7.4</v>
      </c>
      <c r="R243">
        <v>0.9</v>
      </c>
      <c r="S243">
        <v>12.6</v>
      </c>
      <c r="T243">
        <v>1</v>
      </c>
    </row>
    <row r="244" spans="1:20" x14ac:dyDescent="0.3">
      <c r="A244">
        <v>243</v>
      </c>
      <c r="B244" s="2" t="s">
        <v>324</v>
      </c>
      <c r="C244" t="s">
        <v>324</v>
      </c>
      <c r="D244" s="2" t="s">
        <v>37</v>
      </c>
      <c r="E244">
        <v>23</v>
      </c>
      <c r="F244" s="2" t="s">
        <v>49</v>
      </c>
      <c r="G244">
        <v>16</v>
      </c>
      <c r="H244">
        <v>11</v>
      </c>
      <c r="I244">
        <v>22</v>
      </c>
      <c r="J244">
        <v>13</v>
      </c>
      <c r="K244">
        <v>0.59099999999999997</v>
      </c>
      <c r="L244">
        <v>198</v>
      </c>
      <c r="M244">
        <v>15.2</v>
      </c>
      <c r="N244">
        <v>3</v>
      </c>
      <c r="O244">
        <v>10</v>
      </c>
      <c r="P244">
        <v>50</v>
      </c>
      <c r="Q244">
        <v>9</v>
      </c>
      <c r="R244">
        <v>0.8</v>
      </c>
      <c r="S244">
        <v>12.4</v>
      </c>
      <c r="T244">
        <v>0</v>
      </c>
    </row>
    <row r="245" spans="1:20" x14ac:dyDescent="0.3">
      <c r="A245">
        <v>244</v>
      </c>
      <c r="B245" s="2" t="s">
        <v>401</v>
      </c>
      <c r="C245" t="s">
        <v>401</v>
      </c>
      <c r="D245" s="2" t="s">
        <v>70</v>
      </c>
      <c r="E245">
        <v>29</v>
      </c>
      <c r="F245" s="2"/>
      <c r="G245">
        <v>16</v>
      </c>
      <c r="H245">
        <v>4</v>
      </c>
      <c r="I245">
        <v>19</v>
      </c>
      <c r="J245">
        <v>13</v>
      </c>
      <c r="K245">
        <v>0.68400000000000005</v>
      </c>
      <c r="L245">
        <v>108</v>
      </c>
      <c r="M245">
        <v>8.3000000000000007</v>
      </c>
      <c r="N245">
        <v>1</v>
      </c>
      <c r="O245">
        <v>4</v>
      </c>
      <c r="P245">
        <v>25</v>
      </c>
      <c r="Q245">
        <v>5.7</v>
      </c>
      <c r="R245">
        <v>0.8</v>
      </c>
      <c r="S245">
        <v>6.8</v>
      </c>
      <c r="T245">
        <v>0</v>
      </c>
    </row>
    <row r="246" spans="1:20" x14ac:dyDescent="0.3">
      <c r="A246">
        <v>245</v>
      </c>
      <c r="B246" s="2" t="s">
        <v>219</v>
      </c>
      <c r="C246" t="s">
        <v>219</v>
      </c>
      <c r="D246" s="2" t="s">
        <v>107</v>
      </c>
      <c r="E246">
        <v>36</v>
      </c>
      <c r="F246" s="2" t="s">
        <v>1174</v>
      </c>
      <c r="G246">
        <v>16</v>
      </c>
      <c r="H246">
        <v>8</v>
      </c>
      <c r="I246">
        <v>16</v>
      </c>
      <c r="J246">
        <v>13</v>
      </c>
      <c r="K246">
        <v>0.81299999999999994</v>
      </c>
      <c r="L246">
        <v>100</v>
      </c>
      <c r="M246">
        <v>7.7</v>
      </c>
      <c r="N246">
        <v>0</v>
      </c>
      <c r="O246">
        <v>5</v>
      </c>
      <c r="P246">
        <v>18</v>
      </c>
      <c r="Q246">
        <v>6.3</v>
      </c>
      <c r="R246">
        <v>0.8</v>
      </c>
      <c r="S246">
        <v>6.3</v>
      </c>
      <c r="T246">
        <v>0</v>
      </c>
    </row>
    <row r="247" spans="1:20" x14ac:dyDescent="0.3">
      <c r="A247">
        <v>246</v>
      </c>
      <c r="B247" s="2" t="s">
        <v>407</v>
      </c>
      <c r="C247" t="s">
        <v>407</v>
      </c>
      <c r="D247" s="2" t="s">
        <v>101</v>
      </c>
      <c r="E247">
        <v>27</v>
      </c>
      <c r="F247" s="2" t="s">
        <v>52</v>
      </c>
      <c r="G247">
        <v>11</v>
      </c>
      <c r="H247">
        <v>8</v>
      </c>
      <c r="I247">
        <v>19</v>
      </c>
      <c r="J247">
        <v>13</v>
      </c>
      <c r="K247">
        <v>0.68400000000000005</v>
      </c>
      <c r="L247">
        <v>131</v>
      </c>
      <c r="M247">
        <v>10.1</v>
      </c>
      <c r="N247">
        <v>1</v>
      </c>
      <c r="O247">
        <v>6</v>
      </c>
      <c r="P247">
        <v>24</v>
      </c>
      <c r="Q247">
        <v>6.9</v>
      </c>
      <c r="R247">
        <v>1.2</v>
      </c>
      <c r="S247">
        <v>11.9</v>
      </c>
      <c r="T247">
        <v>0</v>
      </c>
    </row>
    <row r="248" spans="1:20" x14ac:dyDescent="0.3">
      <c r="A248">
        <v>247</v>
      </c>
      <c r="B248" s="2" t="s">
        <v>356</v>
      </c>
      <c r="C248" t="s">
        <v>356</v>
      </c>
      <c r="D248" s="2" t="s">
        <v>63</v>
      </c>
      <c r="E248">
        <v>22</v>
      </c>
      <c r="F248" s="2"/>
      <c r="G248">
        <v>10</v>
      </c>
      <c r="H248">
        <v>2</v>
      </c>
      <c r="I248">
        <v>26</v>
      </c>
      <c r="J248">
        <v>13</v>
      </c>
      <c r="K248">
        <v>0.5</v>
      </c>
      <c r="L248">
        <v>200</v>
      </c>
      <c r="M248">
        <v>15.4</v>
      </c>
      <c r="N248">
        <v>1</v>
      </c>
      <c r="O248">
        <v>5</v>
      </c>
      <c r="P248">
        <v>48</v>
      </c>
      <c r="Q248">
        <v>7.7</v>
      </c>
      <c r="R248">
        <v>1.3</v>
      </c>
      <c r="S248">
        <v>20</v>
      </c>
      <c r="T248">
        <v>0</v>
      </c>
    </row>
    <row r="249" spans="1:20" x14ac:dyDescent="0.3">
      <c r="A249">
        <v>248</v>
      </c>
      <c r="B249" s="2" t="s">
        <v>408</v>
      </c>
      <c r="C249" t="s">
        <v>408</v>
      </c>
      <c r="D249" s="2" t="s">
        <v>130</v>
      </c>
      <c r="E249">
        <v>26</v>
      </c>
      <c r="F249" s="2"/>
      <c r="G249">
        <v>16</v>
      </c>
      <c r="H249">
        <v>2</v>
      </c>
      <c r="I249">
        <v>17</v>
      </c>
      <c r="J249">
        <v>13</v>
      </c>
      <c r="K249">
        <v>0.76500000000000001</v>
      </c>
      <c r="L249">
        <v>90</v>
      </c>
      <c r="M249">
        <v>6.9</v>
      </c>
      <c r="N249">
        <v>0</v>
      </c>
      <c r="O249">
        <v>3</v>
      </c>
      <c r="P249">
        <v>21</v>
      </c>
      <c r="Q249">
        <v>5.3</v>
      </c>
      <c r="R249">
        <v>0.8</v>
      </c>
      <c r="S249">
        <v>5.6</v>
      </c>
      <c r="T249">
        <v>0</v>
      </c>
    </row>
    <row r="250" spans="1:20" x14ac:dyDescent="0.3">
      <c r="A250">
        <v>249</v>
      </c>
      <c r="B250" s="2" t="s">
        <v>419</v>
      </c>
      <c r="C250" t="s">
        <v>419</v>
      </c>
      <c r="D250" s="2" t="s">
        <v>111</v>
      </c>
      <c r="E250">
        <v>27</v>
      </c>
      <c r="F250" s="2"/>
      <c r="G250">
        <v>12</v>
      </c>
      <c r="H250">
        <v>5</v>
      </c>
      <c r="I250">
        <v>18</v>
      </c>
      <c r="J250">
        <v>13</v>
      </c>
      <c r="K250">
        <v>0.72199999999999998</v>
      </c>
      <c r="L250">
        <v>109</v>
      </c>
      <c r="M250">
        <v>8.4</v>
      </c>
      <c r="N250">
        <v>1</v>
      </c>
      <c r="O250">
        <v>4</v>
      </c>
      <c r="P250">
        <v>19</v>
      </c>
      <c r="Q250">
        <v>6.1</v>
      </c>
      <c r="R250">
        <v>1.1000000000000001</v>
      </c>
      <c r="S250">
        <v>9.1</v>
      </c>
      <c r="T250">
        <v>1</v>
      </c>
    </row>
    <row r="251" spans="1:20" x14ac:dyDescent="0.3">
      <c r="A251">
        <v>250</v>
      </c>
      <c r="B251" s="2" t="s">
        <v>493</v>
      </c>
      <c r="C251" t="s">
        <v>493</v>
      </c>
      <c r="D251" s="2" t="s">
        <v>88</v>
      </c>
      <c r="E251">
        <v>26</v>
      </c>
      <c r="F251" s="2"/>
      <c r="G251">
        <v>6</v>
      </c>
      <c r="H251">
        <v>2</v>
      </c>
      <c r="I251">
        <v>17</v>
      </c>
      <c r="J251">
        <v>13</v>
      </c>
      <c r="K251">
        <v>0.76500000000000001</v>
      </c>
      <c r="L251">
        <v>65</v>
      </c>
      <c r="M251">
        <v>5</v>
      </c>
      <c r="N251">
        <v>0</v>
      </c>
      <c r="O251">
        <v>1</v>
      </c>
      <c r="P251">
        <v>9</v>
      </c>
      <c r="Q251">
        <v>3.8</v>
      </c>
      <c r="R251">
        <v>2.2000000000000002</v>
      </c>
      <c r="S251">
        <v>10.8</v>
      </c>
      <c r="T251">
        <v>0</v>
      </c>
    </row>
    <row r="252" spans="1:20" x14ac:dyDescent="0.3">
      <c r="A252">
        <v>251</v>
      </c>
      <c r="B252" s="2" t="s">
        <v>423</v>
      </c>
      <c r="C252" t="s">
        <v>423</v>
      </c>
      <c r="D252" s="2" t="s">
        <v>107</v>
      </c>
      <c r="E252">
        <v>26</v>
      </c>
      <c r="F252" s="2"/>
      <c r="G252">
        <v>6</v>
      </c>
      <c r="H252">
        <v>0</v>
      </c>
      <c r="I252">
        <v>15</v>
      </c>
      <c r="J252">
        <v>13</v>
      </c>
      <c r="K252">
        <v>0.86699999999999999</v>
      </c>
      <c r="L252">
        <v>124</v>
      </c>
      <c r="M252">
        <v>9.5</v>
      </c>
      <c r="N252">
        <v>0</v>
      </c>
      <c r="O252">
        <v>6</v>
      </c>
      <c r="P252">
        <v>23</v>
      </c>
      <c r="Q252">
        <v>8.3000000000000007</v>
      </c>
      <c r="R252">
        <v>2.2000000000000002</v>
      </c>
      <c r="S252">
        <v>20.7</v>
      </c>
      <c r="T252">
        <v>1</v>
      </c>
    </row>
    <row r="253" spans="1:20" x14ac:dyDescent="0.3">
      <c r="A253">
        <v>252</v>
      </c>
      <c r="B253" s="2" t="s">
        <v>432</v>
      </c>
      <c r="C253" t="s">
        <v>432</v>
      </c>
      <c r="D253" s="2" t="s">
        <v>88</v>
      </c>
      <c r="E253">
        <v>26</v>
      </c>
      <c r="F253" s="2" t="s">
        <v>1192</v>
      </c>
      <c r="G253">
        <v>12</v>
      </c>
      <c r="H253">
        <v>6</v>
      </c>
      <c r="I253">
        <v>18</v>
      </c>
      <c r="J253">
        <v>12</v>
      </c>
      <c r="K253">
        <v>0.66700000000000004</v>
      </c>
      <c r="L253">
        <v>140</v>
      </c>
      <c r="M253">
        <v>11.7</v>
      </c>
      <c r="N253">
        <v>0</v>
      </c>
      <c r="O253">
        <v>7</v>
      </c>
      <c r="P253">
        <v>20</v>
      </c>
      <c r="Q253">
        <v>7.8</v>
      </c>
      <c r="R253">
        <v>1</v>
      </c>
      <c r="S253">
        <v>11.7</v>
      </c>
      <c r="T253">
        <v>0</v>
      </c>
    </row>
    <row r="254" spans="1:20" x14ac:dyDescent="0.3">
      <c r="A254">
        <v>253</v>
      </c>
      <c r="B254" s="2" t="s">
        <v>238</v>
      </c>
      <c r="C254" t="s">
        <v>238</v>
      </c>
      <c r="D254" s="2" t="s">
        <v>116</v>
      </c>
      <c r="E254">
        <v>23</v>
      </c>
      <c r="F254" s="2"/>
      <c r="G254">
        <v>13</v>
      </c>
      <c r="H254">
        <v>2</v>
      </c>
      <c r="I254">
        <v>21</v>
      </c>
      <c r="J254">
        <v>12</v>
      </c>
      <c r="K254">
        <v>0.57099999999999995</v>
      </c>
      <c r="L254">
        <v>105</v>
      </c>
      <c r="M254">
        <v>8.8000000000000007</v>
      </c>
      <c r="N254">
        <v>1</v>
      </c>
      <c r="O254">
        <v>5</v>
      </c>
      <c r="P254">
        <v>31</v>
      </c>
      <c r="Q254">
        <v>5</v>
      </c>
      <c r="R254">
        <v>0.9</v>
      </c>
      <c r="S254">
        <v>8.1</v>
      </c>
      <c r="T254">
        <v>0</v>
      </c>
    </row>
    <row r="255" spans="1:20" x14ac:dyDescent="0.3">
      <c r="A255">
        <v>254</v>
      </c>
      <c r="B255" s="2" t="s">
        <v>365</v>
      </c>
      <c r="C255" t="s">
        <v>365</v>
      </c>
      <c r="D255" s="2" t="s">
        <v>65</v>
      </c>
      <c r="E255">
        <v>29</v>
      </c>
      <c r="F255" s="2" t="s">
        <v>1189</v>
      </c>
      <c r="G255">
        <v>9</v>
      </c>
      <c r="H255">
        <v>6</v>
      </c>
      <c r="I255">
        <v>21</v>
      </c>
      <c r="J255">
        <v>12</v>
      </c>
      <c r="K255">
        <v>0.57099999999999995</v>
      </c>
      <c r="L255">
        <v>186</v>
      </c>
      <c r="M255">
        <v>15.5</v>
      </c>
      <c r="N255">
        <v>1</v>
      </c>
      <c r="O255">
        <v>10</v>
      </c>
      <c r="P255">
        <v>38</v>
      </c>
      <c r="Q255">
        <v>8.9</v>
      </c>
      <c r="R255">
        <v>1.3</v>
      </c>
      <c r="S255">
        <v>20.7</v>
      </c>
      <c r="T255">
        <v>0</v>
      </c>
    </row>
    <row r="256" spans="1:20" x14ac:dyDescent="0.3">
      <c r="A256">
        <v>255</v>
      </c>
      <c r="B256" s="2" t="s">
        <v>359</v>
      </c>
      <c r="C256" t="s">
        <v>359</v>
      </c>
      <c r="D256" s="2" t="s">
        <v>101</v>
      </c>
      <c r="E256">
        <v>22</v>
      </c>
      <c r="F256" s="2" t="s">
        <v>1189</v>
      </c>
      <c r="G256">
        <v>7</v>
      </c>
      <c r="H256">
        <v>5</v>
      </c>
      <c r="I256">
        <v>24</v>
      </c>
      <c r="J256">
        <v>12</v>
      </c>
      <c r="K256">
        <v>0.5</v>
      </c>
      <c r="L256">
        <v>105</v>
      </c>
      <c r="M256">
        <v>8.8000000000000007</v>
      </c>
      <c r="N256">
        <v>2</v>
      </c>
      <c r="O256">
        <v>7</v>
      </c>
      <c r="P256">
        <v>18</v>
      </c>
      <c r="Q256">
        <v>4.4000000000000004</v>
      </c>
      <c r="R256">
        <v>1.7</v>
      </c>
      <c r="S256">
        <v>15</v>
      </c>
      <c r="T256">
        <v>0</v>
      </c>
    </row>
    <row r="257" spans="1:20" x14ac:dyDescent="0.3">
      <c r="A257">
        <v>256</v>
      </c>
      <c r="B257" s="2" t="s">
        <v>366</v>
      </c>
      <c r="C257" t="s">
        <v>366</v>
      </c>
      <c r="D257" s="2" t="s">
        <v>54</v>
      </c>
      <c r="E257">
        <v>24</v>
      </c>
      <c r="F257" s="2"/>
      <c r="G257">
        <v>14</v>
      </c>
      <c r="H257">
        <v>0</v>
      </c>
      <c r="I257">
        <v>15</v>
      </c>
      <c r="J257">
        <v>12</v>
      </c>
      <c r="K257">
        <v>0.8</v>
      </c>
      <c r="L257">
        <v>92</v>
      </c>
      <c r="M257">
        <v>7.7</v>
      </c>
      <c r="N257">
        <v>0</v>
      </c>
      <c r="O257">
        <v>4</v>
      </c>
      <c r="P257">
        <v>19</v>
      </c>
      <c r="Q257">
        <v>6.1</v>
      </c>
      <c r="R257">
        <v>0.9</v>
      </c>
      <c r="S257">
        <v>6.6</v>
      </c>
      <c r="T257">
        <v>2</v>
      </c>
    </row>
    <row r="258" spans="1:20" x14ac:dyDescent="0.3">
      <c r="A258">
        <v>257</v>
      </c>
      <c r="B258" s="2" t="s">
        <v>412</v>
      </c>
      <c r="C258" t="s">
        <v>412</v>
      </c>
      <c r="D258" s="2" t="s">
        <v>111</v>
      </c>
      <c r="E258">
        <v>30</v>
      </c>
      <c r="F258" s="2"/>
      <c r="G258">
        <v>7</v>
      </c>
      <c r="H258">
        <v>1</v>
      </c>
      <c r="I258">
        <v>21</v>
      </c>
      <c r="J258">
        <v>12</v>
      </c>
      <c r="K258">
        <v>0.57099999999999995</v>
      </c>
      <c r="L258">
        <v>181</v>
      </c>
      <c r="M258">
        <v>15.1</v>
      </c>
      <c r="N258">
        <v>0</v>
      </c>
      <c r="O258">
        <v>9</v>
      </c>
      <c r="P258">
        <v>28</v>
      </c>
      <c r="Q258">
        <v>8.6</v>
      </c>
      <c r="R258">
        <v>1.7</v>
      </c>
      <c r="S258">
        <v>25.9</v>
      </c>
      <c r="T258">
        <v>0</v>
      </c>
    </row>
    <row r="259" spans="1:20" x14ac:dyDescent="0.3">
      <c r="A259">
        <v>258</v>
      </c>
      <c r="B259" s="2" t="s">
        <v>355</v>
      </c>
      <c r="C259" t="s">
        <v>355</v>
      </c>
      <c r="D259" s="2" t="s">
        <v>42</v>
      </c>
      <c r="E259">
        <v>27</v>
      </c>
      <c r="F259" s="2"/>
      <c r="G259">
        <v>14</v>
      </c>
      <c r="H259">
        <v>4</v>
      </c>
      <c r="I259">
        <v>21</v>
      </c>
      <c r="J259">
        <v>12</v>
      </c>
      <c r="K259">
        <v>0.57099999999999995</v>
      </c>
      <c r="L259">
        <v>219</v>
      </c>
      <c r="M259">
        <v>18.3</v>
      </c>
      <c r="N259">
        <v>1</v>
      </c>
      <c r="O259">
        <v>8</v>
      </c>
      <c r="P259">
        <v>49</v>
      </c>
      <c r="Q259">
        <v>10.4</v>
      </c>
      <c r="R259">
        <v>0.9</v>
      </c>
      <c r="S259">
        <v>15.6</v>
      </c>
      <c r="T259">
        <v>0</v>
      </c>
    </row>
    <row r="260" spans="1:20" x14ac:dyDescent="0.3">
      <c r="A260">
        <v>259</v>
      </c>
      <c r="B260" s="2" t="s">
        <v>143</v>
      </c>
      <c r="C260" t="s">
        <v>143</v>
      </c>
      <c r="D260" s="2" t="s">
        <v>101</v>
      </c>
      <c r="E260">
        <v>24</v>
      </c>
      <c r="F260" s="2" t="s">
        <v>34</v>
      </c>
      <c r="G260">
        <v>16</v>
      </c>
      <c r="H260">
        <v>14</v>
      </c>
      <c r="I260">
        <v>20</v>
      </c>
      <c r="J260">
        <v>12</v>
      </c>
      <c r="K260">
        <v>0.6</v>
      </c>
      <c r="L260">
        <v>94</v>
      </c>
      <c r="M260">
        <v>7.8</v>
      </c>
      <c r="N260">
        <v>0</v>
      </c>
      <c r="O260">
        <v>7</v>
      </c>
      <c r="P260">
        <v>19</v>
      </c>
      <c r="Q260">
        <v>4.7</v>
      </c>
      <c r="R260">
        <v>0.8</v>
      </c>
      <c r="S260">
        <v>5.9</v>
      </c>
      <c r="T260">
        <v>2</v>
      </c>
    </row>
    <row r="261" spans="1:20" x14ac:dyDescent="0.3">
      <c r="A261">
        <v>260</v>
      </c>
      <c r="B261" s="2" t="s">
        <v>387</v>
      </c>
      <c r="C261" t="s">
        <v>387</v>
      </c>
      <c r="D261" s="2" t="s">
        <v>51</v>
      </c>
      <c r="E261">
        <v>26</v>
      </c>
      <c r="F261" s="2"/>
      <c r="G261">
        <v>16</v>
      </c>
      <c r="H261">
        <v>0</v>
      </c>
      <c r="I261">
        <v>16</v>
      </c>
      <c r="J261">
        <v>12</v>
      </c>
      <c r="K261">
        <v>0.75</v>
      </c>
      <c r="L261">
        <v>170</v>
      </c>
      <c r="M261">
        <v>14.2</v>
      </c>
      <c r="N261">
        <v>1</v>
      </c>
      <c r="O261">
        <v>7</v>
      </c>
      <c r="P261">
        <v>28</v>
      </c>
      <c r="Q261">
        <v>10.6</v>
      </c>
      <c r="R261">
        <v>0.8</v>
      </c>
      <c r="S261">
        <v>10.6</v>
      </c>
      <c r="T261">
        <v>0</v>
      </c>
    </row>
    <row r="262" spans="1:20" x14ac:dyDescent="0.3">
      <c r="A262">
        <v>261</v>
      </c>
      <c r="B262" s="2" t="s">
        <v>370</v>
      </c>
      <c r="C262" t="s">
        <v>370</v>
      </c>
      <c r="D262" s="2" t="s">
        <v>54</v>
      </c>
      <c r="E262">
        <v>24</v>
      </c>
      <c r="F262" s="2"/>
      <c r="G262">
        <v>13</v>
      </c>
      <c r="H262">
        <v>3</v>
      </c>
      <c r="I262">
        <v>24</v>
      </c>
      <c r="J262">
        <v>12</v>
      </c>
      <c r="K262">
        <v>0.5</v>
      </c>
      <c r="L262">
        <v>200</v>
      </c>
      <c r="M262">
        <v>16.7</v>
      </c>
      <c r="N262">
        <v>1</v>
      </c>
      <c r="O262">
        <v>11</v>
      </c>
      <c r="P262">
        <v>46</v>
      </c>
      <c r="Q262">
        <v>8.3000000000000007</v>
      </c>
      <c r="R262">
        <v>0.9</v>
      </c>
      <c r="S262">
        <v>15.4</v>
      </c>
      <c r="T262">
        <v>0</v>
      </c>
    </row>
    <row r="263" spans="1:20" x14ac:dyDescent="0.3">
      <c r="A263">
        <v>262</v>
      </c>
      <c r="B263" s="2" t="s">
        <v>390</v>
      </c>
      <c r="C263" t="s">
        <v>390</v>
      </c>
      <c r="D263" s="2" t="s">
        <v>107</v>
      </c>
      <c r="E263">
        <v>26</v>
      </c>
      <c r="F263" s="2"/>
      <c r="G263">
        <v>4</v>
      </c>
      <c r="H263">
        <v>3</v>
      </c>
      <c r="I263">
        <v>19</v>
      </c>
      <c r="J263">
        <v>12</v>
      </c>
      <c r="K263">
        <v>0.63200000000000001</v>
      </c>
      <c r="L263">
        <v>166</v>
      </c>
      <c r="M263">
        <v>13.8</v>
      </c>
      <c r="N263">
        <v>1</v>
      </c>
      <c r="O263">
        <v>8</v>
      </c>
      <c r="P263">
        <v>41</v>
      </c>
      <c r="Q263">
        <v>8.6999999999999993</v>
      </c>
      <c r="R263">
        <v>3</v>
      </c>
      <c r="S263">
        <v>41.5</v>
      </c>
      <c r="T263">
        <v>0</v>
      </c>
    </row>
    <row r="264" spans="1:20" x14ac:dyDescent="0.3">
      <c r="A264">
        <v>263</v>
      </c>
      <c r="B264" s="2" t="s">
        <v>467</v>
      </c>
      <c r="C264" t="s">
        <v>467</v>
      </c>
      <c r="D264" s="2" t="s">
        <v>84</v>
      </c>
      <c r="E264">
        <v>23</v>
      </c>
      <c r="F264" s="2"/>
      <c r="G264">
        <v>9</v>
      </c>
      <c r="H264">
        <v>3</v>
      </c>
      <c r="I264">
        <v>24</v>
      </c>
      <c r="J264">
        <v>11</v>
      </c>
      <c r="K264">
        <v>0.45800000000000002</v>
      </c>
      <c r="L264">
        <v>91</v>
      </c>
      <c r="M264">
        <v>8.3000000000000007</v>
      </c>
      <c r="N264">
        <v>0</v>
      </c>
      <c r="O264">
        <v>5</v>
      </c>
      <c r="P264">
        <v>13</v>
      </c>
      <c r="Q264">
        <v>3.8</v>
      </c>
      <c r="R264">
        <v>1.2</v>
      </c>
      <c r="S264">
        <v>10.1</v>
      </c>
      <c r="T264">
        <v>0</v>
      </c>
    </row>
    <row r="265" spans="1:20" x14ac:dyDescent="0.3">
      <c r="A265">
        <v>264</v>
      </c>
      <c r="B265" s="2" t="s">
        <v>431</v>
      </c>
      <c r="C265" t="s">
        <v>431</v>
      </c>
      <c r="D265" s="2" t="s">
        <v>67</v>
      </c>
      <c r="E265">
        <v>26</v>
      </c>
      <c r="F265" s="2"/>
      <c r="G265">
        <v>16</v>
      </c>
      <c r="H265">
        <v>3</v>
      </c>
      <c r="I265">
        <v>14</v>
      </c>
      <c r="J265">
        <v>11</v>
      </c>
      <c r="K265">
        <v>0.78600000000000003</v>
      </c>
      <c r="L265">
        <v>162</v>
      </c>
      <c r="M265">
        <v>14.7</v>
      </c>
      <c r="N265">
        <v>0</v>
      </c>
      <c r="O265">
        <v>6</v>
      </c>
      <c r="P265">
        <v>46</v>
      </c>
      <c r="Q265">
        <v>11.6</v>
      </c>
      <c r="R265">
        <v>0.7</v>
      </c>
      <c r="S265">
        <v>10.1</v>
      </c>
      <c r="T265">
        <v>2</v>
      </c>
    </row>
    <row r="266" spans="1:20" x14ac:dyDescent="0.3">
      <c r="A266">
        <v>265</v>
      </c>
      <c r="B266" s="2" t="s">
        <v>438</v>
      </c>
      <c r="C266" t="s">
        <v>438</v>
      </c>
      <c r="D266" s="2" t="s">
        <v>70</v>
      </c>
      <c r="E266">
        <v>23</v>
      </c>
      <c r="F266" s="2"/>
      <c r="G266">
        <v>8</v>
      </c>
      <c r="H266">
        <v>2</v>
      </c>
      <c r="I266">
        <v>14</v>
      </c>
      <c r="J266">
        <v>11</v>
      </c>
      <c r="K266">
        <v>0.78600000000000003</v>
      </c>
      <c r="L266">
        <v>133</v>
      </c>
      <c r="M266">
        <v>12.1</v>
      </c>
      <c r="N266">
        <v>0</v>
      </c>
      <c r="O266">
        <v>6</v>
      </c>
      <c r="P266">
        <v>31</v>
      </c>
      <c r="Q266">
        <v>9.5</v>
      </c>
      <c r="R266">
        <v>1.4</v>
      </c>
      <c r="S266">
        <v>16.600000000000001</v>
      </c>
      <c r="T266">
        <v>0</v>
      </c>
    </row>
    <row r="267" spans="1:20" x14ac:dyDescent="0.3">
      <c r="A267">
        <v>266</v>
      </c>
      <c r="B267" s="2" t="s">
        <v>327</v>
      </c>
      <c r="C267" t="s">
        <v>327</v>
      </c>
      <c r="D267" s="2" t="s">
        <v>74</v>
      </c>
      <c r="E267">
        <v>25</v>
      </c>
      <c r="F267" s="2"/>
      <c r="G267">
        <v>10</v>
      </c>
      <c r="H267">
        <v>2</v>
      </c>
      <c r="I267">
        <v>15</v>
      </c>
      <c r="J267">
        <v>11</v>
      </c>
      <c r="K267">
        <v>0.73299999999999998</v>
      </c>
      <c r="L267">
        <v>102</v>
      </c>
      <c r="M267">
        <v>9.3000000000000007</v>
      </c>
      <c r="N267">
        <v>1</v>
      </c>
      <c r="O267">
        <v>4</v>
      </c>
      <c r="P267">
        <v>21</v>
      </c>
      <c r="Q267">
        <v>6.8</v>
      </c>
      <c r="R267">
        <v>1.1000000000000001</v>
      </c>
      <c r="S267">
        <v>10.199999999999999</v>
      </c>
      <c r="T267">
        <v>1</v>
      </c>
    </row>
    <row r="268" spans="1:20" x14ac:dyDescent="0.3">
      <c r="A268">
        <v>267</v>
      </c>
      <c r="B268" s="2" t="s">
        <v>415</v>
      </c>
      <c r="C268" t="s">
        <v>415</v>
      </c>
      <c r="D268" s="2" t="s">
        <v>61</v>
      </c>
      <c r="E268">
        <v>21</v>
      </c>
      <c r="F268" s="2"/>
      <c r="G268">
        <v>16</v>
      </c>
      <c r="H268">
        <v>1</v>
      </c>
      <c r="I268">
        <v>13</v>
      </c>
      <c r="J268">
        <v>11</v>
      </c>
      <c r="K268">
        <v>0.84599999999999997</v>
      </c>
      <c r="L268">
        <v>56</v>
      </c>
      <c r="M268">
        <v>5.0999999999999996</v>
      </c>
      <c r="N268">
        <v>0</v>
      </c>
      <c r="O268">
        <v>3</v>
      </c>
      <c r="P268">
        <v>11</v>
      </c>
      <c r="Q268">
        <v>4.3</v>
      </c>
      <c r="R268">
        <v>0.7</v>
      </c>
      <c r="S268">
        <v>3.5</v>
      </c>
      <c r="T268">
        <v>0</v>
      </c>
    </row>
    <row r="269" spans="1:20" x14ac:dyDescent="0.3">
      <c r="A269">
        <v>268</v>
      </c>
      <c r="B269" s="2" t="s">
        <v>1203</v>
      </c>
      <c r="C269" t="s">
        <v>375</v>
      </c>
      <c r="D269" s="2" t="s">
        <v>99</v>
      </c>
      <c r="E269">
        <v>28</v>
      </c>
      <c r="F269" s="2"/>
      <c r="G269">
        <v>16</v>
      </c>
      <c r="H269">
        <v>4</v>
      </c>
      <c r="I269">
        <v>17</v>
      </c>
      <c r="J269">
        <v>11</v>
      </c>
      <c r="K269">
        <v>0.64700000000000002</v>
      </c>
      <c r="L269">
        <v>83</v>
      </c>
      <c r="M269">
        <v>7.5</v>
      </c>
      <c r="N269">
        <v>0</v>
      </c>
      <c r="O269">
        <v>3</v>
      </c>
      <c r="P269">
        <v>33</v>
      </c>
      <c r="Q269">
        <v>4.9000000000000004</v>
      </c>
      <c r="R269">
        <v>0.7</v>
      </c>
      <c r="S269">
        <v>5.2</v>
      </c>
      <c r="T269">
        <v>0</v>
      </c>
    </row>
    <row r="270" spans="1:20" x14ac:dyDescent="0.3">
      <c r="A270">
        <v>269</v>
      </c>
      <c r="B270" s="2" t="s">
        <v>380</v>
      </c>
      <c r="C270" t="s">
        <v>380</v>
      </c>
      <c r="D270" s="2" t="s">
        <v>65</v>
      </c>
      <c r="E270">
        <v>24</v>
      </c>
      <c r="F270" s="2"/>
      <c r="G270">
        <v>11</v>
      </c>
      <c r="H270">
        <v>4</v>
      </c>
      <c r="I270">
        <v>24</v>
      </c>
      <c r="J270">
        <v>11</v>
      </c>
      <c r="K270">
        <v>0.45800000000000002</v>
      </c>
      <c r="L270">
        <v>109</v>
      </c>
      <c r="M270">
        <v>9.9</v>
      </c>
      <c r="N270">
        <v>2</v>
      </c>
      <c r="O270">
        <v>7</v>
      </c>
      <c r="P270">
        <v>21</v>
      </c>
      <c r="Q270">
        <v>4.5</v>
      </c>
      <c r="R270">
        <v>1</v>
      </c>
      <c r="S270">
        <v>9.9</v>
      </c>
      <c r="T270">
        <v>0</v>
      </c>
    </row>
    <row r="271" spans="1:20" x14ac:dyDescent="0.3">
      <c r="A271">
        <v>270</v>
      </c>
      <c r="B271" s="2" t="s">
        <v>376</v>
      </c>
      <c r="C271" t="s">
        <v>376</v>
      </c>
      <c r="D271" s="2" t="s">
        <v>84</v>
      </c>
      <c r="E271">
        <v>24</v>
      </c>
      <c r="F271" s="2"/>
      <c r="G271">
        <v>7</v>
      </c>
      <c r="H271">
        <v>0</v>
      </c>
      <c r="I271">
        <v>14</v>
      </c>
      <c r="J271">
        <v>11</v>
      </c>
      <c r="K271">
        <v>0.78600000000000003</v>
      </c>
      <c r="L271">
        <v>87</v>
      </c>
      <c r="M271">
        <v>7.9</v>
      </c>
      <c r="N271">
        <v>0</v>
      </c>
      <c r="O271">
        <v>2</v>
      </c>
      <c r="P271">
        <v>11</v>
      </c>
      <c r="Q271">
        <v>6.2</v>
      </c>
      <c r="R271">
        <v>1.6</v>
      </c>
      <c r="S271">
        <v>12.4</v>
      </c>
      <c r="T271">
        <v>0</v>
      </c>
    </row>
    <row r="272" spans="1:20" x14ac:dyDescent="0.3">
      <c r="A272">
        <v>271</v>
      </c>
      <c r="B272" s="2" t="s">
        <v>383</v>
      </c>
      <c r="C272" t="s">
        <v>383</v>
      </c>
      <c r="D272" s="2" t="s">
        <v>76</v>
      </c>
      <c r="E272">
        <v>23</v>
      </c>
      <c r="F272" s="2" t="s">
        <v>1189</v>
      </c>
      <c r="G272">
        <v>16</v>
      </c>
      <c r="H272">
        <v>5</v>
      </c>
      <c r="I272">
        <v>22</v>
      </c>
      <c r="J272">
        <v>10</v>
      </c>
      <c r="K272">
        <v>0.45500000000000002</v>
      </c>
      <c r="L272">
        <v>169</v>
      </c>
      <c r="M272">
        <v>16.899999999999999</v>
      </c>
      <c r="N272">
        <v>1</v>
      </c>
      <c r="O272">
        <v>7</v>
      </c>
      <c r="P272">
        <v>30</v>
      </c>
      <c r="Q272">
        <v>7.7</v>
      </c>
      <c r="R272">
        <v>0.6</v>
      </c>
      <c r="S272">
        <v>10.6</v>
      </c>
      <c r="T272">
        <v>0</v>
      </c>
    </row>
    <row r="273" spans="1:20" x14ac:dyDescent="0.3">
      <c r="A273">
        <v>272</v>
      </c>
      <c r="B273" s="2" t="s">
        <v>410</v>
      </c>
      <c r="C273" t="s">
        <v>410</v>
      </c>
      <c r="D273" s="2" t="s">
        <v>135</v>
      </c>
      <c r="E273">
        <v>35</v>
      </c>
      <c r="F273" s="2"/>
      <c r="G273">
        <v>4</v>
      </c>
      <c r="H273">
        <v>1</v>
      </c>
      <c r="I273">
        <v>19</v>
      </c>
      <c r="J273">
        <v>10</v>
      </c>
      <c r="K273">
        <v>0.52600000000000002</v>
      </c>
      <c r="L273">
        <v>123</v>
      </c>
      <c r="M273">
        <v>12.3</v>
      </c>
      <c r="N273">
        <v>1</v>
      </c>
      <c r="O273">
        <v>4</v>
      </c>
      <c r="P273">
        <v>48</v>
      </c>
      <c r="Q273">
        <v>6.5</v>
      </c>
      <c r="R273">
        <v>2.5</v>
      </c>
      <c r="S273">
        <v>30.8</v>
      </c>
      <c r="T273">
        <v>0</v>
      </c>
    </row>
    <row r="274" spans="1:20" x14ac:dyDescent="0.3">
      <c r="A274">
        <v>273</v>
      </c>
      <c r="B274" s="2" t="s">
        <v>263</v>
      </c>
      <c r="C274" t="s">
        <v>263</v>
      </c>
      <c r="D274" s="2" t="s">
        <v>84</v>
      </c>
      <c r="E274">
        <v>24</v>
      </c>
      <c r="F274" s="2"/>
      <c r="G274">
        <v>12</v>
      </c>
      <c r="H274">
        <v>2</v>
      </c>
      <c r="I274">
        <v>14</v>
      </c>
      <c r="J274">
        <v>10</v>
      </c>
      <c r="K274">
        <v>0.71399999999999997</v>
      </c>
      <c r="L274">
        <v>69</v>
      </c>
      <c r="M274">
        <v>6.9</v>
      </c>
      <c r="N274">
        <v>1</v>
      </c>
      <c r="O274">
        <v>4</v>
      </c>
      <c r="P274">
        <v>12</v>
      </c>
      <c r="Q274">
        <v>4.9000000000000004</v>
      </c>
      <c r="R274">
        <v>0.8</v>
      </c>
      <c r="S274">
        <v>5.8</v>
      </c>
      <c r="T274">
        <v>0</v>
      </c>
    </row>
    <row r="275" spans="1:20" x14ac:dyDescent="0.3">
      <c r="A275">
        <v>274</v>
      </c>
      <c r="B275" s="2" t="s">
        <v>440</v>
      </c>
      <c r="C275" t="s">
        <v>440</v>
      </c>
      <c r="D275" s="2" t="s">
        <v>111</v>
      </c>
      <c r="E275">
        <v>26</v>
      </c>
      <c r="F275" s="2"/>
      <c r="G275">
        <v>16</v>
      </c>
      <c r="H275">
        <v>3</v>
      </c>
      <c r="I275">
        <v>23</v>
      </c>
      <c r="J275">
        <v>10</v>
      </c>
      <c r="K275">
        <v>0.435</v>
      </c>
      <c r="L275">
        <v>125</v>
      </c>
      <c r="M275">
        <v>12.5</v>
      </c>
      <c r="N275">
        <v>0</v>
      </c>
      <c r="O275">
        <v>7</v>
      </c>
      <c r="P275">
        <v>20</v>
      </c>
      <c r="Q275">
        <v>5.4</v>
      </c>
      <c r="R275">
        <v>0.6</v>
      </c>
      <c r="S275">
        <v>7.8</v>
      </c>
      <c r="T275">
        <v>0</v>
      </c>
    </row>
    <row r="276" spans="1:20" x14ac:dyDescent="0.3">
      <c r="A276">
        <v>275</v>
      </c>
      <c r="B276" s="2" t="s">
        <v>195</v>
      </c>
      <c r="C276" t="s">
        <v>195</v>
      </c>
      <c r="D276" s="2" t="s">
        <v>76</v>
      </c>
      <c r="E276">
        <v>25</v>
      </c>
      <c r="F276" s="2"/>
      <c r="G276">
        <v>10</v>
      </c>
      <c r="H276">
        <v>4</v>
      </c>
      <c r="I276">
        <v>14</v>
      </c>
      <c r="J276">
        <v>10</v>
      </c>
      <c r="K276">
        <v>0.71399999999999997</v>
      </c>
      <c r="L276">
        <v>69</v>
      </c>
      <c r="M276">
        <v>6.9</v>
      </c>
      <c r="N276">
        <v>1</v>
      </c>
      <c r="O276">
        <v>3</v>
      </c>
      <c r="P276">
        <v>20</v>
      </c>
      <c r="Q276">
        <v>4.9000000000000004</v>
      </c>
      <c r="R276">
        <v>1</v>
      </c>
      <c r="S276">
        <v>6.9</v>
      </c>
      <c r="T276">
        <v>0</v>
      </c>
    </row>
    <row r="277" spans="1:20" x14ac:dyDescent="0.3">
      <c r="A277">
        <v>276</v>
      </c>
      <c r="B277" s="2" t="s">
        <v>140</v>
      </c>
      <c r="C277" t="s">
        <v>140</v>
      </c>
      <c r="D277" s="2" t="s">
        <v>67</v>
      </c>
      <c r="E277">
        <v>29</v>
      </c>
      <c r="F277" s="2" t="s">
        <v>34</v>
      </c>
      <c r="G277">
        <v>16</v>
      </c>
      <c r="H277">
        <v>14</v>
      </c>
      <c r="I277">
        <v>16</v>
      </c>
      <c r="J277">
        <v>10</v>
      </c>
      <c r="K277">
        <v>0.625</v>
      </c>
      <c r="L277">
        <v>42</v>
      </c>
      <c r="M277">
        <v>4.2</v>
      </c>
      <c r="N277">
        <v>0</v>
      </c>
      <c r="O277">
        <v>2</v>
      </c>
      <c r="P277">
        <v>14</v>
      </c>
      <c r="Q277">
        <v>2.6</v>
      </c>
      <c r="R277">
        <v>0.6</v>
      </c>
      <c r="S277">
        <v>2.6</v>
      </c>
      <c r="T277">
        <v>4</v>
      </c>
    </row>
    <row r="278" spans="1:20" x14ac:dyDescent="0.3">
      <c r="A278">
        <v>277</v>
      </c>
      <c r="B278" s="2" t="s">
        <v>229</v>
      </c>
      <c r="C278" t="s">
        <v>229</v>
      </c>
      <c r="D278" s="2" t="s">
        <v>72</v>
      </c>
      <c r="E278">
        <v>22</v>
      </c>
      <c r="F278" s="2" t="s">
        <v>34</v>
      </c>
      <c r="G278">
        <v>8</v>
      </c>
      <c r="H278">
        <v>7</v>
      </c>
      <c r="I278">
        <v>15</v>
      </c>
      <c r="J278">
        <v>10</v>
      </c>
      <c r="K278">
        <v>0.66700000000000004</v>
      </c>
      <c r="L278">
        <v>127</v>
      </c>
      <c r="M278">
        <v>12.7</v>
      </c>
      <c r="N278">
        <v>1</v>
      </c>
      <c r="O278">
        <v>7</v>
      </c>
      <c r="P278">
        <v>36</v>
      </c>
      <c r="Q278">
        <v>8.5</v>
      </c>
      <c r="R278">
        <v>1.3</v>
      </c>
      <c r="S278">
        <v>15.9</v>
      </c>
      <c r="T278">
        <v>1</v>
      </c>
    </row>
    <row r="279" spans="1:20" x14ac:dyDescent="0.3">
      <c r="A279">
        <v>278</v>
      </c>
      <c r="B279" s="2" t="s">
        <v>259</v>
      </c>
      <c r="C279" t="s">
        <v>259</v>
      </c>
      <c r="D279" s="2" t="s">
        <v>46</v>
      </c>
      <c r="E279">
        <v>21</v>
      </c>
      <c r="F279" s="2"/>
      <c r="G279">
        <v>13</v>
      </c>
      <c r="H279">
        <v>0</v>
      </c>
      <c r="I279">
        <v>12</v>
      </c>
      <c r="J279">
        <v>10</v>
      </c>
      <c r="K279">
        <v>0.83299999999999996</v>
      </c>
      <c r="L279">
        <v>82</v>
      </c>
      <c r="M279">
        <v>8.1999999999999993</v>
      </c>
      <c r="N279">
        <v>0</v>
      </c>
      <c r="O279">
        <v>3</v>
      </c>
      <c r="P279">
        <v>17</v>
      </c>
      <c r="Q279">
        <v>6.8</v>
      </c>
      <c r="R279">
        <v>0.8</v>
      </c>
      <c r="S279">
        <v>6.3</v>
      </c>
      <c r="T279">
        <v>1</v>
      </c>
    </row>
    <row r="280" spans="1:20" x14ac:dyDescent="0.3">
      <c r="A280">
        <v>279</v>
      </c>
      <c r="B280" s="2" t="s">
        <v>409</v>
      </c>
      <c r="C280" t="s">
        <v>409</v>
      </c>
      <c r="D280" s="2" t="s">
        <v>61</v>
      </c>
      <c r="E280">
        <v>25</v>
      </c>
      <c r="F280" s="2"/>
      <c r="G280">
        <v>9</v>
      </c>
      <c r="H280">
        <v>0</v>
      </c>
      <c r="I280">
        <v>12</v>
      </c>
      <c r="J280">
        <v>10</v>
      </c>
      <c r="K280">
        <v>0.83299999999999996</v>
      </c>
      <c r="L280">
        <v>76</v>
      </c>
      <c r="M280">
        <v>7.6</v>
      </c>
      <c r="N280">
        <v>0</v>
      </c>
      <c r="O280">
        <v>3</v>
      </c>
      <c r="P280">
        <v>21</v>
      </c>
      <c r="Q280">
        <v>6.3</v>
      </c>
      <c r="R280">
        <v>1.1000000000000001</v>
      </c>
      <c r="S280">
        <v>8.4</v>
      </c>
      <c r="T280">
        <v>1</v>
      </c>
    </row>
    <row r="281" spans="1:20" x14ac:dyDescent="0.3">
      <c r="A281">
        <v>280</v>
      </c>
      <c r="B281" s="2" t="s">
        <v>427</v>
      </c>
      <c r="C281" t="s">
        <v>427</v>
      </c>
      <c r="D281" s="2" t="s">
        <v>42</v>
      </c>
      <c r="E281">
        <v>25</v>
      </c>
      <c r="F281" s="2"/>
      <c r="G281">
        <v>11</v>
      </c>
      <c r="H281">
        <v>1</v>
      </c>
      <c r="I281">
        <v>15</v>
      </c>
      <c r="J281">
        <v>10</v>
      </c>
      <c r="K281">
        <v>0.66700000000000004</v>
      </c>
      <c r="L281">
        <v>100</v>
      </c>
      <c r="M281">
        <v>10</v>
      </c>
      <c r="N281">
        <v>1</v>
      </c>
      <c r="O281">
        <v>4</v>
      </c>
      <c r="P281">
        <v>28</v>
      </c>
      <c r="Q281">
        <v>6.7</v>
      </c>
      <c r="R281">
        <v>0.9</v>
      </c>
      <c r="S281">
        <v>9.1</v>
      </c>
      <c r="T281">
        <v>0</v>
      </c>
    </row>
    <row r="282" spans="1:20" x14ac:dyDescent="0.3">
      <c r="A282">
        <v>281</v>
      </c>
      <c r="B282" s="2" t="s">
        <v>424</v>
      </c>
      <c r="C282" t="s">
        <v>424</v>
      </c>
      <c r="D282" s="2" t="s">
        <v>114</v>
      </c>
      <c r="E282">
        <v>23</v>
      </c>
      <c r="F282" s="2" t="s">
        <v>1192</v>
      </c>
      <c r="G282">
        <v>16</v>
      </c>
      <c r="H282">
        <v>6</v>
      </c>
      <c r="I282">
        <v>12</v>
      </c>
      <c r="J282">
        <v>9</v>
      </c>
      <c r="K282">
        <v>0.75</v>
      </c>
      <c r="L282">
        <v>90</v>
      </c>
      <c r="M282">
        <v>10</v>
      </c>
      <c r="N282">
        <v>1</v>
      </c>
      <c r="O282">
        <v>6</v>
      </c>
      <c r="P282">
        <v>29</v>
      </c>
      <c r="Q282">
        <v>7.5</v>
      </c>
      <c r="R282">
        <v>0.6</v>
      </c>
      <c r="S282">
        <v>5.6</v>
      </c>
      <c r="T282">
        <v>0</v>
      </c>
    </row>
    <row r="283" spans="1:20" x14ac:dyDescent="0.3">
      <c r="A283">
        <v>282</v>
      </c>
      <c r="B283" s="2" t="s">
        <v>309</v>
      </c>
      <c r="C283" t="s">
        <v>309</v>
      </c>
      <c r="D283" s="2" t="s">
        <v>101</v>
      </c>
      <c r="E283">
        <v>29</v>
      </c>
      <c r="F283" s="2"/>
      <c r="G283">
        <v>15</v>
      </c>
      <c r="H283">
        <v>2</v>
      </c>
      <c r="I283">
        <v>11</v>
      </c>
      <c r="J283">
        <v>9</v>
      </c>
      <c r="K283">
        <v>0.81799999999999995</v>
      </c>
      <c r="L283">
        <v>111</v>
      </c>
      <c r="M283">
        <v>12.3</v>
      </c>
      <c r="N283">
        <v>1</v>
      </c>
      <c r="O283">
        <v>6</v>
      </c>
      <c r="P283">
        <v>29</v>
      </c>
      <c r="Q283">
        <v>10.1</v>
      </c>
      <c r="R283">
        <v>0.6</v>
      </c>
      <c r="S283">
        <v>7.4</v>
      </c>
      <c r="T283">
        <v>0</v>
      </c>
    </row>
    <row r="284" spans="1:20" x14ac:dyDescent="0.3">
      <c r="A284">
        <v>283</v>
      </c>
      <c r="B284" s="2" t="s">
        <v>447</v>
      </c>
      <c r="C284" t="s">
        <v>447</v>
      </c>
      <c r="D284" s="2" t="s">
        <v>111</v>
      </c>
      <c r="E284">
        <v>23</v>
      </c>
      <c r="F284" s="2"/>
      <c r="G284">
        <v>13</v>
      </c>
      <c r="H284">
        <v>6</v>
      </c>
      <c r="I284">
        <v>20</v>
      </c>
      <c r="J284">
        <v>9</v>
      </c>
      <c r="K284">
        <v>0.45</v>
      </c>
      <c r="L284">
        <v>124</v>
      </c>
      <c r="M284">
        <v>13.8</v>
      </c>
      <c r="N284">
        <v>0</v>
      </c>
      <c r="O284">
        <v>7</v>
      </c>
      <c r="P284">
        <v>35</v>
      </c>
      <c r="Q284">
        <v>6.2</v>
      </c>
      <c r="R284">
        <v>0.7</v>
      </c>
      <c r="S284">
        <v>9.5</v>
      </c>
      <c r="T284">
        <v>0</v>
      </c>
    </row>
    <row r="285" spans="1:20" x14ac:dyDescent="0.3">
      <c r="A285">
        <v>284</v>
      </c>
      <c r="B285" s="2" t="s">
        <v>396</v>
      </c>
      <c r="C285" t="s">
        <v>396</v>
      </c>
      <c r="D285" s="2" t="s">
        <v>84</v>
      </c>
      <c r="E285">
        <v>24</v>
      </c>
      <c r="F285" s="2"/>
      <c r="G285">
        <v>16</v>
      </c>
      <c r="H285">
        <v>0</v>
      </c>
      <c r="I285">
        <v>10</v>
      </c>
      <c r="J285">
        <v>9</v>
      </c>
      <c r="K285">
        <v>0.9</v>
      </c>
      <c r="L285">
        <v>149</v>
      </c>
      <c r="M285">
        <v>16.600000000000001</v>
      </c>
      <c r="N285">
        <v>1</v>
      </c>
      <c r="O285">
        <v>7</v>
      </c>
      <c r="P285">
        <v>53</v>
      </c>
      <c r="Q285">
        <v>14.9</v>
      </c>
      <c r="R285">
        <v>0.6</v>
      </c>
      <c r="S285">
        <v>9.3000000000000007</v>
      </c>
      <c r="T285">
        <v>0</v>
      </c>
    </row>
    <row r="286" spans="1:20" x14ac:dyDescent="0.3">
      <c r="A286">
        <v>285</v>
      </c>
      <c r="B286" s="2" t="s">
        <v>434</v>
      </c>
      <c r="C286" t="s">
        <v>434</v>
      </c>
      <c r="D286" s="2" t="s">
        <v>56</v>
      </c>
      <c r="E286">
        <v>31</v>
      </c>
      <c r="F286" s="2"/>
      <c r="G286">
        <v>15</v>
      </c>
      <c r="H286">
        <v>4</v>
      </c>
      <c r="I286">
        <v>13</v>
      </c>
      <c r="J286">
        <v>9</v>
      </c>
      <c r="K286">
        <v>0.69199999999999995</v>
      </c>
      <c r="L286">
        <v>78</v>
      </c>
      <c r="M286">
        <v>8.6999999999999993</v>
      </c>
      <c r="N286">
        <v>1</v>
      </c>
      <c r="O286">
        <v>4</v>
      </c>
      <c r="P286">
        <v>15</v>
      </c>
      <c r="Q286">
        <v>6</v>
      </c>
      <c r="R286">
        <v>0.6</v>
      </c>
      <c r="S286">
        <v>5.2</v>
      </c>
      <c r="T286">
        <v>0</v>
      </c>
    </row>
    <row r="287" spans="1:20" x14ac:dyDescent="0.3">
      <c r="A287">
        <v>286</v>
      </c>
      <c r="B287" s="2" t="s">
        <v>367</v>
      </c>
      <c r="C287" t="s">
        <v>367</v>
      </c>
      <c r="D287" s="2" t="s">
        <v>116</v>
      </c>
      <c r="E287">
        <v>23</v>
      </c>
      <c r="F287" s="2"/>
      <c r="G287">
        <v>15</v>
      </c>
      <c r="H287">
        <v>1</v>
      </c>
      <c r="I287">
        <v>13</v>
      </c>
      <c r="J287">
        <v>9</v>
      </c>
      <c r="K287">
        <v>0.69199999999999995</v>
      </c>
      <c r="L287">
        <v>189</v>
      </c>
      <c r="M287">
        <v>21</v>
      </c>
      <c r="N287">
        <v>1</v>
      </c>
      <c r="O287">
        <v>4</v>
      </c>
      <c r="P287">
        <v>88</v>
      </c>
      <c r="Q287">
        <v>14.5</v>
      </c>
      <c r="R287">
        <v>0.6</v>
      </c>
      <c r="S287">
        <v>12.6</v>
      </c>
      <c r="T287">
        <v>0</v>
      </c>
    </row>
    <row r="288" spans="1:20" x14ac:dyDescent="0.3">
      <c r="A288">
        <v>287</v>
      </c>
      <c r="B288" s="2" t="s">
        <v>354</v>
      </c>
      <c r="C288" t="s">
        <v>354</v>
      </c>
      <c r="D288" s="2" t="s">
        <v>76</v>
      </c>
      <c r="E288">
        <v>33</v>
      </c>
      <c r="F288" s="2"/>
      <c r="G288">
        <v>3</v>
      </c>
      <c r="H288">
        <v>3</v>
      </c>
      <c r="I288">
        <v>10</v>
      </c>
      <c r="J288">
        <v>9</v>
      </c>
      <c r="K288">
        <v>0.9</v>
      </c>
      <c r="L288">
        <v>159</v>
      </c>
      <c r="M288">
        <v>17.7</v>
      </c>
      <c r="N288">
        <v>2</v>
      </c>
      <c r="O288">
        <v>6</v>
      </c>
      <c r="P288">
        <v>53</v>
      </c>
      <c r="Q288">
        <v>15.9</v>
      </c>
      <c r="R288">
        <v>3</v>
      </c>
      <c r="S288">
        <v>53</v>
      </c>
      <c r="T288">
        <v>0</v>
      </c>
    </row>
    <row r="289" spans="1:20" x14ac:dyDescent="0.3">
      <c r="A289">
        <v>288</v>
      </c>
      <c r="B289" s="2" t="s">
        <v>391</v>
      </c>
      <c r="C289" t="s">
        <v>391</v>
      </c>
      <c r="D289" s="2" t="s">
        <v>56</v>
      </c>
      <c r="E289">
        <v>24</v>
      </c>
      <c r="F289" s="2"/>
      <c r="G289">
        <v>7</v>
      </c>
      <c r="H289">
        <v>0</v>
      </c>
      <c r="I289">
        <v>11</v>
      </c>
      <c r="J289">
        <v>9</v>
      </c>
      <c r="K289">
        <v>0.81799999999999995</v>
      </c>
      <c r="L289">
        <v>22</v>
      </c>
      <c r="M289">
        <v>2.4</v>
      </c>
      <c r="N289">
        <v>0</v>
      </c>
      <c r="O289">
        <v>0</v>
      </c>
      <c r="P289">
        <v>9</v>
      </c>
      <c r="Q289">
        <v>2</v>
      </c>
      <c r="R289">
        <v>1.3</v>
      </c>
      <c r="S289">
        <v>3.1</v>
      </c>
      <c r="T289">
        <v>0</v>
      </c>
    </row>
    <row r="290" spans="1:20" x14ac:dyDescent="0.3">
      <c r="A290">
        <v>289</v>
      </c>
      <c r="B290" s="2" t="s">
        <v>428</v>
      </c>
      <c r="C290" t="s">
        <v>428</v>
      </c>
      <c r="D290" s="2" t="s">
        <v>76</v>
      </c>
      <c r="E290">
        <v>26</v>
      </c>
      <c r="F290" s="2"/>
      <c r="G290">
        <v>5</v>
      </c>
      <c r="H290">
        <v>0</v>
      </c>
      <c r="I290">
        <v>13</v>
      </c>
      <c r="J290">
        <v>9</v>
      </c>
      <c r="K290">
        <v>0.69199999999999995</v>
      </c>
      <c r="L290">
        <v>87</v>
      </c>
      <c r="M290">
        <v>9.6999999999999993</v>
      </c>
      <c r="N290">
        <v>1</v>
      </c>
      <c r="O290">
        <v>5</v>
      </c>
      <c r="P290">
        <v>24</v>
      </c>
      <c r="Q290">
        <v>6.7</v>
      </c>
      <c r="R290">
        <v>1.8</v>
      </c>
      <c r="S290">
        <v>17.399999999999999</v>
      </c>
      <c r="T290">
        <v>0</v>
      </c>
    </row>
    <row r="291" spans="1:20" x14ac:dyDescent="0.3">
      <c r="A291">
        <v>290</v>
      </c>
      <c r="B291" s="2" t="s">
        <v>399</v>
      </c>
      <c r="C291" t="s">
        <v>399</v>
      </c>
      <c r="D291" s="2" t="s">
        <v>40</v>
      </c>
      <c r="E291">
        <v>25</v>
      </c>
      <c r="F291" s="2"/>
      <c r="G291">
        <v>8</v>
      </c>
      <c r="H291">
        <v>1</v>
      </c>
      <c r="I291">
        <v>12</v>
      </c>
      <c r="J291">
        <v>9</v>
      </c>
      <c r="K291">
        <v>0.75</v>
      </c>
      <c r="L291">
        <v>170</v>
      </c>
      <c r="M291">
        <v>18.899999999999999</v>
      </c>
      <c r="N291">
        <v>1</v>
      </c>
      <c r="O291">
        <v>6</v>
      </c>
      <c r="P291">
        <v>52</v>
      </c>
      <c r="Q291">
        <v>14.2</v>
      </c>
      <c r="R291">
        <v>1.1000000000000001</v>
      </c>
      <c r="S291">
        <v>21.3</v>
      </c>
      <c r="T291">
        <v>1</v>
      </c>
    </row>
    <row r="292" spans="1:20" x14ac:dyDescent="0.3">
      <c r="A292">
        <v>291</v>
      </c>
      <c r="B292" s="2" t="s">
        <v>491</v>
      </c>
      <c r="C292" t="s">
        <v>491</v>
      </c>
      <c r="D292" s="2" t="s">
        <v>99</v>
      </c>
      <c r="E292">
        <v>25</v>
      </c>
      <c r="F292" s="2"/>
      <c r="G292">
        <v>8</v>
      </c>
      <c r="H292">
        <v>2</v>
      </c>
      <c r="I292">
        <v>13</v>
      </c>
      <c r="J292">
        <v>9</v>
      </c>
      <c r="K292">
        <v>0.69199999999999995</v>
      </c>
      <c r="L292">
        <v>74</v>
      </c>
      <c r="M292">
        <v>8.1999999999999993</v>
      </c>
      <c r="N292">
        <v>0</v>
      </c>
      <c r="O292">
        <v>3</v>
      </c>
      <c r="P292">
        <v>18</v>
      </c>
      <c r="Q292">
        <v>5.7</v>
      </c>
      <c r="R292">
        <v>1.1000000000000001</v>
      </c>
      <c r="S292">
        <v>9.3000000000000007</v>
      </c>
      <c r="T292">
        <v>1</v>
      </c>
    </row>
    <row r="293" spans="1:20" x14ac:dyDescent="0.3">
      <c r="A293">
        <v>292</v>
      </c>
      <c r="B293" s="2" t="s">
        <v>430</v>
      </c>
      <c r="C293" t="s">
        <v>430</v>
      </c>
      <c r="D293" s="2" t="s">
        <v>135</v>
      </c>
      <c r="E293">
        <v>25</v>
      </c>
      <c r="F293" s="2"/>
      <c r="G293">
        <v>15</v>
      </c>
      <c r="H293">
        <v>0</v>
      </c>
      <c r="I293">
        <v>13</v>
      </c>
      <c r="J293">
        <v>9</v>
      </c>
      <c r="K293">
        <v>0.69199999999999995</v>
      </c>
      <c r="L293">
        <v>64</v>
      </c>
      <c r="M293">
        <v>7.1</v>
      </c>
      <c r="N293">
        <v>0</v>
      </c>
      <c r="O293">
        <v>4</v>
      </c>
      <c r="P293">
        <v>18</v>
      </c>
      <c r="Q293">
        <v>4.9000000000000004</v>
      </c>
      <c r="R293">
        <v>0.6</v>
      </c>
      <c r="S293">
        <v>4.3</v>
      </c>
      <c r="T293">
        <v>0</v>
      </c>
    </row>
    <row r="294" spans="1:20" x14ac:dyDescent="0.3">
      <c r="A294">
        <v>293</v>
      </c>
      <c r="B294" s="2" t="s">
        <v>388</v>
      </c>
      <c r="C294" t="s">
        <v>388</v>
      </c>
      <c r="D294" s="2" t="s">
        <v>51</v>
      </c>
      <c r="E294">
        <v>23</v>
      </c>
      <c r="F294" s="2"/>
      <c r="G294">
        <v>12</v>
      </c>
      <c r="H294">
        <v>0</v>
      </c>
      <c r="I294">
        <v>10</v>
      </c>
      <c r="J294">
        <v>9</v>
      </c>
      <c r="K294">
        <v>0.9</v>
      </c>
      <c r="L294">
        <v>43</v>
      </c>
      <c r="M294">
        <v>4.8</v>
      </c>
      <c r="N294">
        <v>0</v>
      </c>
      <c r="O294">
        <v>2</v>
      </c>
      <c r="P294">
        <v>19</v>
      </c>
      <c r="Q294">
        <v>4.3</v>
      </c>
      <c r="R294">
        <v>0.8</v>
      </c>
      <c r="S294">
        <v>3.6</v>
      </c>
      <c r="T294">
        <v>0</v>
      </c>
    </row>
    <row r="295" spans="1:20" x14ac:dyDescent="0.3">
      <c r="A295">
        <v>294</v>
      </c>
      <c r="B295" s="2" t="s">
        <v>381</v>
      </c>
      <c r="C295" t="s">
        <v>381</v>
      </c>
      <c r="D295" s="2" t="s">
        <v>46</v>
      </c>
      <c r="E295">
        <v>24</v>
      </c>
      <c r="F295" s="2"/>
      <c r="G295">
        <v>13</v>
      </c>
      <c r="H295">
        <v>1</v>
      </c>
      <c r="I295">
        <v>16</v>
      </c>
      <c r="J295">
        <v>9</v>
      </c>
      <c r="K295">
        <v>0.56299999999999994</v>
      </c>
      <c r="L295">
        <v>184</v>
      </c>
      <c r="M295">
        <v>20.399999999999999</v>
      </c>
      <c r="N295">
        <v>1</v>
      </c>
      <c r="O295">
        <v>8</v>
      </c>
      <c r="P295">
        <v>58</v>
      </c>
      <c r="Q295">
        <v>11.5</v>
      </c>
      <c r="R295">
        <v>0.7</v>
      </c>
      <c r="S295">
        <v>14.2</v>
      </c>
      <c r="T295">
        <v>0</v>
      </c>
    </row>
    <row r="296" spans="1:20" x14ac:dyDescent="0.3">
      <c r="A296">
        <v>295</v>
      </c>
      <c r="B296" s="2" t="s">
        <v>481</v>
      </c>
      <c r="C296" t="s">
        <v>481</v>
      </c>
      <c r="D296" s="2" t="s">
        <v>78</v>
      </c>
      <c r="E296">
        <v>22</v>
      </c>
      <c r="F296" s="2"/>
      <c r="G296">
        <v>10</v>
      </c>
      <c r="H296">
        <v>2</v>
      </c>
      <c r="I296">
        <v>16</v>
      </c>
      <c r="J296">
        <v>9</v>
      </c>
      <c r="K296">
        <v>0.56299999999999994</v>
      </c>
      <c r="L296">
        <v>82</v>
      </c>
      <c r="M296">
        <v>9.1</v>
      </c>
      <c r="N296">
        <v>0</v>
      </c>
      <c r="O296">
        <v>3</v>
      </c>
      <c r="P296">
        <v>17</v>
      </c>
      <c r="Q296">
        <v>5.0999999999999996</v>
      </c>
      <c r="R296">
        <v>0.9</v>
      </c>
      <c r="S296">
        <v>8.1999999999999993</v>
      </c>
      <c r="T296">
        <v>0</v>
      </c>
    </row>
    <row r="297" spans="1:20" x14ac:dyDescent="0.3">
      <c r="A297">
        <v>296</v>
      </c>
      <c r="B297" s="2" t="s">
        <v>465</v>
      </c>
      <c r="C297" t="s">
        <v>465</v>
      </c>
      <c r="D297" s="2" t="s">
        <v>104</v>
      </c>
      <c r="E297">
        <v>26</v>
      </c>
      <c r="F297" s="2"/>
      <c r="G297">
        <v>16</v>
      </c>
      <c r="H297">
        <v>2</v>
      </c>
      <c r="I297">
        <v>11</v>
      </c>
      <c r="J297">
        <v>8</v>
      </c>
      <c r="K297">
        <v>0.72699999999999998</v>
      </c>
      <c r="L297">
        <v>93</v>
      </c>
      <c r="M297">
        <v>11.6</v>
      </c>
      <c r="N297">
        <v>0</v>
      </c>
      <c r="O297">
        <v>5</v>
      </c>
      <c r="P297">
        <v>21</v>
      </c>
      <c r="Q297">
        <v>8.5</v>
      </c>
      <c r="R297">
        <v>0.5</v>
      </c>
      <c r="S297">
        <v>5.8</v>
      </c>
      <c r="T297">
        <v>0</v>
      </c>
    </row>
    <row r="298" spans="1:20" x14ac:dyDescent="0.3">
      <c r="A298">
        <v>297</v>
      </c>
      <c r="B298" s="2" t="s">
        <v>372</v>
      </c>
      <c r="C298" t="s">
        <v>372</v>
      </c>
      <c r="D298" s="2" t="s">
        <v>111</v>
      </c>
      <c r="E298">
        <v>24</v>
      </c>
      <c r="F298" s="2"/>
      <c r="G298">
        <v>5</v>
      </c>
      <c r="H298">
        <v>1</v>
      </c>
      <c r="I298">
        <v>14</v>
      </c>
      <c r="J298">
        <v>8</v>
      </c>
      <c r="K298">
        <v>0.57099999999999995</v>
      </c>
      <c r="L298">
        <v>127</v>
      </c>
      <c r="M298">
        <v>15.9</v>
      </c>
      <c r="N298">
        <v>2</v>
      </c>
      <c r="O298">
        <v>6</v>
      </c>
      <c r="P298">
        <v>37</v>
      </c>
      <c r="Q298">
        <v>9.1</v>
      </c>
      <c r="R298">
        <v>1.6</v>
      </c>
      <c r="S298">
        <v>25.4</v>
      </c>
      <c r="T298">
        <v>0</v>
      </c>
    </row>
    <row r="299" spans="1:20" x14ac:dyDescent="0.3">
      <c r="A299">
        <v>298</v>
      </c>
      <c r="B299" s="2" t="s">
        <v>484</v>
      </c>
      <c r="C299" t="s">
        <v>484</v>
      </c>
      <c r="D299" s="2" t="s">
        <v>51</v>
      </c>
      <c r="E299">
        <v>28</v>
      </c>
      <c r="F299" s="2" t="s">
        <v>52</v>
      </c>
      <c r="G299">
        <v>15</v>
      </c>
      <c r="H299">
        <v>7</v>
      </c>
      <c r="I299">
        <v>15</v>
      </c>
      <c r="J299">
        <v>8</v>
      </c>
      <c r="K299">
        <v>0.53300000000000003</v>
      </c>
      <c r="L299">
        <v>67</v>
      </c>
      <c r="M299">
        <v>8.4</v>
      </c>
      <c r="N299">
        <v>0</v>
      </c>
      <c r="O299">
        <v>3</v>
      </c>
      <c r="P299">
        <v>30</v>
      </c>
      <c r="Q299">
        <v>4.5</v>
      </c>
      <c r="R299">
        <v>0.5</v>
      </c>
      <c r="S299">
        <v>4.5</v>
      </c>
      <c r="T299">
        <v>0</v>
      </c>
    </row>
    <row r="300" spans="1:20" x14ac:dyDescent="0.3">
      <c r="A300">
        <v>299</v>
      </c>
      <c r="B300" s="2" t="s">
        <v>468</v>
      </c>
      <c r="C300" t="s">
        <v>468</v>
      </c>
      <c r="D300" s="2" t="s">
        <v>54</v>
      </c>
      <c r="E300">
        <v>22</v>
      </c>
      <c r="F300" s="2"/>
      <c r="G300">
        <v>4</v>
      </c>
      <c r="H300">
        <v>2</v>
      </c>
      <c r="I300">
        <v>15</v>
      </c>
      <c r="J300">
        <v>8</v>
      </c>
      <c r="K300">
        <v>0.53300000000000003</v>
      </c>
      <c r="L300">
        <v>89</v>
      </c>
      <c r="M300">
        <v>11.1</v>
      </c>
      <c r="N300">
        <v>0</v>
      </c>
      <c r="O300">
        <v>3</v>
      </c>
      <c r="P300">
        <v>41</v>
      </c>
      <c r="Q300">
        <v>5.9</v>
      </c>
      <c r="R300">
        <v>2</v>
      </c>
      <c r="S300">
        <v>22.3</v>
      </c>
      <c r="T300">
        <v>0</v>
      </c>
    </row>
    <row r="301" spans="1:20" x14ac:dyDescent="0.3">
      <c r="A301">
        <v>300</v>
      </c>
      <c r="B301" s="2" t="s">
        <v>497</v>
      </c>
      <c r="C301" t="s">
        <v>497</v>
      </c>
      <c r="D301" s="2" t="s">
        <v>46</v>
      </c>
      <c r="E301">
        <v>24</v>
      </c>
      <c r="F301" s="2"/>
      <c r="G301">
        <v>15</v>
      </c>
      <c r="H301">
        <v>1</v>
      </c>
      <c r="I301">
        <v>10</v>
      </c>
      <c r="J301">
        <v>8</v>
      </c>
      <c r="K301">
        <v>0.8</v>
      </c>
      <c r="L301">
        <v>58</v>
      </c>
      <c r="M301">
        <v>7.3</v>
      </c>
      <c r="N301">
        <v>0</v>
      </c>
      <c r="O301">
        <v>2</v>
      </c>
      <c r="P301">
        <v>20</v>
      </c>
      <c r="Q301">
        <v>5.8</v>
      </c>
      <c r="R301">
        <v>0.5</v>
      </c>
      <c r="S301">
        <v>3.9</v>
      </c>
      <c r="T301">
        <v>0</v>
      </c>
    </row>
    <row r="302" spans="1:20" x14ac:dyDescent="0.3">
      <c r="A302">
        <v>301</v>
      </c>
      <c r="B302" s="2" t="s">
        <v>402</v>
      </c>
      <c r="C302" t="s">
        <v>402</v>
      </c>
      <c r="D302" s="2" t="s">
        <v>403</v>
      </c>
      <c r="E302">
        <v>26</v>
      </c>
      <c r="F302" s="2"/>
      <c r="G302">
        <v>14</v>
      </c>
      <c r="H302">
        <v>4</v>
      </c>
      <c r="I302">
        <v>11</v>
      </c>
      <c r="J302">
        <v>8</v>
      </c>
      <c r="K302">
        <v>0.72699999999999998</v>
      </c>
      <c r="L302">
        <v>111</v>
      </c>
      <c r="M302">
        <v>13.9</v>
      </c>
      <c r="N302">
        <v>0</v>
      </c>
      <c r="O302">
        <v>4</v>
      </c>
      <c r="P302">
        <v>28</v>
      </c>
      <c r="Q302">
        <v>10.1</v>
      </c>
      <c r="R302">
        <v>0.6</v>
      </c>
      <c r="S302">
        <v>7.9</v>
      </c>
      <c r="T302">
        <v>3</v>
      </c>
    </row>
    <row r="303" spans="1:20" x14ac:dyDescent="0.3">
      <c r="A303">
        <v>302</v>
      </c>
      <c r="B303" s="2" t="s">
        <v>426</v>
      </c>
      <c r="C303" t="s">
        <v>426</v>
      </c>
      <c r="D303" s="2" t="s">
        <v>135</v>
      </c>
      <c r="E303">
        <v>23</v>
      </c>
      <c r="F303" s="2"/>
      <c r="G303">
        <v>11</v>
      </c>
      <c r="H303">
        <v>4</v>
      </c>
      <c r="I303">
        <v>14</v>
      </c>
      <c r="J303">
        <v>8</v>
      </c>
      <c r="K303">
        <v>0.57099999999999995</v>
      </c>
      <c r="L303">
        <v>103</v>
      </c>
      <c r="M303">
        <v>12.9</v>
      </c>
      <c r="N303">
        <v>1</v>
      </c>
      <c r="O303">
        <v>6</v>
      </c>
      <c r="P303">
        <v>24</v>
      </c>
      <c r="Q303">
        <v>7.4</v>
      </c>
      <c r="R303">
        <v>0.7</v>
      </c>
      <c r="S303">
        <v>9.4</v>
      </c>
      <c r="T303">
        <v>0</v>
      </c>
    </row>
    <row r="304" spans="1:20" x14ac:dyDescent="0.3">
      <c r="A304">
        <v>303</v>
      </c>
      <c r="B304" s="2" t="s">
        <v>310</v>
      </c>
      <c r="C304" t="s">
        <v>310</v>
      </c>
      <c r="D304" s="2" t="s">
        <v>37</v>
      </c>
      <c r="E304">
        <v>22</v>
      </c>
      <c r="F304" s="2"/>
      <c r="G304">
        <v>16</v>
      </c>
      <c r="H304">
        <v>0</v>
      </c>
      <c r="I304">
        <v>15</v>
      </c>
      <c r="J304">
        <v>8</v>
      </c>
      <c r="K304">
        <v>0.53300000000000003</v>
      </c>
      <c r="L304">
        <v>70</v>
      </c>
      <c r="M304">
        <v>8.8000000000000007</v>
      </c>
      <c r="N304">
        <v>0</v>
      </c>
      <c r="O304">
        <v>5</v>
      </c>
      <c r="P304">
        <v>14</v>
      </c>
      <c r="Q304">
        <v>4.7</v>
      </c>
      <c r="R304">
        <v>0.5</v>
      </c>
      <c r="S304">
        <v>4.4000000000000004</v>
      </c>
      <c r="T304">
        <v>0</v>
      </c>
    </row>
    <row r="305" spans="1:20" x14ac:dyDescent="0.3">
      <c r="A305">
        <v>304</v>
      </c>
      <c r="B305" s="2" t="s">
        <v>488</v>
      </c>
      <c r="C305" t="s">
        <v>488</v>
      </c>
      <c r="D305" s="2" t="s">
        <v>33</v>
      </c>
      <c r="E305">
        <v>32</v>
      </c>
      <c r="F305" s="2"/>
      <c r="G305">
        <v>7</v>
      </c>
      <c r="H305">
        <v>1</v>
      </c>
      <c r="I305">
        <v>15</v>
      </c>
      <c r="J305">
        <v>8</v>
      </c>
      <c r="K305">
        <v>0.53300000000000003</v>
      </c>
      <c r="L305">
        <v>67</v>
      </c>
      <c r="M305">
        <v>8.4</v>
      </c>
      <c r="N305">
        <v>0</v>
      </c>
      <c r="O305">
        <v>3</v>
      </c>
      <c r="P305">
        <v>13</v>
      </c>
      <c r="Q305">
        <v>4.5</v>
      </c>
      <c r="R305">
        <v>1.1000000000000001</v>
      </c>
      <c r="S305">
        <v>9.6</v>
      </c>
      <c r="T305">
        <v>0</v>
      </c>
    </row>
    <row r="306" spans="1:20" x14ac:dyDescent="0.3">
      <c r="A306">
        <v>305</v>
      </c>
      <c r="B306" s="2" t="s">
        <v>441</v>
      </c>
      <c r="C306" t="s">
        <v>441</v>
      </c>
      <c r="D306" s="2" t="s">
        <v>99</v>
      </c>
      <c r="E306">
        <v>22</v>
      </c>
      <c r="F306" s="2"/>
      <c r="G306">
        <v>6</v>
      </c>
      <c r="H306">
        <v>1</v>
      </c>
      <c r="I306">
        <v>10</v>
      </c>
      <c r="J306">
        <v>8</v>
      </c>
      <c r="K306">
        <v>0.8</v>
      </c>
      <c r="L306">
        <v>87</v>
      </c>
      <c r="M306">
        <v>10.9</v>
      </c>
      <c r="N306">
        <v>1</v>
      </c>
      <c r="O306">
        <v>4</v>
      </c>
      <c r="P306">
        <v>20</v>
      </c>
      <c r="Q306">
        <v>8.6999999999999993</v>
      </c>
      <c r="R306">
        <v>1.3</v>
      </c>
      <c r="S306">
        <v>14.5</v>
      </c>
      <c r="T306">
        <v>1</v>
      </c>
    </row>
    <row r="307" spans="1:20" x14ac:dyDescent="0.3">
      <c r="A307">
        <v>306</v>
      </c>
      <c r="B307" s="2" t="s">
        <v>247</v>
      </c>
      <c r="C307" t="s">
        <v>247</v>
      </c>
      <c r="D307" s="2" t="s">
        <v>61</v>
      </c>
      <c r="E307">
        <v>23</v>
      </c>
      <c r="F307" s="2"/>
      <c r="G307">
        <v>10</v>
      </c>
      <c r="H307">
        <v>0</v>
      </c>
      <c r="I307">
        <v>11</v>
      </c>
      <c r="J307">
        <v>8</v>
      </c>
      <c r="K307">
        <v>0.72699999999999998</v>
      </c>
      <c r="L307">
        <v>83</v>
      </c>
      <c r="M307">
        <v>10.4</v>
      </c>
      <c r="N307">
        <v>1</v>
      </c>
      <c r="O307">
        <v>3</v>
      </c>
      <c r="P307">
        <v>30</v>
      </c>
      <c r="Q307">
        <v>7.5</v>
      </c>
      <c r="R307">
        <v>0.8</v>
      </c>
      <c r="S307">
        <v>8.3000000000000007</v>
      </c>
      <c r="T307">
        <v>1</v>
      </c>
    </row>
    <row r="308" spans="1:20" x14ac:dyDescent="0.3">
      <c r="A308">
        <v>307</v>
      </c>
      <c r="B308" s="2" t="s">
        <v>1204</v>
      </c>
      <c r="C308" t="s">
        <v>3178</v>
      </c>
      <c r="D308" s="2" t="s">
        <v>37</v>
      </c>
      <c r="E308">
        <v>25</v>
      </c>
      <c r="F308" s="2" t="s">
        <v>1199</v>
      </c>
      <c r="G308">
        <v>16</v>
      </c>
      <c r="H308">
        <v>7</v>
      </c>
      <c r="I308">
        <v>11</v>
      </c>
      <c r="J308">
        <v>8</v>
      </c>
      <c r="K308">
        <v>0.72699999999999998</v>
      </c>
      <c r="L308">
        <v>47</v>
      </c>
      <c r="M308">
        <v>5.9</v>
      </c>
      <c r="N308">
        <v>1</v>
      </c>
      <c r="O308">
        <v>3</v>
      </c>
      <c r="P308">
        <v>10</v>
      </c>
      <c r="Q308">
        <v>4.3</v>
      </c>
      <c r="R308">
        <v>0.5</v>
      </c>
      <c r="S308">
        <v>2.9</v>
      </c>
      <c r="T308">
        <v>0</v>
      </c>
    </row>
    <row r="309" spans="1:20" x14ac:dyDescent="0.3">
      <c r="A309">
        <v>308</v>
      </c>
      <c r="B309" s="2" t="s">
        <v>515</v>
      </c>
      <c r="C309" t="s">
        <v>515</v>
      </c>
      <c r="D309" s="2" t="s">
        <v>84</v>
      </c>
      <c r="E309">
        <v>31</v>
      </c>
      <c r="F309" s="2" t="s">
        <v>1192</v>
      </c>
      <c r="G309">
        <v>15</v>
      </c>
      <c r="H309">
        <v>9</v>
      </c>
      <c r="I309">
        <v>14</v>
      </c>
      <c r="J309">
        <v>8</v>
      </c>
      <c r="K309">
        <v>0.57099999999999995</v>
      </c>
      <c r="L309">
        <v>53</v>
      </c>
      <c r="M309">
        <v>6.6</v>
      </c>
      <c r="N309">
        <v>0</v>
      </c>
      <c r="O309">
        <v>2</v>
      </c>
      <c r="P309">
        <v>18</v>
      </c>
      <c r="Q309">
        <v>3.8</v>
      </c>
      <c r="R309">
        <v>0.5</v>
      </c>
      <c r="S309">
        <v>3.5</v>
      </c>
      <c r="T309">
        <v>1</v>
      </c>
    </row>
    <row r="310" spans="1:20" x14ac:dyDescent="0.3">
      <c r="A310">
        <v>309</v>
      </c>
      <c r="B310" s="2" t="s">
        <v>453</v>
      </c>
      <c r="C310" t="s">
        <v>453</v>
      </c>
      <c r="D310" s="2" t="s">
        <v>107</v>
      </c>
      <c r="E310">
        <v>24</v>
      </c>
      <c r="F310" s="2"/>
      <c r="G310">
        <v>6</v>
      </c>
      <c r="H310">
        <v>1</v>
      </c>
      <c r="I310">
        <v>13</v>
      </c>
      <c r="J310">
        <v>8</v>
      </c>
      <c r="K310">
        <v>0.61499999999999999</v>
      </c>
      <c r="L310">
        <v>114</v>
      </c>
      <c r="M310">
        <v>14.3</v>
      </c>
      <c r="N310">
        <v>0</v>
      </c>
      <c r="O310">
        <v>4</v>
      </c>
      <c r="P310">
        <v>29</v>
      </c>
      <c r="Q310">
        <v>8.8000000000000007</v>
      </c>
      <c r="R310">
        <v>1.3</v>
      </c>
      <c r="S310">
        <v>19</v>
      </c>
      <c r="T310">
        <v>0</v>
      </c>
    </row>
    <row r="311" spans="1:20" x14ac:dyDescent="0.3">
      <c r="A311">
        <v>310</v>
      </c>
      <c r="B311" s="2" t="s">
        <v>546</v>
      </c>
      <c r="C311" t="s">
        <v>546</v>
      </c>
      <c r="D311" s="2" t="s">
        <v>180</v>
      </c>
      <c r="E311">
        <v>25</v>
      </c>
      <c r="F311" s="2"/>
      <c r="G311">
        <v>9</v>
      </c>
      <c r="H311">
        <v>0</v>
      </c>
      <c r="I311">
        <v>11</v>
      </c>
      <c r="J311">
        <v>8</v>
      </c>
      <c r="K311">
        <v>0.72699999999999998</v>
      </c>
      <c r="L311">
        <v>27</v>
      </c>
      <c r="M311">
        <v>3.4</v>
      </c>
      <c r="N311">
        <v>0</v>
      </c>
      <c r="O311">
        <v>2</v>
      </c>
      <c r="P311">
        <v>8</v>
      </c>
      <c r="Q311">
        <v>2.5</v>
      </c>
      <c r="R311">
        <v>0.9</v>
      </c>
      <c r="S311">
        <v>3</v>
      </c>
      <c r="T311">
        <v>1</v>
      </c>
    </row>
    <row r="312" spans="1:20" x14ac:dyDescent="0.3">
      <c r="A312">
        <v>311</v>
      </c>
      <c r="B312" s="2" t="s">
        <v>482</v>
      </c>
      <c r="C312" t="s">
        <v>482</v>
      </c>
      <c r="D312" s="2" t="s">
        <v>61</v>
      </c>
      <c r="E312">
        <v>29</v>
      </c>
      <c r="F312" s="2" t="s">
        <v>1192</v>
      </c>
      <c r="G312">
        <v>8</v>
      </c>
      <c r="H312">
        <v>7</v>
      </c>
      <c r="I312">
        <v>10</v>
      </c>
      <c r="J312">
        <v>8</v>
      </c>
      <c r="K312">
        <v>0.8</v>
      </c>
      <c r="L312">
        <v>79</v>
      </c>
      <c r="M312">
        <v>9.9</v>
      </c>
      <c r="N312">
        <v>0</v>
      </c>
      <c r="O312">
        <v>5</v>
      </c>
      <c r="P312">
        <v>17</v>
      </c>
      <c r="Q312">
        <v>7.9</v>
      </c>
      <c r="R312">
        <v>1</v>
      </c>
      <c r="S312">
        <v>9.9</v>
      </c>
      <c r="T312">
        <v>0</v>
      </c>
    </row>
    <row r="313" spans="1:20" x14ac:dyDescent="0.3">
      <c r="A313">
        <v>312</v>
      </c>
      <c r="B313" s="2" t="s">
        <v>454</v>
      </c>
      <c r="C313" t="s">
        <v>454</v>
      </c>
      <c r="D313" s="2" t="s">
        <v>33</v>
      </c>
      <c r="E313">
        <v>26</v>
      </c>
      <c r="F313" s="2"/>
      <c r="G313">
        <v>8</v>
      </c>
      <c r="H313">
        <v>0</v>
      </c>
      <c r="I313">
        <v>12</v>
      </c>
      <c r="J313">
        <v>8</v>
      </c>
      <c r="K313">
        <v>0.66700000000000004</v>
      </c>
      <c r="L313">
        <v>106</v>
      </c>
      <c r="M313">
        <v>13.3</v>
      </c>
      <c r="N313">
        <v>0</v>
      </c>
      <c r="O313">
        <v>5</v>
      </c>
      <c r="P313">
        <v>40</v>
      </c>
      <c r="Q313">
        <v>8.8000000000000007</v>
      </c>
      <c r="R313">
        <v>1</v>
      </c>
      <c r="S313">
        <v>13.3</v>
      </c>
      <c r="T313">
        <v>1</v>
      </c>
    </row>
    <row r="314" spans="1:20" x14ac:dyDescent="0.3">
      <c r="A314">
        <v>313</v>
      </c>
      <c r="B314" s="2" t="s">
        <v>437</v>
      </c>
      <c r="C314" t="s">
        <v>437</v>
      </c>
      <c r="D314" s="2" t="s">
        <v>130</v>
      </c>
      <c r="E314">
        <v>27</v>
      </c>
      <c r="F314" s="2" t="s">
        <v>1189</v>
      </c>
      <c r="G314">
        <v>16</v>
      </c>
      <c r="H314">
        <v>5</v>
      </c>
      <c r="I314">
        <v>11</v>
      </c>
      <c r="J314">
        <v>7</v>
      </c>
      <c r="K314">
        <v>0.63600000000000001</v>
      </c>
      <c r="L314">
        <v>72</v>
      </c>
      <c r="M314">
        <v>10.3</v>
      </c>
      <c r="N314">
        <v>1</v>
      </c>
      <c r="O314">
        <v>4</v>
      </c>
      <c r="P314">
        <v>24</v>
      </c>
      <c r="Q314">
        <v>6.5</v>
      </c>
      <c r="R314">
        <v>0.4</v>
      </c>
      <c r="S314">
        <v>4.5</v>
      </c>
      <c r="T314">
        <v>0</v>
      </c>
    </row>
    <row r="315" spans="1:20" x14ac:dyDescent="0.3">
      <c r="A315">
        <v>314</v>
      </c>
      <c r="B315" s="2" t="s">
        <v>507</v>
      </c>
      <c r="C315" t="s">
        <v>507</v>
      </c>
      <c r="D315" s="2" t="s">
        <v>111</v>
      </c>
      <c r="E315">
        <v>26</v>
      </c>
      <c r="F315" s="2"/>
      <c r="G315">
        <v>12</v>
      </c>
      <c r="H315">
        <v>1</v>
      </c>
      <c r="I315">
        <v>8</v>
      </c>
      <c r="J315">
        <v>7</v>
      </c>
      <c r="K315">
        <v>0.875</v>
      </c>
      <c r="L315">
        <v>22</v>
      </c>
      <c r="M315">
        <v>3.1</v>
      </c>
      <c r="N315">
        <v>0</v>
      </c>
      <c r="O315">
        <v>1</v>
      </c>
      <c r="P315">
        <v>7</v>
      </c>
      <c r="Q315">
        <v>2.8</v>
      </c>
      <c r="R315">
        <v>0.6</v>
      </c>
      <c r="S315">
        <v>1.8</v>
      </c>
      <c r="T315">
        <v>0</v>
      </c>
    </row>
    <row r="316" spans="1:20" x14ac:dyDescent="0.3">
      <c r="A316">
        <v>315</v>
      </c>
      <c r="B316" s="2" t="s">
        <v>208</v>
      </c>
      <c r="C316" t="s">
        <v>208</v>
      </c>
      <c r="D316" s="2" t="s">
        <v>37</v>
      </c>
      <c r="E316">
        <v>24</v>
      </c>
      <c r="F316" s="2"/>
      <c r="G316">
        <v>16</v>
      </c>
      <c r="H316">
        <v>1</v>
      </c>
      <c r="I316">
        <v>7</v>
      </c>
      <c r="J316">
        <v>7</v>
      </c>
      <c r="K316">
        <v>1</v>
      </c>
      <c r="L316">
        <v>45</v>
      </c>
      <c r="M316">
        <v>6.4</v>
      </c>
      <c r="N316">
        <v>0</v>
      </c>
      <c r="O316">
        <v>2</v>
      </c>
      <c r="P316">
        <v>10</v>
      </c>
      <c r="Q316">
        <v>6.4</v>
      </c>
      <c r="R316">
        <v>0.4</v>
      </c>
      <c r="S316">
        <v>2.8</v>
      </c>
      <c r="T316">
        <v>2</v>
      </c>
    </row>
    <row r="317" spans="1:20" x14ac:dyDescent="0.3">
      <c r="A317">
        <v>316</v>
      </c>
      <c r="B317" s="2" t="s">
        <v>379</v>
      </c>
      <c r="C317" t="s">
        <v>379</v>
      </c>
      <c r="D317" s="2" t="s">
        <v>86</v>
      </c>
      <c r="E317">
        <v>22</v>
      </c>
      <c r="F317" s="2"/>
      <c r="G317">
        <v>7</v>
      </c>
      <c r="H317">
        <v>0</v>
      </c>
      <c r="I317">
        <v>12</v>
      </c>
      <c r="J317">
        <v>7</v>
      </c>
      <c r="K317">
        <v>0.58299999999999996</v>
      </c>
      <c r="L317">
        <v>51</v>
      </c>
      <c r="M317">
        <v>7.3</v>
      </c>
      <c r="N317">
        <v>0</v>
      </c>
      <c r="O317">
        <v>2</v>
      </c>
      <c r="P317">
        <v>20</v>
      </c>
      <c r="Q317">
        <v>4.3</v>
      </c>
      <c r="R317">
        <v>1</v>
      </c>
      <c r="S317">
        <v>7.3</v>
      </c>
      <c r="T317">
        <v>0</v>
      </c>
    </row>
    <row r="318" spans="1:20" x14ac:dyDescent="0.3">
      <c r="A318">
        <v>317</v>
      </c>
      <c r="B318" s="2" t="s">
        <v>287</v>
      </c>
      <c r="C318" t="s">
        <v>287</v>
      </c>
      <c r="D318" s="2" t="s">
        <v>135</v>
      </c>
      <c r="E318">
        <v>22</v>
      </c>
      <c r="F318" s="2"/>
      <c r="G318">
        <v>5</v>
      </c>
      <c r="H318">
        <v>1</v>
      </c>
      <c r="I318">
        <v>9</v>
      </c>
      <c r="J318">
        <v>7</v>
      </c>
      <c r="K318">
        <v>0.77800000000000002</v>
      </c>
      <c r="L318">
        <v>79</v>
      </c>
      <c r="M318">
        <v>11.3</v>
      </c>
      <c r="N318">
        <v>1</v>
      </c>
      <c r="O318">
        <v>2</v>
      </c>
      <c r="P318">
        <v>45</v>
      </c>
      <c r="Q318">
        <v>8.8000000000000007</v>
      </c>
      <c r="R318">
        <v>1.4</v>
      </c>
      <c r="S318">
        <v>15.8</v>
      </c>
      <c r="T318">
        <v>0</v>
      </c>
    </row>
    <row r="319" spans="1:20" x14ac:dyDescent="0.3">
      <c r="A319">
        <v>318</v>
      </c>
      <c r="B319" s="2" t="s">
        <v>340</v>
      </c>
      <c r="C319" t="s">
        <v>340</v>
      </c>
      <c r="D319" s="2" t="s">
        <v>72</v>
      </c>
      <c r="E319">
        <v>26</v>
      </c>
      <c r="F319" s="2"/>
      <c r="G319">
        <v>9</v>
      </c>
      <c r="H319">
        <v>0</v>
      </c>
      <c r="I319">
        <v>11</v>
      </c>
      <c r="J319">
        <v>7</v>
      </c>
      <c r="K319">
        <v>0.63600000000000001</v>
      </c>
      <c r="L319">
        <v>261</v>
      </c>
      <c r="M319">
        <v>37.299999999999997</v>
      </c>
      <c r="N319">
        <v>1</v>
      </c>
      <c r="O319">
        <v>7</v>
      </c>
      <c r="P319">
        <v>58</v>
      </c>
      <c r="Q319">
        <v>23.7</v>
      </c>
      <c r="R319">
        <v>0.8</v>
      </c>
      <c r="S319">
        <v>29</v>
      </c>
      <c r="T319">
        <v>0</v>
      </c>
    </row>
    <row r="320" spans="1:20" x14ac:dyDescent="0.3">
      <c r="A320">
        <v>319</v>
      </c>
      <c r="B320" s="2" t="s">
        <v>471</v>
      </c>
      <c r="C320" t="s">
        <v>471</v>
      </c>
      <c r="D320" s="2" t="s">
        <v>111</v>
      </c>
      <c r="E320">
        <v>26</v>
      </c>
      <c r="F320" s="2"/>
      <c r="G320">
        <v>15</v>
      </c>
      <c r="H320">
        <v>7</v>
      </c>
      <c r="I320">
        <v>8</v>
      </c>
      <c r="J320">
        <v>7</v>
      </c>
      <c r="K320">
        <v>0.875</v>
      </c>
      <c r="L320">
        <v>91</v>
      </c>
      <c r="M320">
        <v>13</v>
      </c>
      <c r="N320">
        <v>0</v>
      </c>
      <c r="O320">
        <v>4</v>
      </c>
      <c r="P320">
        <v>30</v>
      </c>
      <c r="Q320">
        <v>11.4</v>
      </c>
      <c r="R320">
        <v>0.5</v>
      </c>
      <c r="S320">
        <v>6.1</v>
      </c>
      <c r="T320">
        <v>0</v>
      </c>
    </row>
    <row r="321" spans="1:20" x14ac:dyDescent="0.3">
      <c r="A321">
        <v>320</v>
      </c>
      <c r="B321" s="2" t="s">
        <v>368</v>
      </c>
      <c r="C321" t="s">
        <v>368</v>
      </c>
      <c r="D321" s="2" t="s">
        <v>130</v>
      </c>
      <c r="E321">
        <v>31</v>
      </c>
      <c r="F321" s="2"/>
      <c r="G321">
        <v>13</v>
      </c>
      <c r="H321">
        <v>1</v>
      </c>
      <c r="I321">
        <v>12</v>
      </c>
      <c r="J321">
        <v>7</v>
      </c>
      <c r="K321">
        <v>0.58299999999999996</v>
      </c>
      <c r="L321">
        <v>33</v>
      </c>
      <c r="M321">
        <v>4.7</v>
      </c>
      <c r="N321">
        <v>0</v>
      </c>
      <c r="O321">
        <v>0</v>
      </c>
      <c r="P321">
        <v>9</v>
      </c>
      <c r="Q321">
        <v>2.8</v>
      </c>
      <c r="R321">
        <v>0.5</v>
      </c>
      <c r="S321">
        <v>2.5</v>
      </c>
      <c r="T321">
        <v>0</v>
      </c>
    </row>
    <row r="322" spans="1:20" x14ac:dyDescent="0.3">
      <c r="A322">
        <v>321</v>
      </c>
      <c r="B322" s="2" t="s">
        <v>492</v>
      </c>
      <c r="C322" t="s">
        <v>492</v>
      </c>
      <c r="D322" s="2" t="s">
        <v>86</v>
      </c>
      <c r="E322">
        <v>24</v>
      </c>
      <c r="F322" s="2" t="s">
        <v>52</v>
      </c>
      <c r="G322">
        <v>16</v>
      </c>
      <c r="H322">
        <v>14</v>
      </c>
      <c r="I322">
        <v>14</v>
      </c>
      <c r="J322">
        <v>7</v>
      </c>
      <c r="K322">
        <v>0.5</v>
      </c>
      <c r="L322">
        <v>65</v>
      </c>
      <c r="M322">
        <v>9.3000000000000007</v>
      </c>
      <c r="N322">
        <v>0</v>
      </c>
      <c r="O322">
        <v>2</v>
      </c>
      <c r="P322">
        <v>24</v>
      </c>
      <c r="Q322">
        <v>4.5999999999999996</v>
      </c>
      <c r="R322">
        <v>0.4</v>
      </c>
      <c r="S322">
        <v>4.0999999999999996</v>
      </c>
      <c r="T322">
        <v>0</v>
      </c>
    </row>
    <row r="323" spans="1:20" x14ac:dyDescent="0.3">
      <c r="A323">
        <v>322</v>
      </c>
      <c r="B323" s="2" t="s">
        <v>463</v>
      </c>
      <c r="C323" t="s">
        <v>463</v>
      </c>
      <c r="D323" s="2" t="s">
        <v>42</v>
      </c>
      <c r="E323">
        <v>26</v>
      </c>
      <c r="F323" s="2"/>
      <c r="G323">
        <v>15</v>
      </c>
      <c r="H323">
        <v>4</v>
      </c>
      <c r="I323">
        <v>12</v>
      </c>
      <c r="J323">
        <v>7</v>
      </c>
      <c r="K323">
        <v>0.58299999999999996</v>
      </c>
      <c r="L323">
        <v>97</v>
      </c>
      <c r="M323">
        <v>13.9</v>
      </c>
      <c r="N323">
        <v>0</v>
      </c>
      <c r="O323">
        <v>3</v>
      </c>
      <c r="P323">
        <v>27</v>
      </c>
      <c r="Q323">
        <v>8.1</v>
      </c>
      <c r="R323">
        <v>0.5</v>
      </c>
      <c r="S323">
        <v>6.5</v>
      </c>
      <c r="T323">
        <v>0</v>
      </c>
    </row>
    <row r="324" spans="1:20" x14ac:dyDescent="0.3">
      <c r="A324">
        <v>323</v>
      </c>
      <c r="B324" s="2" t="s">
        <v>299</v>
      </c>
      <c r="C324" t="s">
        <v>299</v>
      </c>
      <c r="D324" s="2" t="s">
        <v>104</v>
      </c>
      <c r="E324">
        <v>25</v>
      </c>
      <c r="F324" s="2"/>
      <c r="G324">
        <v>14</v>
      </c>
      <c r="H324">
        <v>1</v>
      </c>
      <c r="I324">
        <v>11</v>
      </c>
      <c r="J324">
        <v>7</v>
      </c>
      <c r="K324">
        <v>0.63600000000000001</v>
      </c>
      <c r="L324">
        <v>43</v>
      </c>
      <c r="M324">
        <v>6.1</v>
      </c>
      <c r="N324">
        <v>0</v>
      </c>
      <c r="O324">
        <v>1</v>
      </c>
      <c r="P324">
        <v>11</v>
      </c>
      <c r="Q324">
        <v>3.9</v>
      </c>
      <c r="R324">
        <v>0.5</v>
      </c>
      <c r="S324">
        <v>3.1</v>
      </c>
      <c r="T324">
        <v>0</v>
      </c>
    </row>
    <row r="325" spans="1:20" x14ac:dyDescent="0.3">
      <c r="A325">
        <v>324</v>
      </c>
      <c r="B325" s="2" t="s">
        <v>466</v>
      </c>
      <c r="C325" t="s">
        <v>466</v>
      </c>
      <c r="D325" s="2" t="s">
        <v>84</v>
      </c>
      <c r="E325">
        <v>29</v>
      </c>
      <c r="F325" s="2"/>
      <c r="G325">
        <v>14</v>
      </c>
      <c r="H325">
        <v>0</v>
      </c>
      <c r="I325">
        <v>8</v>
      </c>
      <c r="J325">
        <v>6</v>
      </c>
      <c r="K325">
        <v>0.75</v>
      </c>
      <c r="L325">
        <v>22</v>
      </c>
      <c r="M325">
        <v>3.7</v>
      </c>
      <c r="N325">
        <v>0</v>
      </c>
      <c r="O325">
        <v>1</v>
      </c>
      <c r="P325">
        <v>13</v>
      </c>
      <c r="Q325">
        <v>2.8</v>
      </c>
      <c r="R325">
        <v>0.4</v>
      </c>
      <c r="S325">
        <v>1.6</v>
      </c>
      <c r="T325">
        <v>4</v>
      </c>
    </row>
    <row r="326" spans="1:20" x14ac:dyDescent="0.3">
      <c r="A326">
        <v>325</v>
      </c>
      <c r="B326" s="2" t="s">
        <v>528</v>
      </c>
      <c r="C326" t="s">
        <v>528</v>
      </c>
      <c r="D326" s="2" t="s">
        <v>56</v>
      </c>
      <c r="E326">
        <v>30</v>
      </c>
      <c r="F326" s="2"/>
      <c r="G326">
        <v>5</v>
      </c>
      <c r="H326">
        <v>2</v>
      </c>
      <c r="I326">
        <v>16</v>
      </c>
      <c r="J326">
        <v>6</v>
      </c>
      <c r="K326">
        <v>0.375</v>
      </c>
      <c r="L326">
        <v>30</v>
      </c>
      <c r="M326">
        <v>5</v>
      </c>
      <c r="N326">
        <v>0</v>
      </c>
      <c r="O326">
        <v>3</v>
      </c>
      <c r="P326">
        <v>13</v>
      </c>
      <c r="Q326">
        <v>1.9</v>
      </c>
      <c r="R326">
        <v>1.2</v>
      </c>
      <c r="S326">
        <v>6</v>
      </c>
      <c r="T326">
        <v>0</v>
      </c>
    </row>
    <row r="327" spans="1:20" x14ac:dyDescent="0.3">
      <c r="A327">
        <v>326</v>
      </c>
      <c r="B327" s="2" t="s">
        <v>456</v>
      </c>
      <c r="C327" t="s">
        <v>456</v>
      </c>
      <c r="D327" s="2" t="s">
        <v>130</v>
      </c>
      <c r="E327">
        <v>24</v>
      </c>
      <c r="F327" s="2"/>
      <c r="G327">
        <v>16</v>
      </c>
      <c r="H327">
        <v>0</v>
      </c>
      <c r="I327">
        <v>13</v>
      </c>
      <c r="J327">
        <v>6</v>
      </c>
      <c r="K327">
        <v>0.46200000000000002</v>
      </c>
      <c r="L327">
        <v>115</v>
      </c>
      <c r="M327">
        <v>19.2</v>
      </c>
      <c r="N327">
        <v>0</v>
      </c>
      <c r="O327">
        <v>3</v>
      </c>
      <c r="P327">
        <v>69</v>
      </c>
      <c r="Q327">
        <v>8.8000000000000007</v>
      </c>
      <c r="R327">
        <v>0.4</v>
      </c>
      <c r="S327">
        <v>7.2</v>
      </c>
      <c r="T327">
        <v>1</v>
      </c>
    </row>
    <row r="328" spans="1:20" x14ac:dyDescent="0.3">
      <c r="A328">
        <v>327</v>
      </c>
      <c r="B328" s="2" t="s">
        <v>384</v>
      </c>
      <c r="C328" t="s">
        <v>384</v>
      </c>
      <c r="D328" s="2" t="s">
        <v>33</v>
      </c>
      <c r="E328">
        <v>23</v>
      </c>
      <c r="F328" s="2"/>
      <c r="G328">
        <v>16</v>
      </c>
      <c r="H328">
        <v>0</v>
      </c>
      <c r="I328">
        <v>9</v>
      </c>
      <c r="J328">
        <v>6</v>
      </c>
      <c r="K328">
        <v>0.66700000000000004</v>
      </c>
      <c r="L328">
        <v>57</v>
      </c>
      <c r="M328">
        <v>9.5</v>
      </c>
      <c r="N328">
        <v>0</v>
      </c>
      <c r="O328">
        <v>1</v>
      </c>
      <c r="P328">
        <v>32</v>
      </c>
      <c r="Q328">
        <v>6.3</v>
      </c>
      <c r="R328">
        <v>0.4</v>
      </c>
      <c r="S328">
        <v>3.6</v>
      </c>
      <c r="T328">
        <v>0</v>
      </c>
    </row>
    <row r="329" spans="1:20" x14ac:dyDescent="0.3">
      <c r="A329">
        <v>328</v>
      </c>
      <c r="B329" s="2" t="s">
        <v>485</v>
      </c>
      <c r="C329" t="s">
        <v>485</v>
      </c>
      <c r="D329" s="2" t="s">
        <v>114</v>
      </c>
      <c r="E329">
        <v>27</v>
      </c>
      <c r="F329" s="2"/>
      <c r="G329">
        <v>16</v>
      </c>
      <c r="H329">
        <v>0</v>
      </c>
      <c r="I329">
        <v>9</v>
      </c>
      <c r="J329">
        <v>6</v>
      </c>
      <c r="K329">
        <v>0.66700000000000004</v>
      </c>
      <c r="L329">
        <v>57</v>
      </c>
      <c r="M329">
        <v>9.5</v>
      </c>
      <c r="N329">
        <v>0</v>
      </c>
      <c r="O329">
        <v>1</v>
      </c>
      <c r="P329">
        <v>25</v>
      </c>
      <c r="Q329">
        <v>6.3</v>
      </c>
      <c r="R329">
        <v>0.4</v>
      </c>
      <c r="S329">
        <v>3.6</v>
      </c>
      <c r="T329">
        <v>0</v>
      </c>
    </row>
    <row r="330" spans="1:20" x14ac:dyDescent="0.3">
      <c r="A330">
        <v>329</v>
      </c>
      <c r="B330" s="2" t="s">
        <v>445</v>
      </c>
      <c r="C330" t="s">
        <v>445</v>
      </c>
      <c r="D330" s="2" t="s">
        <v>99</v>
      </c>
      <c r="E330">
        <v>25</v>
      </c>
      <c r="F330" s="2"/>
      <c r="G330">
        <v>11</v>
      </c>
      <c r="H330">
        <v>3</v>
      </c>
      <c r="I330">
        <v>11</v>
      </c>
      <c r="J330">
        <v>6</v>
      </c>
      <c r="K330">
        <v>0.54500000000000004</v>
      </c>
      <c r="L330">
        <v>59</v>
      </c>
      <c r="M330">
        <v>9.8000000000000007</v>
      </c>
      <c r="N330">
        <v>1</v>
      </c>
      <c r="O330">
        <v>5</v>
      </c>
      <c r="P330">
        <v>18</v>
      </c>
      <c r="Q330">
        <v>5.4</v>
      </c>
      <c r="R330">
        <v>0.5</v>
      </c>
      <c r="S330">
        <v>5.4</v>
      </c>
      <c r="T330">
        <v>0</v>
      </c>
    </row>
    <row r="331" spans="1:20" x14ac:dyDescent="0.3">
      <c r="A331">
        <v>330</v>
      </c>
      <c r="B331" s="2" t="s">
        <v>433</v>
      </c>
      <c r="C331" t="s">
        <v>433</v>
      </c>
      <c r="D331" s="2" t="s">
        <v>180</v>
      </c>
      <c r="E331">
        <v>25</v>
      </c>
      <c r="F331" s="2"/>
      <c r="G331">
        <v>11</v>
      </c>
      <c r="H331">
        <v>0</v>
      </c>
      <c r="I331">
        <v>7</v>
      </c>
      <c r="J331">
        <v>6</v>
      </c>
      <c r="K331">
        <v>0.85699999999999998</v>
      </c>
      <c r="L331">
        <v>48</v>
      </c>
      <c r="M331">
        <v>8</v>
      </c>
      <c r="N331">
        <v>0</v>
      </c>
      <c r="O331">
        <v>2</v>
      </c>
      <c r="P331">
        <v>11</v>
      </c>
      <c r="Q331">
        <v>6.9</v>
      </c>
      <c r="R331">
        <v>0.5</v>
      </c>
      <c r="S331">
        <v>4.4000000000000004</v>
      </c>
      <c r="T331">
        <v>0</v>
      </c>
    </row>
    <row r="332" spans="1:20" x14ac:dyDescent="0.3">
      <c r="A332">
        <v>331</v>
      </c>
      <c r="B332" s="2" t="s">
        <v>457</v>
      </c>
      <c r="C332" t="s">
        <v>457</v>
      </c>
      <c r="D332" s="2" t="s">
        <v>114</v>
      </c>
      <c r="E332">
        <v>24</v>
      </c>
      <c r="F332" s="2" t="s">
        <v>1192</v>
      </c>
      <c r="G332">
        <v>11</v>
      </c>
      <c r="H332">
        <v>5</v>
      </c>
      <c r="I332">
        <v>9</v>
      </c>
      <c r="J332">
        <v>6</v>
      </c>
      <c r="K332">
        <v>0.66700000000000004</v>
      </c>
      <c r="L332">
        <v>38</v>
      </c>
      <c r="M332">
        <v>6.3</v>
      </c>
      <c r="N332">
        <v>1</v>
      </c>
      <c r="O332">
        <v>1</v>
      </c>
      <c r="P332">
        <v>9</v>
      </c>
      <c r="Q332">
        <v>4.2</v>
      </c>
      <c r="R332">
        <v>0.5</v>
      </c>
      <c r="S332">
        <v>3.5</v>
      </c>
      <c r="T332">
        <v>0</v>
      </c>
    </row>
    <row r="333" spans="1:20" x14ac:dyDescent="0.3">
      <c r="A333">
        <v>332</v>
      </c>
      <c r="B333" s="2" t="s">
        <v>1205</v>
      </c>
      <c r="C333" t="s">
        <v>458</v>
      </c>
      <c r="D333" s="2" t="s">
        <v>48</v>
      </c>
      <c r="E333">
        <v>22</v>
      </c>
      <c r="F333" s="2"/>
      <c r="G333">
        <v>14</v>
      </c>
      <c r="H333">
        <v>1</v>
      </c>
      <c r="I333">
        <v>6</v>
      </c>
      <c r="J333">
        <v>6</v>
      </c>
      <c r="K333">
        <v>1</v>
      </c>
      <c r="L333">
        <v>24</v>
      </c>
      <c r="M333">
        <v>4</v>
      </c>
      <c r="N333">
        <v>0</v>
      </c>
      <c r="O333">
        <v>2</v>
      </c>
      <c r="P333">
        <v>13</v>
      </c>
      <c r="Q333">
        <v>4</v>
      </c>
      <c r="R333">
        <v>0.4</v>
      </c>
      <c r="S333">
        <v>1.7</v>
      </c>
      <c r="T333">
        <v>3</v>
      </c>
    </row>
    <row r="334" spans="1:20" x14ac:dyDescent="0.3">
      <c r="A334">
        <v>333</v>
      </c>
      <c r="B334" s="2" t="s">
        <v>449</v>
      </c>
      <c r="C334" t="s">
        <v>449</v>
      </c>
      <c r="D334" s="2" t="s">
        <v>70</v>
      </c>
      <c r="E334">
        <v>23</v>
      </c>
      <c r="F334" s="2"/>
      <c r="G334">
        <v>16</v>
      </c>
      <c r="H334">
        <v>4</v>
      </c>
      <c r="I334">
        <v>6</v>
      </c>
      <c r="J334">
        <v>6</v>
      </c>
      <c r="K334">
        <v>1</v>
      </c>
      <c r="L334">
        <v>44</v>
      </c>
      <c r="M334">
        <v>7.3</v>
      </c>
      <c r="N334">
        <v>1</v>
      </c>
      <c r="O334">
        <v>4</v>
      </c>
      <c r="P334">
        <v>14</v>
      </c>
      <c r="Q334">
        <v>7.3</v>
      </c>
      <c r="R334">
        <v>0.4</v>
      </c>
      <c r="S334">
        <v>2.8</v>
      </c>
      <c r="T334">
        <v>0</v>
      </c>
    </row>
    <row r="335" spans="1:20" x14ac:dyDescent="0.3">
      <c r="A335">
        <v>334</v>
      </c>
      <c r="B335" s="2" t="s">
        <v>416</v>
      </c>
      <c r="C335" t="s">
        <v>416</v>
      </c>
      <c r="D335" s="2" t="s">
        <v>101</v>
      </c>
      <c r="E335">
        <v>24</v>
      </c>
      <c r="F335" s="2"/>
      <c r="G335">
        <v>6</v>
      </c>
      <c r="H335">
        <v>4</v>
      </c>
      <c r="I335">
        <v>9</v>
      </c>
      <c r="J335">
        <v>6</v>
      </c>
      <c r="K335">
        <v>0.66700000000000004</v>
      </c>
      <c r="L335">
        <v>114</v>
      </c>
      <c r="M335">
        <v>19</v>
      </c>
      <c r="N335">
        <v>1</v>
      </c>
      <c r="O335">
        <v>4</v>
      </c>
      <c r="P335">
        <v>41</v>
      </c>
      <c r="Q335">
        <v>12.7</v>
      </c>
      <c r="R335">
        <v>1</v>
      </c>
      <c r="S335">
        <v>19</v>
      </c>
      <c r="T335">
        <v>0</v>
      </c>
    </row>
    <row r="336" spans="1:20" x14ac:dyDescent="0.3">
      <c r="A336">
        <v>335</v>
      </c>
      <c r="B336" s="2" t="s">
        <v>405</v>
      </c>
      <c r="C336" t="s">
        <v>405</v>
      </c>
      <c r="D336" s="2" t="s">
        <v>65</v>
      </c>
      <c r="E336">
        <v>24</v>
      </c>
      <c r="F336" s="2"/>
      <c r="G336">
        <v>16</v>
      </c>
      <c r="H336">
        <v>1</v>
      </c>
      <c r="I336">
        <v>10</v>
      </c>
      <c r="J336">
        <v>6</v>
      </c>
      <c r="K336">
        <v>0.6</v>
      </c>
      <c r="L336">
        <v>165</v>
      </c>
      <c r="M336">
        <v>27.5</v>
      </c>
      <c r="N336">
        <v>1</v>
      </c>
      <c r="O336">
        <v>5</v>
      </c>
      <c r="P336">
        <v>57</v>
      </c>
      <c r="Q336">
        <v>16.5</v>
      </c>
      <c r="R336">
        <v>0.4</v>
      </c>
      <c r="S336">
        <v>10.3</v>
      </c>
      <c r="T336">
        <v>1</v>
      </c>
    </row>
    <row r="337" spans="1:20" x14ac:dyDescent="0.3">
      <c r="A337">
        <v>336</v>
      </c>
      <c r="B337" s="2" t="s">
        <v>472</v>
      </c>
      <c r="C337" t="s">
        <v>472</v>
      </c>
      <c r="D337" s="2" t="s">
        <v>54</v>
      </c>
      <c r="E337">
        <v>23</v>
      </c>
      <c r="F337" s="2"/>
      <c r="G337">
        <v>16</v>
      </c>
      <c r="H337">
        <v>0</v>
      </c>
      <c r="I337">
        <v>7</v>
      </c>
      <c r="J337">
        <v>6</v>
      </c>
      <c r="K337">
        <v>0.85699999999999998</v>
      </c>
      <c r="L337">
        <v>71</v>
      </c>
      <c r="M337">
        <v>11.8</v>
      </c>
      <c r="N337">
        <v>0</v>
      </c>
      <c r="O337">
        <v>1</v>
      </c>
      <c r="P337">
        <v>27</v>
      </c>
      <c r="Q337">
        <v>10.1</v>
      </c>
      <c r="R337">
        <v>0.4</v>
      </c>
      <c r="S337">
        <v>4.4000000000000004</v>
      </c>
      <c r="T337">
        <v>0</v>
      </c>
    </row>
    <row r="338" spans="1:20" x14ac:dyDescent="0.3">
      <c r="A338">
        <v>337</v>
      </c>
      <c r="B338" s="2" t="s">
        <v>442</v>
      </c>
      <c r="C338" t="s">
        <v>442</v>
      </c>
      <c r="D338" s="2" t="s">
        <v>107</v>
      </c>
      <c r="E338">
        <v>27</v>
      </c>
      <c r="F338" s="2"/>
      <c r="G338">
        <v>11</v>
      </c>
      <c r="H338">
        <v>3</v>
      </c>
      <c r="I338">
        <v>14</v>
      </c>
      <c r="J338">
        <v>6</v>
      </c>
      <c r="K338">
        <v>0.42899999999999999</v>
      </c>
      <c r="L338">
        <v>71</v>
      </c>
      <c r="M338">
        <v>11.8</v>
      </c>
      <c r="N338">
        <v>1</v>
      </c>
      <c r="O338">
        <v>5</v>
      </c>
      <c r="P338">
        <v>20</v>
      </c>
      <c r="Q338">
        <v>5.0999999999999996</v>
      </c>
      <c r="R338">
        <v>0.5</v>
      </c>
      <c r="S338">
        <v>6.5</v>
      </c>
      <c r="T338">
        <v>0</v>
      </c>
    </row>
    <row r="339" spans="1:20" x14ac:dyDescent="0.3">
      <c r="A339">
        <v>338</v>
      </c>
      <c r="B339" s="2" t="s">
        <v>501</v>
      </c>
      <c r="C339" t="s">
        <v>501</v>
      </c>
      <c r="D339" s="2" t="s">
        <v>48</v>
      </c>
      <c r="E339">
        <v>29</v>
      </c>
      <c r="F339" s="2"/>
      <c r="G339">
        <v>12</v>
      </c>
      <c r="H339">
        <v>2</v>
      </c>
      <c r="I339">
        <v>10</v>
      </c>
      <c r="J339">
        <v>6</v>
      </c>
      <c r="K339">
        <v>0.6</v>
      </c>
      <c r="L339">
        <v>36</v>
      </c>
      <c r="M339">
        <v>6</v>
      </c>
      <c r="N339">
        <v>0</v>
      </c>
      <c r="O339">
        <v>1</v>
      </c>
      <c r="P339">
        <v>12</v>
      </c>
      <c r="Q339">
        <v>3.6</v>
      </c>
      <c r="R339">
        <v>0.5</v>
      </c>
      <c r="S339">
        <v>3</v>
      </c>
      <c r="T339">
        <v>0</v>
      </c>
    </row>
    <row r="340" spans="1:20" x14ac:dyDescent="0.3">
      <c r="A340">
        <v>339</v>
      </c>
      <c r="B340" s="2" t="s">
        <v>502</v>
      </c>
      <c r="C340" t="s">
        <v>502</v>
      </c>
      <c r="D340" s="2" t="s">
        <v>56</v>
      </c>
      <c r="E340">
        <v>25</v>
      </c>
      <c r="F340" s="2" t="s">
        <v>49</v>
      </c>
      <c r="G340">
        <v>13</v>
      </c>
      <c r="H340">
        <v>5</v>
      </c>
      <c r="I340">
        <v>17</v>
      </c>
      <c r="J340">
        <v>6</v>
      </c>
      <c r="K340">
        <v>0.35299999999999998</v>
      </c>
      <c r="L340">
        <v>56</v>
      </c>
      <c r="M340">
        <v>9.3000000000000007</v>
      </c>
      <c r="N340">
        <v>0</v>
      </c>
      <c r="O340">
        <v>4</v>
      </c>
      <c r="P340">
        <v>15</v>
      </c>
      <c r="Q340">
        <v>3.3</v>
      </c>
      <c r="R340">
        <v>0.5</v>
      </c>
      <c r="S340">
        <v>4.3</v>
      </c>
      <c r="T340">
        <v>0</v>
      </c>
    </row>
    <row r="341" spans="1:20" x14ac:dyDescent="0.3">
      <c r="A341">
        <v>340</v>
      </c>
      <c r="B341" s="2" t="s">
        <v>429</v>
      </c>
      <c r="C341" t="s">
        <v>429</v>
      </c>
      <c r="D341" s="2" t="s">
        <v>40</v>
      </c>
      <c r="E341">
        <v>27</v>
      </c>
      <c r="F341" s="2" t="s">
        <v>52</v>
      </c>
      <c r="G341">
        <v>16</v>
      </c>
      <c r="H341">
        <v>10</v>
      </c>
      <c r="I341">
        <v>8</v>
      </c>
      <c r="J341">
        <v>6</v>
      </c>
      <c r="K341">
        <v>0.75</v>
      </c>
      <c r="L341">
        <v>90</v>
      </c>
      <c r="M341">
        <v>15</v>
      </c>
      <c r="N341">
        <v>1</v>
      </c>
      <c r="O341">
        <v>4</v>
      </c>
      <c r="P341">
        <v>42</v>
      </c>
      <c r="Q341">
        <v>11.3</v>
      </c>
      <c r="R341">
        <v>0.4</v>
      </c>
      <c r="S341">
        <v>5.6</v>
      </c>
      <c r="T341">
        <v>0</v>
      </c>
    </row>
    <row r="342" spans="1:20" x14ac:dyDescent="0.3">
      <c r="A342">
        <v>341</v>
      </c>
      <c r="B342" s="2" t="s">
        <v>490</v>
      </c>
      <c r="C342" t="s">
        <v>490</v>
      </c>
      <c r="D342" s="2" t="s">
        <v>99</v>
      </c>
      <c r="E342">
        <v>23</v>
      </c>
      <c r="F342" s="2"/>
      <c r="G342">
        <v>5</v>
      </c>
      <c r="H342">
        <v>0</v>
      </c>
      <c r="I342">
        <v>7</v>
      </c>
      <c r="J342">
        <v>6</v>
      </c>
      <c r="K342">
        <v>0.85699999999999998</v>
      </c>
      <c r="L342">
        <v>69</v>
      </c>
      <c r="M342">
        <v>11.5</v>
      </c>
      <c r="N342">
        <v>0</v>
      </c>
      <c r="O342">
        <v>4</v>
      </c>
      <c r="P342">
        <v>32</v>
      </c>
      <c r="Q342">
        <v>9.9</v>
      </c>
      <c r="R342">
        <v>1.2</v>
      </c>
      <c r="S342">
        <v>13.8</v>
      </c>
      <c r="T342">
        <v>0</v>
      </c>
    </row>
    <row r="343" spans="1:20" x14ac:dyDescent="0.3">
      <c r="A343">
        <v>342</v>
      </c>
      <c r="B343" s="2" t="s">
        <v>566</v>
      </c>
      <c r="C343" t="s">
        <v>566</v>
      </c>
      <c r="D343" s="2" t="s">
        <v>114</v>
      </c>
      <c r="E343">
        <v>27</v>
      </c>
      <c r="F343" s="2"/>
      <c r="G343">
        <v>16</v>
      </c>
      <c r="H343">
        <v>2</v>
      </c>
      <c r="I343">
        <v>8</v>
      </c>
      <c r="J343">
        <v>6</v>
      </c>
      <c r="K343">
        <v>0.75</v>
      </c>
      <c r="L343">
        <v>31</v>
      </c>
      <c r="M343">
        <v>5.2</v>
      </c>
      <c r="N343">
        <v>0</v>
      </c>
      <c r="O343">
        <v>1</v>
      </c>
      <c r="P343">
        <v>20</v>
      </c>
      <c r="Q343">
        <v>3.9</v>
      </c>
      <c r="R343">
        <v>0.4</v>
      </c>
      <c r="S343">
        <v>1.9</v>
      </c>
      <c r="T343">
        <v>3</v>
      </c>
    </row>
    <row r="344" spans="1:20" x14ac:dyDescent="0.3">
      <c r="A344">
        <v>343</v>
      </c>
      <c r="B344" s="2" t="s">
        <v>452</v>
      </c>
      <c r="C344" t="s">
        <v>452</v>
      </c>
      <c r="D344" s="2" t="s">
        <v>76</v>
      </c>
      <c r="E344">
        <v>36</v>
      </c>
      <c r="F344" s="2"/>
      <c r="G344">
        <v>6</v>
      </c>
      <c r="H344">
        <v>1</v>
      </c>
      <c r="I344">
        <v>10</v>
      </c>
      <c r="J344">
        <v>6</v>
      </c>
      <c r="K344">
        <v>0.6</v>
      </c>
      <c r="L344">
        <v>24</v>
      </c>
      <c r="M344">
        <v>4</v>
      </c>
      <c r="N344">
        <v>0</v>
      </c>
      <c r="O344">
        <v>1</v>
      </c>
      <c r="P344">
        <v>7</v>
      </c>
      <c r="Q344">
        <v>2.4</v>
      </c>
      <c r="R344">
        <v>1</v>
      </c>
      <c r="S344">
        <v>4</v>
      </c>
      <c r="T344">
        <v>1</v>
      </c>
    </row>
    <row r="345" spans="1:20" x14ac:dyDescent="0.3">
      <c r="A345">
        <v>344</v>
      </c>
      <c r="B345" s="2" t="s">
        <v>455</v>
      </c>
      <c r="C345" t="s">
        <v>455</v>
      </c>
      <c r="D345" s="2" t="s">
        <v>70</v>
      </c>
      <c r="E345">
        <v>25</v>
      </c>
      <c r="F345" s="2"/>
      <c r="G345">
        <v>11</v>
      </c>
      <c r="H345">
        <v>0</v>
      </c>
      <c r="I345">
        <v>10</v>
      </c>
      <c r="J345">
        <v>5</v>
      </c>
      <c r="K345">
        <v>0.5</v>
      </c>
      <c r="L345">
        <v>116</v>
      </c>
      <c r="M345">
        <v>23.2</v>
      </c>
      <c r="N345">
        <v>0</v>
      </c>
      <c r="O345">
        <v>4</v>
      </c>
      <c r="P345">
        <v>36</v>
      </c>
      <c r="Q345">
        <v>11.6</v>
      </c>
      <c r="R345">
        <v>0.5</v>
      </c>
      <c r="S345">
        <v>10.5</v>
      </c>
      <c r="T345">
        <v>1</v>
      </c>
    </row>
    <row r="346" spans="1:20" x14ac:dyDescent="0.3">
      <c r="A346">
        <v>345</v>
      </c>
      <c r="B346" s="2" t="s">
        <v>451</v>
      </c>
      <c r="C346" t="s">
        <v>451</v>
      </c>
      <c r="D346" s="2" t="s">
        <v>54</v>
      </c>
      <c r="E346">
        <v>23</v>
      </c>
      <c r="F346" s="2" t="s">
        <v>1192</v>
      </c>
      <c r="G346">
        <v>9</v>
      </c>
      <c r="H346">
        <v>5</v>
      </c>
      <c r="I346">
        <v>7</v>
      </c>
      <c r="J346">
        <v>5</v>
      </c>
      <c r="K346">
        <v>0.71399999999999997</v>
      </c>
      <c r="L346">
        <v>51</v>
      </c>
      <c r="M346">
        <v>10.199999999999999</v>
      </c>
      <c r="N346">
        <v>1</v>
      </c>
      <c r="O346">
        <v>2</v>
      </c>
      <c r="P346">
        <v>21</v>
      </c>
      <c r="Q346">
        <v>7.3</v>
      </c>
      <c r="R346">
        <v>0.6</v>
      </c>
      <c r="S346">
        <v>5.7</v>
      </c>
      <c r="T346">
        <v>0</v>
      </c>
    </row>
    <row r="347" spans="1:20" x14ac:dyDescent="0.3">
      <c r="A347">
        <v>346</v>
      </c>
      <c r="B347" s="2" t="s">
        <v>508</v>
      </c>
      <c r="C347" t="s">
        <v>508</v>
      </c>
      <c r="D347" s="2" t="s">
        <v>107</v>
      </c>
      <c r="E347">
        <v>30</v>
      </c>
      <c r="F347" s="2" t="s">
        <v>1200</v>
      </c>
      <c r="G347">
        <v>16</v>
      </c>
      <c r="H347">
        <v>4</v>
      </c>
      <c r="I347">
        <v>7</v>
      </c>
      <c r="J347">
        <v>5</v>
      </c>
      <c r="K347">
        <v>0.71399999999999997</v>
      </c>
      <c r="L347">
        <v>41</v>
      </c>
      <c r="M347">
        <v>8.1999999999999993</v>
      </c>
      <c r="N347">
        <v>0</v>
      </c>
      <c r="O347">
        <v>1</v>
      </c>
      <c r="P347">
        <v>27</v>
      </c>
      <c r="Q347">
        <v>5.9</v>
      </c>
      <c r="R347">
        <v>0.3</v>
      </c>
      <c r="S347">
        <v>2.6</v>
      </c>
      <c r="T347">
        <v>0</v>
      </c>
    </row>
    <row r="348" spans="1:20" x14ac:dyDescent="0.3">
      <c r="A348">
        <v>347</v>
      </c>
      <c r="B348" s="2" t="s">
        <v>459</v>
      </c>
      <c r="C348" t="s">
        <v>459</v>
      </c>
      <c r="D348" s="2" t="s">
        <v>114</v>
      </c>
      <c r="E348">
        <v>26</v>
      </c>
      <c r="F348" s="2"/>
      <c r="G348">
        <v>7</v>
      </c>
      <c r="H348">
        <v>3</v>
      </c>
      <c r="I348">
        <v>5</v>
      </c>
      <c r="J348">
        <v>5</v>
      </c>
      <c r="K348">
        <v>1</v>
      </c>
      <c r="L348">
        <v>42</v>
      </c>
      <c r="M348">
        <v>8.4</v>
      </c>
      <c r="N348">
        <v>0</v>
      </c>
      <c r="O348">
        <v>1</v>
      </c>
      <c r="P348">
        <v>22</v>
      </c>
      <c r="Q348">
        <v>8.4</v>
      </c>
      <c r="R348">
        <v>0.7</v>
      </c>
      <c r="S348">
        <v>6</v>
      </c>
      <c r="T348">
        <v>0</v>
      </c>
    </row>
    <row r="349" spans="1:20" x14ac:dyDescent="0.3">
      <c r="A349">
        <v>348</v>
      </c>
      <c r="B349" s="2" t="s">
        <v>462</v>
      </c>
      <c r="C349" t="s">
        <v>462</v>
      </c>
      <c r="D349" s="2" t="s">
        <v>54</v>
      </c>
      <c r="E349">
        <v>23</v>
      </c>
      <c r="F349" s="2"/>
      <c r="G349">
        <v>4</v>
      </c>
      <c r="H349">
        <v>1</v>
      </c>
      <c r="I349">
        <v>10</v>
      </c>
      <c r="J349">
        <v>5</v>
      </c>
      <c r="K349">
        <v>0.5</v>
      </c>
      <c r="L349">
        <v>41</v>
      </c>
      <c r="M349">
        <v>8.1999999999999993</v>
      </c>
      <c r="N349">
        <v>1</v>
      </c>
      <c r="O349">
        <v>3</v>
      </c>
      <c r="P349">
        <v>18</v>
      </c>
      <c r="Q349">
        <v>4.0999999999999996</v>
      </c>
      <c r="R349">
        <v>1.3</v>
      </c>
      <c r="S349">
        <v>10.3</v>
      </c>
      <c r="T349">
        <v>0</v>
      </c>
    </row>
    <row r="350" spans="1:20" x14ac:dyDescent="0.3">
      <c r="A350">
        <v>349</v>
      </c>
      <c r="B350" s="2" t="s">
        <v>541</v>
      </c>
      <c r="C350" t="s">
        <v>541</v>
      </c>
      <c r="D350" s="2" t="s">
        <v>78</v>
      </c>
      <c r="E350">
        <v>23</v>
      </c>
      <c r="F350" s="2"/>
      <c r="G350">
        <v>9</v>
      </c>
      <c r="H350">
        <v>2</v>
      </c>
      <c r="I350">
        <v>6</v>
      </c>
      <c r="J350">
        <v>5</v>
      </c>
      <c r="K350">
        <v>0.83299999999999996</v>
      </c>
      <c r="L350">
        <v>30</v>
      </c>
      <c r="M350">
        <v>6</v>
      </c>
      <c r="N350">
        <v>0</v>
      </c>
      <c r="O350">
        <v>1</v>
      </c>
      <c r="P350">
        <v>21</v>
      </c>
      <c r="Q350">
        <v>5</v>
      </c>
      <c r="R350">
        <v>0.6</v>
      </c>
      <c r="S350">
        <v>3.3</v>
      </c>
      <c r="T350">
        <v>0</v>
      </c>
    </row>
    <row r="351" spans="1:20" x14ac:dyDescent="0.3">
      <c r="A351">
        <v>350</v>
      </c>
      <c r="B351" s="2" t="s">
        <v>420</v>
      </c>
      <c r="C351" t="s">
        <v>420</v>
      </c>
      <c r="D351" s="2" t="s">
        <v>44</v>
      </c>
      <c r="E351">
        <v>27</v>
      </c>
      <c r="F351" s="2"/>
      <c r="G351">
        <v>4</v>
      </c>
      <c r="H351">
        <v>2</v>
      </c>
      <c r="I351">
        <v>9</v>
      </c>
      <c r="J351">
        <v>5</v>
      </c>
      <c r="K351">
        <v>0.55600000000000005</v>
      </c>
      <c r="L351">
        <v>113</v>
      </c>
      <c r="M351">
        <v>22.6</v>
      </c>
      <c r="N351">
        <v>1</v>
      </c>
      <c r="O351">
        <v>4</v>
      </c>
      <c r="P351">
        <v>51</v>
      </c>
      <c r="Q351">
        <v>12.6</v>
      </c>
      <c r="R351">
        <v>1.3</v>
      </c>
      <c r="S351">
        <v>28.3</v>
      </c>
      <c r="T351">
        <v>0</v>
      </c>
    </row>
    <row r="352" spans="1:20" x14ac:dyDescent="0.3">
      <c r="A352">
        <v>351</v>
      </c>
      <c r="B352" s="2" t="s">
        <v>494</v>
      </c>
      <c r="C352" t="s">
        <v>494</v>
      </c>
      <c r="D352" s="2" t="s">
        <v>51</v>
      </c>
      <c r="E352">
        <v>28</v>
      </c>
      <c r="F352" s="2"/>
      <c r="G352">
        <v>3</v>
      </c>
      <c r="H352">
        <v>1</v>
      </c>
      <c r="I352">
        <v>7</v>
      </c>
      <c r="J352">
        <v>5</v>
      </c>
      <c r="K352">
        <v>0.71399999999999997</v>
      </c>
      <c r="L352">
        <v>22</v>
      </c>
      <c r="M352">
        <v>4.4000000000000004</v>
      </c>
      <c r="N352">
        <v>0</v>
      </c>
      <c r="O352">
        <v>1</v>
      </c>
      <c r="P352">
        <v>18</v>
      </c>
      <c r="Q352">
        <v>3.1</v>
      </c>
      <c r="R352">
        <v>1.7</v>
      </c>
      <c r="S352">
        <v>7.3</v>
      </c>
      <c r="T352">
        <v>1</v>
      </c>
    </row>
    <row r="353" spans="1:20" x14ac:dyDescent="0.3">
      <c r="A353">
        <v>352</v>
      </c>
      <c r="B353" s="2" t="s">
        <v>336</v>
      </c>
      <c r="C353" t="s">
        <v>336</v>
      </c>
      <c r="D353" s="2" t="s">
        <v>104</v>
      </c>
      <c r="E353">
        <v>25</v>
      </c>
      <c r="F353" s="2"/>
      <c r="G353">
        <v>9</v>
      </c>
      <c r="H353">
        <v>1</v>
      </c>
      <c r="I353">
        <v>5</v>
      </c>
      <c r="J353">
        <v>5</v>
      </c>
      <c r="K353">
        <v>1</v>
      </c>
      <c r="L353">
        <v>59</v>
      </c>
      <c r="M353">
        <v>11.8</v>
      </c>
      <c r="N353">
        <v>0</v>
      </c>
      <c r="O353">
        <v>3</v>
      </c>
      <c r="P353">
        <v>31</v>
      </c>
      <c r="Q353">
        <v>11.8</v>
      </c>
      <c r="R353">
        <v>0.6</v>
      </c>
      <c r="S353">
        <v>6.6</v>
      </c>
      <c r="T353">
        <v>0</v>
      </c>
    </row>
    <row r="354" spans="1:20" x14ac:dyDescent="0.3">
      <c r="A354">
        <v>353</v>
      </c>
      <c r="B354" s="2" t="s">
        <v>518</v>
      </c>
      <c r="C354" t="s">
        <v>518</v>
      </c>
      <c r="D354" s="2" t="s">
        <v>44</v>
      </c>
      <c r="E354">
        <v>24</v>
      </c>
      <c r="F354" s="2"/>
      <c r="G354">
        <v>6</v>
      </c>
      <c r="H354">
        <v>0</v>
      </c>
      <c r="I354">
        <v>8</v>
      </c>
      <c r="J354">
        <v>5</v>
      </c>
      <c r="K354">
        <v>0.625</v>
      </c>
      <c r="L354">
        <v>46</v>
      </c>
      <c r="M354">
        <v>9.1999999999999993</v>
      </c>
      <c r="N354">
        <v>0</v>
      </c>
      <c r="O354">
        <v>2</v>
      </c>
      <c r="P354">
        <v>14</v>
      </c>
      <c r="Q354">
        <v>5.8</v>
      </c>
      <c r="R354">
        <v>0.8</v>
      </c>
      <c r="S354">
        <v>7.7</v>
      </c>
      <c r="T354">
        <v>0</v>
      </c>
    </row>
    <row r="355" spans="1:20" x14ac:dyDescent="0.3">
      <c r="A355">
        <v>354</v>
      </c>
      <c r="B355" s="2" t="s">
        <v>548</v>
      </c>
      <c r="C355" t="s">
        <v>548</v>
      </c>
      <c r="D355" s="2" t="s">
        <v>72</v>
      </c>
      <c r="E355">
        <v>23</v>
      </c>
      <c r="F355" s="2"/>
      <c r="G355">
        <v>10</v>
      </c>
      <c r="H355">
        <v>2</v>
      </c>
      <c r="I355">
        <v>6</v>
      </c>
      <c r="J355">
        <v>4</v>
      </c>
      <c r="K355">
        <v>0.66700000000000004</v>
      </c>
      <c r="L355">
        <v>17</v>
      </c>
      <c r="M355">
        <v>4.3</v>
      </c>
      <c r="N355">
        <v>0</v>
      </c>
      <c r="O355">
        <v>1</v>
      </c>
      <c r="P355">
        <v>10</v>
      </c>
      <c r="Q355">
        <v>2.8</v>
      </c>
      <c r="R355">
        <v>0.4</v>
      </c>
      <c r="S355">
        <v>1.7</v>
      </c>
      <c r="T355">
        <v>0</v>
      </c>
    </row>
    <row r="356" spans="1:20" x14ac:dyDescent="0.3">
      <c r="A356">
        <v>355</v>
      </c>
      <c r="B356" s="2" t="s">
        <v>505</v>
      </c>
      <c r="C356" t="s">
        <v>505</v>
      </c>
      <c r="D356" s="2" t="s">
        <v>40</v>
      </c>
      <c r="E356">
        <v>23</v>
      </c>
      <c r="F356" s="2"/>
      <c r="G356">
        <v>6</v>
      </c>
      <c r="H356">
        <v>3</v>
      </c>
      <c r="I356">
        <v>5</v>
      </c>
      <c r="J356">
        <v>4</v>
      </c>
      <c r="K356">
        <v>0.8</v>
      </c>
      <c r="L356">
        <v>54</v>
      </c>
      <c r="M356">
        <v>13.5</v>
      </c>
      <c r="N356">
        <v>0</v>
      </c>
      <c r="O356">
        <v>2</v>
      </c>
      <c r="P356">
        <v>24</v>
      </c>
      <c r="Q356">
        <v>10.8</v>
      </c>
      <c r="R356">
        <v>0.7</v>
      </c>
      <c r="S356">
        <v>9</v>
      </c>
      <c r="T356">
        <v>0</v>
      </c>
    </row>
    <row r="357" spans="1:20" x14ac:dyDescent="0.3">
      <c r="A357">
        <v>356</v>
      </c>
      <c r="B357" s="2" t="s">
        <v>446</v>
      </c>
      <c r="C357" t="s">
        <v>446</v>
      </c>
      <c r="D357" s="2" t="s">
        <v>101</v>
      </c>
      <c r="E357">
        <v>31</v>
      </c>
      <c r="F357" s="2"/>
      <c r="G357">
        <v>1</v>
      </c>
      <c r="H357">
        <v>0</v>
      </c>
      <c r="I357">
        <v>8</v>
      </c>
      <c r="J357">
        <v>4</v>
      </c>
      <c r="K357">
        <v>0.5</v>
      </c>
      <c r="L357">
        <v>56</v>
      </c>
      <c r="M357">
        <v>14</v>
      </c>
      <c r="N357">
        <v>1</v>
      </c>
      <c r="O357">
        <v>3</v>
      </c>
      <c r="P357">
        <v>20</v>
      </c>
      <c r="Q357">
        <v>7</v>
      </c>
      <c r="R357">
        <v>4</v>
      </c>
      <c r="S357">
        <v>56</v>
      </c>
      <c r="T357">
        <v>0</v>
      </c>
    </row>
    <row r="358" spans="1:20" x14ac:dyDescent="0.3">
      <c r="A358">
        <v>357</v>
      </c>
      <c r="B358" s="2" t="s">
        <v>486</v>
      </c>
      <c r="C358" t="s">
        <v>486</v>
      </c>
      <c r="D358" s="2" t="s">
        <v>111</v>
      </c>
      <c r="E358">
        <v>27</v>
      </c>
      <c r="F358" s="2"/>
      <c r="G358">
        <v>3</v>
      </c>
      <c r="H358">
        <v>1</v>
      </c>
      <c r="I358">
        <v>4</v>
      </c>
      <c r="J358">
        <v>4</v>
      </c>
      <c r="K358">
        <v>1</v>
      </c>
      <c r="L358">
        <v>18</v>
      </c>
      <c r="M358">
        <v>4.5</v>
      </c>
      <c r="N358">
        <v>0</v>
      </c>
      <c r="O358">
        <v>0</v>
      </c>
      <c r="P358">
        <v>8</v>
      </c>
      <c r="Q358">
        <v>4.5</v>
      </c>
      <c r="R358">
        <v>1.3</v>
      </c>
      <c r="S358">
        <v>6</v>
      </c>
      <c r="T358">
        <v>0</v>
      </c>
    </row>
    <row r="359" spans="1:20" x14ac:dyDescent="0.3">
      <c r="A359">
        <v>358</v>
      </c>
      <c r="B359" s="2" t="s">
        <v>551</v>
      </c>
      <c r="C359" t="s">
        <v>551</v>
      </c>
      <c r="D359" s="2" t="s">
        <v>116</v>
      </c>
      <c r="E359">
        <v>32</v>
      </c>
      <c r="F359" s="2"/>
      <c r="G359">
        <v>2</v>
      </c>
      <c r="H359">
        <v>1</v>
      </c>
      <c r="I359">
        <v>5</v>
      </c>
      <c r="J359">
        <v>4</v>
      </c>
      <c r="K359">
        <v>0.8</v>
      </c>
      <c r="L359">
        <v>22</v>
      </c>
      <c r="M359">
        <v>5.5</v>
      </c>
      <c r="N359">
        <v>0</v>
      </c>
      <c r="O359">
        <v>0</v>
      </c>
      <c r="P359">
        <v>9</v>
      </c>
      <c r="Q359">
        <v>4.4000000000000004</v>
      </c>
      <c r="R359">
        <v>2</v>
      </c>
      <c r="S359">
        <v>11</v>
      </c>
      <c r="T359">
        <v>0</v>
      </c>
    </row>
    <row r="360" spans="1:20" x14ac:dyDescent="0.3">
      <c r="A360">
        <v>359</v>
      </c>
      <c r="B360" s="2" t="s">
        <v>576</v>
      </c>
      <c r="C360" t="s">
        <v>576</v>
      </c>
      <c r="D360" s="2" t="s">
        <v>70</v>
      </c>
      <c r="E360">
        <v>29</v>
      </c>
      <c r="F360" s="2"/>
      <c r="G360">
        <v>2</v>
      </c>
      <c r="H360">
        <v>1</v>
      </c>
      <c r="I360">
        <v>9</v>
      </c>
      <c r="J360">
        <v>4</v>
      </c>
      <c r="K360">
        <v>0.44400000000000001</v>
      </c>
      <c r="L360">
        <v>14</v>
      </c>
      <c r="M360">
        <v>3.5</v>
      </c>
      <c r="N360">
        <v>0</v>
      </c>
      <c r="O360">
        <v>1</v>
      </c>
      <c r="P360">
        <v>9</v>
      </c>
      <c r="Q360">
        <v>1.6</v>
      </c>
      <c r="R360">
        <v>2</v>
      </c>
      <c r="S360">
        <v>7</v>
      </c>
      <c r="T360">
        <v>0</v>
      </c>
    </row>
    <row r="361" spans="1:20" x14ac:dyDescent="0.3">
      <c r="A361">
        <v>360</v>
      </c>
      <c r="B361" s="2" t="s">
        <v>411</v>
      </c>
      <c r="C361" t="s">
        <v>411</v>
      </c>
      <c r="D361" s="2" t="s">
        <v>80</v>
      </c>
      <c r="E361">
        <v>22</v>
      </c>
      <c r="F361" s="2"/>
      <c r="G361">
        <v>13</v>
      </c>
      <c r="H361">
        <v>0</v>
      </c>
      <c r="I361">
        <v>6</v>
      </c>
      <c r="J361">
        <v>4</v>
      </c>
      <c r="K361">
        <v>0.66700000000000004</v>
      </c>
      <c r="L361">
        <v>37</v>
      </c>
      <c r="M361">
        <v>9.3000000000000007</v>
      </c>
      <c r="N361">
        <v>0</v>
      </c>
      <c r="O361">
        <v>1</v>
      </c>
      <c r="P361">
        <v>14</v>
      </c>
      <c r="Q361">
        <v>6.2</v>
      </c>
      <c r="R361">
        <v>0.3</v>
      </c>
      <c r="S361">
        <v>2.8</v>
      </c>
      <c r="T361">
        <v>0</v>
      </c>
    </row>
    <row r="362" spans="1:20" x14ac:dyDescent="0.3">
      <c r="A362">
        <v>361</v>
      </c>
      <c r="B362" s="2" t="s">
        <v>448</v>
      </c>
      <c r="C362" t="s">
        <v>448</v>
      </c>
      <c r="D362" s="2" t="s">
        <v>54</v>
      </c>
      <c r="E362">
        <v>25</v>
      </c>
      <c r="F362" s="2"/>
      <c r="G362">
        <v>10</v>
      </c>
      <c r="H362">
        <v>1</v>
      </c>
      <c r="I362">
        <v>11</v>
      </c>
      <c r="J362">
        <v>4</v>
      </c>
      <c r="K362">
        <v>0.36399999999999999</v>
      </c>
      <c r="L362">
        <v>55</v>
      </c>
      <c r="M362">
        <v>13.8</v>
      </c>
      <c r="N362">
        <v>1</v>
      </c>
      <c r="O362">
        <v>3</v>
      </c>
      <c r="P362">
        <v>35</v>
      </c>
      <c r="Q362">
        <v>5</v>
      </c>
      <c r="R362">
        <v>0.4</v>
      </c>
      <c r="S362">
        <v>5.5</v>
      </c>
      <c r="T362">
        <v>0</v>
      </c>
    </row>
    <row r="363" spans="1:20" x14ac:dyDescent="0.3">
      <c r="A363">
        <v>362</v>
      </c>
      <c r="B363" s="2" t="s">
        <v>479</v>
      </c>
      <c r="C363" t="s">
        <v>479</v>
      </c>
      <c r="D363" s="2" t="s">
        <v>54</v>
      </c>
      <c r="E363">
        <v>24</v>
      </c>
      <c r="F363" s="2"/>
      <c r="G363">
        <v>16</v>
      </c>
      <c r="H363">
        <v>1</v>
      </c>
      <c r="I363">
        <v>10</v>
      </c>
      <c r="J363">
        <v>4</v>
      </c>
      <c r="K363">
        <v>0.4</v>
      </c>
      <c r="L363">
        <v>76</v>
      </c>
      <c r="M363">
        <v>19</v>
      </c>
      <c r="N363">
        <v>0</v>
      </c>
      <c r="O363">
        <v>3</v>
      </c>
      <c r="P363">
        <v>41</v>
      </c>
      <c r="Q363">
        <v>7.6</v>
      </c>
      <c r="R363">
        <v>0.3</v>
      </c>
      <c r="S363">
        <v>4.8</v>
      </c>
      <c r="T363">
        <v>0</v>
      </c>
    </row>
    <row r="364" spans="1:20" x14ac:dyDescent="0.3">
      <c r="A364">
        <v>363</v>
      </c>
      <c r="B364" s="2" t="s">
        <v>499</v>
      </c>
      <c r="C364" t="s">
        <v>499</v>
      </c>
      <c r="D364" s="2" t="s">
        <v>180</v>
      </c>
      <c r="E364">
        <v>27</v>
      </c>
      <c r="F364" s="2"/>
      <c r="G364">
        <v>5</v>
      </c>
      <c r="H364">
        <v>0</v>
      </c>
      <c r="I364">
        <v>10</v>
      </c>
      <c r="J364">
        <v>4</v>
      </c>
      <c r="K364">
        <v>0.4</v>
      </c>
      <c r="L364">
        <v>61</v>
      </c>
      <c r="M364">
        <v>15.3</v>
      </c>
      <c r="N364">
        <v>0</v>
      </c>
      <c r="O364">
        <v>1</v>
      </c>
      <c r="P364">
        <v>28</v>
      </c>
      <c r="Q364">
        <v>6.1</v>
      </c>
      <c r="R364">
        <v>0.8</v>
      </c>
      <c r="S364">
        <v>12.2</v>
      </c>
      <c r="T364">
        <v>0</v>
      </c>
    </row>
    <row r="365" spans="1:20" x14ac:dyDescent="0.3">
      <c r="A365">
        <v>364</v>
      </c>
      <c r="B365" s="2" t="s">
        <v>537</v>
      </c>
      <c r="C365" t="s">
        <v>537</v>
      </c>
      <c r="D365" s="2" t="s">
        <v>111</v>
      </c>
      <c r="E365">
        <v>27</v>
      </c>
      <c r="F365" s="2"/>
      <c r="G365">
        <v>3</v>
      </c>
      <c r="H365">
        <v>1</v>
      </c>
      <c r="I365">
        <v>12</v>
      </c>
      <c r="J365">
        <v>4</v>
      </c>
      <c r="K365">
        <v>0.33300000000000002</v>
      </c>
      <c r="L365">
        <v>33</v>
      </c>
      <c r="M365">
        <v>8.3000000000000007</v>
      </c>
      <c r="N365">
        <v>0</v>
      </c>
      <c r="O365">
        <v>1</v>
      </c>
      <c r="P365">
        <v>10</v>
      </c>
      <c r="Q365">
        <v>2.8</v>
      </c>
      <c r="R365">
        <v>1.3</v>
      </c>
      <c r="S365">
        <v>11</v>
      </c>
      <c r="T365">
        <v>0</v>
      </c>
    </row>
    <row r="366" spans="1:20" x14ac:dyDescent="0.3">
      <c r="A366">
        <v>365</v>
      </c>
      <c r="B366" s="2" t="s">
        <v>559</v>
      </c>
      <c r="C366" t="s">
        <v>559</v>
      </c>
      <c r="D366" s="2" t="s">
        <v>111</v>
      </c>
      <c r="E366">
        <v>26</v>
      </c>
      <c r="F366" s="2"/>
      <c r="G366">
        <v>8</v>
      </c>
      <c r="H366">
        <v>2</v>
      </c>
      <c r="I366">
        <v>15</v>
      </c>
      <c r="J366">
        <v>4</v>
      </c>
      <c r="K366">
        <v>0.26700000000000002</v>
      </c>
      <c r="L366">
        <v>18</v>
      </c>
      <c r="M366">
        <v>4.5</v>
      </c>
      <c r="N366">
        <v>0</v>
      </c>
      <c r="O366">
        <v>1</v>
      </c>
      <c r="P366">
        <v>11</v>
      </c>
      <c r="Q366">
        <v>1.2</v>
      </c>
      <c r="R366">
        <v>0.5</v>
      </c>
      <c r="S366">
        <v>2.2999999999999998</v>
      </c>
      <c r="T366">
        <v>0</v>
      </c>
    </row>
    <row r="367" spans="1:20" x14ac:dyDescent="0.3">
      <c r="A367">
        <v>366</v>
      </c>
      <c r="B367" s="2" t="s">
        <v>539</v>
      </c>
      <c r="C367" t="s">
        <v>539</v>
      </c>
      <c r="D367" s="2" t="s">
        <v>80</v>
      </c>
      <c r="E367">
        <v>25</v>
      </c>
      <c r="F367" s="2"/>
      <c r="G367">
        <v>13</v>
      </c>
      <c r="H367">
        <v>2</v>
      </c>
      <c r="I367">
        <v>7</v>
      </c>
      <c r="J367">
        <v>4</v>
      </c>
      <c r="K367">
        <v>0.57099999999999995</v>
      </c>
      <c r="L367">
        <v>26</v>
      </c>
      <c r="M367">
        <v>6.5</v>
      </c>
      <c r="N367">
        <v>0</v>
      </c>
      <c r="O367">
        <v>1</v>
      </c>
      <c r="P367">
        <v>9</v>
      </c>
      <c r="Q367">
        <v>3.7</v>
      </c>
      <c r="R367">
        <v>0.3</v>
      </c>
      <c r="S367">
        <v>2</v>
      </c>
      <c r="T367">
        <v>0</v>
      </c>
    </row>
    <row r="368" spans="1:20" x14ac:dyDescent="0.3">
      <c r="A368">
        <v>367</v>
      </c>
      <c r="B368" s="2" t="s">
        <v>461</v>
      </c>
      <c r="C368" t="s">
        <v>461</v>
      </c>
      <c r="D368" s="2" t="s">
        <v>70</v>
      </c>
      <c r="E368">
        <v>27</v>
      </c>
      <c r="F368" s="2"/>
      <c r="G368">
        <v>2</v>
      </c>
      <c r="H368">
        <v>1</v>
      </c>
      <c r="I368">
        <v>5</v>
      </c>
      <c r="J368">
        <v>4</v>
      </c>
      <c r="K368">
        <v>0.8</v>
      </c>
      <c r="L368">
        <v>36</v>
      </c>
      <c r="M368">
        <v>9</v>
      </c>
      <c r="N368">
        <v>1</v>
      </c>
      <c r="O368">
        <v>1</v>
      </c>
      <c r="P368">
        <v>29</v>
      </c>
      <c r="Q368">
        <v>7.2</v>
      </c>
      <c r="R368">
        <v>2</v>
      </c>
      <c r="S368">
        <v>18</v>
      </c>
      <c r="T368">
        <v>0</v>
      </c>
    </row>
    <row r="369" spans="1:20" x14ac:dyDescent="0.3">
      <c r="A369">
        <v>368</v>
      </c>
      <c r="B369" s="2" t="s">
        <v>480</v>
      </c>
      <c r="C369" t="s">
        <v>480</v>
      </c>
      <c r="D369" s="2" t="s">
        <v>116</v>
      </c>
      <c r="E369">
        <v>23</v>
      </c>
      <c r="F369" s="2"/>
      <c r="G369">
        <v>16</v>
      </c>
      <c r="H369">
        <v>1</v>
      </c>
      <c r="I369">
        <v>13</v>
      </c>
      <c r="J369">
        <v>4</v>
      </c>
      <c r="K369">
        <v>0.308</v>
      </c>
      <c r="L369">
        <v>80</v>
      </c>
      <c r="M369">
        <v>20</v>
      </c>
      <c r="N369">
        <v>0</v>
      </c>
      <c r="O369">
        <v>4</v>
      </c>
      <c r="P369">
        <v>38</v>
      </c>
      <c r="Q369">
        <v>6.2</v>
      </c>
      <c r="R369">
        <v>0.3</v>
      </c>
      <c r="S369">
        <v>5</v>
      </c>
      <c r="T369">
        <v>0</v>
      </c>
    </row>
    <row r="370" spans="1:20" x14ac:dyDescent="0.3">
      <c r="A370">
        <v>369</v>
      </c>
      <c r="B370" s="2" t="s">
        <v>474</v>
      </c>
      <c r="C370" t="s">
        <v>474</v>
      </c>
      <c r="D370" s="2" t="s">
        <v>107</v>
      </c>
      <c r="E370">
        <v>32</v>
      </c>
      <c r="F370" s="2" t="s">
        <v>1189</v>
      </c>
      <c r="G370">
        <v>16</v>
      </c>
      <c r="H370">
        <v>5</v>
      </c>
      <c r="I370">
        <v>5</v>
      </c>
      <c r="J370">
        <v>4</v>
      </c>
      <c r="K370">
        <v>0.8</v>
      </c>
      <c r="L370">
        <v>31</v>
      </c>
      <c r="M370">
        <v>7.8</v>
      </c>
      <c r="N370">
        <v>1</v>
      </c>
      <c r="O370">
        <v>2</v>
      </c>
      <c r="P370">
        <v>9</v>
      </c>
      <c r="Q370">
        <v>6.2</v>
      </c>
      <c r="R370">
        <v>0.3</v>
      </c>
      <c r="S370">
        <v>1.9</v>
      </c>
      <c r="T370">
        <v>0</v>
      </c>
    </row>
    <row r="371" spans="1:20" x14ac:dyDescent="0.3">
      <c r="A371">
        <v>370</v>
      </c>
      <c r="B371" s="2" t="s">
        <v>547</v>
      </c>
      <c r="C371" t="s">
        <v>547</v>
      </c>
      <c r="D371" s="2" t="s">
        <v>104</v>
      </c>
      <c r="E371">
        <v>26</v>
      </c>
      <c r="F371" s="2"/>
      <c r="G371">
        <v>3</v>
      </c>
      <c r="H371">
        <v>1</v>
      </c>
      <c r="I371">
        <v>6</v>
      </c>
      <c r="J371">
        <v>4</v>
      </c>
      <c r="K371">
        <v>0.66700000000000004</v>
      </c>
      <c r="L371">
        <v>51</v>
      </c>
      <c r="M371">
        <v>12.8</v>
      </c>
      <c r="N371">
        <v>0</v>
      </c>
      <c r="O371">
        <v>1</v>
      </c>
      <c r="P371">
        <v>25</v>
      </c>
      <c r="Q371">
        <v>8.5</v>
      </c>
      <c r="R371">
        <v>1.3</v>
      </c>
      <c r="S371">
        <v>17</v>
      </c>
      <c r="T371">
        <v>1</v>
      </c>
    </row>
    <row r="372" spans="1:20" x14ac:dyDescent="0.3">
      <c r="A372">
        <v>371</v>
      </c>
      <c r="B372" s="2" t="s">
        <v>504</v>
      </c>
      <c r="C372" t="s">
        <v>504</v>
      </c>
      <c r="D372" s="2" t="s">
        <v>86</v>
      </c>
      <c r="E372">
        <v>28</v>
      </c>
      <c r="F372" s="2"/>
      <c r="G372">
        <v>7</v>
      </c>
      <c r="H372">
        <v>3</v>
      </c>
      <c r="I372">
        <v>8</v>
      </c>
      <c r="J372">
        <v>4</v>
      </c>
      <c r="K372">
        <v>0.5</v>
      </c>
      <c r="L372">
        <v>57</v>
      </c>
      <c r="M372">
        <v>14.3</v>
      </c>
      <c r="N372">
        <v>0</v>
      </c>
      <c r="O372">
        <v>4</v>
      </c>
      <c r="P372">
        <v>19</v>
      </c>
      <c r="Q372">
        <v>7.1</v>
      </c>
      <c r="R372">
        <v>0.6</v>
      </c>
      <c r="S372">
        <v>8.1</v>
      </c>
      <c r="T372">
        <v>0</v>
      </c>
    </row>
    <row r="373" spans="1:20" x14ac:dyDescent="0.3">
      <c r="A373">
        <v>372</v>
      </c>
      <c r="B373" s="2" t="s">
        <v>517</v>
      </c>
      <c r="C373" t="s">
        <v>517</v>
      </c>
      <c r="D373" s="2" t="s">
        <v>33</v>
      </c>
      <c r="E373">
        <v>28</v>
      </c>
      <c r="F373" s="2"/>
      <c r="G373">
        <v>10</v>
      </c>
      <c r="H373">
        <v>0</v>
      </c>
      <c r="I373">
        <v>9</v>
      </c>
      <c r="J373">
        <v>4</v>
      </c>
      <c r="K373">
        <v>0.44400000000000001</v>
      </c>
      <c r="L373">
        <v>51</v>
      </c>
      <c r="M373">
        <v>12.8</v>
      </c>
      <c r="N373">
        <v>0</v>
      </c>
      <c r="O373">
        <v>3</v>
      </c>
      <c r="P373">
        <v>18</v>
      </c>
      <c r="Q373">
        <v>5.7</v>
      </c>
      <c r="R373">
        <v>0.4</v>
      </c>
      <c r="S373">
        <v>5.0999999999999996</v>
      </c>
      <c r="T373">
        <v>0</v>
      </c>
    </row>
    <row r="374" spans="1:20" x14ac:dyDescent="0.3">
      <c r="A374">
        <v>373</v>
      </c>
      <c r="B374" s="2" t="s">
        <v>294</v>
      </c>
      <c r="C374" t="s">
        <v>294</v>
      </c>
      <c r="D374" s="2" t="s">
        <v>46</v>
      </c>
      <c r="E374">
        <v>24</v>
      </c>
      <c r="F374" s="2"/>
      <c r="G374">
        <v>16</v>
      </c>
      <c r="H374">
        <v>2</v>
      </c>
      <c r="I374">
        <v>4</v>
      </c>
      <c r="J374">
        <v>3</v>
      </c>
      <c r="K374">
        <v>0.75</v>
      </c>
      <c r="L374">
        <v>17</v>
      </c>
      <c r="M374">
        <v>5.7</v>
      </c>
      <c r="N374">
        <v>0</v>
      </c>
      <c r="O374">
        <v>0</v>
      </c>
      <c r="P374">
        <v>7</v>
      </c>
      <c r="Q374">
        <v>4.3</v>
      </c>
      <c r="R374">
        <v>0.2</v>
      </c>
      <c r="S374">
        <v>1.1000000000000001</v>
      </c>
      <c r="T374">
        <v>0</v>
      </c>
    </row>
    <row r="375" spans="1:20" x14ac:dyDescent="0.3">
      <c r="A375">
        <v>374</v>
      </c>
      <c r="B375" s="2" t="s">
        <v>531</v>
      </c>
      <c r="C375" t="s">
        <v>531</v>
      </c>
      <c r="D375" s="2" t="s">
        <v>74</v>
      </c>
      <c r="E375">
        <v>25</v>
      </c>
      <c r="F375" s="2"/>
      <c r="G375">
        <v>16</v>
      </c>
      <c r="H375">
        <v>0</v>
      </c>
      <c r="I375">
        <v>5</v>
      </c>
      <c r="J375">
        <v>3</v>
      </c>
      <c r="K375">
        <v>0.6</v>
      </c>
      <c r="L375">
        <v>28</v>
      </c>
      <c r="M375">
        <v>9.3000000000000007</v>
      </c>
      <c r="N375">
        <v>0</v>
      </c>
      <c r="O375">
        <v>2</v>
      </c>
      <c r="P375">
        <v>11</v>
      </c>
      <c r="Q375">
        <v>5.6</v>
      </c>
      <c r="R375">
        <v>0.2</v>
      </c>
      <c r="S375">
        <v>1.8</v>
      </c>
      <c r="T375">
        <v>0</v>
      </c>
    </row>
    <row r="376" spans="1:20" x14ac:dyDescent="0.3">
      <c r="A376">
        <v>375</v>
      </c>
      <c r="B376" s="2" t="s">
        <v>521</v>
      </c>
      <c r="C376" t="s">
        <v>521</v>
      </c>
      <c r="D376" s="2" t="s">
        <v>56</v>
      </c>
      <c r="E376">
        <v>27</v>
      </c>
      <c r="F376" s="2"/>
      <c r="G376">
        <v>7</v>
      </c>
      <c r="H376">
        <v>1</v>
      </c>
      <c r="I376">
        <v>3</v>
      </c>
      <c r="J376">
        <v>3</v>
      </c>
      <c r="K376">
        <v>1</v>
      </c>
      <c r="L376">
        <v>38</v>
      </c>
      <c r="M376">
        <v>12.7</v>
      </c>
      <c r="N376">
        <v>0</v>
      </c>
      <c r="O376">
        <v>1</v>
      </c>
      <c r="P376">
        <v>19</v>
      </c>
      <c r="Q376">
        <v>12.7</v>
      </c>
      <c r="R376">
        <v>0.4</v>
      </c>
      <c r="S376">
        <v>5.4</v>
      </c>
      <c r="T376">
        <v>0</v>
      </c>
    </row>
    <row r="377" spans="1:20" x14ac:dyDescent="0.3">
      <c r="A377">
        <v>376</v>
      </c>
      <c r="B377" s="2" t="s">
        <v>470</v>
      </c>
      <c r="C377" t="s">
        <v>470</v>
      </c>
      <c r="D377" s="2" t="s">
        <v>107</v>
      </c>
      <c r="E377">
        <v>25</v>
      </c>
      <c r="F377" s="2"/>
      <c r="G377">
        <v>13</v>
      </c>
      <c r="H377">
        <v>2</v>
      </c>
      <c r="I377">
        <v>18</v>
      </c>
      <c r="J377">
        <v>3</v>
      </c>
      <c r="K377">
        <v>0.16700000000000001</v>
      </c>
      <c r="L377">
        <v>64</v>
      </c>
      <c r="M377">
        <v>21.3</v>
      </c>
      <c r="N377">
        <v>0</v>
      </c>
      <c r="O377">
        <v>3</v>
      </c>
      <c r="P377">
        <v>24</v>
      </c>
      <c r="Q377">
        <v>3.6</v>
      </c>
      <c r="R377">
        <v>0.2</v>
      </c>
      <c r="S377">
        <v>4.9000000000000004</v>
      </c>
      <c r="T377">
        <v>0</v>
      </c>
    </row>
    <row r="378" spans="1:20" x14ac:dyDescent="0.3">
      <c r="A378">
        <v>377</v>
      </c>
      <c r="B378" s="2" t="s">
        <v>533</v>
      </c>
      <c r="C378" t="s">
        <v>533</v>
      </c>
      <c r="D378" s="2" t="s">
        <v>104</v>
      </c>
      <c r="E378">
        <v>25</v>
      </c>
      <c r="F378" s="2"/>
      <c r="G378">
        <v>1</v>
      </c>
      <c r="H378">
        <v>1</v>
      </c>
      <c r="I378">
        <v>5</v>
      </c>
      <c r="J378">
        <v>3</v>
      </c>
      <c r="K378">
        <v>0.6</v>
      </c>
      <c r="L378">
        <v>32</v>
      </c>
      <c r="M378">
        <v>10.7</v>
      </c>
      <c r="N378">
        <v>0</v>
      </c>
      <c r="O378">
        <v>2</v>
      </c>
      <c r="P378">
        <v>16</v>
      </c>
      <c r="Q378">
        <v>6.4</v>
      </c>
      <c r="R378">
        <v>3</v>
      </c>
      <c r="S378">
        <v>32</v>
      </c>
      <c r="T378">
        <v>0</v>
      </c>
    </row>
    <row r="379" spans="1:20" x14ac:dyDescent="0.3">
      <c r="A379">
        <v>378</v>
      </c>
      <c r="B379" s="2" t="s">
        <v>509</v>
      </c>
      <c r="C379" t="s">
        <v>509</v>
      </c>
      <c r="D379" s="2" t="s">
        <v>74</v>
      </c>
      <c r="E379">
        <v>24</v>
      </c>
      <c r="F379" s="2"/>
      <c r="G379">
        <v>3</v>
      </c>
      <c r="H379">
        <v>1</v>
      </c>
      <c r="I379">
        <v>4</v>
      </c>
      <c r="J379">
        <v>3</v>
      </c>
      <c r="K379">
        <v>0.75</v>
      </c>
      <c r="L379">
        <v>1</v>
      </c>
      <c r="M379">
        <v>0.3</v>
      </c>
      <c r="N379">
        <v>0</v>
      </c>
      <c r="O379">
        <v>0</v>
      </c>
      <c r="P379">
        <v>5</v>
      </c>
      <c r="Q379">
        <v>0.3</v>
      </c>
      <c r="R379">
        <v>1</v>
      </c>
      <c r="S379">
        <v>0.3</v>
      </c>
      <c r="T379">
        <v>2</v>
      </c>
    </row>
    <row r="380" spans="1:20" x14ac:dyDescent="0.3">
      <c r="A380">
        <v>379</v>
      </c>
      <c r="B380" s="2" t="s">
        <v>534</v>
      </c>
      <c r="C380" t="s">
        <v>534</v>
      </c>
      <c r="D380" s="2" t="s">
        <v>180</v>
      </c>
      <c r="E380">
        <v>28</v>
      </c>
      <c r="F380" s="2"/>
      <c r="G380">
        <v>16</v>
      </c>
      <c r="H380">
        <v>3</v>
      </c>
      <c r="I380">
        <v>15</v>
      </c>
      <c r="J380">
        <v>3</v>
      </c>
      <c r="K380">
        <v>0.2</v>
      </c>
      <c r="L380">
        <v>21</v>
      </c>
      <c r="M380">
        <v>7</v>
      </c>
      <c r="N380">
        <v>0</v>
      </c>
      <c r="O380">
        <v>1</v>
      </c>
      <c r="P380">
        <v>18</v>
      </c>
      <c r="Q380">
        <v>1.4</v>
      </c>
      <c r="R380">
        <v>0.2</v>
      </c>
      <c r="S380">
        <v>1.3</v>
      </c>
      <c r="T380">
        <v>0</v>
      </c>
    </row>
    <row r="381" spans="1:20" x14ac:dyDescent="0.3">
      <c r="A381">
        <v>380</v>
      </c>
      <c r="B381" s="2" t="s">
        <v>460</v>
      </c>
      <c r="C381" t="s">
        <v>460</v>
      </c>
      <c r="D381" s="2" t="s">
        <v>74</v>
      </c>
      <c r="E381">
        <v>27</v>
      </c>
      <c r="F381" s="2"/>
      <c r="G381">
        <v>3</v>
      </c>
      <c r="H381">
        <v>0</v>
      </c>
      <c r="I381">
        <v>4</v>
      </c>
      <c r="J381">
        <v>3</v>
      </c>
      <c r="K381">
        <v>0.75</v>
      </c>
      <c r="L381">
        <v>38</v>
      </c>
      <c r="M381">
        <v>12.7</v>
      </c>
      <c r="N381">
        <v>1</v>
      </c>
      <c r="O381">
        <v>2</v>
      </c>
      <c r="P381">
        <v>28</v>
      </c>
      <c r="Q381">
        <v>9.5</v>
      </c>
      <c r="R381">
        <v>1</v>
      </c>
      <c r="S381">
        <v>12.7</v>
      </c>
      <c r="T381">
        <v>3</v>
      </c>
    </row>
    <row r="382" spans="1:20" x14ac:dyDescent="0.3">
      <c r="A382">
        <v>381</v>
      </c>
      <c r="B382" s="2" t="s">
        <v>512</v>
      </c>
      <c r="C382" t="s">
        <v>512</v>
      </c>
      <c r="D382" s="2" t="s">
        <v>56</v>
      </c>
      <c r="E382">
        <v>31</v>
      </c>
      <c r="F382" s="2"/>
      <c r="G382">
        <v>12</v>
      </c>
      <c r="H382">
        <v>1</v>
      </c>
      <c r="I382">
        <v>7</v>
      </c>
      <c r="J382">
        <v>3</v>
      </c>
      <c r="K382">
        <v>0.42899999999999999</v>
      </c>
      <c r="L382">
        <v>50</v>
      </c>
      <c r="M382">
        <v>16.7</v>
      </c>
      <c r="N382">
        <v>0</v>
      </c>
      <c r="O382">
        <v>3</v>
      </c>
      <c r="P382">
        <v>24</v>
      </c>
      <c r="Q382">
        <v>7.1</v>
      </c>
      <c r="R382">
        <v>0.3</v>
      </c>
      <c r="S382">
        <v>4.2</v>
      </c>
      <c r="T382">
        <v>0</v>
      </c>
    </row>
    <row r="383" spans="1:20" x14ac:dyDescent="0.3">
      <c r="A383">
        <v>382</v>
      </c>
      <c r="B383" s="2" t="s">
        <v>500</v>
      </c>
      <c r="C383" t="s">
        <v>500</v>
      </c>
      <c r="D383" s="2" t="s">
        <v>72</v>
      </c>
      <c r="E383">
        <v>23</v>
      </c>
      <c r="F383" s="2"/>
      <c r="G383">
        <v>7</v>
      </c>
      <c r="H383">
        <v>2</v>
      </c>
      <c r="I383">
        <v>10</v>
      </c>
      <c r="J383">
        <v>3</v>
      </c>
      <c r="K383">
        <v>0.3</v>
      </c>
      <c r="L383">
        <v>60</v>
      </c>
      <c r="M383">
        <v>20</v>
      </c>
      <c r="N383">
        <v>0</v>
      </c>
      <c r="O383">
        <v>2</v>
      </c>
      <c r="P383">
        <v>48</v>
      </c>
      <c r="Q383">
        <v>6</v>
      </c>
      <c r="R383">
        <v>0.4</v>
      </c>
      <c r="S383">
        <v>8.6</v>
      </c>
      <c r="T383">
        <v>0</v>
      </c>
    </row>
    <row r="384" spans="1:20" x14ac:dyDescent="0.3">
      <c r="A384">
        <v>383</v>
      </c>
      <c r="B384" s="2" t="s">
        <v>557</v>
      </c>
      <c r="C384" t="s">
        <v>557</v>
      </c>
      <c r="D384" s="2" t="s">
        <v>88</v>
      </c>
      <c r="E384">
        <v>28</v>
      </c>
      <c r="F384" s="2"/>
      <c r="G384">
        <v>6</v>
      </c>
      <c r="H384">
        <v>1</v>
      </c>
      <c r="I384">
        <v>4</v>
      </c>
      <c r="J384">
        <v>3</v>
      </c>
      <c r="K384">
        <v>0.75</v>
      </c>
      <c r="L384">
        <v>18</v>
      </c>
      <c r="M384">
        <v>6</v>
      </c>
      <c r="N384">
        <v>0</v>
      </c>
      <c r="O384">
        <v>2</v>
      </c>
      <c r="P384">
        <v>8</v>
      </c>
      <c r="Q384">
        <v>4.5</v>
      </c>
      <c r="R384">
        <v>0.5</v>
      </c>
      <c r="S384">
        <v>3</v>
      </c>
      <c r="T384">
        <v>0</v>
      </c>
    </row>
    <row r="385" spans="1:20" x14ac:dyDescent="0.3">
      <c r="A385">
        <v>384</v>
      </c>
      <c r="B385" s="2" t="s">
        <v>560</v>
      </c>
      <c r="C385" t="s">
        <v>560</v>
      </c>
      <c r="D385" s="2" t="s">
        <v>37</v>
      </c>
      <c r="E385">
        <v>26</v>
      </c>
      <c r="F385" s="2"/>
      <c r="G385">
        <v>14</v>
      </c>
      <c r="H385">
        <v>1</v>
      </c>
      <c r="I385">
        <v>5</v>
      </c>
      <c r="J385">
        <v>3</v>
      </c>
      <c r="K385">
        <v>0.6</v>
      </c>
      <c r="L385">
        <v>21</v>
      </c>
      <c r="M385">
        <v>7</v>
      </c>
      <c r="N385">
        <v>0</v>
      </c>
      <c r="O385">
        <v>0</v>
      </c>
      <c r="P385">
        <v>13</v>
      </c>
      <c r="Q385">
        <v>4.2</v>
      </c>
      <c r="R385">
        <v>0.2</v>
      </c>
      <c r="S385">
        <v>1.5</v>
      </c>
      <c r="T385">
        <v>0</v>
      </c>
    </row>
    <row r="386" spans="1:20" x14ac:dyDescent="0.3">
      <c r="A386">
        <v>385</v>
      </c>
      <c r="B386" s="2" t="s">
        <v>561</v>
      </c>
      <c r="C386" t="s">
        <v>561</v>
      </c>
      <c r="D386" s="2" t="s">
        <v>78</v>
      </c>
      <c r="E386">
        <v>23</v>
      </c>
      <c r="F386" s="2"/>
      <c r="G386">
        <v>11</v>
      </c>
      <c r="H386">
        <v>0</v>
      </c>
      <c r="I386">
        <v>10</v>
      </c>
      <c r="J386">
        <v>3</v>
      </c>
      <c r="K386">
        <v>0.3</v>
      </c>
      <c r="L386">
        <v>18</v>
      </c>
      <c r="M386">
        <v>6</v>
      </c>
      <c r="N386">
        <v>0</v>
      </c>
      <c r="O386">
        <v>0</v>
      </c>
      <c r="P386">
        <v>9</v>
      </c>
      <c r="Q386">
        <v>1.8</v>
      </c>
      <c r="R386">
        <v>0.3</v>
      </c>
      <c r="S386">
        <v>1.6</v>
      </c>
      <c r="T386">
        <v>0</v>
      </c>
    </row>
    <row r="387" spans="1:20" x14ac:dyDescent="0.3">
      <c r="A387">
        <v>386</v>
      </c>
      <c r="B387" s="2" t="s">
        <v>562</v>
      </c>
      <c r="C387" t="s">
        <v>562</v>
      </c>
      <c r="D387" s="2" t="s">
        <v>88</v>
      </c>
      <c r="E387">
        <v>22</v>
      </c>
      <c r="F387" s="2"/>
      <c r="G387">
        <v>4</v>
      </c>
      <c r="H387">
        <v>1</v>
      </c>
      <c r="I387">
        <v>6</v>
      </c>
      <c r="J387">
        <v>3</v>
      </c>
      <c r="K387">
        <v>0.5</v>
      </c>
      <c r="L387">
        <v>15</v>
      </c>
      <c r="M387">
        <v>5</v>
      </c>
      <c r="N387">
        <v>0</v>
      </c>
      <c r="O387">
        <v>0</v>
      </c>
      <c r="P387">
        <v>6</v>
      </c>
      <c r="Q387">
        <v>2.5</v>
      </c>
      <c r="R387">
        <v>0.8</v>
      </c>
      <c r="S387">
        <v>3.8</v>
      </c>
      <c r="T387">
        <v>0</v>
      </c>
    </row>
    <row r="388" spans="1:20" x14ac:dyDescent="0.3">
      <c r="A388">
        <v>387</v>
      </c>
      <c r="B388" s="2" t="s">
        <v>513</v>
      </c>
      <c r="C388" t="s">
        <v>513</v>
      </c>
      <c r="D388" s="2" t="s">
        <v>88</v>
      </c>
      <c r="E388">
        <v>23</v>
      </c>
      <c r="F388" s="2"/>
      <c r="G388">
        <v>10</v>
      </c>
      <c r="H388">
        <v>0</v>
      </c>
      <c r="I388">
        <v>5</v>
      </c>
      <c r="J388">
        <v>3</v>
      </c>
      <c r="K388">
        <v>0.6</v>
      </c>
      <c r="L388">
        <v>23</v>
      </c>
      <c r="M388">
        <v>7.7</v>
      </c>
      <c r="N388">
        <v>0</v>
      </c>
      <c r="O388">
        <v>1</v>
      </c>
      <c r="P388">
        <v>12</v>
      </c>
      <c r="Q388">
        <v>4.5999999999999996</v>
      </c>
      <c r="R388">
        <v>0.3</v>
      </c>
      <c r="S388">
        <v>2.2999999999999998</v>
      </c>
      <c r="T388">
        <v>0</v>
      </c>
    </row>
    <row r="389" spans="1:20" x14ac:dyDescent="0.3">
      <c r="A389">
        <v>388</v>
      </c>
      <c r="B389" s="2" t="s">
        <v>1206</v>
      </c>
      <c r="C389" t="s">
        <v>540</v>
      </c>
      <c r="D389" s="2" t="s">
        <v>107</v>
      </c>
      <c r="E389">
        <v>31</v>
      </c>
      <c r="F389" s="2"/>
      <c r="G389">
        <v>13</v>
      </c>
      <c r="H389">
        <v>0</v>
      </c>
      <c r="I389">
        <v>7</v>
      </c>
      <c r="J389">
        <v>3</v>
      </c>
      <c r="K389">
        <v>0.42899999999999999</v>
      </c>
      <c r="L389">
        <v>20</v>
      </c>
      <c r="M389">
        <v>6.7</v>
      </c>
      <c r="N389">
        <v>0</v>
      </c>
      <c r="O389">
        <v>1</v>
      </c>
      <c r="P389">
        <v>7</v>
      </c>
      <c r="Q389">
        <v>2.9</v>
      </c>
      <c r="R389">
        <v>0.2</v>
      </c>
      <c r="S389">
        <v>1.5</v>
      </c>
      <c r="T389">
        <v>1</v>
      </c>
    </row>
    <row r="390" spans="1:20" x14ac:dyDescent="0.3">
      <c r="A390">
        <v>389</v>
      </c>
      <c r="B390" s="2" t="s">
        <v>543</v>
      </c>
      <c r="C390" t="s">
        <v>543</v>
      </c>
      <c r="D390" s="2" t="s">
        <v>74</v>
      </c>
      <c r="E390">
        <v>29</v>
      </c>
      <c r="F390" s="2"/>
      <c r="G390">
        <v>3</v>
      </c>
      <c r="H390">
        <v>0</v>
      </c>
      <c r="I390">
        <v>8</v>
      </c>
      <c r="J390">
        <v>3</v>
      </c>
      <c r="K390">
        <v>0.375</v>
      </c>
      <c r="L390">
        <v>25</v>
      </c>
      <c r="M390">
        <v>8.3000000000000007</v>
      </c>
      <c r="N390">
        <v>0</v>
      </c>
      <c r="O390">
        <v>1</v>
      </c>
      <c r="P390">
        <v>12</v>
      </c>
      <c r="Q390">
        <v>3.1</v>
      </c>
      <c r="R390">
        <v>1</v>
      </c>
      <c r="S390">
        <v>8.3000000000000007</v>
      </c>
      <c r="T390">
        <v>0</v>
      </c>
    </row>
    <row r="391" spans="1:20" x14ac:dyDescent="0.3">
      <c r="A391">
        <v>390</v>
      </c>
      <c r="B391" s="2" t="s">
        <v>272</v>
      </c>
      <c r="C391" t="s">
        <v>272</v>
      </c>
      <c r="D391" s="2" t="s">
        <v>180</v>
      </c>
      <c r="E391">
        <v>21</v>
      </c>
      <c r="F391" s="2"/>
      <c r="G391">
        <v>13</v>
      </c>
      <c r="H391">
        <v>2</v>
      </c>
      <c r="I391">
        <v>4</v>
      </c>
      <c r="J391">
        <v>3</v>
      </c>
      <c r="K391">
        <v>0.75</v>
      </c>
      <c r="L391">
        <v>23</v>
      </c>
      <c r="M391">
        <v>7.7</v>
      </c>
      <c r="N391">
        <v>0</v>
      </c>
      <c r="O391">
        <v>0</v>
      </c>
      <c r="P391">
        <v>14</v>
      </c>
      <c r="Q391">
        <v>5.8</v>
      </c>
      <c r="R391">
        <v>0.2</v>
      </c>
      <c r="S391">
        <v>1.8</v>
      </c>
      <c r="T391">
        <v>1</v>
      </c>
    </row>
    <row r="392" spans="1:20" x14ac:dyDescent="0.3">
      <c r="A392">
        <v>391</v>
      </c>
      <c r="B392" s="2" t="s">
        <v>464</v>
      </c>
      <c r="C392" t="s">
        <v>464</v>
      </c>
      <c r="D392" s="2" t="s">
        <v>56</v>
      </c>
      <c r="E392">
        <v>27</v>
      </c>
      <c r="F392" s="2"/>
      <c r="G392">
        <v>16</v>
      </c>
      <c r="H392">
        <v>2</v>
      </c>
      <c r="I392">
        <v>5</v>
      </c>
      <c r="J392">
        <v>3</v>
      </c>
      <c r="K392">
        <v>0.6</v>
      </c>
      <c r="L392">
        <v>32</v>
      </c>
      <c r="M392">
        <v>10.7</v>
      </c>
      <c r="N392">
        <v>0</v>
      </c>
      <c r="O392">
        <v>1</v>
      </c>
      <c r="P392">
        <v>21</v>
      </c>
      <c r="Q392">
        <v>6.4</v>
      </c>
      <c r="R392">
        <v>0.2</v>
      </c>
      <c r="S392">
        <v>2</v>
      </c>
      <c r="T392">
        <v>0</v>
      </c>
    </row>
    <row r="393" spans="1:20" x14ac:dyDescent="0.3">
      <c r="A393">
        <v>392</v>
      </c>
      <c r="B393" s="2" t="s">
        <v>567</v>
      </c>
      <c r="C393" t="s">
        <v>567</v>
      </c>
      <c r="D393" s="2" t="s">
        <v>63</v>
      </c>
      <c r="E393">
        <v>24</v>
      </c>
      <c r="F393" s="2"/>
      <c r="G393">
        <v>6</v>
      </c>
      <c r="H393">
        <v>1</v>
      </c>
      <c r="I393">
        <v>11</v>
      </c>
      <c r="J393">
        <v>3</v>
      </c>
      <c r="K393">
        <v>0.27300000000000002</v>
      </c>
      <c r="L393">
        <v>35</v>
      </c>
      <c r="M393">
        <v>11.7</v>
      </c>
      <c r="N393">
        <v>0</v>
      </c>
      <c r="O393">
        <v>2</v>
      </c>
      <c r="P393">
        <v>14</v>
      </c>
      <c r="Q393">
        <v>3.2</v>
      </c>
      <c r="R393">
        <v>0.5</v>
      </c>
      <c r="S393">
        <v>5.8</v>
      </c>
      <c r="T393">
        <v>3</v>
      </c>
    </row>
    <row r="394" spans="1:20" x14ac:dyDescent="0.3">
      <c r="A394">
        <v>393</v>
      </c>
      <c r="B394" s="2" t="s">
        <v>306</v>
      </c>
      <c r="C394" t="s">
        <v>306</v>
      </c>
      <c r="D394" s="2" t="s">
        <v>65</v>
      </c>
      <c r="E394">
        <v>24</v>
      </c>
      <c r="F394" s="2"/>
      <c r="G394">
        <v>10</v>
      </c>
      <c r="H394">
        <v>0</v>
      </c>
      <c r="I394">
        <v>5</v>
      </c>
      <c r="J394">
        <v>3</v>
      </c>
      <c r="K394">
        <v>0.6</v>
      </c>
      <c r="L394">
        <v>34</v>
      </c>
      <c r="M394">
        <v>11.3</v>
      </c>
      <c r="N394">
        <v>1</v>
      </c>
      <c r="O394">
        <v>1</v>
      </c>
      <c r="P394">
        <v>25</v>
      </c>
      <c r="Q394">
        <v>6.8</v>
      </c>
      <c r="R394">
        <v>0.3</v>
      </c>
      <c r="S394">
        <v>3.4</v>
      </c>
      <c r="T394">
        <v>0</v>
      </c>
    </row>
    <row r="395" spans="1:20" x14ac:dyDescent="0.3">
      <c r="A395">
        <v>394</v>
      </c>
      <c r="B395" s="2" t="s">
        <v>519</v>
      </c>
      <c r="C395" t="s">
        <v>519</v>
      </c>
      <c r="D395" s="2" t="s">
        <v>51</v>
      </c>
      <c r="E395">
        <v>24</v>
      </c>
      <c r="F395" s="2"/>
      <c r="G395">
        <v>9</v>
      </c>
      <c r="H395">
        <v>1</v>
      </c>
      <c r="I395">
        <v>4</v>
      </c>
      <c r="J395">
        <v>3</v>
      </c>
      <c r="K395">
        <v>0.75</v>
      </c>
      <c r="L395">
        <v>50</v>
      </c>
      <c r="M395">
        <v>16.7</v>
      </c>
      <c r="N395">
        <v>0</v>
      </c>
      <c r="O395">
        <v>2</v>
      </c>
      <c r="P395">
        <v>24</v>
      </c>
      <c r="Q395">
        <v>12.5</v>
      </c>
      <c r="R395">
        <v>0.3</v>
      </c>
      <c r="S395">
        <v>5.6</v>
      </c>
      <c r="T395">
        <v>0</v>
      </c>
    </row>
    <row r="396" spans="1:20" x14ac:dyDescent="0.3">
      <c r="A396">
        <v>395</v>
      </c>
      <c r="B396" s="2" t="s">
        <v>382</v>
      </c>
      <c r="C396" t="s">
        <v>382</v>
      </c>
      <c r="D396" s="2" t="s">
        <v>84</v>
      </c>
      <c r="E396">
        <v>22</v>
      </c>
      <c r="F396" s="2"/>
      <c r="G396">
        <v>10</v>
      </c>
      <c r="H396">
        <v>0</v>
      </c>
      <c r="I396">
        <v>5</v>
      </c>
      <c r="J396">
        <v>3</v>
      </c>
      <c r="K396">
        <v>0.6</v>
      </c>
      <c r="L396">
        <v>115</v>
      </c>
      <c r="M396">
        <v>38.299999999999997</v>
      </c>
      <c r="N396">
        <v>1</v>
      </c>
      <c r="O396">
        <v>2</v>
      </c>
      <c r="P396">
        <v>93</v>
      </c>
      <c r="Q396">
        <v>23</v>
      </c>
      <c r="R396">
        <v>0.3</v>
      </c>
      <c r="S396">
        <v>11.5</v>
      </c>
      <c r="T396">
        <v>0</v>
      </c>
    </row>
    <row r="397" spans="1:20" x14ac:dyDescent="0.3">
      <c r="A397">
        <v>396</v>
      </c>
      <c r="B397" s="2" t="s">
        <v>475</v>
      </c>
      <c r="C397" t="s">
        <v>475</v>
      </c>
      <c r="D397" s="2" t="s">
        <v>33</v>
      </c>
      <c r="E397">
        <v>25</v>
      </c>
      <c r="F397" s="2"/>
      <c r="G397">
        <v>16</v>
      </c>
      <c r="H397">
        <v>1</v>
      </c>
      <c r="I397">
        <v>2</v>
      </c>
      <c r="J397">
        <v>2</v>
      </c>
      <c r="K397">
        <v>1</v>
      </c>
      <c r="L397">
        <v>6</v>
      </c>
      <c r="M397">
        <v>3</v>
      </c>
      <c r="N397">
        <v>0</v>
      </c>
      <c r="O397">
        <v>0</v>
      </c>
      <c r="P397">
        <v>4</v>
      </c>
      <c r="Q397">
        <v>3</v>
      </c>
      <c r="R397">
        <v>0.1</v>
      </c>
      <c r="S397">
        <v>0.4</v>
      </c>
      <c r="T397">
        <v>0</v>
      </c>
    </row>
    <row r="398" spans="1:20" x14ac:dyDescent="0.3">
      <c r="A398">
        <v>397</v>
      </c>
      <c r="B398" s="2" t="s">
        <v>483</v>
      </c>
      <c r="C398" t="s">
        <v>483</v>
      </c>
      <c r="D398" s="2" t="s">
        <v>46</v>
      </c>
      <c r="E398">
        <v>25</v>
      </c>
      <c r="F398" s="2"/>
      <c r="G398">
        <v>3</v>
      </c>
      <c r="H398">
        <v>0</v>
      </c>
      <c r="I398">
        <v>2</v>
      </c>
      <c r="J398">
        <v>2</v>
      </c>
      <c r="K398">
        <v>1</v>
      </c>
      <c r="L398">
        <v>70</v>
      </c>
      <c r="M398">
        <v>35</v>
      </c>
      <c r="N398">
        <v>0</v>
      </c>
      <c r="O398">
        <v>2</v>
      </c>
      <c r="P398">
        <v>61</v>
      </c>
      <c r="Q398">
        <v>35</v>
      </c>
      <c r="R398">
        <v>0.7</v>
      </c>
      <c r="S398">
        <v>23.3</v>
      </c>
      <c r="T398">
        <v>3</v>
      </c>
    </row>
    <row r="399" spans="1:20" x14ac:dyDescent="0.3">
      <c r="A399">
        <v>398</v>
      </c>
      <c r="B399" s="2" t="s">
        <v>549</v>
      </c>
      <c r="C399" t="s">
        <v>549</v>
      </c>
      <c r="D399" s="2" t="s">
        <v>130</v>
      </c>
      <c r="E399">
        <v>30</v>
      </c>
      <c r="F399" s="2"/>
      <c r="G399">
        <v>7</v>
      </c>
      <c r="H399">
        <v>0</v>
      </c>
      <c r="I399">
        <v>3</v>
      </c>
      <c r="J399">
        <v>2</v>
      </c>
      <c r="K399">
        <v>0.66700000000000004</v>
      </c>
      <c r="L399">
        <v>20</v>
      </c>
      <c r="M399">
        <v>10</v>
      </c>
      <c r="N399">
        <v>0</v>
      </c>
      <c r="O399">
        <v>1</v>
      </c>
      <c r="P399">
        <v>15</v>
      </c>
      <c r="Q399">
        <v>6.7</v>
      </c>
      <c r="R399">
        <v>0.3</v>
      </c>
      <c r="S399">
        <v>2.9</v>
      </c>
      <c r="T399">
        <v>0</v>
      </c>
    </row>
    <row r="400" spans="1:20" x14ac:dyDescent="0.3">
      <c r="A400">
        <v>399</v>
      </c>
      <c r="B400" s="2" t="s">
        <v>476</v>
      </c>
      <c r="C400" t="s">
        <v>476</v>
      </c>
      <c r="D400" s="2" t="s">
        <v>61</v>
      </c>
      <c r="E400">
        <v>30</v>
      </c>
      <c r="F400" s="2"/>
      <c r="G400">
        <v>14</v>
      </c>
      <c r="H400">
        <v>1</v>
      </c>
      <c r="I400">
        <v>2</v>
      </c>
      <c r="J400">
        <v>2</v>
      </c>
      <c r="K400">
        <v>1</v>
      </c>
      <c r="L400">
        <v>23</v>
      </c>
      <c r="M400">
        <v>11.5</v>
      </c>
      <c r="N400">
        <v>1</v>
      </c>
      <c r="O400">
        <v>2</v>
      </c>
      <c r="P400">
        <v>20</v>
      </c>
      <c r="Q400">
        <v>11.5</v>
      </c>
      <c r="R400">
        <v>0.1</v>
      </c>
      <c r="S400">
        <v>1.6</v>
      </c>
      <c r="T400">
        <v>0</v>
      </c>
    </row>
    <row r="401" spans="1:20" x14ac:dyDescent="0.3">
      <c r="A401">
        <v>400</v>
      </c>
      <c r="B401" s="2" t="s">
        <v>529</v>
      </c>
      <c r="C401" t="s">
        <v>529</v>
      </c>
      <c r="D401" s="2" t="s">
        <v>88</v>
      </c>
      <c r="E401">
        <v>26</v>
      </c>
      <c r="F401" s="2"/>
      <c r="G401">
        <v>4</v>
      </c>
      <c r="H401">
        <v>0</v>
      </c>
      <c r="I401">
        <v>4</v>
      </c>
      <c r="J401">
        <v>2</v>
      </c>
      <c r="K401">
        <v>0.5</v>
      </c>
      <c r="L401">
        <v>31</v>
      </c>
      <c r="M401">
        <v>15.5</v>
      </c>
      <c r="N401">
        <v>0</v>
      </c>
      <c r="O401">
        <v>1</v>
      </c>
      <c r="P401">
        <v>23</v>
      </c>
      <c r="Q401">
        <v>7.8</v>
      </c>
      <c r="R401">
        <v>0.5</v>
      </c>
      <c r="S401">
        <v>7.8</v>
      </c>
      <c r="T401">
        <v>0</v>
      </c>
    </row>
    <row r="402" spans="1:20" x14ac:dyDescent="0.3">
      <c r="A402">
        <v>401</v>
      </c>
      <c r="B402" s="2" t="s">
        <v>550</v>
      </c>
      <c r="C402" t="s">
        <v>550</v>
      </c>
      <c r="D402" s="2" t="s">
        <v>114</v>
      </c>
      <c r="E402">
        <v>26</v>
      </c>
      <c r="F402" s="2"/>
      <c r="G402">
        <v>13</v>
      </c>
      <c r="H402">
        <v>1</v>
      </c>
      <c r="I402">
        <v>3</v>
      </c>
      <c r="J402">
        <v>2</v>
      </c>
      <c r="K402">
        <v>0.66700000000000004</v>
      </c>
      <c r="L402">
        <v>21</v>
      </c>
      <c r="M402">
        <v>10.5</v>
      </c>
      <c r="N402">
        <v>0</v>
      </c>
      <c r="O402">
        <v>1</v>
      </c>
      <c r="P402">
        <v>16</v>
      </c>
      <c r="Q402">
        <v>7</v>
      </c>
      <c r="R402">
        <v>0.2</v>
      </c>
      <c r="S402">
        <v>1.6</v>
      </c>
      <c r="T402">
        <v>1</v>
      </c>
    </row>
    <row r="403" spans="1:20" x14ac:dyDescent="0.3">
      <c r="A403">
        <v>402</v>
      </c>
      <c r="B403" s="2" t="s">
        <v>261</v>
      </c>
      <c r="C403" t="s">
        <v>261</v>
      </c>
      <c r="D403" s="2" t="s">
        <v>80</v>
      </c>
      <c r="E403">
        <v>26</v>
      </c>
      <c r="F403" s="2"/>
      <c r="G403">
        <v>14</v>
      </c>
      <c r="H403">
        <v>1</v>
      </c>
      <c r="I403">
        <v>6</v>
      </c>
      <c r="J403">
        <v>2</v>
      </c>
      <c r="K403">
        <v>0.33300000000000002</v>
      </c>
      <c r="L403">
        <v>16</v>
      </c>
      <c r="M403">
        <v>8</v>
      </c>
      <c r="N403">
        <v>0</v>
      </c>
      <c r="O403">
        <v>0</v>
      </c>
      <c r="P403">
        <v>10</v>
      </c>
      <c r="Q403">
        <v>2.7</v>
      </c>
      <c r="R403">
        <v>0.1</v>
      </c>
      <c r="S403">
        <v>1.1000000000000001</v>
      </c>
      <c r="T403">
        <v>0</v>
      </c>
    </row>
    <row r="404" spans="1:20" x14ac:dyDescent="0.3">
      <c r="A404">
        <v>403</v>
      </c>
      <c r="B404" s="2" t="s">
        <v>530</v>
      </c>
      <c r="C404" t="s">
        <v>530</v>
      </c>
      <c r="D404" s="2" t="s">
        <v>54</v>
      </c>
      <c r="E404">
        <v>25</v>
      </c>
      <c r="F404" s="2" t="s">
        <v>52</v>
      </c>
      <c r="G404">
        <v>9</v>
      </c>
      <c r="H404">
        <v>6</v>
      </c>
      <c r="I404">
        <v>3</v>
      </c>
      <c r="J404">
        <v>2</v>
      </c>
      <c r="K404">
        <v>0.66700000000000004</v>
      </c>
      <c r="L404">
        <v>27</v>
      </c>
      <c r="M404">
        <v>13.5</v>
      </c>
      <c r="N404">
        <v>0</v>
      </c>
      <c r="O404">
        <v>1</v>
      </c>
      <c r="P404">
        <v>18</v>
      </c>
      <c r="Q404">
        <v>9</v>
      </c>
      <c r="R404">
        <v>0.2</v>
      </c>
      <c r="S404">
        <v>3</v>
      </c>
      <c r="T404">
        <v>0</v>
      </c>
    </row>
    <row r="405" spans="1:20" x14ac:dyDescent="0.3">
      <c r="A405">
        <v>404</v>
      </c>
      <c r="B405" s="2" t="s">
        <v>506</v>
      </c>
      <c r="C405" t="s">
        <v>506</v>
      </c>
      <c r="D405" s="2" t="s">
        <v>76</v>
      </c>
      <c r="E405">
        <v>22</v>
      </c>
      <c r="F405" s="2"/>
      <c r="G405">
        <v>1</v>
      </c>
      <c r="H405">
        <v>1</v>
      </c>
      <c r="I405">
        <v>4</v>
      </c>
      <c r="J405">
        <v>2</v>
      </c>
      <c r="K405">
        <v>0.5</v>
      </c>
      <c r="L405">
        <v>48</v>
      </c>
      <c r="M405">
        <v>24</v>
      </c>
      <c r="N405">
        <v>0</v>
      </c>
      <c r="O405">
        <v>1</v>
      </c>
      <c r="P405">
        <v>41</v>
      </c>
      <c r="Q405">
        <v>12</v>
      </c>
      <c r="R405">
        <v>2</v>
      </c>
      <c r="S405">
        <v>48</v>
      </c>
      <c r="T405">
        <v>0</v>
      </c>
    </row>
    <row r="406" spans="1:20" x14ac:dyDescent="0.3">
      <c r="A406">
        <v>405</v>
      </c>
      <c r="B406" s="2" t="s">
        <v>487</v>
      </c>
      <c r="C406" t="s">
        <v>487</v>
      </c>
      <c r="D406" s="2" t="s">
        <v>78</v>
      </c>
      <c r="E406">
        <v>24</v>
      </c>
      <c r="F406" s="2"/>
      <c r="G406">
        <v>15</v>
      </c>
      <c r="H406">
        <v>0</v>
      </c>
      <c r="I406">
        <v>3</v>
      </c>
      <c r="J406">
        <v>2</v>
      </c>
      <c r="K406">
        <v>0.66700000000000004</v>
      </c>
      <c r="L406">
        <v>13</v>
      </c>
      <c r="M406">
        <v>6.5</v>
      </c>
      <c r="N406">
        <v>1</v>
      </c>
      <c r="O406">
        <v>2</v>
      </c>
      <c r="P406">
        <v>8</v>
      </c>
      <c r="Q406">
        <v>4.3</v>
      </c>
      <c r="R406">
        <v>0.1</v>
      </c>
      <c r="S406">
        <v>0.9</v>
      </c>
      <c r="T406">
        <v>0</v>
      </c>
    </row>
    <row r="407" spans="1:20" x14ac:dyDescent="0.3">
      <c r="A407">
        <v>406</v>
      </c>
      <c r="B407" s="2" t="s">
        <v>553</v>
      </c>
      <c r="C407" t="s">
        <v>553</v>
      </c>
      <c r="D407" s="2" t="s">
        <v>111</v>
      </c>
      <c r="E407">
        <v>24</v>
      </c>
      <c r="F407" s="2"/>
      <c r="G407">
        <v>6</v>
      </c>
      <c r="H407">
        <v>3</v>
      </c>
      <c r="I407">
        <v>5</v>
      </c>
      <c r="J407">
        <v>2</v>
      </c>
      <c r="K407">
        <v>0.4</v>
      </c>
      <c r="L407">
        <v>17</v>
      </c>
      <c r="M407">
        <v>8.5</v>
      </c>
      <c r="N407">
        <v>0</v>
      </c>
      <c r="O407">
        <v>2</v>
      </c>
      <c r="P407">
        <v>11</v>
      </c>
      <c r="Q407">
        <v>3.4</v>
      </c>
      <c r="R407">
        <v>0.3</v>
      </c>
      <c r="S407">
        <v>2.8</v>
      </c>
      <c r="T407">
        <v>0</v>
      </c>
    </row>
    <row r="408" spans="1:20" x14ac:dyDescent="0.3">
      <c r="A408">
        <v>407</v>
      </c>
      <c r="B408" s="2" t="s">
        <v>554</v>
      </c>
      <c r="C408" t="s">
        <v>554</v>
      </c>
      <c r="D408" s="2" t="s">
        <v>104</v>
      </c>
      <c r="E408">
        <v>22</v>
      </c>
      <c r="F408" s="2"/>
      <c r="G408">
        <v>13</v>
      </c>
      <c r="H408">
        <v>0</v>
      </c>
      <c r="I408">
        <v>2</v>
      </c>
      <c r="J408">
        <v>2</v>
      </c>
      <c r="K408">
        <v>1</v>
      </c>
      <c r="L408">
        <v>17</v>
      </c>
      <c r="M408">
        <v>8.5</v>
      </c>
      <c r="N408">
        <v>0</v>
      </c>
      <c r="O408">
        <v>0</v>
      </c>
      <c r="P408">
        <v>13</v>
      </c>
      <c r="Q408">
        <v>8.5</v>
      </c>
      <c r="R408">
        <v>0.2</v>
      </c>
      <c r="S408">
        <v>1.3</v>
      </c>
      <c r="T408">
        <v>0</v>
      </c>
    </row>
    <row r="409" spans="1:20" x14ac:dyDescent="0.3">
      <c r="A409">
        <v>408</v>
      </c>
      <c r="B409" s="2" t="s">
        <v>555</v>
      </c>
      <c r="C409" t="s">
        <v>555</v>
      </c>
      <c r="D409" s="2" t="s">
        <v>111</v>
      </c>
      <c r="E409">
        <v>26</v>
      </c>
      <c r="F409" s="2"/>
      <c r="G409">
        <v>10</v>
      </c>
      <c r="H409">
        <v>0</v>
      </c>
      <c r="I409">
        <v>4</v>
      </c>
      <c r="J409">
        <v>2</v>
      </c>
      <c r="K409">
        <v>0.5</v>
      </c>
      <c r="L409">
        <v>11</v>
      </c>
      <c r="M409">
        <v>5.5</v>
      </c>
      <c r="N409">
        <v>0</v>
      </c>
      <c r="O409">
        <v>1</v>
      </c>
      <c r="P409">
        <v>6</v>
      </c>
      <c r="Q409">
        <v>2.8</v>
      </c>
      <c r="R409">
        <v>0.2</v>
      </c>
      <c r="S409">
        <v>1.1000000000000001</v>
      </c>
      <c r="T409">
        <v>2</v>
      </c>
    </row>
    <row r="410" spans="1:20" x14ac:dyDescent="0.3">
      <c r="A410">
        <v>409</v>
      </c>
      <c r="B410" s="2" t="s">
        <v>439</v>
      </c>
      <c r="C410" t="s">
        <v>439</v>
      </c>
      <c r="D410" s="2" t="s">
        <v>70</v>
      </c>
      <c r="E410">
        <v>23</v>
      </c>
      <c r="F410" s="2"/>
      <c r="G410">
        <v>4</v>
      </c>
      <c r="H410">
        <v>1</v>
      </c>
      <c r="I410">
        <v>2</v>
      </c>
      <c r="J410">
        <v>2</v>
      </c>
      <c r="K410">
        <v>1</v>
      </c>
      <c r="L410">
        <v>66</v>
      </c>
      <c r="M410">
        <v>33</v>
      </c>
      <c r="N410">
        <v>1</v>
      </c>
      <c r="O410">
        <v>2</v>
      </c>
      <c r="P410">
        <v>49</v>
      </c>
      <c r="Q410">
        <v>33</v>
      </c>
      <c r="R410">
        <v>0.5</v>
      </c>
      <c r="S410">
        <v>16.5</v>
      </c>
      <c r="T410">
        <v>0</v>
      </c>
    </row>
    <row r="411" spans="1:20" x14ac:dyDescent="0.3">
      <c r="A411">
        <v>410</v>
      </c>
      <c r="B411" s="2" t="s">
        <v>435</v>
      </c>
      <c r="C411" t="s">
        <v>435</v>
      </c>
      <c r="D411" s="2" t="s">
        <v>72</v>
      </c>
      <c r="E411">
        <v>24</v>
      </c>
      <c r="F411" s="2"/>
      <c r="G411">
        <v>1</v>
      </c>
      <c r="H411">
        <v>1</v>
      </c>
      <c r="I411">
        <v>2</v>
      </c>
      <c r="J411">
        <v>2</v>
      </c>
      <c r="K411">
        <v>1</v>
      </c>
      <c r="L411">
        <v>1</v>
      </c>
      <c r="M411">
        <v>0.5</v>
      </c>
      <c r="N411">
        <v>0</v>
      </c>
      <c r="O411">
        <v>0</v>
      </c>
      <c r="P411">
        <v>2</v>
      </c>
      <c r="Q411">
        <v>0.5</v>
      </c>
      <c r="R411">
        <v>2</v>
      </c>
      <c r="S411">
        <v>1</v>
      </c>
      <c r="T411">
        <v>0</v>
      </c>
    </row>
    <row r="412" spans="1:20" x14ac:dyDescent="0.3">
      <c r="A412">
        <v>411</v>
      </c>
      <c r="B412" s="2" t="s">
        <v>510</v>
      </c>
      <c r="C412" t="s">
        <v>510</v>
      </c>
      <c r="D412" s="2" t="s">
        <v>46</v>
      </c>
      <c r="E412">
        <v>23</v>
      </c>
      <c r="F412" s="2"/>
      <c r="G412">
        <v>4</v>
      </c>
      <c r="H412">
        <v>1</v>
      </c>
      <c r="I412">
        <v>4</v>
      </c>
      <c r="J412">
        <v>2</v>
      </c>
      <c r="K412">
        <v>0.5</v>
      </c>
      <c r="L412">
        <v>46</v>
      </c>
      <c r="M412">
        <v>23</v>
      </c>
      <c r="N412">
        <v>0</v>
      </c>
      <c r="O412">
        <v>2</v>
      </c>
      <c r="P412">
        <v>35</v>
      </c>
      <c r="Q412">
        <v>11.5</v>
      </c>
      <c r="R412">
        <v>0.5</v>
      </c>
      <c r="S412">
        <v>11.5</v>
      </c>
      <c r="T412">
        <v>0</v>
      </c>
    </row>
    <row r="413" spans="1:20" x14ac:dyDescent="0.3">
      <c r="A413">
        <v>412</v>
      </c>
      <c r="B413" s="2" t="s">
        <v>581</v>
      </c>
      <c r="C413" t="s">
        <v>581</v>
      </c>
      <c r="D413" s="2" t="s">
        <v>40</v>
      </c>
      <c r="E413">
        <v>26</v>
      </c>
      <c r="F413" s="2"/>
      <c r="G413">
        <v>5</v>
      </c>
      <c r="H413">
        <v>0</v>
      </c>
      <c r="I413">
        <v>2</v>
      </c>
      <c r="J413">
        <v>2</v>
      </c>
      <c r="K413">
        <v>1</v>
      </c>
      <c r="L413">
        <v>13</v>
      </c>
      <c r="M413">
        <v>6.5</v>
      </c>
      <c r="N413">
        <v>0</v>
      </c>
      <c r="O413">
        <v>0</v>
      </c>
      <c r="P413">
        <v>11</v>
      </c>
      <c r="Q413">
        <v>6.5</v>
      </c>
      <c r="R413">
        <v>0.4</v>
      </c>
      <c r="S413">
        <v>2.6</v>
      </c>
      <c r="T413">
        <v>0</v>
      </c>
    </row>
    <row r="414" spans="1:20" x14ac:dyDescent="0.3">
      <c r="A414">
        <v>413</v>
      </c>
      <c r="B414" s="2" t="s">
        <v>535</v>
      </c>
      <c r="C414" t="s">
        <v>535</v>
      </c>
      <c r="D414" s="2" t="s">
        <v>63</v>
      </c>
      <c r="E414">
        <v>25</v>
      </c>
      <c r="F414" s="2"/>
      <c r="G414">
        <v>9</v>
      </c>
      <c r="H414">
        <v>1</v>
      </c>
      <c r="I414">
        <v>5</v>
      </c>
      <c r="J414">
        <v>2</v>
      </c>
      <c r="K414">
        <v>0.4</v>
      </c>
      <c r="L414">
        <v>26</v>
      </c>
      <c r="M414">
        <v>13</v>
      </c>
      <c r="N414">
        <v>0</v>
      </c>
      <c r="O414">
        <v>1</v>
      </c>
      <c r="P414">
        <v>14</v>
      </c>
      <c r="Q414">
        <v>5.2</v>
      </c>
      <c r="R414">
        <v>0.2</v>
      </c>
      <c r="S414">
        <v>2.9</v>
      </c>
      <c r="T414">
        <v>0</v>
      </c>
    </row>
    <row r="415" spans="1:20" x14ac:dyDescent="0.3">
      <c r="A415">
        <v>414</v>
      </c>
      <c r="B415" s="2" t="s">
        <v>536</v>
      </c>
      <c r="C415" t="s">
        <v>536</v>
      </c>
      <c r="D415" s="2" t="s">
        <v>63</v>
      </c>
      <c r="E415">
        <v>24</v>
      </c>
      <c r="F415" s="2"/>
      <c r="G415">
        <v>2</v>
      </c>
      <c r="H415">
        <v>1</v>
      </c>
      <c r="I415">
        <v>4</v>
      </c>
      <c r="J415">
        <v>2</v>
      </c>
      <c r="K415">
        <v>0.5</v>
      </c>
      <c r="L415">
        <v>34</v>
      </c>
      <c r="M415">
        <v>17</v>
      </c>
      <c r="N415">
        <v>0</v>
      </c>
      <c r="O415">
        <v>2</v>
      </c>
      <c r="P415">
        <v>31</v>
      </c>
      <c r="Q415">
        <v>8.5</v>
      </c>
      <c r="R415">
        <v>1</v>
      </c>
      <c r="S415">
        <v>17</v>
      </c>
      <c r="T415">
        <v>0</v>
      </c>
    </row>
    <row r="416" spans="1:20" x14ac:dyDescent="0.3">
      <c r="A416">
        <v>415</v>
      </c>
      <c r="B416" s="2" t="s">
        <v>556</v>
      </c>
      <c r="C416" t="s">
        <v>556</v>
      </c>
      <c r="D416" s="2" t="s">
        <v>40</v>
      </c>
      <c r="E416">
        <v>27</v>
      </c>
      <c r="F416" s="2"/>
      <c r="G416">
        <v>8</v>
      </c>
      <c r="H416">
        <v>0</v>
      </c>
      <c r="I416">
        <v>5</v>
      </c>
      <c r="J416">
        <v>2</v>
      </c>
      <c r="K416">
        <v>0.4</v>
      </c>
      <c r="L416">
        <v>17</v>
      </c>
      <c r="M416">
        <v>8.5</v>
      </c>
      <c r="N416">
        <v>0</v>
      </c>
      <c r="O416">
        <v>2</v>
      </c>
      <c r="P416">
        <v>11</v>
      </c>
      <c r="Q416">
        <v>3.4</v>
      </c>
      <c r="R416">
        <v>0.3</v>
      </c>
      <c r="S416">
        <v>2.1</v>
      </c>
      <c r="T416">
        <v>0</v>
      </c>
    </row>
    <row r="417" spans="1:20" x14ac:dyDescent="0.3">
      <c r="A417">
        <v>416</v>
      </c>
      <c r="B417" s="2" t="s">
        <v>558</v>
      </c>
      <c r="C417" t="s">
        <v>558</v>
      </c>
      <c r="D417" s="2" t="s">
        <v>63</v>
      </c>
      <c r="E417">
        <v>25</v>
      </c>
      <c r="F417" s="2"/>
      <c r="G417">
        <v>12</v>
      </c>
      <c r="H417">
        <v>0</v>
      </c>
      <c r="I417">
        <v>3</v>
      </c>
      <c r="J417">
        <v>2</v>
      </c>
      <c r="K417">
        <v>0.66700000000000004</v>
      </c>
      <c r="L417">
        <v>13</v>
      </c>
      <c r="M417">
        <v>6.5</v>
      </c>
      <c r="N417">
        <v>0</v>
      </c>
      <c r="O417">
        <v>1</v>
      </c>
      <c r="P417">
        <v>11</v>
      </c>
      <c r="Q417">
        <v>4.3</v>
      </c>
      <c r="R417">
        <v>0.2</v>
      </c>
      <c r="S417">
        <v>1.1000000000000001</v>
      </c>
      <c r="T417">
        <v>0</v>
      </c>
    </row>
    <row r="418" spans="1:20" x14ac:dyDescent="0.3">
      <c r="A418">
        <v>417</v>
      </c>
      <c r="B418" s="2" t="s">
        <v>524</v>
      </c>
      <c r="C418" t="s">
        <v>524</v>
      </c>
      <c r="D418" s="2" t="s">
        <v>67</v>
      </c>
      <c r="E418">
        <v>25</v>
      </c>
      <c r="F418" s="2"/>
      <c r="G418">
        <v>3</v>
      </c>
      <c r="H418">
        <v>1</v>
      </c>
      <c r="I418">
        <v>6</v>
      </c>
      <c r="J418">
        <v>2</v>
      </c>
      <c r="K418">
        <v>0.33300000000000002</v>
      </c>
      <c r="L418">
        <v>37</v>
      </c>
      <c r="M418">
        <v>18.5</v>
      </c>
      <c r="N418">
        <v>0</v>
      </c>
      <c r="O418">
        <v>2</v>
      </c>
      <c r="P418">
        <v>21</v>
      </c>
      <c r="Q418">
        <v>6.2</v>
      </c>
      <c r="R418">
        <v>0.7</v>
      </c>
      <c r="S418">
        <v>12.3</v>
      </c>
      <c r="T418">
        <v>0</v>
      </c>
    </row>
    <row r="419" spans="1:20" x14ac:dyDescent="0.3">
      <c r="A419">
        <v>418</v>
      </c>
      <c r="B419" s="2" t="s">
        <v>525</v>
      </c>
      <c r="C419" t="s">
        <v>525</v>
      </c>
      <c r="D419" s="2" t="s">
        <v>56</v>
      </c>
      <c r="E419">
        <v>24</v>
      </c>
      <c r="F419" s="2"/>
      <c r="G419">
        <v>10</v>
      </c>
      <c r="H419">
        <v>0</v>
      </c>
      <c r="I419">
        <v>5</v>
      </c>
      <c r="J419">
        <v>2</v>
      </c>
      <c r="K419">
        <v>0.4</v>
      </c>
      <c r="L419">
        <v>43</v>
      </c>
      <c r="M419">
        <v>21.5</v>
      </c>
      <c r="N419">
        <v>0</v>
      </c>
      <c r="O419">
        <v>2</v>
      </c>
      <c r="P419">
        <v>32</v>
      </c>
      <c r="Q419">
        <v>8.6</v>
      </c>
      <c r="R419">
        <v>0.2</v>
      </c>
      <c r="S419">
        <v>4.3</v>
      </c>
      <c r="T419">
        <v>0</v>
      </c>
    </row>
    <row r="420" spans="1:20" x14ac:dyDescent="0.3">
      <c r="A420">
        <v>419</v>
      </c>
      <c r="B420" s="2" t="s">
        <v>590</v>
      </c>
      <c r="C420" t="s">
        <v>590</v>
      </c>
      <c r="D420" s="2" t="s">
        <v>72</v>
      </c>
      <c r="E420">
        <v>22</v>
      </c>
      <c r="F420" s="2"/>
      <c r="G420">
        <v>6</v>
      </c>
      <c r="H420">
        <v>0</v>
      </c>
      <c r="I420">
        <v>3</v>
      </c>
      <c r="J420">
        <v>2</v>
      </c>
      <c r="K420">
        <v>0.66700000000000004</v>
      </c>
      <c r="L420">
        <v>13</v>
      </c>
      <c r="M420">
        <v>6.5</v>
      </c>
      <c r="N420">
        <v>0</v>
      </c>
      <c r="O420">
        <v>1</v>
      </c>
      <c r="P420">
        <v>10</v>
      </c>
      <c r="Q420">
        <v>4.3</v>
      </c>
      <c r="R420">
        <v>0.3</v>
      </c>
      <c r="S420">
        <v>2.2000000000000002</v>
      </c>
      <c r="T420">
        <v>0</v>
      </c>
    </row>
    <row r="421" spans="1:20" x14ac:dyDescent="0.3">
      <c r="A421">
        <v>420</v>
      </c>
      <c r="B421" s="2" t="s">
        <v>656</v>
      </c>
      <c r="C421" t="s">
        <v>656</v>
      </c>
      <c r="D421" s="2" t="s">
        <v>180</v>
      </c>
      <c r="E421">
        <v>27</v>
      </c>
      <c r="F421" s="2"/>
      <c r="G421">
        <v>3</v>
      </c>
      <c r="H421">
        <v>0</v>
      </c>
      <c r="I421">
        <v>3</v>
      </c>
      <c r="J421">
        <v>2</v>
      </c>
      <c r="K421">
        <v>0.66700000000000004</v>
      </c>
      <c r="L421">
        <v>4</v>
      </c>
      <c r="M421">
        <v>2</v>
      </c>
      <c r="N421">
        <v>0</v>
      </c>
      <c r="O421">
        <v>0</v>
      </c>
      <c r="P421">
        <v>4</v>
      </c>
      <c r="Q421">
        <v>1.3</v>
      </c>
      <c r="R421">
        <v>0.7</v>
      </c>
      <c r="S421">
        <v>1.3</v>
      </c>
      <c r="T421">
        <v>0</v>
      </c>
    </row>
    <row r="422" spans="1:20" x14ac:dyDescent="0.3">
      <c r="A422">
        <v>421</v>
      </c>
      <c r="B422" s="2" t="s">
        <v>591</v>
      </c>
      <c r="C422" t="s">
        <v>591</v>
      </c>
      <c r="D422" s="2" t="s">
        <v>101</v>
      </c>
      <c r="E422">
        <v>23</v>
      </c>
      <c r="F422" s="2"/>
      <c r="G422">
        <v>8</v>
      </c>
      <c r="H422">
        <v>0</v>
      </c>
      <c r="I422">
        <v>4</v>
      </c>
      <c r="J422">
        <v>2</v>
      </c>
      <c r="K422">
        <v>0.5</v>
      </c>
      <c r="L422">
        <v>34</v>
      </c>
      <c r="M422">
        <v>17</v>
      </c>
      <c r="N422">
        <v>0</v>
      </c>
      <c r="O422">
        <v>1</v>
      </c>
      <c r="P422">
        <v>29</v>
      </c>
      <c r="Q422">
        <v>8.5</v>
      </c>
      <c r="R422">
        <v>0.3</v>
      </c>
      <c r="S422">
        <v>4.3</v>
      </c>
      <c r="T422">
        <v>1</v>
      </c>
    </row>
    <row r="423" spans="1:20" x14ac:dyDescent="0.3">
      <c r="A423">
        <v>422</v>
      </c>
      <c r="B423" s="2" t="s">
        <v>514</v>
      </c>
      <c r="C423" t="s">
        <v>514</v>
      </c>
      <c r="D423" s="2" t="s">
        <v>74</v>
      </c>
      <c r="E423">
        <v>26</v>
      </c>
      <c r="F423" s="2"/>
      <c r="G423">
        <v>16</v>
      </c>
      <c r="H423">
        <v>1</v>
      </c>
      <c r="I423">
        <v>4</v>
      </c>
      <c r="J423">
        <v>2</v>
      </c>
      <c r="K423">
        <v>0.5</v>
      </c>
      <c r="L423">
        <v>9</v>
      </c>
      <c r="M423">
        <v>4.5</v>
      </c>
      <c r="N423">
        <v>0</v>
      </c>
      <c r="O423">
        <v>0</v>
      </c>
      <c r="P423">
        <v>9</v>
      </c>
      <c r="Q423">
        <v>2.2999999999999998</v>
      </c>
      <c r="R423">
        <v>0.1</v>
      </c>
      <c r="S423">
        <v>0.6</v>
      </c>
      <c r="T423">
        <v>0</v>
      </c>
    </row>
    <row r="424" spans="1:20" x14ac:dyDescent="0.3">
      <c r="A424">
        <v>423</v>
      </c>
      <c r="B424" s="2" t="s">
        <v>489</v>
      </c>
      <c r="C424" t="s">
        <v>489</v>
      </c>
      <c r="D424" s="2" t="s">
        <v>56</v>
      </c>
      <c r="E424">
        <v>26</v>
      </c>
      <c r="F424" s="2"/>
      <c r="G424">
        <v>14</v>
      </c>
      <c r="H424">
        <v>0</v>
      </c>
      <c r="I424">
        <v>3</v>
      </c>
      <c r="J424">
        <v>2</v>
      </c>
      <c r="K424">
        <v>0.66700000000000004</v>
      </c>
      <c r="L424">
        <v>14</v>
      </c>
      <c r="M424">
        <v>7</v>
      </c>
      <c r="N424">
        <v>1</v>
      </c>
      <c r="O424">
        <v>1</v>
      </c>
      <c r="P424">
        <v>13</v>
      </c>
      <c r="Q424">
        <v>4.7</v>
      </c>
      <c r="R424">
        <v>0.1</v>
      </c>
      <c r="S424">
        <v>1</v>
      </c>
      <c r="T424">
        <v>1</v>
      </c>
    </row>
    <row r="425" spans="1:20" x14ac:dyDescent="0.3">
      <c r="A425">
        <v>424</v>
      </c>
      <c r="B425" s="2" t="s">
        <v>564</v>
      </c>
      <c r="C425" t="s">
        <v>564</v>
      </c>
      <c r="D425" s="2" t="s">
        <v>99</v>
      </c>
      <c r="E425">
        <v>25</v>
      </c>
      <c r="F425" s="2"/>
      <c r="G425">
        <v>2</v>
      </c>
      <c r="H425">
        <v>0</v>
      </c>
      <c r="I425">
        <v>3</v>
      </c>
      <c r="J425">
        <v>2</v>
      </c>
      <c r="K425">
        <v>0.66700000000000004</v>
      </c>
      <c r="L425">
        <v>21</v>
      </c>
      <c r="M425">
        <v>10.5</v>
      </c>
      <c r="N425">
        <v>0</v>
      </c>
      <c r="O425">
        <v>1</v>
      </c>
      <c r="P425">
        <v>11</v>
      </c>
      <c r="Q425">
        <v>7</v>
      </c>
      <c r="R425">
        <v>1</v>
      </c>
      <c r="S425">
        <v>10.5</v>
      </c>
      <c r="T425">
        <v>0</v>
      </c>
    </row>
    <row r="426" spans="1:20" x14ac:dyDescent="0.3">
      <c r="A426">
        <v>425</v>
      </c>
      <c r="B426" s="2" t="s">
        <v>542</v>
      </c>
      <c r="C426" t="s">
        <v>542</v>
      </c>
      <c r="D426" s="2" t="s">
        <v>74</v>
      </c>
      <c r="E426">
        <v>24</v>
      </c>
      <c r="F426" s="2"/>
      <c r="G426">
        <v>5</v>
      </c>
      <c r="H426">
        <v>2</v>
      </c>
      <c r="I426">
        <v>3</v>
      </c>
      <c r="J426">
        <v>2</v>
      </c>
      <c r="K426">
        <v>0.66700000000000004</v>
      </c>
      <c r="L426">
        <v>22</v>
      </c>
      <c r="M426">
        <v>11</v>
      </c>
      <c r="N426">
        <v>0</v>
      </c>
      <c r="O426">
        <v>2</v>
      </c>
      <c r="P426">
        <v>11</v>
      </c>
      <c r="Q426">
        <v>7.3</v>
      </c>
      <c r="R426">
        <v>0.4</v>
      </c>
      <c r="S426">
        <v>4.4000000000000004</v>
      </c>
      <c r="T426">
        <v>0</v>
      </c>
    </row>
    <row r="427" spans="1:20" x14ac:dyDescent="0.3">
      <c r="A427">
        <v>426</v>
      </c>
      <c r="B427" s="2" t="s">
        <v>544</v>
      </c>
      <c r="C427" t="s">
        <v>544</v>
      </c>
      <c r="D427" s="2" t="s">
        <v>51</v>
      </c>
      <c r="E427">
        <v>31</v>
      </c>
      <c r="F427" s="2"/>
      <c r="G427">
        <v>16</v>
      </c>
      <c r="H427">
        <v>0</v>
      </c>
      <c r="I427">
        <v>3</v>
      </c>
      <c r="J427">
        <v>2</v>
      </c>
      <c r="K427">
        <v>0.66700000000000004</v>
      </c>
      <c r="L427">
        <v>22</v>
      </c>
      <c r="M427">
        <v>11</v>
      </c>
      <c r="N427">
        <v>0</v>
      </c>
      <c r="O427">
        <v>2</v>
      </c>
      <c r="P427">
        <v>15</v>
      </c>
      <c r="Q427">
        <v>7.3</v>
      </c>
      <c r="R427">
        <v>0.1</v>
      </c>
      <c r="S427">
        <v>1.4</v>
      </c>
      <c r="T427">
        <v>0</v>
      </c>
    </row>
    <row r="428" spans="1:20" x14ac:dyDescent="0.3">
      <c r="A428">
        <v>427</v>
      </c>
      <c r="B428" s="2" t="s">
        <v>596</v>
      </c>
      <c r="C428" t="s">
        <v>596</v>
      </c>
      <c r="D428" s="2" t="s">
        <v>74</v>
      </c>
      <c r="E428">
        <v>27</v>
      </c>
      <c r="F428" s="2"/>
      <c r="G428">
        <v>5</v>
      </c>
      <c r="H428">
        <v>1</v>
      </c>
      <c r="I428">
        <v>2</v>
      </c>
      <c r="J428">
        <v>2</v>
      </c>
      <c r="K428">
        <v>1</v>
      </c>
      <c r="L428">
        <v>11</v>
      </c>
      <c r="M428">
        <v>5.5</v>
      </c>
      <c r="N428">
        <v>0</v>
      </c>
      <c r="O428">
        <v>1</v>
      </c>
      <c r="P428">
        <v>10</v>
      </c>
      <c r="Q428">
        <v>5.5</v>
      </c>
      <c r="R428">
        <v>0.4</v>
      </c>
      <c r="S428">
        <v>2.2000000000000002</v>
      </c>
      <c r="T428">
        <v>0</v>
      </c>
    </row>
    <row r="429" spans="1:20" x14ac:dyDescent="0.3">
      <c r="A429">
        <v>428</v>
      </c>
      <c r="B429" s="2" t="s">
        <v>545</v>
      </c>
      <c r="C429" t="s">
        <v>545</v>
      </c>
      <c r="D429" s="2" t="s">
        <v>135</v>
      </c>
      <c r="E429">
        <v>23</v>
      </c>
      <c r="F429" s="2"/>
      <c r="G429">
        <v>7</v>
      </c>
      <c r="H429">
        <v>1</v>
      </c>
      <c r="I429">
        <v>3</v>
      </c>
      <c r="J429">
        <v>2</v>
      </c>
      <c r="K429">
        <v>0.66700000000000004</v>
      </c>
      <c r="L429">
        <v>27</v>
      </c>
      <c r="M429">
        <v>13.5</v>
      </c>
      <c r="N429">
        <v>0</v>
      </c>
      <c r="O429">
        <v>1</v>
      </c>
      <c r="P429">
        <v>15</v>
      </c>
      <c r="Q429">
        <v>9</v>
      </c>
      <c r="R429">
        <v>0.3</v>
      </c>
      <c r="S429">
        <v>3.9</v>
      </c>
      <c r="T429">
        <v>0</v>
      </c>
    </row>
    <row r="430" spans="1:20" x14ac:dyDescent="0.3">
      <c r="A430">
        <v>429</v>
      </c>
      <c r="B430" s="2" t="s">
        <v>601</v>
      </c>
      <c r="C430" t="s">
        <v>601</v>
      </c>
      <c r="D430" s="2" t="s">
        <v>80</v>
      </c>
      <c r="E430">
        <v>25</v>
      </c>
      <c r="F430" s="2"/>
      <c r="G430">
        <v>16</v>
      </c>
      <c r="H430">
        <v>0</v>
      </c>
      <c r="I430">
        <v>5</v>
      </c>
      <c r="J430">
        <v>2</v>
      </c>
      <c r="K430">
        <v>0.4</v>
      </c>
      <c r="L430">
        <v>14</v>
      </c>
      <c r="M430">
        <v>7</v>
      </c>
      <c r="N430">
        <v>0</v>
      </c>
      <c r="O430">
        <v>1</v>
      </c>
      <c r="P430">
        <v>9</v>
      </c>
      <c r="Q430">
        <v>2.8</v>
      </c>
      <c r="R430">
        <v>0.1</v>
      </c>
      <c r="S430">
        <v>0.9</v>
      </c>
      <c r="T430">
        <v>0</v>
      </c>
    </row>
    <row r="431" spans="1:20" x14ac:dyDescent="0.3">
      <c r="A431">
        <v>430</v>
      </c>
      <c r="B431" s="2" t="s">
        <v>602</v>
      </c>
      <c r="C431" t="s">
        <v>602</v>
      </c>
      <c r="D431" s="2" t="s">
        <v>65</v>
      </c>
      <c r="E431">
        <v>28</v>
      </c>
      <c r="F431" s="2"/>
      <c r="G431">
        <v>13</v>
      </c>
      <c r="H431">
        <v>0</v>
      </c>
      <c r="I431">
        <v>2</v>
      </c>
      <c r="J431">
        <v>2</v>
      </c>
      <c r="K431">
        <v>1</v>
      </c>
      <c r="L431">
        <v>10</v>
      </c>
      <c r="M431">
        <v>5</v>
      </c>
      <c r="N431">
        <v>0</v>
      </c>
      <c r="O431">
        <v>0</v>
      </c>
      <c r="P431">
        <v>8</v>
      </c>
      <c r="Q431">
        <v>5</v>
      </c>
      <c r="R431">
        <v>0.2</v>
      </c>
      <c r="S431">
        <v>0.8</v>
      </c>
      <c r="T431">
        <v>0</v>
      </c>
    </row>
    <row r="432" spans="1:20" x14ac:dyDescent="0.3">
      <c r="A432">
        <v>431</v>
      </c>
      <c r="B432" s="2" t="s">
        <v>688</v>
      </c>
      <c r="C432" t="s">
        <v>688</v>
      </c>
      <c r="D432" s="2" t="s">
        <v>88</v>
      </c>
      <c r="E432">
        <v>23</v>
      </c>
      <c r="F432" s="2"/>
      <c r="G432">
        <v>7</v>
      </c>
      <c r="H432">
        <v>0</v>
      </c>
      <c r="I432">
        <v>3</v>
      </c>
      <c r="J432">
        <v>2</v>
      </c>
      <c r="K432">
        <v>0.66700000000000004</v>
      </c>
      <c r="L432">
        <v>15</v>
      </c>
      <c r="M432">
        <v>7.5</v>
      </c>
      <c r="N432">
        <v>0</v>
      </c>
      <c r="O432">
        <v>1</v>
      </c>
      <c r="P432">
        <v>9</v>
      </c>
      <c r="Q432">
        <v>5</v>
      </c>
      <c r="R432">
        <v>0.3</v>
      </c>
      <c r="S432">
        <v>2.1</v>
      </c>
      <c r="T432">
        <v>2</v>
      </c>
    </row>
    <row r="433" spans="1:20" x14ac:dyDescent="0.3">
      <c r="A433">
        <v>432</v>
      </c>
      <c r="B433" s="2" t="s">
        <v>516</v>
      </c>
      <c r="C433" t="s">
        <v>516</v>
      </c>
      <c r="D433" s="2" t="s">
        <v>130</v>
      </c>
      <c r="E433">
        <v>24</v>
      </c>
      <c r="F433" s="2"/>
      <c r="G433">
        <v>16</v>
      </c>
      <c r="H433">
        <v>1</v>
      </c>
      <c r="I433">
        <v>3</v>
      </c>
      <c r="J433">
        <v>2</v>
      </c>
      <c r="K433">
        <v>0.66700000000000004</v>
      </c>
      <c r="L433">
        <v>47</v>
      </c>
      <c r="M433">
        <v>23.5</v>
      </c>
      <c r="N433">
        <v>0</v>
      </c>
      <c r="O433">
        <v>2</v>
      </c>
      <c r="P433">
        <v>32</v>
      </c>
      <c r="Q433">
        <v>15.7</v>
      </c>
      <c r="R433">
        <v>0.1</v>
      </c>
      <c r="S433">
        <v>2.9</v>
      </c>
      <c r="T433">
        <v>0</v>
      </c>
    </row>
    <row r="434" spans="1:20" x14ac:dyDescent="0.3">
      <c r="A434">
        <v>433</v>
      </c>
      <c r="B434" s="2" t="s">
        <v>568</v>
      </c>
      <c r="C434" t="s">
        <v>568</v>
      </c>
      <c r="D434" s="2" t="s">
        <v>403</v>
      </c>
      <c r="E434">
        <v>28</v>
      </c>
      <c r="F434" s="2"/>
      <c r="G434">
        <v>5</v>
      </c>
      <c r="H434">
        <v>0</v>
      </c>
      <c r="I434">
        <v>3</v>
      </c>
      <c r="J434">
        <v>2</v>
      </c>
      <c r="K434">
        <v>0.66700000000000004</v>
      </c>
      <c r="L434">
        <v>19</v>
      </c>
      <c r="M434">
        <v>9.5</v>
      </c>
      <c r="N434">
        <v>0</v>
      </c>
      <c r="O434">
        <v>2</v>
      </c>
      <c r="P434">
        <v>13</v>
      </c>
      <c r="Q434">
        <v>6.3</v>
      </c>
      <c r="R434">
        <v>0.4</v>
      </c>
      <c r="S434">
        <v>3.8</v>
      </c>
      <c r="T434">
        <v>0</v>
      </c>
    </row>
    <row r="435" spans="1:20" x14ac:dyDescent="0.3">
      <c r="A435">
        <v>434</v>
      </c>
      <c r="B435" s="2" t="s">
        <v>1207</v>
      </c>
      <c r="C435" t="s">
        <v>1207</v>
      </c>
      <c r="D435" s="2" t="s">
        <v>72</v>
      </c>
      <c r="E435">
        <v>24</v>
      </c>
      <c r="F435" s="2"/>
      <c r="G435">
        <v>13</v>
      </c>
      <c r="H435">
        <v>0</v>
      </c>
      <c r="I435">
        <v>2</v>
      </c>
      <c r="J435">
        <v>1</v>
      </c>
      <c r="K435">
        <v>0.5</v>
      </c>
      <c r="L435">
        <v>-2</v>
      </c>
      <c r="M435">
        <v>-2</v>
      </c>
      <c r="N435">
        <v>0</v>
      </c>
      <c r="O435">
        <v>0</v>
      </c>
      <c r="P435">
        <v>-2</v>
      </c>
      <c r="Q435">
        <v>-1</v>
      </c>
      <c r="R435">
        <v>0.1</v>
      </c>
      <c r="S435">
        <v>-0.2</v>
      </c>
      <c r="T435">
        <v>1</v>
      </c>
    </row>
    <row r="436" spans="1:20" x14ac:dyDescent="0.3">
      <c r="A436">
        <v>435</v>
      </c>
      <c r="B436" s="2" t="s">
        <v>450</v>
      </c>
      <c r="C436" t="s">
        <v>450</v>
      </c>
      <c r="D436" s="2" t="s">
        <v>74</v>
      </c>
      <c r="E436">
        <v>28</v>
      </c>
      <c r="F436" s="2"/>
      <c r="G436">
        <v>10</v>
      </c>
      <c r="H436">
        <v>0</v>
      </c>
      <c r="I436">
        <v>2</v>
      </c>
      <c r="J436">
        <v>1</v>
      </c>
      <c r="K436">
        <v>0.5</v>
      </c>
      <c r="L436">
        <v>9</v>
      </c>
      <c r="M436">
        <v>9</v>
      </c>
      <c r="N436">
        <v>0</v>
      </c>
      <c r="O436">
        <v>0</v>
      </c>
      <c r="P436">
        <v>9</v>
      </c>
      <c r="Q436">
        <v>4.5</v>
      </c>
      <c r="R436">
        <v>0.1</v>
      </c>
      <c r="S436">
        <v>0.9</v>
      </c>
      <c r="T436">
        <v>0</v>
      </c>
    </row>
    <row r="437" spans="1:20" x14ac:dyDescent="0.3">
      <c r="A437">
        <v>436</v>
      </c>
      <c r="B437" s="2" t="s">
        <v>570</v>
      </c>
      <c r="C437" t="s">
        <v>570</v>
      </c>
      <c r="D437" s="2" t="s">
        <v>63</v>
      </c>
      <c r="E437">
        <v>26</v>
      </c>
      <c r="F437" s="2" t="s">
        <v>1192</v>
      </c>
      <c r="G437">
        <v>8</v>
      </c>
      <c r="H437">
        <v>5</v>
      </c>
      <c r="I437">
        <v>3</v>
      </c>
      <c r="J437">
        <v>1</v>
      </c>
      <c r="K437">
        <v>0.33300000000000002</v>
      </c>
      <c r="L437">
        <v>11</v>
      </c>
      <c r="M437">
        <v>11</v>
      </c>
      <c r="N437">
        <v>0</v>
      </c>
      <c r="O437">
        <v>1</v>
      </c>
      <c r="P437">
        <v>11</v>
      </c>
      <c r="Q437">
        <v>3.7</v>
      </c>
      <c r="R437">
        <v>0.1</v>
      </c>
      <c r="S437">
        <v>1.4</v>
      </c>
      <c r="T437">
        <v>0</v>
      </c>
    </row>
    <row r="438" spans="1:20" x14ac:dyDescent="0.3">
      <c r="A438">
        <v>437</v>
      </c>
      <c r="B438" s="2" t="s">
        <v>274</v>
      </c>
      <c r="C438" t="s">
        <v>274</v>
      </c>
      <c r="D438" s="2" t="s">
        <v>72</v>
      </c>
      <c r="E438">
        <v>24</v>
      </c>
      <c r="F438" s="2" t="s">
        <v>1208</v>
      </c>
      <c r="G438">
        <v>5</v>
      </c>
      <c r="H438">
        <v>5</v>
      </c>
      <c r="I438">
        <v>1</v>
      </c>
      <c r="J438">
        <v>1</v>
      </c>
      <c r="K438">
        <v>1</v>
      </c>
      <c r="L438">
        <v>19</v>
      </c>
      <c r="M438">
        <v>19</v>
      </c>
      <c r="N438">
        <v>1</v>
      </c>
      <c r="O438">
        <v>1</v>
      </c>
      <c r="P438">
        <v>19</v>
      </c>
      <c r="Q438">
        <v>19</v>
      </c>
      <c r="R438">
        <v>0.2</v>
      </c>
      <c r="S438">
        <v>3.8</v>
      </c>
      <c r="T438">
        <v>1</v>
      </c>
    </row>
    <row r="439" spans="1:20" x14ac:dyDescent="0.3">
      <c r="A439">
        <v>438</v>
      </c>
      <c r="B439" s="2" t="s">
        <v>1209</v>
      </c>
      <c r="C439" t="s">
        <v>1209</v>
      </c>
      <c r="D439" s="2" t="s">
        <v>46</v>
      </c>
      <c r="E439">
        <v>24</v>
      </c>
      <c r="F439" s="2" t="s">
        <v>1210</v>
      </c>
      <c r="G439">
        <v>16</v>
      </c>
      <c r="H439">
        <v>16</v>
      </c>
      <c r="I439">
        <v>1</v>
      </c>
      <c r="J439">
        <v>1</v>
      </c>
      <c r="K439">
        <v>1</v>
      </c>
      <c r="L439">
        <v>-4</v>
      </c>
      <c r="M439">
        <v>-4</v>
      </c>
      <c r="N439">
        <v>0</v>
      </c>
      <c r="O439">
        <v>0</v>
      </c>
      <c r="P439">
        <v>-4</v>
      </c>
      <c r="Q439">
        <v>-4</v>
      </c>
      <c r="R439">
        <v>0.1</v>
      </c>
      <c r="S439">
        <v>-0.3</v>
      </c>
      <c r="T439">
        <v>0</v>
      </c>
    </row>
    <row r="440" spans="1:20" x14ac:dyDescent="0.3">
      <c r="A440">
        <v>439</v>
      </c>
      <c r="B440" s="2" t="s">
        <v>157</v>
      </c>
      <c r="C440" t="s">
        <v>157</v>
      </c>
      <c r="D440" s="2" t="s">
        <v>104</v>
      </c>
      <c r="E440">
        <v>27</v>
      </c>
      <c r="F440" s="2" t="s">
        <v>38</v>
      </c>
      <c r="G440">
        <v>15</v>
      </c>
      <c r="H440">
        <v>15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0</v>
      </c>
      <c r="O440">
        <v>0</v>
      </c>
      <c r="P440">
        <v>2</v>
      </c>
      <c r="Q440">
        <v>2</v>
      </c>
      <c r="R440">
        <v>0.1</v>
      </c>
      <c r="S440">
        <v>0.1</v>
      </c>
      <c r="T440">
        <v>7</v>
      </c>
    </row>
    <row r="441" spans="1:20" x14ac:dyDescent="0.3">
      <c r="A441">
        <v>440</v>
      </c>
      <c r="B441" s="2" t="s">
        <v>477</v>
      </c>
      <c r="C441" t="s">
        <v>477</v>
      </c>
      <c r="D441" s="2" t="s">
        <v>44</v>
      </c>
      <c r="E441">
        <v>23</v>
      </c>
      <c r="F441" s="2"/>
      <c r="G441">
        <v>12</v>
      </c>
      <c r="H441">
        <v>0</v>
      </c>
      <c r="I441">
        <v>1</v>
      </c>
      <c r="J441">
        <v>1</v>
      </c>
      <c r="K441">
        <v>1</v>
      </c>
      <c r="L441">
        <v>15</v>
      </c>
      <c r="M441">
        <v>15</v>
      </c>
      <c r="N441">
        <v>1</v>
      </c>
      <c r="O441">
        <v>1</v>
      </c>
      <c r="P441">
        <v>15</v>
      </c>
      <c r="Q441">
        <v>15</v>
      </c>
      <c r="R441">
        <v>0.1</v>
      </c>
      <c r="S441">
        <v>1.3</v>
      </c>
      <c r="T441">
        <v>0</v>
      </c>
    </row>
    <row r="442" spans="1:20" x14ac:dyDescent="0.3">
      <c r="A442">
        <v>441</v>
      </c>
      <c r="B442" s="2" t="s">
        <v>1211</v>
      </c>
      <c r="C442" t="s">
        <v>1211</v>
      </c>
      <c r="D442" s="2" t="s">
        <v>40</v>
      </c>
      <c r="E442">
        <v>26</v>
      </c>
      <c r="F442" s="2" t="s">
        <v>1212</v>
      </c>
      <c r="G442">
        <v>16</v>
      </c>
      <c r="H442">
        <v>16</v>
      </c>
      <c r="I442">
        <v>1</v>
      </c>
      <c r="J442">
        <v>1</v>
      </c>
      <c r="K442">
        <v>1</v>
      </c>
      <c r="L442">
        <v>11</v>
      </c>
      <c r="M442">
        <v>11</v>
      </c>
      <c r="N442">
        <v>0</v>
      </c>
      <c r="O442">
        <v>1</v>
      </c>
      <c r="P442">
        <v>11</v>
      </c>
      <c r="Q442">
        <v>11</v>
      </c>
      <c r="R442">
        <v>0.1</v>
      </c>
      <c r="S442">
        <v>0.7</v>
      </c>
      <c r="T442">
        <v>0</v>
      </c>
    </row>
    <row r="443" spans="1:20" x14ac:dyDescent="0.3">
      <c r="A443">
        <v>442</v>
      </c>
      <c r="B443" s="2" t="s">
        <v>572</v>
      </c>
      <c r="C443" t="s">
        <v>572</v>
      </c>
      <c r="D443" s="2" t="s">
        <v>48</v>
      </c>
      <c r="E443">
        <v>26</v>
      </c>
      <c r="F443" s="2"/>
      <c r="G443">
        <v>6</v>
      </c>
      <c r="H443">
        <v>3</v>
      </c>
      <c r="I443">
        <v>4</v>
      </c>
      <c r="J443">
        <v>1</v>
      </c>
      <c r="K443">
        <v>0.25</v>
      </c>
      <c r="L443">
        <v>9</v>
      </c>
      <c r="M443">
        <v>9</v>
      </c>
      <c r="N443">
        <v>0</v>
      </c>
      <c r="O443">
        <v>1</v>
      </c>
      <c r="P443">
        <v>9</v>
      </c>
      <c r="Q443">
        <v>2.2999999999999998</v>
      </c>
      <c r="R443">
        <v>0.2</v>
      </c>
      <c r="S443">
        <v>1.5</v>
      </c>
      <c r="T443">
        <v>0</v>
      </c>
    </row>
    <row r="444" spans="1:20" x14ac:dyDescent="0.3">
      <c r="A444">
        <v>443</v>
      </c>
      <c r="B444" s="2" t="s">
        <v>573</v>
      </c>
      <c r="C444" t="s">
        <v>573</v>
      </c>
      <c r="D444" s="2" t="s">
        <v>56</v>
      </c>
      <c r="E444">
        <v>26</v>
      </c>
      <c r="F444" s="2"/>
      <c r="G444">
        <v>4</v>
      </c>
      <c r="H444">
        <v>2</v>
      </c>
      <c r="I444">
        <v>2</v>
      </c>
      <c r="J444">
        <v>1</v>
      </c>
      <c r="K444">
        <v>0.5</v>
      </c>
      <c r="L444">
        <v>12</v>
      </c>
      <c r="M444">
        <v>12</v>
      </c>
      <c r="N444">
        <v>0</v>
      </c>
      <c r="O444">
        <v>1</v>
      </c>
      <c r="P444">
        <v>12</v>
      </c>
      <c r="Q444">
        <v>6</v>
      </c>
      <c r="R444">
        <v>0.3</v>
      </c>
      <c r="S444">
        <v>3</v>
      </c>
      <c r="T444">
        <v>0</v>
      </c>
    </row>
    <row r="445" spans="1:20" x14ac:dyDescent="0.3">
      <c r="A445">
        <v>444</v>
      </c>
      <c r="B445" s="2" t="s">
        <v>159</v>
      </c>
      <c r="C445" t="s">
        <v>159</v>
      </c>
      <c r="D445" s="2" t="s">
        <v>78</v>
      </c>
      <c r="E445">
        <v>32</v>
      </c>
      <c r="F445" s="2" t="s">
        <v>38</v>
      </c>
      <c r="G445">
        <v>13</v>
      </c>
      <c r="H445">
        <v>13</v>
      </c>
      <c r="I445">
        <v>1</v>
      </c>
      <c r="J445">
        <v>1</v>
      </c>
      <c r="K445">
        <v>1</v>
      </c>
      <c r="L445">
        <v>-4</v>
      </c>
      <c r="M445">
        <v>-4</v>
      </c>
      <c r="N445">
        <v>0</v>
      </c>
      <c r="O445">
        <v>0</v>
      </c>
      <c r="P445">
        <v>-4</v>
      </c>
      <c r="Q445">
        <v>-4</v>
      </c>
      <c r="R445">
        <v>0.1</v>
      </c>
      <c r="S445">
        <v>-0.3</v>
      </c>
      <c r="T445">
        <v>8</v>
      </c>
    </row>
    <row r="446" spans="1:20" x14ac:dyDescent="0.3">
      <c r="A446">
        <v>445</v>
      </c>
      <c r="B446" s="2" t="s">
        <v>618</v>
      </c>
      <c r="C446" t="s">
        <v>618</v>
      </c>
      <c r="D446" s="2" t="s">
        <v>116</v>
      </c>
      <c r="E446">
        <v>25</v>
      </c>
      <c r="F446" s="2"/>
      <c r="G446">
        <v>11</v>
      </c>
      <c r="H446">
        <v>0</v>
      </c>
      <c r="I446">
        <v>3</v>
      </c>
      <c r="J446">
        <v>1</v>
      </c>
      <c r="K446">
        <v>0.33300000000000002</v>
      </c>
      <c r="L446">
        <v>4</v>
      </c>
      <c r="M446">
        <v>4</v>
      </c>
      <c r="N446">
        <v>0</v>
      </c>
      <c r="O446">
        <v>1</v>
      </c>
      <c r="P446">
        <v>4</v>
      </c>
      <c r="Q446">
        <v>1.3</v>
      </c>
      <c r="R446">
        <v>0.1</v>
      </c>
      <c r="S446">
        <v>0.4</v>
      </c>
      <c r="T446">
        <v>0</v>
      </c>
    </row>
    <row r="447" spans="1:20" x14ac:dyDescent="0.3">
      <c r="A447">
        <v>446</v>
      </c>
      <c r="B447" s="2" t="s">
        <v>1213</v>
      </c>
      <c r="C447" t="s">
        <v>1213</v>
      </c>
      <c r="D447" s="2" t="s">
        <v>88</v>
      </c>
      <c r="E447">
        <v>30</v>
      </c>
      <c r="F447" s="2"/>
      <c r="G447">
        <v>16</v>
      </c>
      <c r="H447">
        <v>0</v>
      </c>
      <c r="I447">
        <v>1</v>
      </c>
      <c r="J447">
        <v>1</v>
      </c>
      <c r="K447">
        <v>1</v>
      </c>
      <c r="L447">
        <v>7</v>
      </c>
      <c r="M447">
        <v>7</v>
      </c>
      <c r="N447">
        <v>0</v>
      </c>
      <c r="O447">
        <v>1</v>
      </c>
      <c r="P447">
        <v>7</v>
      </c>
      <c r="Q447">
        <v>7</v>
      </c>
      <c r="R447">
        <v>0.1</v>
      </c>
      <c r="S447">
        <v>0.4</v>
      </c>
      <c r="T447">
        <v>0</v>
      </c>
    </row>
    <row r="448" spans="1:20" x14ac:dyDescent="0.3">
      <c r="A448">
        <v>447</v>
      </c>
      <c r="B448" s="2" t="s">
        <v>552</v>
      </c>
      <c r="C448" t="s">
        <v>552</v>
      </c>
      <c r="D448" s="2" t="s">
        <v>40</v>
      </c>
      <c r="E448">
        <v>25</v>
      </c>
      <c r="F448" s="2"/>
      <c r="G448">
        <v>1</v>
      </c>
      <c r="H448">
        <v>0</v>
      </c>
      <c r="I448">
        <v>1</v>
      </c>
      <c r="J448">
        <v>1</v>
      </c>
      <c r="K448">
        <v>1</v>
      </c>
      <c r="L448">
        <v>16</v>
      </c>
      <c r="M448">
        <v>16</v>
      </c>
      <c r="N448">
        <v>0</v>
      </c>
      <c r="O448">
        <v>1</v>
      </c>
      <c r="P448">
        <v>16</v>
      </c>
      <c r="Q448">
        <v>16</v>
      </c>
      <c r="R448">
        <v>1</v>
      </c>
      <c r="S448">
        <v>16</v>
      </c>
      <c r="T448">
        <v>0</v>
      </c>
    </row>
    <row r="449" spans="1:20" x14ac:dyDescent="0.3">
      <c r="A449">
        <v>448</v>
      </c>
      <c r="B449" s="2" t="s">
        <v>1214</v>
      </c>
      <c r="C449" t="s">
        <v>1214</v>
      </c>
      <c r="D449" s="2" t="s">
        <v>107</v>
      </c>
      <c r="E449">
        <v>25</v>
      </c>
      <c r="F449" s="2" t="s">
        <v>1215</v>
      </c>
      <c r="G449">
        <v>16</v>
      </c>
      <c r="H449">
        <v>16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0.1</v>
      </c>
      <c r="S449">
        <v>0.1</v>
      </c>
      <c r="T449">
        <v>0</v>
      </c>
    </row>
    <row r="450" spans="1:20" x14ac:dyDescent="0.3">
      <c r="A450">
        <v>449</v>
      </c>
      <c r="B450" s="2" t="s">
        <v>1216</v>
      </c>
      <c r="C450" t="s">
        <v>1216</v>
      </c>
      <c r="D450" s="2" t="s">
        <v>86</v>
      </c>
      <c r="E450">
        <v>23</v>
      </c>
      <c r="F450" s="2" t="s">
        <v>1217</v>
      </c>
      <c r="G450">
        <v>16</v>
      </c>
      <c r="H450">
        <v>15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0.1</v>
      </c>
      <c r="S450">
        <v>0</v>
      </c>
      <c r="T450">
        <v>0</v>
      </c>
    </row>
    <row r="451" spans="1:20" x14ac:dyDescent="0.3">
      <c r="A451">
        <v>450</v>
      </c>
      <c r="B451" s="2" t="s">
        <v>262</v>
      </c>
      <c r="C451" t="s">
        <v>262</v>
      </c>
      <c r="D451" s="2" t="s">
        <v>72</v>
      </c>
      <c r="E451">
        <v>26</v>
      </c>
      <c r="F451" s="2"/>
      <c r="G451">
        <v>3</v>
      </c>
      <c r="H451">
        <v>3</v>
      </c>
      <c r="I451">
        <v>1</v>
      </c>
      <c r="J451">
        <v>1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6</v>
      </c>
      <c r="Q451">
        <v>6</v>
      </c>
      <c r="R451">
        <v>0.3</v>
      </c>
      <c r="S451">
        <v>2</v>
      </c>
      <c r="T451">
        <v>1</v>
      </c>
    </row>
    <row r="452" spans="1:20" x14ac:dyDescent="0.3">
      <c r="A452">
        <v>451</v>
      </c>
      <c r="B452" s="2" t="s">
        <v>684</v>
      </c>
      <c r="C452" t="s">
        <v>684</v>
      </c>
      <c r="D452" s="2" t="s">
        <v>130</v>
      </c>
      <c r="E452">
        <v>27</v>
      </c>
      <c r="F452" s="2"/>
      <c r="G452">
        <v>1</v>
      </c>
      <c r="H452">
        <v>1</v>
      </c>
      <c r="I452">
        <v>3</v>
      </c>
      <c r="J452">
        <v>1</v>
      </c>
      <c r="K452">
        <v>0.33300000000000002</v>
      </c>
      <c r="L452">
        <v>-4</v>
      </c>
      <c r="M452">
        <v>-4</v>
      </c>
      <c r="N452">
        <v>0</v>
      </c>
      <c r="O452">
        <v>0</v>
      </c>
      <c r="P452">
        <v>8</v>
      </c>
      <c r="Q452">
        <v>-1.3</v>
      </c>
      <c r="R452">
        <v>1</v>
      </c>
      <c r="S452">
        <v>-4</v>
      </c>
      <c r="T452">
        <v>1</v>
      </c>
    </row>
    <row r="453" spans="1:20" x14ac:dyDescent="0.3">
      <c r="A453">
        <v>452</v>
      </c>
      <c r="B453" s="2" t="s">
        <v>631</v>
      </c>
      <c r="C453" t="s">
        <v>631</v>
      </c>
      <c r="D453" s="2" t="s">
        <v>180</v>
      </c>
      <c r="E453">
        <v>23</v>
      </c>
      <c r="F453" s="2"/>
      <c r="G453">
        <v>4</v>
      </c>
      <c r="H453">
        <v>0</v>
      </c>
      <c r="I453">
        <v>1</v>
      </c>
      <c r="J453">
        <v>1</v>
      </c>
      <c r="K453">
        <v>1</v>
      </c>
      <c r="L453">
        <v>4</v>
      </c>
      <c r="M453">
        <v>4</v>
      </c>
      <c r="N453">
        <v>0</v>
      </c>
      <c r="O453">
        <v>1</v>
      </c>
      <c r="P453">
        <v>4</v>
      </c>
      <c r="Q453">
        <v>4</v>
      </c>
      <c r="R453">
        <v>0.3</v>
      </c>
      <c r="S453">
        <v>1</v>
      </c>
      <c r="T453">
        <v>0</v>
      </c>
    </row>
    <row r="454" spans="1:20" x14ac:dyDescent="0.3">
      <c r="A454">
        <v>453</v>
      </c>
      <c r="B454" s="2" t="s">
        <v>635</v>
      </c>
      <c r="C454" t="s">
        <v>635</v>
      </c>
      <c r="D454" s="2" t="s">
        <v>63</v>
      </c>
      <c r="E454">
        <v>26</v>
      </c>
      <c r="F454" s="2"/>
      <c r="G454">
        <v>2</v>
      </c>
      <c r="H454">
        <v>0</v>
      </c>
      <c r="I454">
        <v>1</v>
      </c>
      <c r="J454">
        <v>1</v>
      </c>
      <c r="K454">
        <v>1</v>
      </c>
      <c r="L454">
        <v>3</v>
      </c>
      <c r="M454">
        <v>3</v>
      </c>
      <c r="N454">
        <v>0</v>
      </c>
      <c r="O454">
        <v>0</v>
      </c>
      <c r="P454">
        <v>3</v>
      </c>
      <c r="Q454">
        <v>3</v>
      </c>
      <c r="R454">
        <v>0.5</v>
      </c>
      <c r="S454">
        <v>1.5</v>
      </c>
      <c r="T454">
        <v>0</v>
      </c>
    </row>
    <row r="455" spans="1:20" x14ac:dyDescent="0.3">
      <c r="A455">
        <v>454</v>
      </c>
      <c r="B455" s="2" t="s">
        <v>636</v>
      </c>
      <c r="C455" t="s">
        <v>636</v>
      </c>
      <c r="D455" s="2" t="s">
        <v>180</v>
      </c>
      <c r="E455">
        <v>27</v>
      </c>
      <c r="F455" s="2"/>
      <c r="G455">
        <v>3</v>
      </c>
      <c r="H455">
        <v>1</v>
      </c>
      <c r="I455">
        <v>3</v>
      </c>
      <c r="J455">
        <v>1</v>
      </c>
      <c r="K455">
        <v>0.33300000000000002</v>
      </c>
      <c r="L455">
        <v>3</v>
      </c>
      <c r="M455">
        <v>3</v>
      </c>
      <c r="N455">
        <v>0</v>
      </c>
      <c r="O455">
        <v>0</v>
      </c>
      <c r="P455">
        <v>3</v>
      </c>
      <c r="Q455">
        <v>1</v>
      </c>
      <c r="R455">
        <v>0.3</v>
      </c>
      <c r="S455">
        <v>1</v>
      </c>
      <c r="T455">
        <v>0</v>
      </c>
    </row>
    <row r="456" spans="1:20" x14ac:dyDescent="0.3">
      <c r="A456">
        <v>455</v>
      </c>
      <c r="B456" s="2" t="s">
        <v>579</v>
      </c>
      <c r="C456" t="s">
        <v>579</v>
      </c>
      <c r="D456" s="2" t="s">
        <v>70</v>
      </c>
      <c r="E456">
        <v>32</v>
      </c>
      <c r="F456" s="2"/>
      <c r="G456">
        <v>3</v>
      </c>
      <c r="H456">
        <v>0</v>
      </c>
      <c r="I456">
        <v>1</v>
      </c>
      <c r="J456">
        <v>1</v>
      </c>
      <c r="K456">
        <v>1</v>
      </c>
      <c r="L456">
        <v>7</v>
      </c>
      <c r="M456">
        <v>7</v>
      </c>
      <c r="N456">
        <v>0</v>
      </c>
      <c r="O456">
        <v>0</v>
      </c>
      <c r="P456">
        <v>7</v>
      </c>
      <c r="Q456">
        <v>7</v>
      </c>
      <c r="R456">
        <v>0.3</v>
      </c>
      <c r="S456">
        <v>2.2999999999999998</v>
      </c>
      <c r="T456">
        <v>0</v>
      </c>
    </row>
    <row r="457" spans="1:20" x14ac:dyDescent="0.3">
      <c r="A457">
        <v>456</v>
      </c>
      <c r="B457" s="2" t="s">
        <v>580</v>
      </c>
      <c r="C457" t="s">
        <v>580</v>
      </c>
      <c r="D457" s="2" t="s">
        <v>130</v>
      </c>
      <c r="E457">
        <v>23</v>
      </c>
      <c r="F457" s="2"/>
      <c r="G457">
        <v>1</v>
      </c>
      <c r="H457">
        <v>0</v>
      </c>
      <c r="I457">
        <v>2</v>
      </c>
      <c r="J457">
        <v>1</v>
      </c>
      <c r="K457">
        <v>0.5</v>
      </c>
      <c r="L457">
        <v>7</v>
      </c>
      <c r="M457">
        <v>7</v>
      </c>
      <c r="N457">
        <v>0</v>
      </c>
      <c r="O457">
        <v>0</v>
      </c>
      <c r="P457">
        <v>7</v>
      </c>
      <c r="Q457">
        <v>3.5</v>
      </c>
      <c r="R457">
        <v>1</v>
      </c>
      <c r="S457">
        <v>7</v>
      </c>
      <c r="T457">
        <v>0</v>
      </c>
    </row>
    <row r="458" spans="1:20" x14ac:dyDescent="0.3">
      <c r="A458">
        <v>457</v>
      </c>
      <c r="B458" s="2" t="s">
        <v>640</v>
      </c>
      <c r="C458" t="s">
        <v>640</v>
      </c>
      <c r="D458" s="2" t="s">
        <v>48</v>
      </c>
      <c r="E458">
        <v>24</v>
      </c>
      <c r="F458" s="2"/>
      <c r="G458">
        <v>8</v>
      </c>
      <c r="H458">
        <v>0</v>
      </c>
      <c r="I458">
        <v>1</v>
      </c>
      <c r="J458">
        <v>1</v>
      </c>
      <c r="K458">
        <v>1</v>
      </c>
      <c r="L458">
        <v>4</v>
      </c>
      <c r="M458">
        <v>4</v>
      </c>
      <c r="N458">
        <v>0</v>
      </c>
      <c r="O458">
        <v>0</v>
      </c>
      <c r="P458">
        <v>4</v>
      </c>
      <c r="Q458">
        <v>4</v>
      </c>
      <c r="R458">
        <v>0.1</v>
      </c>
      <c r="S458">
        <v>0.5</v>
      </c>
      <c r="T458">
        <v>0</v>
      </c>
    </row>
    <row r="459" spans="1:20" x14ac:dyDescent="0.3">
      <c r="A459">
        <v>458</v>
      </c>
      <c r="B459" s="2" t="s">
        <v>583</v>
      </c>
      <c r="C459" t="s">
        <v>583</v>
      </c>
      <c r="D459" s="2" t="s">
        <v>101</v>
      </c>
      <c r="E459">
        <v>25</v>
      </c>
      <c r="F459" s="2" t="s">
        <v>1199</v>
      </c>
      <c r="G459">
        <v>4</v>
      </c>
      <c r="H459">
        <v>3</v>
      </c>
      <c r="I459">
        <v>2</v>
      </c>
      <c r="J459">
        <v>1</v>
      </c>
      <c r="K459">
        <v>0.5</v>
      </c>
      <c r="L459">
        <v>5</v>
      </c>
      <c r="M459">
        <v>5</v>
      </c>
      <c r="N459">
        <v>0</v>
      </c>
      <c r="O459">
        <v>0</v>
      </c>
      <c r="P459">
        <v>5</v>
      </c>
      <c r="Q459">
        <v>2.5</v>
      </c>
      <c r="R459">
        <v>0.3</v>
      </c>
      <c r="S459">
        <v>1.3</v>
      </c>
      <c r="T459">
        <v>0</v>
      </c>
    </row>
    <row r="460" spans="1:20" x14ac:dyDescent="0.3">
      <c r="A460">
        <v>459</v>
      </c>
      <c r="B460" s="2" t="s">
        <v>584</v>
      </c>
      <c r="C460" t="s">
        <v>584</v>
      </c>
      <c r="D460" s="2" t="s">
        <v>88</v>
      </c>
      <c r="E460">
        <v>23</v>
      </c>
      <c r="F460" s="2"/>
      <c r="G460">
        <v>4</v>
      </c>
      <c r="H460">
        <v>0</v>
      </c>
      <c r="I460">
        <v>1</v>
      </c>
      <c r="J460">
        <v>1</v>
      </c>
      <c r="K460">
        <v>1</v>
      </c>
      <c r="L460">
        <v>5</v>
      </c>
      <c r="M460">
        <v>5</v>
      </c>
      <c r="N460">
        <v>0</v>
      </c>
      <c r="O460">
        <v>0</v>
      </c>
      <c r="P460">
        <v>5</v>
      </c>
      <c r="Q460">
        <v>5</v>
      </c>
      <c r="R460">
        <v>0.3</v>
      </c>
      <c r="S460">
        <v>1.3</v>
      </c>
      <c r="T460">
        <v>0</v>
      </c>
    </row>
    <row r="461" spans="1:20" x14ac:dyDescent="0.3">
      <c r="A461">
        <v>460</v>
      </c>
      <c r="B461" s="2" t="s">
        <v>511</v>
      </c>
      <c r="C461" t="s">
        <v>511</v>
      </c>
      <c r="D461" s="2" t="s">
        <v>67</v>
      </c>
      <c r="E461">
        <v>31</v>
      </c>
      <c r="F461" s="2"/>
      <c r="G461">
        <v>11</v>
      </c>
      <c r="H461">
        <v>0</v>
      </c>
      <c r="I461">
        <v>1</v>
      </c>
      <c r="J461">
        <v>1</v>
      </c>
      <c r="K461">
        <v>1</v>
      </c>
      <c r="L461">
        <v>9</v>
      </c>
      <c r="M461">
        <v>9</v>
      </c>
      <c r="N461">
        <v>0</v>
      </c>
      <c r="O461">
        <v>0</v>
      </c>
      <c r="P461">
        <v>9</v>
      </c>
      <c r="Q461">
        <v>9</v>
      </c>
      <c r="R461">
        <v>0.1</v>
      </c>
      <c r="S461">
        <v>0.8</v>
      </c>
      <c r="T461">
        <v>0</v>
      </c>
    </row>
    <row r="462" spans="1:20" x14ac:dyDescent="0.3">
      <c r="A462">
        <v>461</v>
      </c>
      <c r="B462" s="2" t="s">
        <v>1218</v>
      </c>
      <c r="C462" t="s">
        <v>1218</v>
      </c>
      <c r="D462" s="2" t="s">
        <v>40</v>
      </c>
      <c r="E462">
        <v>29</v>
      </c>
      <c r="F462" s="2"/>
      <c r="G462">
        <v>15</v>
      </c>
      <c r="H462">
        <v>4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0.1</v>
      </c>
      <c r="S462">
        <v>0.1</v>
      </c>
      <c r="T462">
        <v>0</v>
      </c>
    </row>
    <row r="463" spans="1:20" x14ac:dyDescent="0.3">
      <c r="A463">
        <v>462</v>
      </c>
      <c r="B463" s="2" t="s">
        <v>586</v>
      </c>
      <c r="C463" t="s">
        <v>586</v>
      </c>
      <c r="D463" s="2" t="s">
        <v>88</v>
      </c>
      <c r="E463">
        <v>26</v>
      </c>
      <c r="F463" s="2" t="s">
        <v>1192</v>
      </c>
      <c r="G463">
        <v>11</v>
      </c>
      <c r="H463">
        <v>6</v>
      </c>
      <c r="I463">
        <v>3</v>
      </c>
      <c r="J463">
        <v>1</v>
      </c>
      <c r="K463">
        <v>0.33300000000000002</v>
      </c>
      <c r="L463">
        <v>9</v>
      </c>
      <c r="M463">
        <v>9</v>
      </c>
      <c r="N463">
        <v>0</v>
      </c>
      <c r="O463">
        <v>0</v>
      </c>
      <c r="P463">
        <v>9</v>
      </c>
      <c r="Q463">
        <v>3</v>
      </c>
      <c r="R463">
        <v>0.1</v>
      </c>
      <c r="S463">
        <v>0.8</v>
      </c>
      <c r="T463">
        <v>0</v>
      </c>
    </row>
    <row r="464" spans="1:20" x14ac:dyDescent="0.3">
      <c r="A464">
        <v>463</v>
      </c>
      <c r="B464" s="2" t="s">
        <v>587</v>
      </c>
      <c r="C464" t="s">
        <v>587</v>
      </c>
      <c r="D464" s="2" t="s">
        <v>33</v>
      </c>
      <c r="E464">
        <v>27</v>
      </c>
      <c r="F464" s="2" t="s">
        <v>1192</v>
      </c>
      <c r="G464">
        <v>15</v>
      </c>
      <c r="H464">
        <v>6</v>
      </c>
      <c r="I464">
        <v>1</v>
      </c>
      <c r="J464">
        <v>1</v>
      </c>
      <c r="K464">
        <v>1</v>
      </c>
      <c r="L464">
        <v>11</v>
      </c>
      <c r="M464">
        <v>11</v>
      </c>
      <c r="N464">
        <v>0</v>
      </c>
      <c r="O464">
        <v>1</v>
      </c>
      <c r="P464">
        <v>11</v>
      </c>
      <c r="Q464">
        <v>11</v>
      </c>
      <c r="R464">
        <v>0.1</v>
      </c>
      <c r="S464">
        <v>0.7</v>
      </c>
      <c r="T464">
        <v>0</v>
      </c>
    </row>
    <row r="465" spans="1:20" x14ac:dyDescent="0.3">
      <c r="A465">
        <v>464</v>
      </c>
      <c r="B465" s="2" t="s">
        <v>538</v>
      </c>
      <c r="C465" t="s">
        <v>538</v>
      </c>
      <c r="D465" s="2" t="s">
        <v>63</v>
      </c>
      <c r="E465">
        <v>27</v>
      </c>
      <c r="F465" s="2"/>
      <c r="G465">
        <v>1</v>
      </c>
      <c r="H465">
        <v>0</v>
      </c>
      <c r="I465">
        <v>1</v>
      </c>
      <c r="J465">
        <v>1</v>
      </c>
      <c r="K465">
        <v>1</v>
      </c>
      <c r="L465">
        <v>30</v>
      </c>
      <c r="M465">
        <v>30</v>
      </c>
      <c r="N465">
        <v>0</v>
      </c>
      <c r="O465">
        <v>1</v>
      </c>
      <c r="P465">
        <v>30</v>
      </c>
      <c r="Q465">
        <v>30</v>
      </c>
      <c r="R465">
        <v>1</v>
      </c>
      <c r="S465">
        <v>30</v>
      </c>
      <c r="T465">
        <v>0</v>
      </c>
    </row>
    <row r="466" spans="1:20" x14ac:dyDescent="0.3">
      <c r="A466">
        <v>465</v>
      </c>
      <c r="B466" s="2" t="s">
        <v>1219</v>
      </c>
      <c r="C466" t="s">
        <v>1219</v>
      </c>
      <c r="D466" s="2" t="s">
        <v>84</v>
      </c>
      <c r="E466">
        <v>24</v>
      </c>
      <c r="F466" s="2" t="s">
        <v>1220</v>
      </c>
      <c r="G466">
        <v>16</v>
      </c>
      <c r="H466">
        <v>16</v>
      </c>
      <c r="I466">
        <v>1</v>
      </c>
      <c r="J466">
        <v>1</v>
      </c>
      <c r="K466">
        <v>1</v>
      </c>
      <c r="L466">
        <v>-3</v>
      </c>
      <c r="M466">
        <v>-3</v>
      </c>
      <c r="N466">
        <v>0</v>
      </c>
      <c r="O466">
        <v>0</v>
      </c>
      <c r="P466">
        <v>-3</v>
      </c>
      <c r="Q466">
        <v>-3</v>
      </c>
      <c r="R466">
        <v>0.1</v>
      </c>
      <c r="S466">
        <v>-0.2</v>
      </c>
      <c r="T466">
        <v>0</v>
      </c>
    </row>
    <row r="467" spans="1:20" x14ac:dyDescent="0.3">
      <c r="A467">
        <v>466</v>
      </c>
      <c r="B467" s="2" t="s">
        <v>350</v>
      </c>
      <c r="C467" t="s">
        <v>350</v>
      </c>
      <c r="D467" s="2" t="s">
        <v>84</v>
      </c>
      <c r="E467">
        <v>23</v>
      </c>
      <c r="F467" s="2"/>
      <c r="G467">
        <v>8</v>
      </c>
      <c r="H467">
        <v>0</v>
      </c>
      <c r="I467">
        <v>2</v>
      </c>
      <c r="J467">
        <v>1</v>
      </c>
      <c r="K467">
        <v>0.5</v>
      </c>
      <c r="L467">
        <v>7</v>
      </c>
      <c r="M467">
        <v>7</v>
      </c>
      <c r="N467">
        <v>0</v>
      </c>
      <c r="O467">
        <v>1</v>
      </c>
      <c r="P467">
        <v>7</v>
      </c>
      <c r="Q467">
        <v>3.5</v>
      </c>
      <c r="R467">
        <v>0.1</v>
      </c>
      <c r="S467">
        <v>0.9</v>
      </c>
      <c r="T467">
        <v>1</v>
      </c>
    </row>
    <row r="468" spans="1:20" x14ac:dyDescent="0.3">
      <c r="A468">
        <v>467</v>
      </c>
      <c r="B468" s="2" t="s">
        <v>592</v>
      </c>
      <c r="C468" t="s">
        <v>592</v>
      </c>
      <c r="D468" s="2" t="s">
        <v>48</v>
      </c>
      <c r="E468">
        <v>25</v>
      </c>
      <c r="F468" s="2"/>
      <c r="G468">
        <v>1</v>
      </c>
      <c r="H468">
        <v>0</v>
      </c>
      <c r="I468">
        <v>1</v>
      </c>
      <c r="J468">
        <v>1</v>
      </c>
      <c r="K468">
        <v>1</v>
      </c>
      <c r="L468">
        <v>8</v>
      </c>
      <c r="M468">
        <v>8</v>
      </c>
      <c r="N468">
        <v>0</v>
      </c>
      <c r="O468">
        <v>0</v>
      </c>
      <c r="P468">
        <v>8</v>
      </c>
      <c r="Q468">
        <v>8</v>
      </c>
      <c r="R468">
        <v>1</v>
      </c>
      <c r="S468">
        <v>8</v>
      </c>
      <c r="T468">
        <v>0</v>
      </c>
    </row>
    <row r="469" spans="1:20" x14ac:dyDescent="0.3">
      <c r="A469">
        <v>468</v>
      </c>
      <c r="B469" s="2" t="s">
        <v>526</v>
      </c>
      <c r="C469" t="s">
        <v>526</v>
      </c>
      <c r="D469" s="2" t="s">
        <v>72</v>
      </c>
      <c r="E469">
        <v>25</v>
      </c>
      <c r="F469" s="2"/>
      <c r="G469">
        <v>4</v>
      </c>
      <c r="H469">
        <v>0</v>
      </c>
      <c r="I469">
        <v>1</v>
      </c>
      <c r="J469">
        <v>1</v>
      </c>
      <c r="K469">
        <v>1</v>
      </c>
      <c r="L469">
        <v>9</v>
      </c>
      <c r="M469">
        <v>9</v>
      </c>
      <c r="N469">
        <v>0</v>
      </c>
      <c r="O469">
        <v>0</v>
      </c>
      <c r="P469">
        <v>9</v>
      </c>
      <c r="Q469">
        <v>9</v>
      </c>
      <c r="R469">
        <v>0.3</v>
      </c>
      <c r="S469">
        <v>2.2999999999999998</v>
      </c>
      <c r="T469">
        <v>0</v>
      </c>
    </row>
    <row r="470" spans="1:20" x14ac:dyDescent="0.3">
      <c r="A470">
        <v>469</v>
      </c>
      <c r="B470" s="2" t="s">
        <v>659</v>
      </c>
      <c r="C470" t="s">
        <v>659</v>
      </c>
      <c r="D470" s="2" t="s">
        <v>107</v>
      </c>
      <c r="E470">
        <v>28</v>
      </c>
      <c r="F470" s="2"/>
      <c r="G470">
        <v>11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1</v>
      </c>
      <c r="Q470">
        <v>1</v>
      </c>
      <c r="R470">
        <v>0.1</v>
      </c>
      <c r="S470">
        <v>0.1</v>
      </c>
      <c r="T470">
        <v>0</v>
      </c>
    </row>
    <row r="471" spans="1:20" x14ac:dyDescent="0.3">
      <c r="A471">
        <v>470</v>
      </c>
      <c r="B471" s="2" t="s">
        <v>1221</v>
      </c>
      <c r="C471" t="s">
        <v>1221</v>
      </c>
      <c r="D471" s="2" t="s">
        <v>40</v>
      </c>
      <c r="E471">
        <v>29</v>
      </c>
      <c r="F471" s="2"/>
      <c r="G471">
        <v>4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0.3</v>
      </c>
      <c r="S471">
        <v>0.3</v>
      </c>
      <c r="T471">
        <v>0</v>
      </c>
    </row>
    <row r="472" spans="1:20" x14ac:dyDescent="0.3">
      <c r="A472">
        <v>471</v>
      </c>
      <c r="B472" s="2" t="s">
        <v>1222</v>
      </c>
      <c r="C472" t="s">
        <v>1222</v>
      </c>
      <c r="D472" s="2" t="s">
        <v>101</v>
      </c>
      <c r="E472">
        <v>25</v>
      </c>
      <c r="F472" s="2"/>
      <c r="G472">
        <v>16</v>
      </c>
      <c r="H472">
        <v>3</v>
      </c>
      <c r="I472">
        <v>1</v>
      </c>
      <c r="J472">
        <v>1</v>
      </c>
      <c r="K472">
        <v>1</v>
      </c>
      <c r="L472">
        <v>38</v>
      </c>
      <c r="M472">
        <v>38</v>
      </c>
      <c r="N472">
        <v>1</v>
      </c>
      <c r="O472">
        <v>1</v>
      </c>
      <c r="P472">
        <v>38</v>
      </c>
      <c r="Q472">
        <v>38</v>
      </c>
      <c r="R472">
        <v>0.1</v>
      </c>
      <c r="S472">
        <v>2.4</v>
      </c>
      <c r="T472">
        <v>0</v>
      </c>
    </row>
    <row r="473" spans="1:20" x14ac:dyDescent="0.3">
      <c r="A473">
        <v>472</v>
      </c>
      <c r="B473" s="2" t="s">
        <v>1223</v>
      </c>
      <c r="C473" t="s">
        <v>1223</v>
      </c>
      <c r="D473" s="2" t="s">
        <v>84</v>
      </c>
      <c r="E473">
        <v>27</v>
      </c>
      <c r="F473" s="2"/>
      <c r="G473">
        <v>13</v>
      </c>
      <c r="H473">
        <v>0</v>
      </c>
      <c r="I473">
        <v>1</v>
      </c>
      <c r="J473">
        <v>1</v>
      </c>
      <c r="K473">
        <v>1</v>
      </c>
      <c r="L473">
        <v>35</v>
      </c>
      <c r="M473">
        <v>35</v>
      </c>
      <c r="N473">
        <v>1</v>
      </c>
      <c r="O473">
        <v>1</v>
      </c>
      <c r="P473">
        <v>35</v>
      </c>
      <c r="Q473">
        <v>35</v>
      </c>
      <c r="R473">
        <v>0.1</v>
      </c>
      <c r="S473">
        <v>2.7</v>
      </c>
      <c r="T473">
        <v>0</v>
      </c>
    </row>
    <row r="474" spans="1:20" x14ac:dyDescent="0.3">
      <c r="A474">
        <v>473</v>
      </c>
      <c r="B474" s="2" t="s">
        <v>1224</v>
      </c>
      <c r="C474" t="s">
        <v>1224</v>
      </c>
      <c r="D474" s="2" t="s">
        <v>86</v>
      </c>
      <c r="E474">
        <v>24</v>
      </c>
      <c r="F474" s="2"/>
      <c r="G474">
        <v>16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0.1</v>
      </c>
      <c r="S474">
        <v>0.1</v>
      </c>
      <c r="T474">
        <v>0</v>
      </c>
    </row>
    <row r="475" spans="1:20" x14ac:dyDescent="0.3">
      <c r="A475">
        <v>474</v>
      </c>
      <c r="B475" s="2" t="s">
        <v>313</v>
      </c>
      <c r="C475" t="s">
        <v>313</v>
      </c>
      <c r="D475" s="2" t="s">
        <v>72</v>
      </c>
      <c r="E475">
        <v>23</v>
      </c>
      <c r="F475" s="2" t="s">
        <v>1174</v>
      </c>
      <c r="G475">
        <v>6</v>
      </c>
      <c r="H475">
        <v>5</v>
      </c>
      <c r="I475">
        <v>4</v>
      </c>
      <c r="J475">
        <v>1</v>
      </c>
      <c r="K475">
        <v>0.25</v>
      </c>
      <c r="L475">
        <v>5</v>
      </c>
      <c r="M475">
        <v>5</v>
      </c>
      <c r="N475">
        <v>0</v>
      </c>
      <c r="O475">
        <v>0</v>
      </c>
      <c r="P475">
        <v>5</v>
      </c>
      <c r="Q475">
        <v>1.3</v>
      </c>
      <c r="R475">
        <v>0.2</v>
      </c>
      <c r="S475">
        <v>0.8</v>
      </c>
      <c r="T475">
        <v>1</v>
      </c>
    </row>
    <row r="476" spans="1:20" x14ac:dyDescent="0.3">
      <c r="A476">
        <v>475</v>
      </c>
      <c r="B476" s="2" t="s">
        <v>594</v>
      </c>
      <c r="C476" t="s">
        <v>594</v>
      </c>
      <c r="D476" s="2" t="s">
        <v>44</v>
      </c>
      <c r="E476">
        <v>23</v>
      </c>
      <c r="F476" s="2"/>
      <c r="G476">
        <v>16</v>
      </c>
      <c r="H476">
        <v>0</v>
      </c>
      <c r="I476">
        <v>2</v>
      </c>
      <c r="J476">
        <v>1</v>
      </c>
      <c r="K476">
        <v>0.5</v>
      </c>
      <c r="L476">
        <v>6</v>
      </c>
      <c r="M476">
        <v>6</v>
      </c>
      <c r="N476">
        <v>0</v>
      </c>
      <c r="O476">
        <v>0</v>
      </c>
      <c r="P476">
        <v>6</v>
      </c>
      <c r="Q476">
        <v>3</v>
      </c>
      <c r="R476">
        <v>0.1</v>
      </c>
      <c r="S476">
        <v>0.4</v>
      </c>
      <c r="T476">
        <v>0</v>
      </c>
    </row>
    <row r="477" spans="1:20" x14ac:dyDescent="0.3">
      <c r="A477">
        <v>476</v>
      </c>
      <c r="B477" s="2" t="s">
        <v>595</v>
      </c>
      <c r="C477" t="s">
        <v>595</v>
      </c>
      <c r="D477" s="2" t="s">
        <v>37</v>
      </c>
      <c r="E477">
        <v>24</v>
      </c>
      <c r="F477" s="2"/>
      <c r="G477">
        <v>3</v>
      </c>
      <c r="H477">
        <v>0</v>
      </c>
      <c r="I477">
        <v>3</v>
      </c>
      <c r="J477">
        <v>1</v>
      </c>
      <c r="K477">
        <v>0.33300000000000002</v>
      </c>
      <c r="L477">
        <v>6</v>
      </c>
      <c r="M477">
        <v>6</v>
      </c>
      <c r="N477">
        <v>0</v>
      </c>
      <c r="O477">
        <v>0</v>
      </c>
      <c r="P477">
        <v>6</v>
      </c>
      <c r="Q477">
        <v>2</v>
      </c>
      <c r="R477">
        <v>0.3</v>
      </c>
      <c r="S477">
        <v>2</v>
      </c>
      <c r="T477">
        <v>0</v>
      </c>
    </row>
    <row r="478" spans="1:20" x14ac:dyDescent="0.3">
      <c r="A478">
        <v>477</v>
      </c>
      <c r="B478" s="2" t="s">
        <v>1225</v>
      </c>
      <c r="C478" t="s">
        <v>1225</v>
      </c>
      <c r="D478" s="2" t="s">
        <v>80</v>
      </c>
      <c r="E478">
        <v>24</v>
      </c>
      <c r="F478" s="2"/>
      <c r="G478">
        <v>16</v>
      </c>
      <c r="H478">
        <v>0</v>
      </c>
      <c r="I478">
        <v>1</v>
      </c>
      <c r="J478">
        <v>1</v>
      </c>
      <c r="K478">
        <v>1</v>
      </c>
      <c r="L478">
        <v>23</v>
      </c>
      <c r="M478">
        <v>23</v>
      </c>
      <c r="N478">
        <v>0</v>
      </c>
      <c r="O478">
        <v>1</v>
      </c>
      <c r="P478">
        <v>23</v>
      </c>
      <c r="Q478">
        <v>23</v>
      </c>
      <c r="R478">
        <v>0.1</v>
      </c>
      <c r="S478">
        <v>1.4</v>
      </c>
      <c r="T478">
        <v>0</v>
      </c>
    </row>
    <row r="479" spans="1:20" x14ac:dyDescent="0.3">
      <c r="A479">
        <v>478</v>
      </c>
      <c r="B479" s="2" t="s">
        <v>686</v>
      </c>
      <c r="C479" t="s">
        <v>686</v>
      </c>
      <c r="D479" s="2" t="s">
        <v>42</v>
      </c>
      <c r="E479">
        <v>24</v>
      </c>
      <c r="F479" s="2"/>
      <c r="G479">
        <v>6</v>
      </c>
      <c r="H479">
        <v>0</v>
      </c>
      <c r="I479">
        <v>2</v>
      </c>
      <c r="J479">
        <v>1</v>
      </c>
      <c r="K479">
        <v>0.5</v>
      </c>
      <c r="L479">
        <v>1</v>
      </c>
      <c r="M479">
        <v>1</v>
      </c>
      <c r="N479">
        <v>0</v>
      </c>
      <c r="O479">
        <v>0</v>
      </c>
      <c r="P479">
        <v>1</v>
      </c>
      <c r="Q479">
        <v>0.5</v>
      </c>
      <c r="R479">
        <v>0.2</v>
      </c>
      <c r="S479">
        <v>0.2</v>
      </c>
      <c r="T479">
        <v>1</v>
      </c>
    </row>
    <row r="480" spans="1:20" x14ac:dyDescent="0.3">
      <c r="A480">
        <v>479</v>
      </c>
      <c r="B480" s="2" t="s">
        <v>597</v>
      </c>
      <c r="C480" t="s">
        <v>597</v>
      </c>
      <c r="D480" s="2" t="s">
        <v>130</v>
      </c>
      <c r="E480">
        <v>22</v>
      </c>
      <c r="F480" s="2"/>
      <c r="G480">
        <v>1</v>
      </c>
      <c r="H480">
        <v>0</v>
      </c>
      <c r="I480">
        <v>2</v>
      </c>
      <c r="J480">
        <v>1</v>
      </c>
      <c r="K480">
        <v>0.5</v>
      </c>
      <c r="L480">
        <v>12</v>
      </c>
      <c r="M480">
        <v>12</v>
      </c>
      <c r="N480">
        <v>0</v>
      </c>
      <c r="O480">
        <v>1</v>
      </c>
      <c r="P480">
        <v>12</v>
      </c>
      <c r="Q480">
        <v>6</v>
      </c>
      <c r="R480">
        <v>1</v>
      </c>
      <c r="S480">
        <v>12</v>
      </c>
      <c r="T480">
        <v>0</v>
      </c>
    </row>
    <row r="481" spans="1:20" x14ac:dyDescent="0.3">
      <c r="A481">
        <v>480</v>
      </c>
      <c r="B481" s="2" t="s">
        <v>565</v>
      </c>
      <c r="C481" t="s">
        <v>565</v>
      </c>
      <c r="D481" s="2" t="s">
        <v>84</v>
      </c>
      <c r="E481">
        <v>27</v>
      </c>
      <c r="F481" s="2" t="s">
        <v>1200</v>
      </c>
      <c r="G481">
        <v>16</v>
      </c>
      <c r="H481">
        <v>5</v>
      </c>
      <c r="I481">
        <v>3</v>
      </c>
      <c r="J481">
        <v>1</v>
      </c>
      <c r="K481">
        <v>0.33300000000000002</v>
      </c>
      <c r="L481">
        <v>13</v>
      </c>
      <c r="M481">
        <v>13</v>
      </c>
      <c r="N481">
        <v>0</v>
      </c>
      <c r="O481">
        <v>1</v>
      </c>
      <c r="P481">
        <v>13</v>
      </c>
      <c r="Q481">
        <v>4.3</v>
      </c>
      <c r="R481">
        <v>0.1</v>
      </c>
      <c r="S481">
        <v>0.8</v>
      </c>
      <c r="T481">
        <v>0</v>
      </c>
    </row>
    <row r="482" spans="1:20" x14ac:dyDescent="0.3">
      <c r="A482">
        <v>481</v>
      </c>
      <c r="B482" s="2" t="s">
        <v>598</v>
      </c>
      <c r="C482" t="s">
        <v>598</v>
      </c>
      <c r="D482" s="2" t="s">
        <v>61</v>
      </c>
      <c r="E482">
        <v>25</v>
      </c>
      <c r="F482" s="2"/>
      <c r="G482">
        <v>5</v>
      </c>
      <c r="H482">
        <v>2</v>
      </c>
      <c r="I482">
        <v>1</v>
      </c>
      <c r="J482">
        <v>1</v>
      </c>
      <c r="K482">
        <v>1</v>
      </c>
      <c r="L482">
        <v>5</v>
      </c>
      <c r="M482">
        <v>5</v>
      </c>
      <c r="N482">
        <v>0</v>
      </c>
      <c r="O482">
        <v>0</v>
      </c>
      <c r="P482">
        <v>5</v>
      </c>
      <c r="Q482">
        <v>5</v>
      </c>
      <c r="R482">
        <v>0.2</v>
      </c>
      <c r="S482">
        <v>1</v>
      </c>
      <c r="T482">
        <v>0</v>
      </c>
    </row>
    <row r="483" spans="1:20" x14ac:dyDescent="0.3">
      <c r="A483">
        <v>482</v>
      </c>
      <c r="B483" s="2" t="s">
        <v>1226</v>
      </c>
      <c r="C483" t="s">
        <v>1226</v>
      </c>
      <c r="D483" s="2" t="s">
        <v>54</v>
      </c>
      <c r="E483">
        <v>25</v>
      </c>
      <c r="F483" s="2" t="s">
        <v>1227</v>
      </c>
      <c r="G483">
        <v>15</v>
      </c>
      <c r="H483">
        <v>9</v>
      </c>
      <c r="I483">
        <v>1</v>
      </c>
      <c r="J483">
        <v>1</v>
      </c>
      <c r="K483">
        <v>1</v>
      </c>
      <c r="L483">
        <v>-5</v>
      </c>
      <c r="M483">
        <v>-5</v>
      </c>
      <c r="N483">
        <v>0</v>
      </c>
      <c r="O483">
        <v>0</v>
      </c>
      <c r="P483">
        <v>-5</v>
      </c>
      <c r="Q483">
        <v>-5</v>
      </c>
      <c r="R483">
        <v>0.1</v>
      </c>
      <c r="S483">
        <v>-0.3</v>
      </c>
      <c r="T483">
        <v>0</v>
      </c>
    </row>
    <row r="484" spans="1:20" x14ac:dyDescent="0.3">
      <c r="A484">
        <v>483</v>
      </c>
      <c r="B484" s="2" t="s">
        <v>599</v>
      </c>
      <c r="C484" t="s">
        <v>599</v>
      </c>
      <c r="D484" s="2" t="s">
        <v>111</v>
      </c>
      <c r="E484">
        <v>26</v>
      </c>
      <c r="F484" s="2"/>
      <c r="G484">
        <v>14</v>
      </c>
      <c r="H484">
        <v>0</v>
      </c>
      <c r="I484">
        <v>2</v>
      </c>
      <c r="J484">
        <v>1</v>
      </c>
      <c r="K484">
        <v>0.5</v>
      </c>
      <c r="L484">
        <v>6</v>
      </c>
      <c r="M484">
        <v>6</v>
      </c>
      <c r="N484">
        <v>0</v>
      </c>
      <c r="O484">
        <v>0</v>
      </c>
      <c r="P484">
        <v>6</v>
      </c>
      <c r="Q484">
        <v>3</v>
      </c>
      <c r="R484">
        <v>0.1</v>
      </c>
      <c r="S484">
        <v>0.4</v>
      </c>
      <c r="T484">
        <v>3</v>
      </c>
    </row>
    <row r="485" spans="1:20" x14ac:dyDescent="0.3">
      <c r="A485">
        <v>484</v>
      </c>
      <c r="B485" s="2" t="s">
        <v>600</v>
      </c>
      <c r="C485" t="s">
        <v>600</v>
      </c>
      <c r="D485" s="2" t="s">
        <v>67</v>
      </c>
      <c r="E485">
        <v>23</v>
      </c>
      <c r="F485" s="2"/>
      <c r="G485">
        <v>5</v>
      </c>
      <c r="H485">
        <v>2</v>
      </c>
      <c r="I485">
        <v>3</v>
      </c>
      <c r="J485">
        <v>1</v>
      </c>
      <c r="K485">
        <v>0.33300000000000002</v>
      </c>
      <c r="L485">
        <v>8</v>
      </c>
      <c r="M485">
        <v>8</v>
      </c>
      <c r="N485">
        <v>0</v>
      </c>
      <c r="O485">
        <v>0</v>
      </c>
      <c r="P485">
        <v>8</v>
      </c>
      <c r="Q485">
        <v>2.7</v>
      </c>
      <c r="R485">
        <v>0.2</v>
      </c>
      <c r="S485">
        <v>1.6</v>
      </c>
      <c r="T485">
        <v>0</v>
      </c>
    </row>
    <row r="486" spans="1:20" x14ac:dyDescent="0.3">
      <c r="A486">
        <v>485</v>
      </c>
      <c r="B486" s="2" t="s">
        <v>672</v>
      </c>
      <c r="C486" t="s">
        <v>672</v>
      </c>
      <c r="D486" s="2" t="s">
        <v>403</v>
      </c>
      <c r="E486">
        <v>27</v>
      </c>
      <c r="F486" s="2"/>
      <c r="G486">
        <v>8</v>
      </c>
      <c r="H486">
        <v>3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1</v>
      </c>
      <c r="Q486">
        <v>1</v>
      </c>
      <c r="R486">
        <v>0.1</v>
      </c>
      <c r="S486">
        <v>0.1</v>
      </c>
      <c r="T486">
        <v>0</v>
      </c>
    </row>
    <row r="487" spans="1:20" x14ac:dyDescent="0.3">
      <c r="A487">
        <v>486</v>
      </c>
      <c r="B487" s="2" t="s">
        <v>604</v>
      </c>
      <c r="C487" t="s">
        <v>604</v>
      </c>
      <c r="D487" s="2" t="s">
        <v>61</v>
      </c>
      <c r="E487">
        <v>25</v>
      </c>
      <c r="F487" s="2"/>
      <c r="G487">
        <v>3</v>
      </c>
      <c r="H487">
        <v>0</v>
      </c>
      <c r="I487">
        <v>1</v>
      </c>
      <c r="J487">
        <v>1</v>
      </c>
      <c r="K487">
        <v>1</v>
      </c>
      <c r="L487">
        <v>11</v>
      </c>
      <c r="M487">
        <v>11</v>
      </c>
      <c r="N487">
        <v>0</v>
      </c>
      <c r="O487">
        <v>1</v>
      </c>
      <c r="P487">
        <v>11</v>
      </c>
      <c r="Q487">
        <v>11</v>
      </c>
      <c r="R487">
        <v>0.3</v>
      </c>
      <c r="S487">
        <v>3.7</v>
      </c>
      <c r="T487">
        <v>0</v>
      </c>
    </row>
    <row r="488" spans="1:20" x14ac:dyDescent="0.3">
      <c r="A488">
        <v>487</v>
      </c>
      <c r="B488" s="2" t="s">
        <v>1228</v>
      </c>
      <c r="C488" t="s">
        <v>1228</v>
      </c>
      <c r="D488" s="2" t="s">
        <v>63</v>
      </c>
      <c r="E488">
        <v>24</v>
      </c>
      <c r="F488" s="2" t="s">
        <v>1229</v>
      </c>
      <c r="G488">
        <v>16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0.1</v>
      </c>
      <c r="S488">
        <v>0.1</v>
      </c>
      <c r="T488">
        <v>0</v>
      </c>
    </row>
    <row r="489" spans="1:20" x14ac:dyDescent="0.3">
      <c r="A489">
        <v>488</v>
      </c>
      <c r="B489" s="2" t="s">
        <v>495</v>
      </c>
      <c r="C489" t="s">
        <v>495</v>
      </c>
      <c r="D489" s="2" t="s">
        <v>48</v>
      </c>
      <c r="E489">
        <v>25</v>
      </c>
      <c r="F489" s="2"/>
      <c r="G489">
        <v>16</v>
      </c>
      <c r="H489">
        <v>0</v>
      </c>
      <c r="I489">
        <v>1</v>
      </c>
      <c r="J489">
        <v>1</v>
      </c>
      <c r="K489">
        <v>1</v>
      </c>
      <c r="L489">
        <v>6</v>
      </c>
      <c r="M489">
        <v>6</v>
      </c>
      <c r="N489">
        <v>0</v>
      </c>
      <c r="O489">
        <v>0</v>
      </c>
      <c r="P489">
        <v>6</v>
      </c>
      <c r="Q489">
        <v>6</v>
      </c>
      <c r="R489">
        <v>0.1</v>
      </c>
      <c r="S489">
        <v>0.4</v>
      </c>
      <c r="T489">
        <v>0</v>
      </c>
    </row>
    <row r="490" spans="1:20" x14ac:dyDescent="0.3">
      <c r="A490">
        <v>489</v>
      </c>
      <c r="B490" s="2" t="s">
        <v>1230</v>
      </c>
      <c r="C490" t="s">
        <v>66</v>
      </c>
      <c r="D490" s="2" t="s">
        <v>67</v>
      </c>
      <c r="E490">
        <v>24</v>
      </c>
      <c r="F490" s="2" t="s">
        <v>38</v>
      </c>
      <c r="G490">
        <v>15</v>
      </c>
      <c r="H490">
        <v>15</v>
      </c>
      <c r="I490">
        <v>1</v>
      </c>
      <c r="J490">
        <v>1</v>
      </c>
      <c r="K490">
        <v>1</v>
      </c>
      <c r="L490">
        <v>6</v>
      </c>
      <c r="M490">
        <v>6</v>
      </c>
      <c r="N490">
        <v>1</v>
      </c>
      <c r="O490">
        <v>1</v>
      </c>
      <c r="P490">
        <v>6</v>
      </c>
      <c r="Q490">
        <v>6</v>
      </c>
      <c r="R490">
        <v>0.1</v>
      </c>
      <c r="S490">
        <v>0.4</v>
      </c>
      <c r="T490">
        <v>10</v>
      </c>
    </row>
    <row r="491" spans="1:20" x14ac:dyDescent="0.3">
      <c r="A491">
        <v>490</v>
      </c>
      <c r="B491" s="2" t="s">
        <v>444</v>
      </c>
      <c r="C491" t="s">
        <v>444</v>
      </c>
      <c r="D491" s="2" t="s">
        <v>180</v>
      </c>
      <c r="E491">
        <v>23</v>
      </c>
      <c r="F491" s="2"/>
      <c r="G491">
        <v>6</v>
      </c>
      <c r="H491">
        <v>0</v>
      </c>
      <c r="I491">
        <v>1</v>
      </c>
      <c r="J491">
        <v>1</v>
      </c>
      <c r="K491">
        <v>1</v>
      </c>
      <c r="L491">
        <v>9</v>
      </c>
      <c r="M491">
        <v>9</v>
      </c>
      <c r="N491">
        <v>0</v>
      </c>
      <c r="O491">
        <v>1</v>
      </c>
      <c r="P491">
        <v>9</v>
      </c>
      <c r="Q491">
        <v>9</v>
      </c>
      <c r="R491">
        <v>0.2</v>
      </c>
      <c r="S491">
        <v>1.5</v>
      </c>
      <c r="T491">
        <v>0</v>
      </c>
    </row>
    <row r="492" spans="1:20" x14ac:dyDescent="0.3">
      <c r="A492">
        <v>491</v>
      </c>
      <c r="B492" s="2" t="s">
        <v>1231</v>
      </c>
      <c r="C492" t="s">
        <v>1231</v>
      </c>
      <c r="D492" s="2" t="s">
        <v>86</v>
      </c>
      <c r="E492">
        <v>24</v>
      </c>
      <c r="F492" s="2" t="s">
        <v>1232</v>
      </c>
      <c r="G492">
        <v>16</v>
      </c>
      <c r="H492">
        <v>14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0.1</v>
      </c>
      <c r="S492">
        <v>0.1</v>
      </c>
      <c r="T492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2B82-4D0D-4C19-8555-72BFDAEAEC2A}">
  <sheetPr codeName="Sheet12"/>
  <dimension ref="A1:AJ34"/>
  <sheetViews>
    <sheetView topLeftCell="U4" workbookViewId="0">
      <selection activeCell="AC25" sqref="AC25"/>
    </sheetView>
  </sheetViews>
  <sheetFormatPr defaultRowHeight="14.4" x14ac:dyDescent="0.3"/>
  <cols>
    <col min="1" max="1" width="5.44140625" bestFit="1" customWidth="1"/>
    <col min="2" max="2" width="20.109375" bestFit="1" customWidth="1"/>
    <col min="3" max="3" width="9" bestFit="1" customWidth="1"/>
    <col min="4" max="4" width="11.6640625" bestFit="1" customWidth="1"/>
    <col min="5" max="5" width="6.21875" bestFit="1" customWidth="1"/>
    <col min="6" max="6" width="7.6640625" bestFit="1" customWidth="1"/>
    <col min="7" max="7" width="15.109375" bestFit="1" customWidth="1"/>
    <col min="8" max="8" width="11.77734375" bestFit="1" customWidth="1"/>
    <col min="9" max="9" width="14.21875" bestFit="1" customWidth="1"/>
    <col min="10" max="10" width="12.88671875" bestFit="1" customWidth="1"/>
    <col min="11" max="11" width="13.88671875" bestFit="1" customWidth="1"/>
    <col min="12" max="12" width="11.109375" bestFit="1" customWidth="1"/>
    <col min="13" max="13" width="12.88671875" bestFit="1" customWidth="1"/>
    <col min="14" max="14" width="12.21875" bestFit="1" customWidth="1"/>
    <col min="15" max="15" width="12.33203125" bestFit="1" customWidth="1"/>
    <col min="16" max="16" width="19.109375" bestFit="1" customWidth="1"/>
    <col min="17" max="17" width="13.6640625" bestFit="1" customWidth="1"/>
    <col min="18" max="18" width="13" bestFit="1" customWidth="1"/>
    <col min="19" max="19" width="13.33203125" bestFit="1" customWidth="1"/>
    <col min="20" max="20" width="12.6640625" bestFit="1" customWidth="1"/>
    <col min="21" max="21" width="13.5546875" bestFit="1" customWidth="1"/>
    <col min="22" max="22" width="14.109375" bestFit="1" customWidth="1"/>
    <col min="23" max="23" width="10.88671875" bestFit="1" customWidth="1"/>
    <col min="24" max="24" width="14.21875" bestFit="1" customWidth="1"/>
    <col min="25" max="25" width="16" bestFit="1" customWidth="1"/>
    <col min="26" max="26" width="11.44140625" bestFit="1" customWidth="1"/>
    <col min="27" max="27" width="12.88671875" bestFit="1" customWidth="1"/>
    <col min="28" max="28" width="20" bestFit="1" customWidth="1"/>
    <col min="29" max="29" width="9.6640625" style="14" bestFit="1" customWidth="1"/>
    <col min="30" max="30" width="12" style="14" bestFit="1" customWidth="1"/>
    <col min="31" max="31" width="12.5546875" style="14" bestFit="1" customWidth="1"/>
    <col min="32" max="33" width="11.88671875" style="14" bestFit="1" customWidth="1"/>
    <col min="34" max="34" width="9.5546875" style="14" bestFit="1" customWidth="1"/>
    <col min="35" max="35" width="8.5546875" style="14" bestFit="1" customWidth="1"/>
    <col min="36" max="36" width="8.88671875" style="14" bestFit="1" customWidth="1"/>
  </cols>
  <sheetData>
    <row r="1" spans="1:36" s="4" customFormat="1" ht="43.2" x14ac:dyDescent="0.3">
      <c r="A1" s="4" t="s">
        <v>0</v>
      </c>
      <c r="B1" s="4" t="s">
        <v>1022</v>
      </c>
      <c r="C1" s="4" t="s">
        <v>1131</v>
      </c>
      <c r="D1" s="4" t="s">
        <v>1098</v>
      </c>
      <c r="E1" s="4" t="s">
        <v>1051</v>
      </c>
      <c r="F1" s="4" t="s">
        <v>1099</v>
      </c>
      <c r="G1" s="4" t="s">
        <v>1132</v>
      </c>
      <c r="H1" s="4" t="s">
        <v>1101</v>
      </c>
      <c r="I1" s="4" t="s">
        <v>1102</v>
      </c>
      <c r="J1" s="4" t="s">
        <v>1133</v>
      </c>
      <c r="K1" s="4" t="s">
        <v>1134</v>
      </c>
      <c r="L1" s="4" t="s">
        <v>1135</v>
      </c>
      <c r="M1" s="4" t="s">
        <v>7</v>
      </c>
      <c r="N1" s="4" t="s">
        <v>8</v>
      </c>
      <c r="O1" s="4" t="s">
        <v>9</v>
      </c>
      <c r="P1" s="4" t="s">
        <v>1136</v>
      </c>
      <c r="Q1" s="4" t="s">
        <v>1052</v>
      </c>
      <c r="R1" s="4" t="s">
        <v>10</v>
      </c>
      <c r="S1" s="4" t="s">
        <v>11</v>
      </c>
      <c r="T1" s="4" t="s">
        <v>13</v>
      </c>
      <c r="U1" s="4" t="s">
        <v>12</v>
      </c>
      <c r="V1" s="4" t="s">
        <v>1053</v>
      </c>
      <c r="W1" s="4" t="s">
        <v>1105</v>
      </c>
      <c r="X1" s="4" t="s">
        <v>1054</v>
      </c>
      <c r="Y1" s="4" t="s">
        <v>1055</v>
      </c>
      <c r="Z1" s="4" t="s">
        <v>1107</v>
      </c>
      <c r="AA1" s="4" t="s">
        <v>1108</v>
      </c>
      <c r="AB1" s="4" t="s">
        <v>1137</v>
      </c>
      <c r="AC1" s="13" t="s">
        <v>1005</v>
      </c>
      <c r="AD1" s="13" t="s">
        <v>4433</v>
      </c>
      <c r="AE1" s="13" t="s">
        <v>1139</v>
      </c>
      <c r="AF1" s="13" t="s">
        <v>4435</v>
      </c>
      <c r="AG1" s="13" t="s">
        <v>4436</v>
      </c>
      <c r="AH1" s="13" t="s">
        <v>4437</v>
      </c>
      <c r="AI1" s="13" t="s">
        <v>1140</v>
      </c>
      <c r="AJ1" s="13" t="s">
        <v>1141</v>
      </c>
    </row>
    <row r="2" spans="1:36" x14ac:dyDescent="0.3">
      <c r="A2">
        <v>1</v>
      </c>
      <c r="B2" s="2" t="s">
        <v>1058</v>
      </c>
      <c r="C2">
        <v>16</v>
      </c>
      <c r="D2">
        <v>531</v>
      </c>
      <c r="E2">
        <v>6521</v>
      </c>
      <c r="F2">
        <v>1064</v>
      </c>
      <c r="G2">
        <v>6.1</v>
      </c>
      <c r="H2">
        <v>15</v>
      </c>
      <c r="I2">
        <v>7</v>
      </c>
      <c r="J2">
        <v>386</v>
      </c>
      <c r="K2">
        <v>289</v>
      </c>
      <c r="L2">
        <v>440</v>
      </c>
      <c r="M2">
        <v>3225</v>
      </c>
      <c r="N2">
        <v>37</v>
      </c>
      <c r="O2">
        <v>8</v>
      </c>
      <c r="P2">
        <v>6.9</v>
      </c>
      <c r="Q2">
        <v>171</v>
      </c>
      <c r="R2">
        <v>596</v>
      </c>
      <c r="S2">
        <v>3296</v>
      </c>
      <c r="T2">
        <v>21</v>
      </c>
      <c r="U2">
        <v>5.5</v>
      </c>
      <c r="V2">
        <v>188</v>
      </c>
      <c r="W2">
        <v>109</v>
      </c>
      <c r="X2">
        <v>867</v>
      </c>
      <c r="Y2">
        <v>27</v>
      </c>
      <c r="Z2">
        <v>52.1</v>
      </c>
      <c r="AA2">
        <v>8.6</v>
      </c>
      <c r="AB2">
        <v>245.99</v>
      </c>
      <c r="AC2" s="14" t="str">
        <f>VLOOKUP(Team_Offense_Table[[#This Row],[Team]],'Name Bridge'!$A$1:$B$410,2,FALSE)</f>
        <v>BAL</v>
      </c>
      <c r="AD2" s="32">
        <f>Team_Offense_Table[[#This Row],[Points For]]/Team_Offense_Table[[#This Row],[Games]]</f>
        <v>33.1875</v>
      </c>
      <c r="AE2" s="32">
        <f>Team_Offense_Table[[#This Row],[Passing Yds]]/Team_Offense_Table[[#This Row],[Games]]</f>
        <v>201.5625</v>
      </c>
      <c r="AF2" s="32">
        <f>Team_Offense_Table[[#This Row],[Rushing Yds]]/Team_Offense_Table[[#This Row],[Games]]</f>
        <v>206</v>
      </c>
      <c r="AG2" s="32">
        <f>Team_Offense_Table[[#This Row],[Rushing Att]]/Team_Offense_Table[[#This Row],[Games]]</f>
        <v>37.25</v>
      </c>
      <c r="AH2" s="32">
        <f>Team_Offense_Table[[#This Row],[Attempts]]/Team_Offense_Table[[#This Row],[Games]]</f>
        <v>27.5</v>
      </c>
      <c r="AI2" s="15">
        <f>Team_Offense_Table[[#This Row],[Rushing att per gm]]/(Team_Offense_Table[[#This Row],[Rushing att per gm]]+Team_Offense_Table[[#This Row],[Passing att per gm]])</f>
        <v>0.57528957528957525</v>
      </c>
      <c r="AJ2" s="15">
        <f>1-Team_Offense_Table[[#This Row],[% Run]]</f>
        <v>0.42471042471042475</v>
      </c>
    </row>
    <row r="3" spans="1:36" x14ac:dyDescent="0.3">
      <c r="A3">
        <v>2</v>
      </c>
      <c r="B3" s="2" t="s">
        <v>1063</v>
      </c>
      <c r="C3">
        <v>16</v>
      </c>
      <c r="D3">
        <v>479</v>
      </c>
      <c r="E3">
        <v>6097</v>
      </c>
      <c r="F3">
        <v>1012</v>
      </c>
      <c r="G3">
        <v>6</v>
      </c>
      <c r="H3">
        <v>23</v>
      </c>
      <c r="I3">
        <v>10</v>
      </c>
      <c r="J3">
        <v>336</v>
      </c>
      <c r="K3">
        <v>331</v>
      </c>
      <c r="L3">
        <v>478</v>
      </c>
      <c r="M3">
        <v>3792</v>
      </c>
      <c r="N3">
        <v>28</v>
      </c>
      <c r="O3">
        <v>13</v>
      </c>
      <c r="P3">
        <v>7.4</v>
      </c>
      <c r="Q3">
        <v>195</v>
      </c>
      <c r="R3">
        <v>498</v>
      </c>
      <c r="S3">
        <v>2305</v>
      </c>
      <c r="T3">
        <v>23</v>
      </c>
      <c r="U3">
        <v>4.5999999999999996</v>
      </c>
      <c r="V3">
        <v>110</v>
      </c>
      <c r="W3">
        <v>105</v>
      </c>
      <c r="X3">
        <v>939</v>
      </c>
      <c r="Y3">
        <v>31</v>
      </c>
      <c r="Z3">
        <v>44.3</v>
      </c>
      <c r="AA3">
        <v>12</v>
      </c>
      <c r="AB3">
        <v>146.38999999999999</v>
      </c>
      <c r="AC3" s="14" t="str">
        <f>VLOOKUP(Team_Offense_Table[[#This Row],[Team]],'Name Bridge'!$A$1:$B$410,2,FALSE)</f>
        <v>SF</v>
      </c>
      <c r="AD3" s="32">
        <f>Team_Offense_Table[[#This Row],[Points For]]/Team_Offense_Table[[#This Row],[Games]]</f>
        <v>29.9375</v>
      </c>
      <c r="AE3" s="32">
        <f>Team_Offense_Table[[#This Row],[Passing Yds]]/Team_Offense_Table[[#This Row],[Games]]</f>
        <v>237</v>
      </c>
      <c r="AF3" s="32">
        <f>Team_Offense_Table[[#This Row],[Rushing Yds]]/Team_Offense_Table[[#This Row],[Games]]</f>
        <v>144.0625</v>
      </c>
      <c r="AG3" s="32">
        <f>Team_Offense_Table[[#This Row],[Rushing Att]]/Team_Offense_Table[[#This Row],[Games]]</f>
        <v>31.125</v>
      </c>
      <c r="AH3" s="32">
        <f>Team_Offense_Table[[#This Row],[Attempts]]/Team_Offense_Table[[#This Row],[Games]]</f>
        <v>29.875</v>
      </c>
      <c r="AI3" s="15">
        <f>Team_Offense_Table[[#This Row],[Rushing att per gm]]/(Team_Offense_Table[[#This Row],[Rushing att per gm]]+Team_Offense_Table[[#This Row],[Passing att per gm]])</f>
        <v>0.51024590163934425</v>
      </c>
      <c r="AJ3" s="15">
        <f>1-Team_Offense_Table[[#This Row],[% Run]]</f>
        <v>0.48975409836065575</v>
      </c>
    </row>
    <row r="4" spans="1:36" x14ac:dyDescent="0.3">
      <c r="A4">
        <v>3</v>
      </c>
      <c r="B4" s="2" t="s">
        <v>1084</v>
      </c>
      <c r="C4">
        <v>16</v>
      </c>
      <c r="D4">
        <v>458</v>
      </c>
      <c r="E4">
        <v>6366</v>
      </c>
      <c r="F4">
        <v>1086</v>
      </c>
      <c r="G4">
        <v>5.9</v>
      </c>
      <c r="H4">
        <v>41</v>
      </c>
      <c r="I4">
        <v>11</v>
      </c>
      <c r="J4">
        <v>353</v>
      </c>
      <c r="K4">
        <v>382</v>
      </c>
      <c r="L4">
        <v>630</v>
      </c>
      <c r="M4">
        <v>4845</v>
      </c>
      <c r="N4">
        <v>33</v>
      </c>
      <c r="O4">
        <v>30</v>
      </c>
      <c r="P4">
        <v>7.2</v>
      </c>
      <c r="Q4">
        <v>244</v>
      </c>
      <c r="R4">
        <v>409</v>
      </c>
      <c r="S4">
        <v>1521</v>
      </c>
      <c r="T4">
        <v>15</v>
      </c>
      <c r="U4">
        <v>3.7</v>
      </c>
      <c r="V4">
        <v>81</v>
      </c>
      <c r="W4">
        <v>133</v>
      </c>
      <c r="X4">
        <v>1111</v>
      </c>
      <c r="Y4">
        <v>28</v>
      </c>
      <c r="Z4">
        <v>38.299999999999997</v>
      </c>
      <c r="AA4">
        <v>20.7</v>
      </c>
      <c r="AB4">
        <v>44</v>
      </c>
      <c r="AC4" s="14" t="str">
        <f>VLOOKUP(Team_Offense_Table[[#This Row],[Team]],'Name Bridge'!$A$1:$B$410,2,FALSE)</f>
        <v>TB</v>
      </c>
      <c r="AD4" s="32">
        <f>Team_Offense_Table[[#This Row],[Points For]]/Team_Offense_Table[[#This Row],[Games]]</f>
        <v>28.625</v>
      </c>
      <c r="AE4" s="32">
        <f>Team_Offense_Table[[#This Row],[Passing Yds]]/Team_Offense_Table[[#This Row],[Games]]</f>
        <v>302.8125</v>
      </c>
      <c r="AF4" s="32">
        <f>Team_Offense_Table[[#This Row],[Rushing Yds]]/Team_Offense_Table[[#This Row],[Games]]</f>
        <v>95.0625</v>
      </c>
      <c r="AG4" s="32">
        <f>Team_Offense_Table[[#This Row],[Rushing Att]]/Team_Offense_Table[[#This Row],[Games]]</f>
        <v>25.5625</v>
      </c>
      <c r="AH4" s="32">
        <f>Team_Offense_Table[[#This Row],[Attempts]]/Team_Offense_Table[[#This Row],[Games]]</f>
        <v>39.375</v>
      </c>
      <c r="AI4" s="15">
        <f>Team_Offense_Table[[#This Row],[Rushing att per gm]]/(Team_Offense_Table[[#This Row],[Rushing att per gm]]+Team_Offense_Table[[#This Row],[Passing att per gm]])</f>
        <v>0.39364773820981713</v>
      </c>
      <c r="AJ4" s="15">
        <f>1-Team_Offense_Table[[#This Row],[% Run]]</f>
        <v>0.60635226179018287</v>
      </c>
    </row>
    <row r="5" spans="1:36" x14ac:dyDescent="0.3">
      <c r="A5">
        <v>4</v>
      </c>
      <c r="B5" s="2" t="s">
        <v>1068</v>
      </c>
      <c r="C5">
        <v>16</v>
      </c>
      <c r="D5">
        <v>458</v>
      </c>
      <c r="E5">
        <v>5982</v>
      </c>
      <c r="F5">
        <v>1011</v>
      </c>
      <c r="G5">
        <v>5.9</v>
      </c>
      <c r="H5">
        <v>8</v>
      </c>
      <c r="I5">
        <v>2</v>
      </c>
      <c r="J5">
        <v>347</v>
      </c>
      <c r="K5">
        <v>418</v>
      </c>
      <c r="L5">
        <v>581</v>
      </c>
      <c r="M5">
        <v>4244</v>
      </c>
      <c r="N5">
        <v>36</v>
      </c>
      <c r="O5">
        <v>6</v>
      </c>
      <c r="P5">
        <v>7</v>
      </c>
      <c r="Q5">
        <v>230</v>
      </c>
      <c r="R5">
        <v>405</v>
      </c>
      <c r="S5">
        <v>1738</v>
      </c>
      <c r="T5">
        <v>12</v>
      </c>
      <c r="U5">
        <v>4.3</v>
      </c>
      <c r="V5">
        <v>97</v>
      </c>
      <c r="W5">
        <v>120</v>
      </c>
      <c r="X5">
        <v>1036</v>
      </c>
      <c r="Y5">
        <v>20</v>
      </c>
      <c r="Z5">
        <v>47.1</v>
      </c>
      <c r="AA5">
        <v>4.0999999999999996</v>
      </c>
      <c r="AB5">
        <v>167.04</v>
      </c>
      <c r="AC5" s="14" t="str">
        <f>VLOOKUP(Team_Offense_Table[[#This Row],[Team]],'Name Bridge'!$A$1:$B$410,2,FALSE)</f>
        <v>NO</v>
      </c>
      <c r="AD5" s="32">
        <f>Team_Offense_Table[[#This Row],[Points For]]/Team_Offense_Table[[#This Row],[Games]]</f>
        <v>28.625</v>
      </c>
      <c r="AE5" s="32">
        <f>Team_Offense_Table[[#This Row],[Passing Yds]]/Team_Offense_Table[[#This Row],[Games]]</f>
        <v>265.25</v>
      </c>
      <c r="AF5" s="32">
        <f>Team_Offense_Table[[#This Row],[Rushing Yds]]/Team_Offense_Table[[#This Row],[Games]]</f>
        <v>108.625</v>
      </c>
      <c r="AG5" s="32">
        <f>Team_Offense_Table[[#This Row],[Rushing Att]]/Team_Offense_Table[[#This Row],[Games]]</f>
        <v>25.3125</v>
      </c>
      <c r="AH5" s="32">
        <f>Team_Offense_Table[[#This Row],[Attempts]]/Team_Offense_Table[[#This Row],[Games]]</f>
        <v>36.3125</v>
      </c>
      <c r="AI5" s="15">
        <f>Team_Offense_Table[[#This Row],[Rushing att per gm]]/(Team_Offense_Table[[#This Row],[Rushing att per gm]]+Team_Offense_Table[[#This Row],[Passing att per gm]])</f>
        <v>0.41075050709939148</v>
      </c>
      <c r="AJ5" s="15">
        <f>1-Team_Offense_Table[[#This Row],[% Run]]</f>
        <v>0.58924949290060846</v>
      </c>
    </row>
    <row r="6" spans="1:36" x14ac:dyDescent="0.3">
      <c r="A6">
        <v>5</v>
      </c>
      <c r="B6" s="2" t="s">
        <v>1062</v>
      </c>
      <c r="C6">
        <v>16</v>
      </c>
      <c r="D6">
        <v>451</v>
      </c>
      <c r="E6">
        <v>6067</v>
      </c>
      <c r="F6">
        <v>976</v>
      </c>
      <c r="G6">
        <v>6.2</v>
      </c>
      <c r="H6">
        <v>15</v>
      </c>
      <c r="I6">
        <v>10</v>
      </c>
      <c r="J6">
        <v>350</v>
      </c>
      <c r="K6">
        <v>378</v>
      </c>
      <c r="L6">
        <v>576</v>
      </c>
      <c r="M6">
        <v>4498</v>
      </c>
      <c r="N6">
        <v>30</v>
      </c>
      <c r="O6">
        <v>5</v>
      </c>
      <c r="P6">
        <v>7.5</v>
      </c>
      <c r="Q6">
        <v>211</v>
      </c>
      <c r="R6">
        <v>375</v>
      </c>
      <c r="S6">
        <v>1569</v>
      </c>
      <c r="T6">
        <v>16</v>
      </c>
      <c r="U6">
        <v>4.2</v>
      </c>
      <c r="V6">
        <v>93</v>
      </c>
      <c r="W6">
        <v>107</v>
      </c>
      <c r="X6">
        <v>1029</v>
      </c>
      <c r="Y6">
        <v>46</v>
      </c>
      <c r="Z6">
        <v>49.4</v>
      </c>
      <c r="AA6">
        <v>8</v>
      </c>
      <c r="AB6">
        <v>265.38</v>
      </c>
      <c r="AC6" s="14" t="str">
        <f>VLOOKUP(Team_Offense_Table[[#This Row],[Team]],'Name Bridge'!$A$1:$B$410,2,FALSE)</f>
        <v>KC</v>
      </c>
      <c r="AD6" s="32">
        <f>Team_Offense_Table[[#This Row],[Points For]]/Team_Offense_Table[[#This Row],[Games]]</f>
        <v>28.1875</v>
      </c>
      <c r="AE6" s="32">
        <f>Team_Offense_Table[[#This Row],[Passing Yds]]/Team_Offense_Table[[#This Row],[Games]]</f>
        <v>281.125</v>
      </c>
      <c r="AF6" s="32">
        <f>Team_Offense_Table[[#This Row],[Rushing Yds]]/Team_Offense_Table[[#This Row],[Games]]</f>
        <v>98.0625</v>
      </c>
      <c r="AG6" s="32">
        <f>Team_Offense_Table[[#This Row],[Rushing Att]]/Team_Offense_Table[[#This Row],[Games]]</f>
        <v>23.4375</v>
      </c>
      <c r="AH6" s="32">
        <f>Team_Offense_Table[[#This Row],[Attempts]]/Team_Offense_Table[[#This Row],[Games]]</f>
        <v>36</v>
      </c>
      <c r="AI6" s="15">
        <f>Team_Offense_Table[[#This Row],[Rushing att per gm]]/(Team_Offense_Table[[#This Row],[Rushing att per gm]]+Team_Offense_Table[[#This Row],[Passing att per gm]])</f>
        <v>0.39432176656151419</v>
      </c>
      <c r="AJ6" s="15">
        <f>1-Team_Offense_Table[[#This Row],[% Run]]</f>
        <v>0.60567823343848581</v>
      </c>
    </row>
    <row r="7" spans="1:36" x14ac:dyDescent="0.3">
      <c r="A7">
        <v>6</v>
      </c>
      <c r="B7" s="2" t="s">
        <v>1066</v>
      </c>
      <c r="C7">
        <v>16</v>
      </c>
      <c r="D7">
        <v>434</v>
      </c>
      <c r="E7">
        <v>6904</v>
      </c>
      <c r="F7">
        <v>1069</v>
      </c>
      <c r="G7">
        <v>6.5</v>
      </c>
      <c r="H7">
        <v>18</v>
      </c>
      <c r="I7">
        <v>7</v>
      </c>
      <c r="J7">
        <v>379</v>
      </c>
      <c r="K7">
        <v>388</v>
      </c>
      <c r="L7">
        <v>597</v>
      </c>
      <c r="M7">
        <v>4751</v>
      </c>
      <c r="N7">
        <v>30</v>
      </c>
      <c r="O7">
        <v>11</v>
      </c>
      <c r="P7">
        <v>7.7</v>
      </c>
      <c r="Q7">
        <v>229</v>
      </c>
      <c r="R7">
        <v>449</v>
      </c>
      <c r="S7">
        <v>2153</v>
      </c>
      <c r="T7">
        <v>18</v>
      </c>
      <c r="U7">
        <v>4.8</v>
      </c>
      <c r="V7">
        <v>120</v>
      </c>
      <c r="W7">
        <v>109</v>
      </c>
      <c r="X7">
        <v>1008</v>
      </c>
      <c r="Y7">
        <v>30</v>
      </c>
      <c r="Z7">
        <v>44.6</v>
      </c>
      <c r="AA7">
        <v>10.3</v>
      </c>
      <c r="AB7">
        <v>214.77</v>
      </c>
      <c r="AC7" s="14" t="str">
        <f>VLOOKUP(Team_Offense_Table[[#This Row],[Team]],'Name Bridge'!$A$1:$B$410,2,FALSE)</f>
        <v>DAL</v>
      </c>
      <c r="AD7" s="32">
        <f>Team_Offense_Table[[#This Row],[Points For]]/Team_Offense_Table[[#This Row],[Games]]</f>
        <v>27.125</v>
      </c>
      <c r="AE7" s="32">
        <f>Team_Offense_Table[[#This Row],[Passing Yds]]/Team_Offense_Table[[#This Row],[Games]]</f>
        <v>296.9375</v>
      </c>
      <c r="AF7" s="32">
        <f>Team_Offense_Table[[#This Row],[Rushing Yds]]/Team_Offense_Table[[#This Row],[Games]]</f>
        <v>134.5625</v>
      </c>
      <c r="AG7" s="32">
        <f>Team_Offense_Table[[#This Row],[Rushing Att]]/Team_Offense_Table[[#This Row],[Games]]</f>
        <v>28.0625</v>
      </c>
      <c r="AH7" s="32">
        <f>Team_Offense_Table[[#This Row],[Attempts]]/Team_Offense_Table[[#This Row],[Games]]</f>
        <v>37.3125</v>
      </c>
      <c r="AI7" s="15">
        <f>Team_Offense_Table[[#This Row],[Rushing att per gm]]/(Team_Offense_Table[[#This Row],[Rushing att per gm]]+Team_Offense_Table[[#This Row],[Passing att per gm]])</f>
        <v>0.4292543021032505</v>
      </c>
      <c r="AJ7" s="15">
        <f>1-Team_Offense_Table[[#This Row],[% Run]]</f>
        <v>0.57074569789674956</v>
      </c>
    </row>
    <row r="8" spans="1:36" x14ac:dyDescent="0.3">
      <c r="A8">
        <v>7</v>
      </c>
      <c r="B8" s="2" t="s">
        <v>1056</v>
      </c>
      <c r="C8">
        <v>16</v>
      </c>
      <c r="D8">
        <v>420</v>
      </c>
      <c r="E8">
        <v>5664</v>
      </c>
      <c r="F8">
        <v>1095</v>
      </c>
      <c r="G8">
        <v>5.2</v>
      </c>
      <c r="H8">
        <v>15</v>
      </c>
      <c r="I8">
        <v>6</v>
      </c>
      <c r="J8">
        <v>338</v>
      </c>
      <c r="K8">
        <v>378</v>
      </c>
      <c r="L8">
        <v>620</v>
      </c>
      <c r="M8">
        <v>3961</v>
      </c>
      <c r="N8">
        <v>25</v>
      </c>
      <c r="O8">
        <v>9</v>
      </c>
      <c r="P8">
        <v>6.1</v>
      </c>
      <c r="Q8">
        <v>197</v>
      </c>
      <c r="R8">
        <v>447</v>
      </c>
      <c r="S8">
        <v>1703</v>
      </c>
      <c r="T8">
        <v>17</v>
      </c>
      <c r="U8">
        <v>3.8</v>
      </c>
      <c r="V8">
        <v>110</v>
      </c>
      <c r="W8">
        <v>94</v>
      </c>
      <c r="X8">
        <v>828</v>
      </c>
      <c r="Y8">
        <v>31</v>
      </c>
      <c r="Z8">
        <v>36.799999999999997</v>
      </c>
      <c r="AA8">
        <v>7.6</v>
      </c>
      <c r="AB8">
        <v>39.619999999999997</v>
      </c>
      <c r="AC8" s="14" t="str">
        <f>VLOOKUP(Team_Offense_Table[[#This Row],[Team]],'Name Bridge'!$A$1:$B$410,2,FALSE)</f>
        <v>NE</v>
      </c>
      <c r="AD8" s="32">
        <f>Team_Offense_Table[[#This Row],[Points For]]/Team_Offense_Table[[#This Row],[Games]]</f>
        <v>26.25</v>
      </c>
      <c r="AE8" s="32">
        <f>Team_Offense_Table[[#This Row],[Passing Yds]]/Team_Offense_Table[[#This Row],[Games]]</f>
        <v>247.5625</v>
      </c>
      <c r="AF8" s="32">
        <f>Team_Offense_Table[[#This Row],[Rushing Yds]]/Team_Offense_Table[[#This Row],[Games]]</f>
        <v>106.4375</v>
      </c>
      <c r="AG8" s="32">
        <f>Team_Offense_Table[[#This Row],[Rushing Att]]/Team_Offense_Table[[#This Row],[Games]]</f>
        <v>27.9375</v>
      </c>
      <c r="AH8" s="32">
        <f>Team_Offense_Table[[#This Row],[Attempts]]/Team_Offense_Table[[#This Row],[Games]]</f>
        <v>38.75</v>
      </c>
      <c r="AI8" s="15">
        <f>Team_Offense_Table[[#This Row],[Rushing att per gm]]/(Team_Offense_Table[[#This Row],[Rushing att per gm]]+Team_Offense_Table[[#This Row],[Passing att per gm]])</f>
        <v>0.41893158388003748</v>
      </c>
      <c r="AJ8" s="15">
        <f>1-Team_Offense_Table[[#This Row],[% Run]]</f>
        <v>0.58106841611996252</v>
      </c>
    </row>
    <row r="9" spans="1:36" x14ac:dyDescent="0.3">
      <c r="A9">
        <v>8</v>
      </c>
      <c r="B9" s="2" t="s">
        <v>1060</v>
      </c>
      <c r="C9">
        <v>16</v>
      </c>
      <c r="D9">
        <v>407</v>
      </c>
      <c r="E9">
        <v>5656</v>
      </c>
      <c r="F9">
        <v>970</v>
      </c>
      <c r="G9">
        <v>5.8</v>
      </c>
      <c r="H9">
        <v>20</v>
      </c>
      <c r="I9">
        <v>12</v>
      </c>
      <c r="J9">
        <v>314</v>
      </c>
      <c r="K9">
        <v>319</v>
      </c>
      <c r="L9">
        <v>466</v>
      </c>
      <c r="M9">
        <v>3523</v>
      </c>
      <c r="N9">
        <v>26</v>
      </c>
      <c r="O9">
        <v>8</v>
      </c>
      <c r="P9">
        <v>7.1</v>
      </c>
      <c r="Q9">
        <v>171</v>
      </c>
      <c r="R9">
        <v>476</v>
      </c>
      <c r="S9">
        <v>2133</v>
      </c>
      <c r="T9">
        <v>19</v>
      </c>
      <c r="U9">
        <v>4.5</v>
      </c>
      <c r="V9">
        <v>106</v>
      </c>
      <c r="W9">
        <v>96</v>
      </c>
      <c r="X9">
        <v>895</v>
      </c>
      <c r="Y9">
        <v>37</v>
      </c>
      <c r="Z9">
        <v>41.9</v>
      </c>
      <c r="AA9">
        <v>10.5</v>
      </c>
      <c r="AB9">
        <v>103.01</v>
      </c>
      <c r="AC9" s="14" t="str">
        <f>VLOOKUP(Team_Offense_Table[[#This Row],[Team]],'Name Bridge'!$A$1:$B$410,2,FALSE)</f>
        <v>MIN</v>
      </c>
      <c r="AD9" s="32">
        <f>Team_Offense_Table[[#This Row],[Points For]]/Team_Offense_Table[[#This Row],[Games]]</f>
        <v>25.4375</v>
      </c>
      <c r="AE9" s="32">
        <f>Team_Offense_Table[[#This Row],[Passing Yds]]/Team_Offense_Table[[#This Row],[Games]]</f>
        <v>220.1875</v>
      </c>
      <c r="AF9" s="32">
        <f>Team_Offense_Table[[#This Row],[Rushing Yds]]/Team_Offense_Table[[#This Row],[Games]]</f>
        <v>133.3125</v>
      </c>
      <c r="AG9" s="32">
        <f>Team_Offense_Table[[#This Row],[Rushing Att]]/Team_Offense_Table[[#This Row],[Games]]</f>
        <v>29.75</v>
      </c>
      <c r="AH9" s="32">
        <f>Team_Offense_Table[[#This Row],[Attempts]]/Team_Offense_Table[[#This Row],[Games]]</f>
        <v>29.125</v>
      </c>
      <c r="AI9" s="15">
        <f>Team_Offense_Table[[#This Row],[Rushing att per gm]]/(Team_Offense_Table[[#This Row],[Rushing att per gm]]+Team_Offense_Table[[#This Row],[Passing att per gm]])</f>
        <v>0.50530785562632696</v>
      </c>
      <c r="AJ9" s="15">
        <f>1-Team_Offense_Table[[#This Row],[% Run]]</f>
        <v>0.49469214437367304</v>
      </c>
    </row>
    <row r="10" spans="1:36" x14ac:dyDescent="0.3">
      <c r="A10">
        <v>9</v>
      </c>
      <c r="B10" s="2" t="s">
        <v>1077</v>
      </c>
      <c r="C10">
        <v>16</v>
      </c>
      <c r="D10">
        <v>405</v>
      </c>
      <c r="E10">
        <v>5991</v>
      </c>
      <c r="F10">
        <v>1046</v>
      </c>
      <c r="G10">
        <v>5.7</v>
      </c>
      <c r="H10">
        <v>20</v>
      </c>
      <c r="I10">
        <v>14</v>
      </c>
      <c r="J10">
        <v>341</v>
      </c>
      <c r="K10">
        <v>341</v>
      </c>
      <c r="L10">
        <v>517</v>
      </c>
      <c r="M10">
        <v>3791</v>
      </c>
      <c r="N10">
        <v>31</v>
      </c>
      <c r="O10">
        <v>6</v>
      </c>
      <c r="P10">
        <v>6.7</v>
      </c>
      <c r="Q10">
        <v>190</v>
      </c>
      <c r="R10">
        <v>481</v>
      </c>
      <c r="S10">
        <v>2200</v>
      </c>
      <c r="T10">
        <v>15</v>
      </c>
      <c r="U10">
        <v>4.5999999999999996</v>
      </c>
      <c r="V10">
        <v>121</v>
      </c>
      <c r="W10">
        <v>109</v>
      </c>
      <c r="X10">
        <v>882</v>
      </c>
      <c r="Y10">
        <v>30</v>
      </c>
      <c r="Z10">
        <v>36.9</v>
      </c>
      <c r="AA10">
        <v>10.199999999999999</v>
      </c>
      <c r="AB10">
        <v>90.55</v>
      </c>
      <c r="AC10" s="14" t="str">
        <f>VLOOKUP(Team_Offense_Table[[#This Row],[Team]],'Name Bridge'!$A$1:$B$410,2,FALSE)</f>
        <v>SEA</v>
      </c>
      <c r="AD10" s="32">
        <f>Team_Offense_Table[[#This Row],[Points For]]/Team_Offense_Table[[#This Row],[Games]]</f>
        <v>25.3125</v>
      </c>
      <c r="AE10" s="32">
        <f>Team_Offense_Table[[#This Row],[Passing Yds]]/Team_Offense_Table[[#This Row],[Games]]</f>
        <v>236.9375</v>
      </c>
      <c r="AF10" s="32">
        <f>Team_Offense_Table[[#This Row],[Rushing Yds]]/Team_Offense_Table[[#This Row],[Games]]</f>
        <v>137.5</v>
      </c>
      <c r="AG10" s="32">
        <f>Team_Offense_Table[[#This Row],[Rushing Att]]/Team_Offense_Table[[#This Row],[Games]]</f>
        <v>30.0625</v>
      </c>
      <c r="AH10" s="32">
        <f>Team_Offense_Table[[#This Row],[Attempts]]/Team_Offense_Table[[#This Row],[Games]]</f>
        <v>32.3125</v>
      </c>
      <c r="AI10" s="15">
        <f>Team_Offense_Table[[#This Row],[Rushing att per gm]]/(Team_Offense_Table[[#This Row],[Rushing att per gm]]+Team_Offense_Table[[#This Row],[Passing att per gm]])</f>
        <v>0.4819639278557114</v>
      </c>
      <c r="AJ10" s="15">
        <f>1-Team_Offense_Table[[#This Row],[% Run]]</f>
        <v>0.5180360721442886</v>
      </c>
    </row>
    <row r="11" spans="1:36" x14ac:dyDescent="0.3">
      <c r="A11">
        <v>10</v>
      </c>
      <c r="B11" s="2" t="s">
        <v>1067</v>
      </c>
      <c r="C11">
        <v>16</v>
      </c>
      <c r="D11">
        <v>402</v>
      </c>
      <c r="E11">
        <v>5805</v>
      </c>
      <c r="F11">
        <v>949</v>
      </c>
      <c r="G11">
        <v>6.1</v>
      </c>
      <c r="H11">
        <v>17</v>
      </c>
      <c r="I11">
        <v>9</v>
      </c>
      <c r="J11">
        <v>317</v>
      </c>
      <c r="K11">
        <v>297</v>
      </c>
      <c r="L11">
        <v>448</v>
      </c>
      <c r="M11">
        <v>3582</v>
      </c>
      <c r="N11">
        <v>29</v>
      </c>
      <c r="O11">
        <v>8</v>
      </c>
      <c r="P11">
        <v>7.1</v>
      </c>
      <c r="Q11">
        <v>177</v>
      </c>
      <c r="R11">
        <v>445</v>
      </c>
      <c r="S11">
        <v>2223</v>
      </c>
      <c r="T11">
        <v>21</v>
      </c>
      <c r="U11">
        <v>5</v>
      </c>
      <c r="V11">
        <v>104</v>
      </c>
      <c r="W11">
        <v>99</v>
      </c>
      <c r="X11">
        <v>932</v>
      </c>
      <c r="Y11">
        <v>36</v>
      </c>
      <c r="Z11">
        <v>31.7</v>
      </c>
      <c r="AA11">
        <v>8.1999999999999993</v>
      </c>
      <c r="AB11">
        <v>119.88</v>
      </c>
      <c r="AC11" s="14" t="str">
        <f>VLOOKUP(Team_Offense_Table[[#This Row],[Team]],'Name Bridge'!$A$1:$B$410,2,FALSE)</f>
        <v>TEN</v>
      </c>
      <c r="AD11" s="32">
        <f>Team_Offense_Table[[#This Row],[Points For]]/Team_Offense_Table[[#This Row],[Games]]</f>
        <v>25.125</v>
      </c>
      <c r="AE11" s="32">
        <f>Team_Offense_Table[[#This Row],[Passing Yds]]/Team_Offense_Table[[#This Row],[Games]]</f>
        <v>223.875</v>
      </c>
      <c r="AF11" s="32">
        <f>Team_Offense_Table[[#This Row],[Rushing Yds]]/Team_Offense_Table[[#This Row],[Games]]</f>
        <v>138.9375</v>
      </c>
      <c r="AG11" s="32">
        <f>Team_Offense_Table[[#This Row],[Rushing Att]]/Team_Offense_Table[[#This Row],[Games]]</f>
        <v>27.8125</v>
      </c>
      <c r="AH11" s="32">
        <f>Team_Offense_Table[[#This Row],[Attempts]]/Team_Offense_Table[[#This Row],[Games]]</f>
        <v>28</v>
      </c>
      <c r="AI11" s="15">
        <f>Team_Offense_Table[[#This Row],[Rushing att per gm]]/(Team_Offense_Table[[#This Row],[Rushing att per gm]]+Team_Offense_Table[[#This Row],[Passing att per gm]])</f>
        <v>0.49832026875699886</v>
      </c>
      <c r="AJ11" s="15">
        <f>1-Team_Offense_Table[[#This Row],[% Run]]</f>
        <v>0.50167973124300114</v>
      </c>
    </row>
    <row r="12" spans="1:36" x14ac:dyDescent="0.3">
      <c r="A12">
        <v>11</v>
      </c>
      <c r="B12" s="2" t="s">
        <v>1072</v>
      </c>
      <c r="C12">
        <v>16</v>
      </c>
      <c r="D12">
        <v>394</v>
      </c>
      <c r="E12">
        <v>5998</v>
      </c>
      <c r="F12">
        <v>1055</v>
      </c>
      <c r="G12">
        <v>5.7</v>
      </c>
      <c r="H12">
        <v>24</v>
      </c>
      <c r="I12">
        <v>7</v>
      </c>
      <c r="J12">
        <v>342</v>
      </c>
      <c r="K12">
        <v>397</v>
      </c>
      <c r="L12">
        <v>632</v>
      </c>
      <c r="M12">
        <v>4499</v>
      </c>
      <c r="N12">
        <v>22</v>
      </c>
      <c r="O12">
        <v>17</v>
      </c>
      <c r="P12">
        <v>6.9</v>
      </c>
      <c r="Q12">
        <v>222</v>
      </c>
      <c r="R12">
        <v>401</v>
      </c>
      <c r="S12">
        <v>1499</v>
      </c>
      <c r="T12">
        <v>20</v>
      </c>
      <c r="U12">
        <v>3.7</v>
      </c>
      <c r="V12">
        <v>92</v>
      </c>
      <c r="W12">
        <v>118</v>
      </c>
      <c r="X12">
        <v>899</v>
      </c>
      <c r="Y12">
        <v>28</v>
      </c>
      <c r="Z12">
        <v>36</v>
      </c>
      <c r="AA12">
        <v>12.9</v>
      </c>
      <c r="AB12">
        <v>42.09</v>
      </c>
      <c r="AC12" s="14" t="str">
        <f>VLOOKUP(Team_Offense_Table[[#This Row],[Team]],'Name Bridge'!$A$1:$B$410,2,FALSE)</f>
        <v>LAR</v>
      </c>
      <c r="AD12" s="32">
        <f>Team_Offense_Table[[#This Row],[Points For]]/Team_Offense_Table[[#This Row],[Games]]</f>
        <v>24.625</v>
      </c>
      <c r="AE12" s="32">
        <f>Team_Offense_Table[[#This Row],[Passing Yds]]/Team_Offense_Table[[#This Row],[Games]]</f>
        <v>281.1875</v>
      </c>
      <c r="AF12" s="32">
        <f>Team_Offense_Table[[#This Row],[Rushing Yds]]/Team_Offense_Table[[#This Row],[Games]]</f>
        <v>93.6875</v>
      </c>
      <c r="AG12" s="32">
        <f>Team_Offense_Table[[#This Row],[Rushing Att]]/Team_Offense_Table[[#This Row],[Games]]</f>
        <v>25.0625</v>
      </c>
      <c r="AH12" s="32">
        <f>Team_Offense_Table[[#This Row],[Attempts]]/Team_Offense_Table[[#This Row],[Games]]</f>
        <v>39.5</v>
      </c>
      <c r="AI12" s="15">
        <f>Team_Offense_Table[[#This Row],[Rushing att per gm]]/(Team_Offense_Table[[#This Row],[Rushing att per gm]]+Team_Offense_Table[[#This Row],[Passing att per gm]])</f>
        <v>0.38818973862536305</v>
      </c>
      <c r="AJ12" s="15">
        <f>1-Team_Offense_Table[[#This Row],[% Run]]</f>
        <v>0.61181026137463701</v>
      </c>
    </row>
    <row r="13" spans="1:36" x14ac:dyDescent="0.3">
      <c r="A13">
        <v>12</v>
      </c>
      <c r="B13" s="2" t="s">
        <v>1070</v>
      </c>
      <c r="C13">
        <v>16</v>
      </c>
      <c r="D13">
        <v>385</v>
      </c>
      <c r="E13">
        <v>5772</v>
      </c>
      <c r="F13">
        <v>1104</v>
      </c>
      <c r="G13">
        <v>5.2</v>
      </c>
      <c r="H13">
        <v>23</v>
      </c>
      <c r="I13">
        <v>15</v>
      </c>
      <c r="J13">
        <v>354</v>
      </c>
      <c r="K13">
        <v>391</v>
      </c>
      <c r="L13">
        <v>613</v>
      </c>
      <c r="M13">
        <v>3833</v>
      </c>
      <c r="N13">
        <v>27</v>
      </c>
      <c r="O13">
        <v>8</v>
      </c>
      <c r="P13">
        <v>5.9</v>
      </c>
      <c r="Q13">
        <v>215</v>
      </c>
      <c r="R13">
        <v>454</v>
      </c>
      <c r="S13">
        <v>1939</v>
      </c>
      <c r="T13">
        <v>16</v>
      </c>
      <c r="U13">
        <v>4.3</v>
      </c>
      <c r="V13">
        <v>104</v>
      </c>
      <c r="W13">
        <v>100</v>
      </c>
      <c r="X13">
        <v>836</v>
      </c>
      <c r="Y13">
        <v>35</v>
      </c>
      <c r="Z13">
        <v>35.5</v>
      </c>
      <c r="AA13">
        <v>10.4</v>
      </c>
      <c r="AB13">
        <v>67.849999999999994</v>
      </c>
      <c r="AC13" s="14" t="str">
        <f>VLOOKUP(Team_Offense_Table[[#This Row],[Team]],'Name Bridge'!$A$1:$B$410,2,FALSE)</f>
        <v>PHI</v>
      </c>
      <c r="AD13" s="32">
        <f>Team_Offense_Table[[#This Row],[Points For]]/Team_Offense_Table[[#This Row],[Games]]</f>
        <v>24.0625</v>
      </c>
      <c r="AE13" s="32">
        <f>Team_Offense_Table[[#This Row],[Passing Yds]]/Team_Offense_Table[[#This Row],[Games]]</f>
        <v>239.5625</v>
      </c>
      <c r="AF13" s="32">
        <f>Team_Offense_Table[[#This Row],[Rushing Yds]]/Team_Offense_Table[[#This Row],[Games]]</f>
        <v>121.1875</v>
      </c>
      <c r="AG13" s="32">
        <f>Team_Offense_Table[[#This Row],[Rushing Att]]/Team_Offense_Table[[#This Row],[Games]]</f>
        <v>28.375</v>
      </c>
      <c r="AH13" s="32">
        <f>Team_Offense_Table[[#This Row],[Attempts]]/Team_Offense_Table[[#This Row],[Games]]</f>
        <v>38.3125</v>
      </c>
      <c r="AI13" s="15">
        <f>Team_Offense_Table[[#This Row],[Rushing att per gm]]/(Team_Offense_Table[[#This Row],[Rushing att per gm]]+Team_Offense_Table[[#This Row],[Passing att per gm]])</f>
        <v>0.42549203373945643</v>
      </c>
      <c r="AJ13" s="15">
        <f>1-Team_Offense_Table[[#This Row],[% Run]]</f>
        <v>0.57450796626054357</v>
      </c>
    </row>
    <row r="14" spans="1:36" x14ac:dyDescent="0.3">
      <c r="A14">
        <v>13</v>
      </c>
      <c r="B14" s="2" t="s">
        <v>1078</v>
      </c>
      <c r="C14">
        <v>16</v>
      </c>
      <c r="D14">
        <v>381</v>
      </c>
      <c r="E14">
        <v>6075</v>
      </c>
      <c r="F14">
        <v>1096</v>
      </c>
      <c r="G14">
        <v>5.5</v>
      </c>
      <c r="H14">
        <v>25</v>
      </c>
      <c r="I14">
        <v>10</v>
      </c>
      <c r="J14">
        <v>383</v>
      </c>
      <c r="K14">
        <v>459</v>
      </c>
      <c r="L14">
        <v>684</v>
      </c>
      <c r="M14">
        <v>4714</v>
      </c>
      <c r="N14">
        <v>29</v>
      </c>
      <c r="O14">
        <v>15</v>
      </c>
      <c r="P14">
        <v>6.4</v>
      </c>
      <c r="Q14">
        <v>258</v>
      </c>
      <c r="R14">
        <v>362</v>
      </c>
      <c r="S14">
        <v>1361</v>
      </c>
      <c r="T14">
        <v>10</v>
      </c>
      <c r="U14">
        <v>3.8</v>
      </c>
      <c r="V14">
        <v>84</v>
      </c>
      <c r="W14">
        <v>119</v>
      </c>
      <c r="X14">
        <v>956</v>
      </c>
      <c r="Y14">
        <v>41</v>
      </c>
      <c r="Z14">
        <v>41.3</v>
      </c>
      <c r="AA14">
        <v>13.4</v>
      </c>
      <c r="AB14">
        <v>104.51</v>
      </c>
      <c r="AC14" s="14" t="str">
        <f>VLOOKUP(Team_Offense_Table[[#This Row],[Team]],'Name Bridge'!$A$1:$B$410,2,FALSE)</f>
        <v>ATL</v>
      </c>
      <c r="AD14" s="32">
        <f>Team_Offense_Table[[#This Row],[Points For]]/Team_Offense_Table[[#This Row],[Games]]</f>
        <v>23.8125</v>
      </c>
      <c r="AE14" s="32">
        <f>Team_Offense_Table[[#This Row],[Passing Yds]]/Team_Offense_Table[[#This Row],[Games]]</f>
        <v>294.625</v>
      </c>
      <c r="AF14" s="32">
        <f>Team_Offense_Table[[#This Row],[Rushing Yds]]/Team_Offense_Table[[#This Row],[Games]]</f>
        <v>85.0625</v>
      </c>
      <c r="AG14" s="32">
        <f>Team_Offense_Table[[#This Row],[Rushing Att]]/Team_Offense_Table[[#This Row],[Games]]</f>
        <v>22.625</v>
      </c>
      <c r="AH14" s="32">
        <f>Team_Offense_Table[[#This Row],[Attempts]]/Team_Offense_Table[[#This Row],[Games]]</f>
        <v>42.75</v>
      </c>
      <c r="AI14" s="15">
        <f>Team_Offense_Table[[#This Row],[Rushing att per gm]]/(Team_Offense_Table[[#This Row],[Rushing att per gm]]+Team_Offense_Table[[#This Row],[Passing att per gm]])</f>
        <v>0.34608030592734224</v>
      </c>
      <c r="AJ14" s="15">
        <f>1-Team_Offense_Table[[#This Row],[% Run]]</f>
        <v>0.65391969407265771</v>
      </c>
    </row>
    <row r="15" spans="1:36" x14ac:dyDescent="0.3">
      <c r="A15">
        <v>14</v>
      </c>
      <c r="B15" s="2" t="s">
        <v>1074</v>
      </c>
      <c r="C15">
        <v>16</v>
      </c>
      <c r="D15">
        <v>378</v>
      </c>
      <c r="E15">
        <v>5792</v>
      </c>
      <c r="F15">
        <v>1017</v>
      </c>
      <c r="G15">
        <v>5.7</v>
      </c>
      <c r="H15">
        <v>22</v>
      </c>
      <c r="I15">
        <v>8</v>
      </c>
      <c r="J15">
        <v>346</v>
      </c>
      <c r="K15">
        <v>355</v>
      </c>
      <c r="L15">
        <v>534</v>
      </c>
      <c r="M15">
        <v>3783</v>
      </c>
      <c r="N15">
        <v>27</v>
      </c>
      <c r="O15">
        <v>14</v>
      </c>
      <c r="P15">
        <v>6.5</v>
      </c>
      <c r="Q15">
        <v>203</v>
      </c>
      <c r="R15">
        <v>434</v>
      </c>
      <c r="S15">
        <v>2009</v>
      </c>
      <c r="T15">
        <v>17</v>
      </c>
      <c r="U15">
        <v>4.5999999999999996</v>
      </c>
      <c r="V15">
        <v>112</v>
      </c>
      <c r="W15">
        <v>111</v>
      </c>
      <c r="X15">
        <v>892</v>
      </c>
      <c r="Y15">
        <v>31</v>
      </c>
      <c r="Z15">
        <v>37.700000000000003</v>
      </c>
      <c r="AA15">
        <v>12</v>
      </c>
      <c r="AB15">
        <v>121.67</v>
      </c>
      <c r="AC15" s="14" t="str">
        <f>VLOOKUP(Team_Offense_Table[[#This Row],[Team]],'Name Bridge'!$A$1:$B$410,2,FALSE)</f>
        <v>HOU</v>
      </c>
      <c r="AD15" s="32">
        <f>Team_Offense_Table[[#This Row],[Points For]]/Team_Offense_Table[[#This Row],[Games]]</f>
        <v>23.625</v>
      </c>
      <c r="AE15" s="32">
        <f>Team_Offense_Table[[#This Row],[Passing Yds]]/Team_Offense_Table[[#This Row],[Games]]</f>
        <v>236.4375</v>
      </c>
      <c r="AF15" s="32">
        <f>Team_Offense_Table[[#This Row],[Rushing Yds]]/Team_Offense_Table[[#This Row],[Games]]</f>
        <v>125.5625</v>
      </c>
      <c r="AG15" s="32">
        <f>Team_Offense_Table[[#This Row],[Rushing Att]]/Team_Offense_Table[[#This Row],[Games]]</f>
        <v>27.125</v>
      </c>
      <c r="AH15" s="32">
        <f>Team_Offense_Table[[#This Row],[Attempts]]/Team_Offense_Table[[#This Row],[Games]]</f>
        <v>33.375</v>
      </c>
      <c r="AI15" s="15">
        <f>Team_Offense_Table[[#This Row],[Rushing att per gm]]/(Team_Offense_Table[[#This Row],[Rushing att per gm]]+Team_Offense_Table[[#This Row],[Passing att per gm]])</f>
        <v>0.44834710743801653</v>
      </c>
      <c r="AJ15" s="15">
        <f>1-Team_Offense_Table[[#This Row],[% Run]]</f>
        <v>0.55165289256198347</v>
      </c>
    </row>
    <row r="16" spans="1:36" x14ac:dyDescent="0.3">
      <c r="A16">
        <v>15</v>
      </c>
      <c r="B16" s="2" t="s">
        <v>1064</v>
      </c>
      <c r="C16">
        <v>16</v>
      </c>
      <c r="D16">
        <v>376</v>
      </c>
      <c r="E16">
        <v>5528</v>
      </c>
      <c r="F16">
        <v>1020</v>
      </c>
      <c r="G16">
        <v>5.4</v>
      </c>
      <c r="H16">
        <v>13</v>
      </c>
      <c r="I16">
        <v>9</v>
      </c>
      <c r="J16">
        <v>320</v>
      </c>
      <c r="K16">
        <v>356</v>
      </c>
      <c r="L16">
        <v>573</v>
      </c>
      <c r="M16">
        <v>3733</v>
      </c>
      <c r="N16">
        <v>26</v>
      </c>
      <c r="O16">
        <v>4</v>
      </c>
      <c r="P16">
        <v>6.1</v>
      </c>
      <c r="Q16">
        <v>190</v>
      </c>
      <c r="R16">
        <v>411</v>
      </c>
      <c r="S16">
        <v>1795</v>
      </c>
      <c r="T16">
        <v>18</v>
      </c>
      <c r="U16">
        <v>4.4000000000000004</v>
      </c>
      <c r="V16">
        <v>90</v>
      </c>
      <c r="W16">
        <v>100</v>
      </c>
      <c r="X16">
        <v>774</v>
      </c>
      <c r="Y16">
        <v>40</v>
      </c>
      <c r="Z16">
        <v>37.1</v>
      </c>
      <c r="AA16">
        <v>6.9</v>
      </c>
      <c r="AB16">
        <v>118.4</v>
      </c>
      <c r="AC16" s="14" t="str">
        <f>VLOOKUP(Team_Offense_Table[[#This Row],[Team]],'Name Bridge'!$A$1:$B$410,2,FALSE)</f>
        <v>GB</v>
      </c>
      <c r="AD16" s="32">
        <f>Team_Offense_Table[[#This Row],[Points For]]/Team_Offense_Table[[#This Row],[Games]]</f>
        <v>23.5</v>
      </c>
      <c r="AE16" s="32">
        <f>Team_Offense_Table[[#This Row],[Passing Yds]]/Team_Offense_Table[[#This Row],[Games]]</f>
        <v>233.3125</v>
      </c>
      <c r="AF16" s="32">
        <f>Team_Offense_Table[[#This Row],[Rushing Yds]]/Team_Offense_Table[[#This Row],[Games]]</f>
        <v>112.1875</v>
      </c>
      <c r="AG16" s="32">
        <f>Team_Offense_Table[[#This Row],[Rushing Att]]/Team_Offense_Table[[#This Row],[Games]]</f>
        <v>25.6875</v>
      </c>
      <c r="AH16" s="32">
        <f>Team_Offense_Table[[#This Row],[Attempts]]/Team_Offense_Table[[#This Row],[Games]]</f>
        <v>35.8125</v>
      </c>
      <c r="AI16" s="15">
        <f>Team_Offense_Table[[#This Row],[Rushing att per gm]]/(Team_Offense_Table[[#This Row],[Rushing att per gm]]+Team_Offense_Table[[#This Row],[Passing att per gm]])</f>
        <v>0.41768292682926828</v>
      </c>
      <c r="AJ16" s="15">
        <f>1-Team_Offense_Table[[#This Row],[% Run]]</f>
        <v>0.58231707317073167</v>
      </c>
    </row>
    <row r="17" spans="1:36" x14ac:dyDescent="0.3">
      <c r="A17">
        <v>16</v>
      </c>
      <c r="B17" s="2" t="s">
        <v>1083</v>
      </c>
      <c r="C17">
        <v>16</v>
      </c>
      <c r="D17">
        <v>361</v>
      </c>
      <c r="E17">
        <v>5467</v>
      </c>
      <c r="F17">
        <v>1000</v>
      </c>
      <c r="G17">
        <v>5.5</v>
      </c>
      <c r="H17">
        <v>18</v>
      </c>
      <c r="I17">
        <v>6</v>
      </c>
      <c r="J17">
        <v>314</v>
      </c>
      <c r="K17">
        <v>355</v>
      </c>
      <c r="L17">
        <v>554</v>
      </c>
      <c r="M17">
        <v>3477</v>
      </c>
      <c r="N17">
        <v>20</v>
      </c>
      <c r="O17">
        <v>12</v>
      </c>
      <c r="P17">
        <v>5.8</v>
      </c>
      <c r="Q17">
        <v>176</v>
      </c>
      <c r="R17">
        <v>396</v>
      </c>
      <c r="S17">
        <v>1990</v>
      </c>
      <c r="T17">
        <v>18</v>
      </c>
      <c r="U17">
        <v>5</v>
      </c>
      <c r="V17">
        <v>109</v>
      </c>
      <c r="W17">
        <v>121</v>
      </c>
      <c r="X17">
        <v>956</v>
      </c>
      <c r="Y17">
        <v>29</v>
      </c>
      <c r="Z17">
        <v>38.799999999999997</v>
      </c>
      <c r="AA17">
        <v>10.1</v>
      </c>
      <c r="AB17">
        <v>67.36</v>
      </c>
      <c r="AC17" s="14" t="str">
        <f>VLOOKUP(Team_Offense_Table[[#This Row],[Team]],'Name Bridge'!$A$1:$B$410,2,FALSE)</f>
        <v>ARI</v>
      </c>
      <c r="AD17" s="32">
        <f>Team_Offense_Table[[#This Row],[Points For]]/Team_Offense_Table[[#This Row],[Games]]</f>
        <v>22.5625</v>
      </c>
      <c r="AE17" s="32">
        <f>Team_Offense_Table[[#This Row],[Passing Yds]]/Team_Offense_Table[[#This Row],[Games]]</f>
        <v>217.3125</v>
      </c>
      <c r="AF17" s="32">
        <f>Team_Offense_Table[[#This Row],[Rushing Yds]]/Team_Offense_Table[[#This Row],[Games]]</f>
        <v>124.375</v>
      </c>
      <c r="AG17" s="32">
        <f>Team_Offense_Table[[#This Row],[Rushing Att]]/Team_Offense_Table[[#This Row],[Games]]</f>
        <v>24.75</v>
      </c>
      <c r="AH17" s="32">
        <f>Team_Offense_Table[[#This Row],[Attempts]]/Team_Offense_Table[[#This Row],[Games]]</f>
        <v>34.625</v>
      </c>
      <c r="AI17" s="15">
        <f>Team_Offense_Table[[#This Row],[Rushing att per gm]]/(Team_Offense_Table[[#This Row],[Rushing att per gm]]+Team_Offense_Table[[#This Row],[Passing att per gm]])</f>
        <v>0.4168421052631579</v>
      </c>
      <c r="AJ17" s="15">
        <f>1-Team_Offense_Table[[#This Row],[% Run]]</f>
        <v>0.5831578947368421</v>
      </c>
    </row>
    <row r="18" spans="1:36" x14ac:dyDescent="0.3">
      <c r="A18">
        <v>17</v>
      </c>
      <c r="B18" s="2" t="s">
        <v>1073</v>
      </c>
      <c r="C18">
        <v>16</v>
      </c>
      <c r="D18">
        <v>361</v>
      </c>
      <c r="E18">
        <v>5238</v>
      </c>
      <c r="F18">
        <v>1016</v>
      </c>
      <c r="G18">
        <v>5.2</v>
      </c>
      <c r="H18">
        <v>21</v>
      </c>
      <c r="I18">
        <v>11</v>
      </c>
      <c r="J18">
        <v>340</v>
      </c>
      <c r="K18">
        <v>307</v>
      </c>
      <c r="L18">
        <v>513</v>
      </c>
      <c r="M18">
        <v>3108</v>
      </c>
      <c r="N18">
        <v>22</v>
      </c>
      <c r="O18">
        <v>10</v>
      </c>
      <c r="P18">
        <v>5.7</v>
      </c>
      <c r="Q18">
        <v>165</v>
      </c>
      <c r="R18">
        <v>471</v>
      </c>
      <c r="S18">
        <v>2130</v>
      </c>
      <c r="T18">
        <v>17</v>
      </c>
      <c r="U18">
        <v>4.5</v>
      </c>
      <c r="V18">
        <v>131</v>
      </c>
      <c r="W18">
        <v>79</v>
      </c>
      <c r="X18">
        <v>670</v>
      </c>
      <c r="Y18">
        <v>44</v>
      </c>
      <c r="Z18">
        <v>36.1</v>
      </c>
      <c r="AA18">
        <v>11.4</v>
      </c>
      <c r="AB18">
        <v>78.8</v>
      </c>
      <c r="AC18" s="14" t="str">
        <f>VLOOKUP(Team_Offense_Table[[#This Row],[Team]],'Name Bridge'!$A$1:$B$410,2,FALSE)</f>
        <v>IND</v>
      </c>
      <c r="AD18" s="32">
        <f>Team_Offense_Table[[#This Row],[Points For]]/Team_Offense_Table[[#This Row],[Games]]</f>
        <v>22.5625</v>
      </c>
      <c r="AE18" s="32">
        <f>Team_Offense_Table[[#This Row],[Passing Yds]]/Team_Offense_Table[[#This Row],[Games]]</f>
        <v>194.25</v>
      </c>
      <c r="AF18" s="32">
        <f>Team_Offense_Table[[#This Row],[Rushing Yds]]/Team_Offense_Table[[#This Row],[Games]]</f>
        <v>133.125</v>
      </c>
      <c r="AG18" s="32">
        <f>Team_Offense_Table[[#This Row],[Rushing Att]]/Team_Offense_Table[[#This Row],[Games]]</f>
        <v>29.4375</v>
      </c>
      <c r="AH18" s="32">
        <f>Team_Offense_Table[[#This Row],[Attempts]]/Team_Offense_Table[[#This Row],[Games]]</f>
        <v>32.0625</v>
      </c>
      <c r="AI18" s="15">
        <f>Team_Offense_Table[[#This Row],[Rushing att per gm]]/(Team_Offense_Table[[#This Row],[Rushing att per gm]]+Team_Offense_Table[[#This Row],[Passing att per gm]])</f>
        <v>0.47865853658536583</v>
      </c>
      <c r="AJ18" s="15">
        <f>1-Team_Offense_Table[[#This Row],[% Run]]</f>
        <v>0.52134146341463417</v>
      </c>
    </row>
    <row r="19" spans="1:36" x14ac:dyDescent="0.3">
      <c r="A19">
        <v>18</v>
      </c>
      <c r="B19" s="2" t="s">
        <v>1081</v>
      </c>
      <c r="C19">
        <v>16</v>
      </c>
      <c r="D19">
        <v>341</v>
      </c>
      <c r="E19">
        <v>5549</v>
      </c>
      <c r="F19">
        <v>1021</v>
      </c>
      <c r="G19">
        <v>5.4</v>
      </c>
      <c r="H19">
        <v>23</v>
      </c>
      <c r="I19">
        <v>8</v>
      </c>
      <c r="J19">
        <v>313</v>
      </c>
      <c r="K19">
        <v>344</v>
      </c>
      <c r="L19">
        <v>571</v>
      </c>
      <c r="M19">
        <v>3900</v>
      </c>
      <c r="N19">
        <v>28</v>
      </c>
      <c r="O19">
        <v>15</v>
      </c>
      <c r="P19">
        <v>6.4</v>
      </c>
      <c r="Q19">
        <v>196</v>
      </c>
      <c r="R19">
        <v>407</v>
      </c>
      <c r="S19">
        <v>1649</v>
      </c>
      <c r="T19">
        <v>7</v>
      </c>
      <c r="U19">
        <v>4.0999999999999996</v>
      </c>
      <c r="V19">
        <v>82</v>
      </c>
      <c r="W19">
        <v>113</v>
      </c>
      <c r="X19">
        <v>937</v>
      </c>
      <c r="Y19">
        <v>35</v>
      </c>
      <c r="Z19">
        <v>33.299999999999997</v>
      </c>
      <c r="AA19">
        <v>11.7</v>
      </c>
      <c r="AB19">
        <v>33.07</v>
      </c>
      <c r="AC19" s="14" t="str">
        <f>VLOOKUP(Team_Offense_Table[[#This Row],[Team]],'Name Bridge'!$A$1:$B$410,2,FALSE)</f>
        <v>DET</v>
      </c>
      <c r="AD19" s="32">
        <f>Team_Offense_Table[[#This Row],[Points For]]/Team_Offense_Table[[#This Row],[Games]]</f>
        <v>21.3125</v>
      </c>
      <c r="AE19" s="32">
        <f>Team_Offense_Table[[#This Row],[Passing Yds]]/Team_Offense_Table[[#This Row],[Games]]</f>
        <v>243.75</v>
      </c>
      <c r="AF19" s="32">
        <f>Team_Offense_Table[[#This Row],[Rushing Yds]]/Team_Offense_Table[[#This Row],[Games]]</f>
        <v>103.0625</v>
      </c>
      <c r="AG19" s="32">
        <f>Team_Offense_Table[[#This Row],[Rushing Att]]/Team_Offense_Table[[#This Row],[Games]]</f>
        <v>25.4375</v>
      </c>
      <c r="AH19" s="32">
        <f>Team_Offense_Table[[#This Row],[Attempts]]/Team_Offense_Table[[#This Row],[Games]]</f>
        <v>35.6875</v>
      </c>
      <c r="AI19" s="15">
        <f>Team_Offense_Table[[#This Row],[Rushing att per gm]]/(Team_Offense_Table[[#This Row],[Rushing att per gm]]+Team_Offense_Table[[#This Row],[Passing att per gm]])</f>
        <v>0.41615541922290389</v>
      </c>
      <c r="AJ19" s="15">
        <f>1-Team_Offense_Table[[#This Row],[% Run]]</f>
        <v>0.58384458077709611</v>
      </c>
    </row>
    <row r="20" spans="1:36" x14ac:dyDescent="0.3">
      <c r="A20">
        <v>19</v>
      </c>
      <c r="B20" s="2" t="s">
        <v>1085</v>
      </c>
      <c r="C20">
        <v>16</v>
      </c>
      <c r="D20">
        <v>341</v>
      </c>
      <c r="E20">
        <v>5416</v>
      </c>
      <c r="F20">
        <v>1012</v>
      </c>
      <c r="G20">
        <v>5.4</v>
      </c>
      <c r="H20">
        <v>33</v>
      </c>
      <c r="I20">
        <v>16</v>
      </c>
      <c r="J20">
        <v>311</v>
      </c>
      <c r="K20">
        <v>376</v>
      </c>
      <c r="L20">
        <v>607</v>
      </c>
      <c r="M20">
        <v>3731</v>
      </c>
      <c r="N20">
        <v>30</v>
      </c>
      <c r="O20">
        <v>17</v>
      </c>
      <c r="P20">
        <v>5.7</v>
      </c>
      <c r="Q20">
        <v>187</v>
      </c>
      <c r="R20">
        <v>362</v>
      </c>
      <c r="S20">
        <v>1685</v>
      </c>
      <c r="T20">
        <v>11</v>
      </c>
      <c r="U20">
        <v>4.7</v>
      </c>
      <c r="V20">
        <v>89</v>
      </c>
      <c r="W20">
        <v>90</v>
      </c>
      <c r="X20">
        <v>784</v>
      </c>
      <c r="Y20">
        <v>35</v>
      </c>
      <c r="Z20">
        <v>28.3</v>
      </c>
      <c r="AA20">
        <v>18.3</v>
      </c>
      <c r="AB20">
        <v>-5.3</v>
      </c>
      <c r="AC20" s="14" t="str">
        <f>VLOOKUP(Team_Offense_Table[[#This Row],[Team]],'Name Bridge'!$A$1:$B$410,2,FALSE)</f>
        <v>NYG</v>
      </c>
      <c r="AD20" s="32">
        <f>Team_Offense_Table[[#This Row],[Points For]]/Team_Offense_Table[[#This Row],[Games]]</f>
        <v>21.3125</v>
      </c>
      <c r="AE20" s="32">
        <f>Team_Offense_Table[[#This Row],[Passing Yds]]/Team_Offense_Table[[#This Row],[Games]]</f>
        <v>233.1875</v>
      </c>
      <c r="AF20" s="32">
        <f>Team_Offense_Table[[#This Row],[Rushing Yds]]/Team_Offense_Table[[#This Row],[Games]]</f>
        <v>105.3125</v>
      </c>
      <c r="AG20" s="32">
        <f>Team_Offense_Table[[#This Row],[Rushing Att]]/Team_Offense_Table[[#This Row],[Games]]</f>
        <v>22.625</v>
      </c>
      <c r="AH20" s="32">
        <f>Team_Offense_Table[[#This Row],[Attempts]]/Team_Offense_Table[[#This Row],[Games]]</f>
        <v>37.9375</v>
      </c>
      <c r="AI20" s="15">
        <f>Team_Offense_Table[[#This Row],[Rushing att per gm]]/(Team_Offense_Table[[#This Row],[Rushing att per gm]]+Team_Offense_Table[[#This Row],[Passing att per gm]])</f>
        <v>0.37358101135190919</v>
      </c>
      <c r="AJ20" s="15">
        <f>1-Team_Offense_Table[[#This Row],[% Run]]</f>
        <v>0.62641898864809087</v>
      </c>
    </row>
    <row r="21" spans="1:36" x14ac:dyDescent="0.3">
      <c r="A21">
        <v>20</v>
      </c>
      <c r="B21" s="2" t="s">
        <v>1086</v>
      </c>
      <c r="C21">
        <v>16</v>
      </c>
      <c r="D21">
        <v>340</v>
      </c>
      <c r="E21">
        <v>5469</v>
      </c>
      <c r="F21">
        <v>1077</v>
      </c>
      <c r="G21">
        <v>5.0999999999999996</v>
      </c>
      <c r="H21">
        <v>35</v>
      </c>
      <c r="I21">
        <v>14</v>
      </c>
      <c r="J21">
        <v>335</v>
      </c>
      <c r="K21">
        <v>382</v>
      </c>
      <c r="L21">
        <v>633</v>
      </c>
      <c r="M21">
        <v>3650</v>
      </c>
      <c r="N21">
        <v>17</v>
      </c>
      <c r="O21">
        <v>21</v>
      </c>
      <c r="P21">
        <v>5.3</v>
      </c>
      <c r="Q21">
        <v>230</v>
      </c>
      <c r="R21">
        <v>386</v>
      </c>
      <c r="S21">
        <v>1819</v>
      </c>
      <c r="T21">
        <v>20</v>
      </c>
      <c r="U21">
        <v>4.7</v>
      </c>
      <c r="V21">
        <v>82</v>
      </c>
      <c r="W21">
        <v>87</v>
      </c>
      <c r="X21">
        <v>754</v>
      </c>
      <c r="Y21">
        <v>23</v>
      </c>
      <c r="Z21">
        <v>32.299999999999997</v>
      </c>
      <c r="AA21">
        <v>16.899999999999999</v>
      </c>
      <c r="AB21">
        <v>-24.07</v>
      </c>
      <c r="AC21" s="14" t="str">
        <f>VLOOKUP(Team_Offense_Table[[#This Row],[Team]],'Name Bridge'!$A$1:$B$410,2,FALSE)</f>
        <v>CAR</v>
      </c>
      <c r="AD21" s="32">
        <f>Team_Offense_Table[[#This Row],[Points For]]/Team_Offense_Table[[#This Row],[Games]]</f>
        <v>21.25</v>
      </c>
      <c r="AE21" s="32">
        <f>Team_Offense_Table[[#This Row],[Passing Yds]]/Team_Offense_Table[[#This Row],[Games]]</f>
        <v>228.125</v>
      </c>
      <c r="AF21" s="32">
        <f>Team_Offense_Table[[#This Row],[Rushing Yds]]/Team_Offense_Table[[#This Row],[Games]]</f>
        <v>113.6875</v>
      </c>
      <c r="AG21" s="32">
        <f>Team_Offense_Table[[#This Row],[Rushing Att]]/Team_Offense_Table[[#This Row],[Games]]</f>
        <v>24.125</v>
      </c>
      <c r="AH21" s="32">
        <f>Team_Offense_Table[[#This Row],[Attempts]]/Team_Offense_Table[[#This Row],[Games]]</f>
        <v>39.5625</v>
      </c>
      <c r="AI21" s="15">
        <f>Team_Offense_Table[[#This Row],[Rushing att per gm]]/(Team_Offense_Table[[#This Row],[Rushing att per gm]]+Team_Offense_Table[[#This Row],[Passing att per gm]])</f>
        <v>0.37880274779195289</v>
      </c>
      <c r="AJ21" s="15">
        <f>1-Team_Offense_Table[[#This Row],[% Run]]</f>
        <v>0.62119725220804711</v>
      </c>
    </row>
    <row r="22" spans="1:36" x14ac:dyDescent="0.3">
      <c r="A22">
        <v>21</v>
      </c>
      <c r="B22" s="2" t="s">
        <v>1069</v>
      </c>
      <c r="C22">
        <v>16</v>
      </c>
      <c r="D22">
        <v>337</v>
      </c>
      <c r="E22">
        <v>5879</v>
      </c>
      <c r="F22">
        <v>997</v>
      </c>
      <c r="G22">
        <v>5.9</v>
      </c>
      <c r="H22">
        <v>31</v>
      </c>
      <c r="I22">
        <v>11</v>
      </c>
      <c r="J22">
        <v>349</v>
      </c>
      <c r="K22">
        <v>394</v>
      </c>
      <c r="L22">
        <v>597</v>
      </c>
      <c r="M22">
        <v>4426</v>
      </c>
      <c r="N22">
        <v>24</v>
      </c>
      <c r="O22">
        <v>20</v>
      </c>
      <c r="P22">
        <v>7</v>
      </c>
      <c r="Q22">
        <v>220</v>
      </c>
      <c r="R22">
        <v>366</v>
      </c>
      <c r="S22">
        <v>1453</v>
      </c>
      <c r="T22">
        <v>12</v>
      </c>
      <c r="U22">
        <v>4</v>
      </c>
      <c r="V22">
        <v>90</v>
      </c>
      <c r="W22">
        <v>103</v>
      </c>
      <c r="X22">
        <v>872</v>
      </c>
      <c r="Y22">
        <v>39</v>
      </c>
      <c r="Z22">
        <v>39.5</v>
      </c>
      <c r="AA22">
        <v>18.5</v>
      </c>
      <c r="AB22">
        <v>83.43</v>
      </c>
      <c r="AC22" s="14" t="str">
        <f>VLOOKUP(Team_Offense_Table[[#This Row],[Team]],'Name Bridge'!$A$1:$B$410,2,FALSE)</f>
        <v>LAC</v>
      </c>
      <c r="AD22" s="32">
        <f>Team_Offense_Table[[#This Row],[Points For]]/Team_Offense_Table[[#This Row],[Games]]</f>
        <v>21.0625</v>
      </c>
      <c r="AE22" s="32">
        <f>Team_Offense_Table[[#This Row],[Passing Yds]]/Team_Offense_Table[[#This Row],[Games]]</f>
        <v>276.625</v>
      </c>
      <c r="AF22" s="32">
        <f>Team_Offense_Table[[#This Row],[Rushing Yds]]/Team_Offense_Table[[#This Row],[Games]]</f>
        <v>90.8125</v>
      </c>
      <c r="AG22" s="32">
        <f>Team_Offense_Table[[#This Row],[Rushing Att]]/Team_Offense_Table[[#This Row],[Games]]</f>
        <v>22.875</v>
      </c>
      <c r="AH22" s="32">
        <f>Team_Offense_Table[[#This Row],[Attempts]]/Team_Offense_Table[[#This Row],[Games]]</f>
        <v>37.3125</v>
      </c>
      <c r="AI22" s="15">
        <f>Team_Offense_Table[[#This Row],[Rushing att per gm]]/(Team_Offense_Table[[#This Row],[Rushing att per gm]]+Team_Offense_Table[[#This Row],[Passing att per gm]])</f>
        <v>0.38006230529595014</v>
      </c>
      <c r="AJ22" s="15">
        <f>1-Team_Offense_Table[[#This Row],[% Run]]</f>
        <v>0.6199376947040498</v>
      </c>
    </row>
    <row r="23" spans="1:36" x14ac:dyDescent="0.3">
      <c r="A23">
        <v>22</v>
      </c>
      <c r="B23" s="2" t="s">
        <v>1075</v>
      </c>
      <c r="C23">
        <v>16</v>
      </c>
      <c r="D23">
        <v>335</v>
      </c>
      <c r="E23">
        <v>5455</v>
      </c>
      <c r="F23">
        <v>973</v>
      </c>
      <c r="G23">
        <v>5.6</v>
      </c>
      <c r="H23">
        <v>28</v>
      </c>
      <c r="I23">
        <v>7</v>
      </c>
      <c r="J23">
        <v>305</v>
      </c>
      <c r="K23">
        <v>318</v>
      </c>
      <c r="L23">
        <v>539</v>
      </c>
      <c r="M23">
        <v>3554</v>
      </c>
      <c r="N23">
        <v>22</v>
      </c>
      <c r="O23">
        <v>21</v>
      </c>
      <c r="P23">
        <v>6.1</v>
      </c>
      <c r="Q23">
        <v>180</v>
      </c>
      <c r="R23">
        <v>393</v>
      </c>
      <c r="S23">
        <v>1901</v>
      </c>
      <c r="T23">
        <v>15</v>
      </c>
      <c r="U23">
        <v>4.8</v>
      </c>
      <c r="V23">
        <v>90</v>
      </c>
      <c r="W23">
        <v>122</v>
      </c>
      <c r="X23">
        <v>1106</v>
      </c>
      <c r="Y23">
        <v>35</v>
      </c>
      <c r="Z23">
        <v>34.1</v>
      </c>
      <c r="AA23">
        <v>14.8</v>
      </c>
      <c r="AB23">
        <v>16.54</v>
      </c>
      <c r="AC23" s="14" t="str">
        <f>VLOOKUP(Team_Offense_Table[[#This Row],[Team]],'Name Bridge'!$A$1:$B$410,2,FALSE)</f>
        <v>CLE</v>
      </c>
      <c r="AD23" s="32">
        <f>Team_Offense_Table[[#This Row],[Points For]]/Team_Offense_Table[[#This Row],[Games]]</f>
        <v>20.9375</v>
      </c>
      <c r="AE23" s="32">
        <f>Team_Offense_Table[[#This Row],[Passing Yds]]/Team_Offense_Table[[#This Row],[Games]]</f>
        <v>222.125</v>
      </c>
      <c r="AF23" s="32">
        <f>Team_Offense_Table[[#This Row],[Rushing Yds]]/Team_Offense_Table[[#This Row],[Games]]</f>
        <v>118.8125</v>
      </c>
      <c r="AG23" s="32">
        <f>Team_Offense_Table[[#This Row],[Rushing Att]]/Team_Offense_Table[[#This Row],[Games]]</f>
        <v>24.5625</v>
      </c>
      <c r="AH23" s="32">
        <f>Team_Offense_Table[[#This Row],[Attempts]]/Team_Offense_Table[[#This Row],[Games]]</f>
        <v>33.6875</v>
      </c>
      <c r="AI23" s="15">
        <f>Team_Offense_Table[[#This Row],[Rushing att per gm]]/(Team_Offense_Table[[#This Row],[Rushing att per gm]]+Team_Offense_Table[[#This Row],[Passing att per gm]])</f>
        <v>0.4216738197424893</v>
      </c>
      <c r="AJ23" s="15">
        <f>1-Team_Offense_Table[[#This Row],[% Run]]</f>
        <v>0.5783261802575107</v>
      </c>
    </row>
    <row r="24" spans="1:36" x14ac:dyDescent="0.3">
      <c r="A24">
        <v>23</v>
      </c>
      <c r="B24" s="2" t="s">
        <v>1057</v>
      </c>
      <c r="C24">
        <v>16</v>
      </c>
      <c r="D24">
        <v>314</v>
      </c>
      <c r="E24">
        <v>5283</v>
      </c>
      <c r="F24">
        <v>1018</v>
      </c>
      <c r="G24">
        <v>5.2</v>
      </c>
      <c r="H24">
        <v>19</v>
      </c>
      <c r="I24">
        <v>7</v>
      </c>
      <c r="J24">
        <v>314</v>
      </c>
      <c r="K24">
        <v>299</v>
      </c>
      <c r="L24">
        <v>513</v>
      </c>
      <c r="M24">
        <v>3229</v>
      </c>
      <c r="N24">
        <v>21</v>
      </c>
      <c r="O24">
        <v>12</v>
      </c>
      <c r="P24">
        <v>5.8</v>
      </c>
      <c r="Q24">
        <v>162</v>
      </c>
      <c r="R24">
        <v>465</v>
      </c>
      <c r="S24">
        <v>2054</v>
      </c>
      <c r="T24">
        <v>13</v>
      </c>
      <c r="U24">
        <v>4.4000000000000004</v>
      </c>
      <c r="V24">
        <v>120</v>
      </c>
      <c r="W24">
        <v>117</v>
      </c>
      <c r="X24">
        <v>927</v>
      </c>
      <c r="Y24">
        <v>32</v>
      </c>
      <c r="Z24">
        <v>30.6</v>
      </c>
      <c r="AA24">
        <v>10.4</v>
      </c>
      <c r="AB24">
        <v>9.66</v>
      </c>
      <c r="AC24" s="14" t="str">
        <f>VLOOKUP(Team_Offense_Table[[#This Row],[Team]],'Name Bridge'!$A$1:$B$410,2,FALSE)</f>
        <v>BUF</v>
      </c>
      <c r="AD24" s="32">
        <f>Team_Offense_Table[[#This Row],[Points For]]/Team_Offense_Table[[#This Row],[Games]]</f>
        <v>19.625</v>
      </c>
      <c r="AE24" s="32">
        <f>Team_Offense_Table[[#This Row],[Passing Yds]]/Team_Offense_Table[[#This Row],[Games]]</f>
        <v>201.8125</v>
      </c>
      <c r="AF24" s="32">
        <f>Team_Offense_Table[[#This Row],[Rushing Yds]]/Team_Offense_Table[[#This Row],[Games]]</f>
        <v>128.375</v>
      </c>
      <c r="AG24" s="32">
        <f>Team_Offense_Table[[#This Row],[Rushing Att]]/Team_Offense_Table[[#This Row],[Games]]</f>
        <v>29.0625</v>
      </c>
      <c r="AH24" s="32">
        <f>Team_Offense_Table[[#This Row],[Attempts]]/Team_Offense_Table[[#This Row],[Games]]</f>
        <v>32.0625</v>
      </c>
      <c r="AI24" s="15">
        <f>Team_Offense_Table[[#This Row],[Rushing att per gm]]/(Team_Offense_Table[[#This Row],[Rushing att per gm]]+Team_Offense_Table[[#This Row],[Passing att per gm]])</f>
        <v>0.47546012269938648</v>
      </c>
      <c r="AJ24" s="15">
        <f>1-Team_Offense_Table[[#This Row],[% Run]]</f>
        <v>0.52453987730061358</v>
      </c>
    </row>
    <row r="25" spans="1:36" x14ac:dyDescent="0.3">
      <c r="A25">
        <v>24</v>
      </c>
      <c r="B25" s="2" t="s">
        <v>1079</v>
      </c>
      <c r="C25">
        <v>16</v>
      </c>
      <c r="D25">
        <v>313</v>
      </c>
      <c r="E25">
        <v>5819</v>
      </c>
      <c r="F25">
        <v>989</v>
      </c>
      <c r="G25">
        <v>5.9</v>
      </c>
      <c r="H25">
        <v>17</v>
      </c>
      <c r="I25">
        <v>9</v>
      </c>
      <c r="J25">
        <v>315</v>
      </c>
      <c r="K25">
        <v>367</v>
      </c>
      <c r="L25">
        <v>523</v>
      </c>
      <c r="M25">
        <v>3926</v>
      </c>
      <c r="N25">
        <v>22</v>
      </c>
      <c r="O25">
        <v>8</v>
      </c>
      <c r="P25">
        <v>7.1</v>
      </c>
      <c r="Q25">
        <v>194</v>
      </c>
      <c r="R25">
        <v>437</v>
      </c>
      <c r="S25">
        <v>1893</v>
      </c>
      <c r="T25">
        <v>13</v>
      </c>
      <c r="U25">
        <v>4.3</v>
      </c>
      <c r="V25">
        <v>104</v>
      </c>
      <c r="W25">
        <v>128</v>
      </c>
      <c r="X25">
        <v>1138</v>
      </c>
      <c r="Y25">
        <v>17</v>
      </c>
      <c r="Z25">
        <v>32.9</v>
      </c>
      <c r="AA25">
        <v>9.9</v>
      </c>
      <c r="AB25">
        <v>80.569999999999993</v>
      </c>
      <c r="AC25" s="14" t="str">
        <f>VLOOKUP(Team_Offense_Table[[#This Row],[Team]],'Name Bridge'!$A$1:$B$410,2,FALSE)</f>
        <v>LV</v>
      </c>
      <c r="AD25" s="32">
        <f>Team_Offense_Table[[#This Row],[Points For]]/Team_Offense_Table[[#This Row],[Games]]</f>
        <v>19.5625</v>
      </c>
      <c r="AE25" s="32">
        <f>Team_Offense_Table[[#This Row],[Passing Yds]]/Team_Offense_Table[[#This Row],[Games]]</f>
        <v>245.375</v>
      </c>
      <c r="AF25" s="32">
        <f>Team_Offense_Table[[#This Row],[Rushing Yds]]/Team_Offense_Table[[#This Row],[Games]]</f>
        <v>118.3125</v>
      </c>
      <c r="AG25" s="32">
        <f>Team_Offense_Table[[#This Row],[Rushing Att]]/Team_Offense_Table[[#This Row],[Games]]</f>
        <v>27.3125</v>
      </c>
      <c r="AH25" s="32">
        <f>Team_Offense_Table[[#This Row],[Attempts]]/Team_Offense_Table[[#This Row],[Games]]</f>
        <v>32.6875</v>
      </c>
      <c r="AI25" s="15">
        <f>Team_Offense_Table[[#This Row],[Rushing att per gm]]/(Team_Offense_Table[[#This Row],[Rushing att per gm]]+Team_Offense_Table[[#This Row],[Passing att per gm]])</f>
        <v>0.45520833333333333</v>
      </c>
      <c r="AJ25" s="15">
        <f>1-Team_Offense_Table[[#This Row],[% Run]]</f>
        <v>0.54479166666666667</v>
      </c>
    </row>
    <row r="26" spans="1:36" x14ac:dyDescent="0.3">
      <c r="A26">
        <v>25</v>
      </c>
      <c r="B26" s="2" t="s">
        <v>1087</v>
      </c>
      <c r="C26">
        <v>16</v>
      </c>
      <c r="D26">
        <v>306</v>
      </c>
      <c r="E26">
        <v>4960</v>
      </c>
      <c r="F26">
        <v>1022</v>
      </c>
      <c r="G26">
        <v>4.9000000000000004</v>
      </c>
      <c r="H26">
        <v>26</v>
      </c>
      <c r="I26">
        <v>8</v>
      </c>
      <c r="J26">
        <v>315</v>
      </c>
      <c r="K26">
        <v>371</v>
      </c>
      <c r="L26">
        <v>615</v>
      </c>
      <c r="M26">
        <v>3804</v>
      </c>
      <c r="N26">
        <v>22</v>
      </c>
      <c r="O26">
        <v>18</v>
      </c>
      <c r="P26">
        <v>5.7</v>
      </c>
      <c r="Q26">
        <v>210</v>
      </c>
      <c r="R26">
        <v>349</v>
      </c>
      <c r="S26">
        <v>1156</v>
      </c>
      <c r="T26">
        <v>10</v>
      </c>
      <c r="U26">
        <v>3.3</v>
      </c>
      <c r="V26">
        <v>64</v>
      </c>
      <c r="W26">
        <v>92</v>
      </c>
      <c r="X26">
        <v>769</v>
      </c>
      <c r="Y26">
        <v>41</v>
      </c>
      <c r="Z26">
        <v>30.6</v>
      </c>
      <c r="AA26">
        <v>13.3</v>
      </c>
      <c r="AB26">
        <v>-23.85</v>
      </c>
      <c r="AC26" s="14" t="str">
        <f>VLOOKUP(Team_Offense_Table[[#This Row],[Team]],'Name Bridge'!$A$1:$B$410,2,FALSE)</f>
        <v>MIA</v>
      </c>
      <c r="AD26" s="32">
        <f>Team_Offense_Table[[#This Row],[Points For]]/Team_Offense_Table[[#This Row],[Games]]</f>
        <v>19.125</v>
      </c>
      <c r="AE26" s="32">
        <f>Team_Offense_Table[[#This Row],[Passing Yds]]/Team_Offense_Table[[#This Row],[Games]]</f>
        <v>237.75</v>
      </c>
      <c r="AF26" s="32">
        <f>Team_Offense_Table[[#This Row],[Rushing Yds]]/Team_Offense_Table[[#This Row],[Games]]</f>
        <v>72.25</v>
      </c>
      <c r="AG26" s="32">
        <f>Team_Offense_Table[[#This Row],[Rushing Att]]/Team_Offense_Table[[#This Row],[Games]]</f>
        <v>21.8125</v>
      </c>
      <c r="AH26" s="32">
        <f>Team_Offense_Table[[#This Row],[Attempts]]/Team_Offense_Table[[#This Row],[Games]]</f>
        <v>38.4375</v>
      </c>
      <c r="AI26" s="15">
        <f>Team_Offense_Table[[#This Row],[Rushing att per gm]]/(Team_Offense_Table[[#This Row],[Rushing att per gm]]+Team_Offense_Table[[#This Row],[Passing att per gm]])</f>
        <v>0.36203319502074688</v>
      </c>
      <c r="AJ26" s="15">
        <f>1-Team_Offense_Table[[#This Row],[% Run]]</f>
        <v>0.63796680497925307</v>
      </c>
    </row>
    <row r="27" spans="1:36" x14ac:dyDescent="0.3">
      <c r="A27">
        <v>26</v>
      </c>
      <c r="B27" s="2" t="s">
        <v>1076</v>
      </c>
      <c r="C27">
        <v>16</v>
      </c>
      <c r="D27">
        <v>300</v>
      </c>
      <c r="E27">
        <v>5468</v>
      </c>
      <c r="F27">
        <v>1020</v>
      </c>
      <c r="G27">
        <v>5.4</v>
      </c>
      <c r="H27">
        <v>20</v>
      </c>
      <c r="I27">
        <v>12</v>
      </c>
      <c r="J27">
        <v>298</v>
      </c>
      <c r="K27">
        <v>364</v>
      </c>
      <c r="L27">
        <v>589</v>
      </c>
      <c r="M27">
        <v>3760</v>
      </c>
      <c r="N27">
        <v>24</v>
      </c>
      <c r="O27">
        <v>8</v>
      </c>
      <c r="P27">
        <v>6</v>
      </c>
      <c r="Q27">
        <v>183</v>
      </c>
      <c r="R27">
        <v>389</v>
      </c>
      <c r="S27">
        <v>1708</v>
      </c>
      <c r="T27">
        <v>3</v>
      </c>
      <c r="U27">
        <v>4.4000000000000004</v>
      </c>
      <c r="V27">
        <v>85</v>
      </c>
      <c r="W27">
        <v>132</v>
      </c>
      <c r="X27">
        <v>1165</v>
      </c>
      <c r="Y27">
        <v>30</v>
      </c>
      <c r="Z27">
        <v>33.9</v>
      </c>
      <c r="AA27">
        <v>10.199999999999999</v>
      </c>
      <c r="AB27">
        <v>-14.15</v>
      </c>
      <c r="AC27" s="14" t="str">
        <f>VLOOKUP(Team_Offense_Table[[#This Row],[Team]],'Name Bridge'!$A$1:$B$410,2,FALSE)</f>
        <v>JAC</v>
      </c>
      <c r="AD27" s="32">
        <f>Team_Offense_Table[[#This Row],[Points For]]/Team_Offense_Table[[#This Row],[Games]]</f>
        <v>18.75</v>
      </c>
      <c r="AE27" s="32">
        <f>Team_Offense_Table[[#This Row],[Passing Yds]]/Team_Offense_Table[[#This Row],[Games]]</f>
        <v>235</v>
      </c>
      <c r="AF27" s="32">
        <f>Team_Offense_Table[[#This Row],[Rushing Yds]]/Team_Offense_Table[[#This Row],[Games]]</f>
        <v>106.75</v>
      </c>
      <c r="AG27" s="32">
        <f>Team_Offense_Table[[#This Row],[Rushing Att]]/Team_Offense_Table[[#This Row],[Games]]</f>
        <v>24.3125</v>
      </c>
      <c r="AH27" s="32">
        <f>Team_Offense_Table[[#This Row],[Attempts]]/Team_Offense_Table[[#This Row],[Games]]</f>
        <v>36.8125</v>
      </c>
      <c r="AI27" s="15">
        <f>Team_Offense_Table[[#This Row],[Rushing att per gm]]/(Team_Offense_Table[[#This Row],[Rushing att per gm]]+Team_Offense_Table[[#This Row],[Passing att per gm]])</f>
        <v>0.39775051124744376</v>
      </c>
      <c r="AJ27" s="15">
        <f>1-Team_Offense_Table[[#This Row],[% Run]]</f>
        <v>0.60224948875255624</v>
      </c>
    </row>
    <row r="28" spans="1:36" x14ac:dyDescent="0.3">
      <c r="A28">
        <v>27</v>
      </c>
      <c r="B28" s="2" t="s">
        <v>1061</v>
      </c>
      <c r="C28">
        <v>16</v>
      </c>
      <c r="D28">
        <v>289</v>
      </c>
      <c r="E28">
        <v>4428</v>
      </c>
      <c r="F28">
        <v>937</v>
      </c>
      <c r="G28">
        <v>4.7</v>
      </c>
      <c r="H28">
        <v>30</v>
      </c>
      <c r="I28">
        <v>11</v>
      </c>
      <c r="J28">
        <v>265</v>
      </c>
      <c r="K28">
        <v>315</v>
      </c>
      <c r="L28">
        <v>510</v>
      </c>
      <c r="M28">
        <v>2981</v>
      </c>
      <c r="N28">
        <v>18</v>
      </c>
      <c r="O28">
        <v>19</v>
      </c>
      <c r="P28">
        <v>5.5</v>
      </c>
      <c r="Q28">
        <v>147</v>
      </c>
      <c r="R28">
        <v>395</v>
      </c>
      <c r="S28">
        <v>1447</v>
      </c>
      <c r="T28">
        <v>7</v>
      </c>
      <c r="U28">
        <v>3.7</v>
      </c>
      <c r="V28">
        <v>75</v>
      </c>
      <c r="W28">
        <v>111</v>
      </c>
      <c r="X28">
        <v>893</v>
      </c>
      <c r="Y28">
        <v>43</v>
      </c>
      <c r="Z28">
        <v>28.6</v>
      </c>
      <c r="AA28">
        <v>15.7</v>
      </c>
      <c r="AB28">
        <v>-84.56</v>
      </c>
      <c r="AC28" s="14" t="str">
        <f>VLOOKUP(Team_Offense_Table[[#This Row],[Team]],'Name Bridge'!$A$1:$B$410,2,FALSE)</f>
        <v>PIT</v>
      </c>
      <c r="AD28" s="32">
        <f>Team_Offense_Table[[#This Row],[Points For]]/Team_Offense_Table[[#This Row],[Games]]</f>
        <v>18.0625</v>
      </c>
      <c r="AE28" s="32">
        <f>Team_Offense_Table[[#This Row],[Passing Yds]]/Team_Offense_Table[[#This Row],[Games]]</f>
        <v>186.3125</v>
      </c>
      <c r="AF28" s="32">
        <f>Team_Offense_Table[[#This Row],[Rushing Yds]]/Team_Offense_Table[[#This Row],[Games]]</f>
        <v>90.4375</v>
      </c>
      <c r="AG28" s="32">
        <f>Team_Offense_Table[[#This Row],[Rushing Att]]/Team_Offense_Table[[#This Row],[Games]]</f>
        <v>24.6875</v>
      </c>
      <c r="AH28" s="32">
        <f>Team_Offense_Table[[#This Row],[Attempts]]/Team_Offense_Table[[#This Row],[Games]]</f>
        <v>31.875</v>
      </c>
      <c r="AI28" s="15">
        <f>Team_Offense_Table[[#This Row],[Rushing att per gm]]/(Team_Offense_Table[[#This Row],[Rushing att per gm]]+Team_Offense_Table[[#This Row],[Passing att per gm]])</f>
        <v>0.43646408839779005</v>
      </c>
      <c r="AJ28" s="15">
        <f>1-Team_Offense_Table[[#This Row],[% Run]]</f>
        <v>0.56353591160220995</v>
      </c>
    </row>
    <row r="29" spans="1:36" x14ac:dyDescent="0.3">
      <c r="A29">
        <v>28</v>
      </c>
      <c r="B29" s="2" t="s">
        <v>1065</v>
      </c>
      <c r="C29">
        <v>16</v>
      </c>
      <c r="D29">
        <v>282</v>
      </c>
      <c r="E29">
        <v>4777</v>
      </c>
      <c r="F29">
        <v>954</v>
      </c>
      <c r="G29">
        <v>5</v>
      </c>
      <c r="H29">
        <v>16</v>
      </c>
      <c r="I29">
        <v>6</v>
      </c>
      <c r="J29">
        <v>279</v>
      </c>
      <c r="K29">
        <v>312</v>
      </c>
      <c r="L29">
        <v>504</v>
      </c>
      <c r="M29">
        <v>3115</v>
      </c>
      <c r="N29">
        <v>16</v>
      </c>
      <c r="O29">
        <v>10</v>
      </c>
      <c r="P29">
        <v>5.7</v>
      </c>
      <c r="Q29">
        <v>162</v>
      </c>
      <c r="R29">
        <v>409</v>
      </c>
      <c r="S29">
        <v>1662</v>
      </c>
      <c r="T29">
        <v>11</v>
      </c>
      <c r="U29">
        <v>4.0999999999999996</v>
      </c>
      <c r="V29">
        <v>77</v>
      </c>
      <c r="W29">
        <v>110</v>
      </c>
      <c r="X29">
        <v>912</v>
      </c>
      <c r="Y29">
        <v>40</v>
      </c>
      <c r="Z29">
        <v>32.9</v>
      </c>
      <c r="AA29">
        <v>9.4</v>
      </c>
      <c r="AB29">
        <v>-11.61</v>
      </c>
      <c r="AC29" s="14" t="str">
        <f>VLOOKUP(Team_Offense_Table[[#This Row],[Team]],'Name Bridge'!$A$1:$B$410,2,FALSE)</f>
        <v>DEN</v>
      </c>
      <c r="AD29" s="32">
        <f>Team_Offense_Table[[#This Row],[Points For]]/Team_Offense_Table[[#This Row],[Games]]</f>
        <v>17.625</v>
      </c>
      <c r="AE29" s="32">
        <f>Team_Offense_Table[[#This Row],[Passing Yds]]/Team_Offense_Table[[#This Row],[Games]]</f>
        <v>194.6875</v>
      </c>
      <c r="AF29" s="32">
        <f>Team_Offense_Table[[#This Row],[Rushing Yds]]/Team_Offense_Table[[#This Row],[Games]]</f>
        <v>103.875</v>
      </c>
      <c r="AG29" s="32">
        <f>Team_Offense_Table[[#This Row],[Rushing Att]]/Team_Offense_Table[[#This Row],[Games]]</f>
        <v>25.5625</v>
      </c>
      <c r="AH29" s="32">
        <f>Team_Offense_Table[[#This Row],[Attempts]]/Team_Offense_Table[[#This Row],[Games]]</f>
        <v>31.5</v>
      </c>
      <c r="AI29" s="15">
        <f>Team_Offense_Table[[#This Row],[Rushing att per gm]]/(Team_Offense_Table[[#This Row],[Rushing att per gm]]+Team_Offense_Table[[#This Row],[Passing att per gm]])</f>
        <v>0.447973713033954</v>
      </c>
      <c r="AJ29" s="15">
        <f>1-Team_Offense_Table[[#This Row],[% Run]]</f>
        <v>0.55202628696604594</v>
      </c>
    </row>
    <row r="30" spans="1:36" x14ac:dyDescent="0.3">
      <c r="A30">
        <v>29</v>
      </c>
      <c r="B30" s="2" t="s">
        <v>1059</v>
      </c>
      <c r="C30">
        <v>16</v>
      </c>
      <c r="D30">
        <v>280</v>
      </c>
      <c r="E30">
        <v>4749</v>
      </c>
      <c r="F30">
        <v>1020</v>
      </c>
      <c r="G30">
        <v>4.7</v>
      </c>
      <c r="H30">
        <v>19</v>
      </c>
      <c r="I30">
        <v>7</v>
      </c>
      <c r="J30">
        <v>297</v>
      </c>
      <c r="K30">
        <v>371</v>
      </c>
      <c r="L30">
        <v>580</v>
      </c>
      <c r="M30">
        <v>3291</v>
      </c>
      <c r="N30">
        <v>20</v>
      </c>
      <c r="O30">
        <v>12</v>
      </c>
      <c r="P30">
        <v>5.3</v>
      </c>
      <c r="Q30">
        <v>178</v>
      </c>
      <c r="R30">
        <v>395</v>
      </c>
      <c r="S30">
        <v>1458</v>
      </c>
      <c r="T30">
        <v>8</v>
      </c>
      <c r="U30">
        <v>3.7</v>
      </c>
      <c r="V30">
        <v>85</v>
      </c>
      <c r="W30">
        <v>103</v>
      </c>
      <c r="X30">
        <v>838</v>
      </c>
      <c r="Y30">
        <v>34</v>
      </c>
      <c r="Z30">
        <v>29.1</v>
      </c>
      <c r="AA30">
        <v>10.5</v>
      </c>
      <c r="AB30">
        <v>-38.049999999999997</v>
      </c>
      <c r="AC30" s="14" t="str">
        <f>VLOOKUP(Team_Offense_Table[[#This Row],[Team]],'Name Bridge'!$A$1:$B$410,2,FALSE)</f>
        <v>CHI</v>
      </c>
      <c r="AD30" s="32">
        <f>Team_Offense_Table[[#This Row],[Points For]]/Team_Offense_Table[[#This Row],[Games]]</f>
        <v>17.5</v>
      </c>
      <c r="AE30" s="32">
        <f>Team_Offense_Table[[#This Row],[Passing Yds]]/Team_Offense_Table[[#This Row],[Games]]</f>
        <v>205.6875</v>
      </c>
      <c r="AF30" s="32">
        <f>Team_Offense_Table[[#This Row],[Rushing Yds]]/Team_Offense_Table[[#This Row],[Games]]</f>
        <v>91.125</v>
      </c>
      <c r="AG30" s="32">
        <f>Team_Offense_Table[[#This Row],[Rushing Att]]/Team_Offense_Table[[#This Row],[Games]]</f>
        <v>24.6875</v>
      </c>
      <c r="AH30" s="32">
        <f>Team_Offense_Table[[#This Row],[Attempts]]/Team_Offense_Table[[#This Row],[Games]]</f>
        <v>36.25</v>
      </c>
      <c r="AI30" s="15">
        <f>Team_Offense_Table[[#This Row],[Rushing att per gm]]/(Team_Offense_Table[[#This Row],[Rushing att per gm]]+Team_Offense_Table[[#This Row],[Passing att per gm]])</f>
        <v>0.40512820512820513</v>
      </c>
      <c r="AJ30" s="15">
        <f>1-Team_Offense_Table[[#This Row],[% Run]]</f>
        <v>0.59487179487179487</v>
      </c>
    </row>
    <row r="31" spans="1:36" x14ac:dyDescent="0.3">
      <c r="A31">
        <v>30</v>
      </c>
      <c r="B31" s="2" t="s">
        <v>1080</v>
      </c>
      <c r="C31">
        <v>16</v>
      </c>
      <c r="D31">
        <v>279</v>
      </c>
      <c r="E31">
        <v>5169</v>
      </c>
      <c r="F31">
        <v>1049</v>
      </c>
      <c r="G31">
        <v>4.9000000000000004</v>
      </c>
      <c r="H31">
        <v>30</v>
      </c>
      <c r="I31">
        <v>14</v>
      </c>
      <c r="J31">
        <v>312</v>
      </c>
      <c r="K31">
        <v>356</v>
      </c>
      <c r="L31">
        <v>616</v>
      </c>
      <c r="M31">
        <v>3652</v>
      </c>
      <c r="N31">
        <v>18</v>
      </c>
      <c r="O31">
        <v>16</v>
      </c>
      <c r="P31">
        <v>5.5</v>
      </c>
      <c r="Q31">
        <v>191</v>
      </c>
      <c r="R31">
        <v>385</v>
      </c>
      <c r="S31">
        <v>1517</v>
      </c>
      <c r="T31">
        <v>9</v>
      </c>
      <c r="U31">
        <v>3.9</v>
      </c>
      <c r="V31">
        <v>85</v>
      </c>
      <c r="W31">
        <v>93</v>
      </c>
      <c r="X31">
        <v>761</v>
      </c>
      <c r="Y31">
        <v>36</v>
      </c>
      <c r="Z31">
        <v>30.3</v>
      </c>
      <c r="AA31">
        <v>16</v>
      </c>
      <c r="AB31">
        <v>-57.73</v>
      </c>
      <c r="AC31" s="14" t="str">
        <f>VLOOKUP(Team_Offense_Table[[#This Row],[Team]],'Name Bridge'!$A$1:$B$410,2,FALSE)</f>
        <v>CIN</v>
      </c>
      <c r="AD31" s="32">
        <f>Team_Offense_Table[[#This Row],[Points For]]/Team_Offense_Table[[#This Row],[Games]]</f>
        <v>17.4375</v>
      </c>
      <c r="AE31" s="32">
        <f>Team_Offense_Table[[#This Row],[Passing Yds]]/Team_Offense_Table[[#This Row],[Games]]</f>
        <v>228.25</v>
      </c>
      <c r="AF31" s="32">
        <f>Team_Offense_Table[[#This Row],[Rushing Yds]]/Team_Offense_Table[[#This Row],[Games]]</f>
        <v>94.8125</v>
      </c>
      <c r="AG31" s="32">
        <f>Team_Offense_Table[[#This Row],[Rushing Att]]/Team_Offense_Table[[#This Row],[Games]]</f>
        <v>24.0625</v>
      </c>
      <c r="AH31" s="32">
        <f>Team_Offense_Table[[#This Row],[Attempts]]/Team_Offense_Table[[#This Row],[Games]]</f>
        <v>38.5</v>
      </c>
      <c r="AI31" s="15">
        <f>Team_Offense_Table[[#This Row],[Rushing att per gm]]/(Team_Offense_Table[[#This Row],[Rushing att per gm]]+Team_Offense_Table[[#This Row],[Passing att per gm]])</f>
        <v>0.38461538461538464</v>
      </c>
      <c r="AJ31" s="15">
        <f>1-Team_Offense_Table[[#This Row],[% Run]]</f>
        <v>0.61538461538461542</v>
      </c>
    </row>
    <row r="32" spans="1:36" x14ac:dyDescent="0.3">
      <c r="A32">
        <v>31</v>
      </c>
      <c r="B32" s="2" t="s">
        <v>1071</v>
      </c>
      <c r="C32">
        <v>16</v>
      </c>
      <c r="D32">
        <v>276</v>
      </c>
      <c r="E32">
        <v>4368</v>
      </c>
      <c r="F32">
        <v>956</v>
      </c>
      <c r="G32">
        <v>4.5999999999999996</v>
      </c>
      <c r="H32">
        <v>25</v>
      </c>
      <c r="I32">
        <v>9</v>
      </c>
      <c r="J32">
        <v>253</v>
      </c>
      <c r="K32">
        <v>323</v>
      </c>
      <c r="L32">
        <v>521</v>
      </c>
      <c r="M32">
        <v>3111</v>
      </c>
      <c r="N32">
        <v>19</v>
      </c>
      <c r="O32">
        <v>16</v>
      </c>
      <c r="P32">
        <v>5.4</v>
      </c>
      <c r="Q32">
        <v>162</v>
      </c>
      <c r="R32">
        <v>383</v>
      </c>
      <c r="S32">
        <v>1257</v>
      </c>
      <c r="T32">
        <v>6</v>
      </c>
      <c r="U32">
        <v>3.3</v>
      </c>
      <c r="V32">
        <v>61</v>
      </c>
      <c r="W32">
        <v>115</v>
      </c>
      <c r="X32">
        <v>1105</v>
      </c>
      <c r="Y32">
        <v>30</v>
      </c>
      <c r="Z32">
        <v>23</v>
      </c>
      <c r="AA32">
        <v>11.5</v>
      </c>
      <c r="AB32">
        <v>-108.92</v>
      </c>
      <c r="AC32" s="14" t="str">
        <f>VLOOKUP(Team_Offense_Table[[#This Row],[Team]],'Name Bridge'!$A$1:$B$410,2,FALSE)</f>
        <v>NYJ</v>
      </c>
      <c r="AD32" s="32">
        <f>Team_Offense_Table[[#This Row],[Points For]]/Team_Offense_Table[[#This Row],[Games]]</f>
        <v>17.25</v>
      </c>
      <c r="AE32" s="32">
        <f>Team_Offense_Table[[#This Row],[Passing Yds]]/Team_Offense_Table[[#This Row],[Games]]</f>
        <v>194.4375</v>
      </c>
      <c r="AF32" s="32">
        <f>Team_Offense_Table[[#This Row],[Rushing Yds]]/Team_Offense_Table[[#This Row],[Games]]</f>
        <v>78.5625</v>
      </c>
      <c r="AG32" s="32">
        <f>Team_Offense_Table[[#This Row],[Rushing Att]]/Team_Offense_Table[[#This Row],[Games]]</f>
        <v>23.9375</v>
      </c>
      <c r="AH32" s="32">
        <f>Team_Offense_Table[[#This Row],[Attempts]]/Team_Offense_Table[[#This Row],[Games]]</f>
        <v>32.5625</v>
      </c>
      <c r="AI32" s="15">
        <f>Team_Offense_Table[[#This Row],[Rushing att per gm]]/(Team_Offense_Table[[#This Row],[Rushing att per gm]]+Team_Offense_Table[[#This Row],[Passing att per gm]])</f>
        <v>0.42367256637168144</v>
      </c>
      <c r="AJ32" s="15">
        <f>1-Team_Offense_Table[[#This Row],[% Run]]</f>
        <v>0.57632743362831862</v>
      </c>
    </row>
    <row r="33" spans="1:36" x14ac:dyDescent="0.3">
      <c r="A33">
        <v>32</v>
      </c>
      <c r="B33" s="2" t="s">
        <v>1082</v>
      </c>
      <c r="C33">
        <v>16</v>
      </c>
      <c r="D33">
        <v>266</v>
      </c>
      <c r="E33">
        <v>4395</v>
      </c>
      <c r="F33">
        <v>885</v>
      </c>
      <c r="G33">
        <v>5</v>
      </c>
      <c r="H33">
        <v>21</v>
      </c>
      <c r="I33">
        <v>8</v>
      </c>
      <c r="J33">
        <v>248</v>
      </c>
      <c r="K33">
        <v>298</v>
      </c>
      <c r="L33">
        <v>479</v>
      </c>
      <c r="M33">
        <v>2812</v>
      </c>
      <c r="N33">
        <v>18</v>
      </c>
      <c r="O33">
        <v>13</v>
      </c>
      <c r="P33">
        <v>5.3</v>
      </c>
      <c r="Q33">
        <v>154</v>
      </c>
      <c r="R33">
        <v>356</v>
      </c>
      <c r="S33">
        <v>1583</v>
      </c>
      <c r="T33">
        <v>9</v>
      </c>
      <c r="U33">
        <v>4.4000000000000004</v>
      </c>
      <c r="V33">
        <v>74</v>
      </c>
      <c r="W33">
        <v>106</v>
      </c>
      <c r="X33">
        <v>835</v>
      </c>
      <c r="Y33">
        <v>20</v>
      </c>
      <c r="Z33">
        <v>30.1</v>
      </c>
      <c r="AA33">
        <v>12.1</v>
      </c>
      <c r="AB33">
        <v>-82.3</v>
      </c>
      <c r="AC33" s="14" t="str">
        <f>VLOOKUP(Team_Offense_Table[[#This Row],[Team]],'Name Bridge'!$A$1:$B$410,2,FALSE)</f>
        <v>WAS</v>
      </c>
      <c r="AD33" s="32">
        <f>Team_Offense_Table[[#This Row],[Points For]]/Team_Offense_Table[[#This Row],[Games]]</f>
        <v>16.625</v>
      </c>
      <c r="AE33" s="32">
        <f>Team_Offense_Table[[#This Row],[Passing Yds]]/Team_Offense_Table[[#This Row],[Games]]</f>
        <v>175.75</v>
      </c>
      <c r="AF33" s="32">
        <f>Team_Offense_Table[[#This Row],[Rushing Yds]]/Team_Offense_Table[[#This Row],[Games]]</f>
        <v>98.9375</v>
      </c>
      <c r="AG33" s="32">
        <f>Team_Offense_Table[[#This Row],[Rushing Att]]/Team_Offense_Table[[#This Row],[Games]]</f>
        <v>22.25</v>
      </c>
      <c r="AH33" s="32">
        <f>Team_Offense_Table[[#This Row],[Attempts]]/Team_Offense_Table[[#This Row],[Games]]</f>
        <v>29.9375</v>
      </c>
      <c r="AI33" s="15">
        <f>Team_Offense_Table[[#This Row],[Rushing att per gm]]/(Team_Offense_Table[[#This Row],[Rushing att per gm]]+Team_Offense_Table[[#This Row],[Passing att per gm]])</f>
        <v>0.42634730538922155</v>
      </c>
      <c r="AJ33" s="15">
        <f>1-Team_Offense_Table[[#This Row],[% Run]]</f>
        <v>0.5736526946107785</v>
      </c>
    </row>
    <row r="34" spans="1:36" x14ac:dyDescent="0.3">
      <c r="A34" t="s">
        <v>4434</v>
      </c>
      <c r="AD34" s="33">
        <f>SUBTOTAL(101,Team_Offense_Table[Points/gm])</f>
        <v>22.8125</v>
      </c>
      <c r="AE34" s="33">
        <f>SUBTOTAL(101,Team_Offense_Table[Passing/Game])</f>
        <v>234.962890625</v>
      </c>
      <c r="AF34" s="33">
        <f>SUBTOTAL(101,Team_Offense_Table[Rushing yds/Game])</f>
        <v>112.90234375</v>
      </c>
      <c r="AG34" s="33">
        <f>SUBTOTAL(101,Team_Offense_Table[Rushing att per gm])</f>
        <v>26.146484375</v>
      </c>
      <c r="AH34" s="33">
        <f>SUBTOTAL(101,Team_Offense_Table[Passing att per gm])</f>
        <v>34.869140625</v>
      </c>
      <c r="AI34" s="20"/>
      <c r="AJ34" s="3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146D-F6B7-428F-A1A6-DDB49F76DDFB}">
  <sheetPr codeName="Sheet13"/>
  <dimension ref="A1:AH34"/>
  <sheetViews>
    <sheetView topLeftCell="Z17" workbookViewId="0">
      <selection activeCell="AD34" sqref="AD34"/>
    </sheetView>
  </sheetViews>
  <sheetFormatPr defaultRowHeight="14.4" x14ac:dyDescent="0.3"/>
  <cols>
    <col min="1" max="1" width="5.33203125" bestFit="1" customWidth="1"/>
    <col min="2" max="2" width="20" bestFit="1" customWidth="1"/>
    <col min="3" max="3" width="15" bestFit="1" customWidth="1"/>
    <col min="4" max="4" width="11.5546875" bestFit="1" customWidth="1"/>
    <col min="5" max="5" width="6.109375" bestFit="1" customWidth="1"/>
    <col min="6" max="6" width="7.5546875" bestFit="1" customWidth="1"/>
    <col min="7" max="7" width="16.5546875" bestFit="1" customWidth="1"/>
    <col min="8" max="8" width="11.6640625" bestFit="1" customWidth="1"/>
    <col min="9" max="9" width="14.109375" bestFit="1" customWidth="1"/>
    <col min="10" max="10" width="17.5546875" bestFit="1" customWidth="1"/>
    <col min="11" max="11" width="13.77734375" bestFit="1" customWidth="1"/>
    <col min="12" max="12" width="12.44140625" bestFit="1" customWidth="1"/>
    <col min="13" max="13" width="12.77734375" bestFit="1" customWidth="1"/>
    <col min="14" max="14" width="12.109375" bestFit="1" customWidth="1"/>
    <col min="15" max="15" width="12.21875" bestFit="1" customWidth="1"/>
    <col min="16" max="16" width="26.33203125" bestFit="1" customWidth="1"/>
    <col min="17" max="17" width="13.5546875" bestFit="1" customWidth="1"/>
    <col min="18" max="18" width="12.88671875" bestFit="1" customWidth="1"/>
    <col min="19" max="19" width="13.21875" bestFit="1" customWidth="1"/>
    <col min="20" max="20" width="12.5546875" bestFit="1" customWidth="1"/>
    <col min="21" max="21" width="13.44140625" bestFit="1" customWidth="1"/>
    <col min="22" max="22" width="14" bestFit="1" customWidth="1"/>
    <col min="23" max="23" width="10.77734375" bestFit="1" customWidth="1"/>
    <col min="24" max="24" width="14.109375" bestFit="1" customWidth="1"/>
    <col min="25" max="25" width="20" bestFit="1" customWidth="1"/>
    <col min="26" max="26" width="11.33203125" bestFit="1" customWidth="1"/>
    <col min="27" max="27" width="12.77734375" bestFit="1" customWidth="1"/>
    <col min="28" max="28" width="22.77734375" bestFit="1" customWidth="1"/>
    <col min="29" max="29" width="9.5546875" bestFit="1" customWidth="1"/>
    <col min="30" max="30" width="16.109375" bestFit="1" customWidth="1"/>
    <col min="31" max="31" width="14.109375" bestFit="1" customWidth="1"/>
    <col min="32" max="32" width="12" bestFit="1" customWidth="1"/>
    <col min="33" max="33" width="14.5546875" bestFit="1" customWidth="1"/>
    <col min="34" max="34" width="12.77734375" bestFit="1" customWidth="1"/>
    <col min="35" max="35" width="13.44140625" bestFit="1" customWidth="1"/>
    <col min="36" max="36" width="14" bestFit="1" customWidth="1"/>
    <col min="37" max="37" width="14.44140625" bestFit="1" customWidth="1"/>
    <col min="38" max="38" width="14.109375" bestFit="1" customWidth="1"/>
    <col min="39" max="39" width="15.88671875" bestFit="1" customWidth="1"/>
    <col min="40" max="40" width="6.5546875" bestFit="1" customWidth="1"/>
    <col min="41" max="41" width="7" bestFit="1" customWidth="1"/>
    <col min="42" max="42" width="7.6640625" bestFit="1" customWidth="1"/>
  </cols>
  <sheetData>
    <row r="1" spans="1:34" s="4" customFormat="1" ht="28.8" x14ac:dyDescent="0.3">
      <c r="A1" s="4" t="s">
        <v>0</v>
      </c>
      <c r="B1" s="4" t="s">
        <v>1022</v>
      </c>
      <c r="C1" s="4" t="s">
        <v>991</v>
      </c>
      <c r="D1" s="4" t="s">
        <v>1098</v>
      </c>
      <c r="E1" s="4" t="s">
        <v>1051</v>
      </c>
      <c r="F1" s="4" t="s">
        <v>1099</v>
      </c>
      <c r="G1" s="4" t="s">
        <v>1100</v>
      </c>
      <c r="H1" s="4" t="s">
        <v>1101</v>
      </c>
      <c r="I1" s="4" t="s">
        <v>1102</v>
      </c>
      <c r="J1" s="4" t="s">
        <v>1103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1104</v>
      </c>
      <c r="Q1" s="4" t="s">
        <v>1052</v>
      </c>
      <c r="R1" s="4" t="s">
        <v>10</v>
      </c>
      <c r="S1" s="4" t="s">
        <v>11</v>
      </c>
      <c r="T1" s="4" t="s">
        <v>13</v>
      </c>
      <c r="U1" s="4" t="s">
        <v>12</v>
      </c>
      <c r="V1" s="4" t="s">
        <v>1053</v>
      </c>
      <c r="W1" s="4" t="s">
        <v>1105</v>
      </c>
      <c r="X1" s="4" t="s">
        <v>1054</v>
      </c>
      <c r="Y1" s="4" t="s">
        <v>1106</v>
      </c>
      <c r="Z1" s="4" t="s">
        <v>1107</v>
      </c>
      <c r="AA1" s="4" t="s">
        <v>1108</v>
      </c>
      <c r="AB1" s="4" t="s">
        <v>1109</v>
      </c>
      <c r="AC1" s="13" t="s">
        <v>1097</v>
      </c>
      <c r="AD1" s="13" t="s">
        <v>1111</v>
      </c>
      <c r="AE1" s="13" t="s">
        <v>1026</v>
      </c>
      <c r="AF1" s="13" t="s">
        <v>1112</v>
      </c>
      <c r="AG1" s="13" t="s">
        <v>1027</v>
      </c>
      <c r="AH1" s="13" t="s">
        <v>4424</v>
      </c>
    </row>
    <row r="2" spans="1:34" x14ac:dyDescent="0.3">
      <c r="A2">
        <v>1</v>
      </c>
      <c r="B2" s="2" t="s">
        <v>1056</v>
      </c>
      <c r="C2">
        <v>16</v>
      </c>
      <c r="D2">
        <v>225</v>
      </c>
      <c r="E2">
        <v>4414</v>
      </c>
      <c r="F2">
        <v>948</v>
      </c>
      <c r="G2">
        <v>4.7</v>
      </c>
      <c r="H2">
        <v>36</v>
      </c>
      <c r="I2">
        <v>11</v>
      </c>
      <c r="J2">
        <v>261</v>
      </c>
      <c r="K2">
        <v>303</v>
      </c>
      <c r="L2">
        <v>536</v>
      </c>
      <c r="M2">
        <v>2886</v>
      </c>
      <c r="N2">
        <v>13</v>
      </c>
      <c r="O2">
        <v>25</v>
      </c>
      <c r="P2">
        <v>5</v>
      </c>
      <c r="Q2">
        <v>150</v>
      </c>
      <c r="R2">
        <v>365</v>
      </c>
      <c r="S2">
        <v>1528</v>
      </c>
      <c r="T2">
        <v>7</v>
      </c>
      <c r="U2">
        <v>4.2</v>
      </c>
      <c r="V2">
        <v>72</v>
      </c>
      <c r="W2">
        <v>107</v>
      </c>
      <c r="X2">
        <v>920</v>
      </c>
      <c r="Y2">
        <v>39</v>
      </c>
      <c r="Z2">
        <v>19.399999999999999</v>
      </c>
      <c r="AA2">
        <v>17.3</v>
      </c>
      <c r="AB2">
        <v>165.75</v>
      </c>
      <c r="AC2" s="14" t="str">
        <f>VLOOKUP(B:B,'Name Bridge'!A:B,2,FALSE)</f>
        <v>NE</v>
      </c>
      <c r="AD2" s="14">
        <f>Team_Defense_Table[[#This Row],[Passing Yds]]/Team_Defense_Table[[#This Row],[Passing Att]]</f>
        <v>5.3843283582089549</v>
      </c>
      <c r="AE2" s="14">
        <f>_xlfn.RANK.EQ(Team_Defense_Table[[#This Row],[Passing Yds]],Team_Defense_Table[Passing Yds],1)</f>
        <v>2</v>
      </c>
      <c r="AF2" s="14">
        <f>Team_Defense_Table[[#This Row],[Rushing Yds]]/Team_Defense_Table[[#This Row],[Rushing Att]]</f>
        <v>4.1863013698630134</v>
      </c>
      <c r="AG2" s="14">
        <f>_xlfn.RANK.EQ(Team_Defense_Table[[#This Row],[Rushing Yds]],Team_Defense_Table[Rushing Yds],1)</f>
        <v>6</v>
      </c>
      <c r="AH2" s="14">
        <f>Team_Defense_Table[[#This Row],[Passing Yds]]/Team_Defense_Table[[#This Row],[Passing Cmp]]</f>
        <v>9.5247524752475243</v>
      </c>
    </row>
    <row r="3" spans="1:34" x14ac:dyDescent="0.3">
      <c r="A3">
        <v>2</v>
      </c>
      <c r="B3" s="2" t="s">
        <v>1057</v>
      </c>
      <c r="C3">
        <v>16</v>
      </c>
      <c r="D3">
        <v>259</v>
      </c>
      <c r="E3">
        <v>4772</v>
      </c>
      <c r="F3">
        <v>985</v>
      </c>
      <c r="G3">
        <v>4.8</v>
      </c>
      <c r="H3">
        <v>23</v>
      </c>
      <c r="I3">
        <v>9</v>
      </c>
      <c r="J3">
        <v>295</v>
      </c>
      <c r="K3">
        <v>348</v>
      </c>
      <c r="L3">
        <v>553</v>
      </c>
      <c r="M3">
        <v>3123</v>
      </c>
      <c r="N3">
        <v>15</v>
      </c>
      <c r="O3">
        <v>14</v>
      </c>
      <c r="P3">
        <v>5.2</v>
      </c>
      <c r="Q3">
        <v>169</v>
      </c>
      <c r="R3">
        <v>388</v>
      </c>
      <c r="S3">
        <v>1649</v>
      </c>
      <c r="T3">
        <v>12</v>
      </c>
      <c r="U3">
        <v>4.3</v>
      </c>
      <c r="V3">
        <v>93</v>
      </c>
      <c r="W3">
        <v>94</v>
      </c>
      <c r="X3">
        <v>815</v>
      </c>
      <c r="Y3">
        <v>33</v>
      </c>
      <c r="Z3">
        <v>23.6</v>
      </c>
      <c r="AA3">
        <v>12.4</v>
      </c>
      <c r="AB3">
        <v>39.85</v>
      </c>
      <c r="AC3" s="14" t="str">
        <f>VLOOKUP(B:B,'Name Bridge'!A:B,2,FALSE)</f>
        <v>BUF</v>
      </c>
      <c r="AD3" s="14">
        <f>Team_Defense_Table[[#This Row],[Passing Yds]]/Team_Defense_Table[[#This Row],[Passing Att]]</f>
        <v>5.6473779385171792</v>
      </c>
      <c r="AE3" s="14">
        <f>_xlfn.RANK.EQ(Team_Defense_Table[[#This Row],[Passing Yds]],Team_Defense_Table[Passing Yds],1)</f>
        <v>4</v>
      </c>
      <c r="AF3" s="14">
        <f>Team_Defense_Table[[#This Row],[Rushing Yds]]/Team_Defense_Table[[#This Row],[Rushing Att]]</f>
        <v>4.25</v>
      </c>
      <c r="AG3" s="14">
        <f>_xlfn.RANK.EQ(Team_Defense_Table[[#This Row],[Rushing Yds]],Team_Defense_Table[Rushing Yds],1)</f>
        <v>10</v>
      </c>
      <c r="AH3" s="14">
        <f>Team_Defense_Table[[#This Row],[Passing Yds]]/Team_Defense_Table[[#This Row],[Passing Cmp]]</f>
        <v>8.9741379310344822</v>
      </c>
    </row>
    <row r="4" spans="1:34" x14ac:dyDescent="0.3">
      <c r="A4">
        <v>3</v>
      </c>
      <c r="B4" s="2" t="s">
        <v>1058</v>
      </c>
      <c r="C4">
        <v>16</v>
      </c>
      <c r="D4">
        <v>282</v>
      </c>
      <c r="E4">
        <v>4809</v>
      </c>
      <c r="F4">
        <v>921</v>
      </c>
      <c r="G4">
        <v>5.2</v>
      </c>
      <c r="H4">
        <v>25</v>
      </c>
      <c r="I4">
        <v>12</v>
      </c>
      <c r="J4">
        <v>276</v>
      </c>
      <c r="K4">
        <v>318</v>
      </c>
      <c r="L4">
        <v>544</v>
      </c>
      <c r="M4">
        <v>3315</v>
      </c>
      <c r="N4">
        <v>15</v>
      </c>
      <c r="O4">
        <v>13</v>
      </c>
      <c r="P4">
        <v>5.7</v>
      </c>
      <c r="Q4">
        <v>163</v>
      </c>
      <c r="R4">
        <v>340</v>
      </c>
      <c r="S4">
        <v>1494</v>
      </c>
      <c r="T4">
        <v>12</v>
      </c>
      <c r="U4">
        <v>4.4000000000000004</v>
      </c>
      <c r="V4">
        <v>74</v>
      </c>
      <c r="W4">
        <v>97</v>
      </c>
      <c r="X4">
        <v>795</v>
      </c>
      <c r="Y4">
        <v>39</v>
      </c>
      <c r="Z4">
        <v>32.9</v>
      </c>
      <c r="AA4">
        <v>14.6</v>
      </c>
      <c r="AB4">
        <v>16.61</v>
      </c>
      <c r="AC4" s="14" t="str">
        <f>VLOOKUP(B:B,'Name Bridge'!A:B,2,FALSE)</f>
        <v>BAL</v>
      </c>
      <c r="AD4" s="14">
        <f>Team_Defense_Table[[#This Row],[Passing Yds]]/Team_Defense_Table[[#This Row],[Passing Att]]</f>
        <v>6.09375</v>
      </c>
      <c r="AE4" s="14">
        <f>_xlfn.RANK.EQ(Team_Defense_Table[[#This Row],[Passing Yds]],Team_Defense_Table[Passing Yds],1)</f>
        <v>6</v>
      </c>
      <c r="AF4" s="14">
        <f>Team_Defense_Table[[#This Row],[Rushing Yds]]/Team_Defense_Table[[#This Row],[Rushing Att]]</f>
        <v>4.3941176470588239</v>
      </c>
      <c r="AG4" s="14">
        <f>_xlfn.RANK.EQ(Team_Defense_Table[[#This Row],[Rushing Yds]],Team_Defense_Table[Rushing Yds],1)</f>
        <v>5</v>
      </c>
      <c r="AH4" s="14">
        <f>Team_Defense_Table[[#This Row],[Passing Yds]]/Team_Defense_Table[[#This Row],[Passing Cmp]]</f>
        <v>10.424528301886792</v>
      </c>
    </row>
    <row r="5" spans="1:34" x14ac:dyDescent="0.3">
      <c r="A5">
        <v>4</v>
      </c>
      <c r="B5" s="2" t="s">
        <v>1059</v>
      </c>
      <c r="C5">
        <v>16</v>
      </c>
      <c r="D5">
        <v>298</v>
      </c>
      <c r="E5">
        <v>5186</v>
      </c>
      <c r="F5">
        <v>1017</v>
      </c>
      <c r="G5">
        <v>5.0999999999999996</v>
      </c>
      <c r="H5">
        <v>19</v>
      </c>
      <c r="I5">
        <v>9</v>
      </c>
      <c r="J5">
        <v>306</v>
      </c>
      <c r="K5">
        <v>362</v>
      </c>
      <c r="L5">
        <v>571</v>
      </c>
      <c r="M5">
        <v>3554</v>
      </c>
      <c r="N5">
        <v>17</v>
      </c>
      <c r="O5">
        <v>10</v>
      </c>
      <c r="P5">
        <v>5.9</v>
      </c>
      <c r="Q5">
        <v>190</v>
      </c>
      <c r="R5">
        <v>414</v>
      </c>
      <c r="S5">
        <v>1632</v>
      </c>
      <c r="T5">
        <v>16</v>
      </c>
      <c r="U5">
        <v>3.9</v>
      </c>
      <c r="V5">
        <v>86</v>
      </c>
      <c r="W5">
        <v>113</v>
      </c>
      <c r="X5">
        <v>923</v>
      </c>
      <c r="Y5">
        <v>30</v>
      </c>
      <c r="Z5">
        <v>31.5</v>
      </c>
      <c r="AA5">
        <v>10.7</v>
      </c>
      <c r="AB5">
        <v>-4.1500000000000004</v>
      </c>
      <c r="AC5" s="14" t="str">
        <f>VLOOKUP(B:B,'Name Bridge'!A:B,2,FALSE)</f>
        <v>CHI</v>
      </c>
      <c r="AD5" s="14">
        <f>Team_Defense_Table[[#This Row],[Passing Yds]]/Team_Defense_Table[[#This Row],[Passing Att]]</f>
        <v>6.2241681260945709</v>
      </c>
      <c r="AE5" s="14">
        <f>_xlfn.RANK.EQ(Team_Defense_Table[[#This Row],[Passing Yds]],Team_Defense_Table[Passing Yds],1)</f>
        <v>9</v>
      </c>
      <c r="AF5" s="14">
        <f>Team_Defense_Table[[#This Row],[Rushing Yds]]/Team_Defense_Table[[#This Row],[Rushing Att]]</f>
        <v>3.9420289855072466</v>
      </c>
      <c r="AG5" s="14">
        <f>_xlfn.RANK.EQ(Team_Defense_Table[[#This Row],[Rushing Yds]],Team_Defense_Table[Rushing Yds],1)</f>
        <v>9</v>
      </c>
      <c r="AH5" s="14">
        <f>Team_Defense_Table[[#This Row],[Passing Yds]]/Team_Defense_Table[[#This Row],[Passing Cmp]]</f>
        <v>9.817679558011049</v>
      </c>
    </row>
    <row r="6" spans="1:34" x14ac:dyDescent="0.3">
      <c r="A6">
        <v>5</v>
      </c>
      <c r="B6" s="2" t="s">
        <v>1060</v>
      </c>
      <c r="C6">
        <v>16</v>
      </c>
      <c r="D6">
        <v>303</v>
      </c>
      <c r="E6">
        <v>5465</v>
      </c>
      <c r="F6">
        <v>1053</v>
      </c>
      <c r="G6">
        <v>5.2</v>
      </c>
      <c r="H6">
        <v>31</v>
      </c>
      <c r="I6">
        <v>14</v>
      </c>
      <c r="J6">
        <v>324</v>
      </c>
      <c r="K6">
        <v>394</v>
      </c>
      <c r="L6">
        <v>601</v>
      </c>
      <c r="M6">
        <v>3737</v>
      </c>
      <c r="N6">
        <v>23</v>
      </c>
      <c r="O6">
        <v>17</v>
      </c>
      <c r="P6">
        <v>5.8</v>
      </c>
      <c r="Q6">
        <v>215</v>
      </c>
      <c r="R6">
        <v>404</v>
      </c>
      <c r="S6">
        <v>1728</v>
      </c>
      <c r="T6">
        <v>8</v>
      </c>
      <c r="U6">
        <v>4.3</v>
      </c>
      <c r="V6">
        <v>78</v>
      </c>
      <c r="W6">
        <v>83</v>
      </c>
      <c r="X6">
        <v>713</v>
      </c>
      <c r="Y6">
        <v>31</v>
      </c>
      <c r="Z6">
        <v>34.5</v>
      </c>
      <c r="AA6">
        <v>17</v>
      </c>
      <c r="AB6">
        <v>-7.88</v>
      </c>
      <c r="AC6" s="14" t="str">
        <f>VLOOKUP(B:B,'Name Bridge'!A:B,2,FALSE)</f>
        <v>MIN</v>
      </c>
      <c r="AD6" s="14">
        <f>Team_Defense_Table[[#This Row],[Passing Yds]]/Team_Defense_Table[[#This Row],[Passing Att]]</f>
        <v>6.2179700499168051</v>
      </c>
      <c r="AE6" s="14">
        <f>_xlfn.RANK.EQ(Team_Defense_Table[[#This Row],[Passing Yds]],Team_Defense_Table[Passing Yds],1)</f>
        <v>15</v>
      </c>
      <c r="AF6" s="14">
        <f>Team_Defense_Table[[#This Row],[Rushing Yds]]/Team_Defense_Table[[#This Row],[Rushing Att]]</f>
        <v>4.2772277227722775</v>
      </c>
      <c r="AG6" s="14">
        <f>_xlfn.RANK.EQ(Team_Defense_Table[[#This Row],[Rushing Yds]],Team_Defense_Table[Rushing Yds],1)</f>
        <v>13</v>
      </c>
      <c r="AH6" s="14">
        <f>Team_Defense_Table[[#This Row],[Passing Yds]]/Team_Defense_Table[[#This Row],[Passing Cmp]]</f>
        <v>9.4847715736040605</v>
      </c>
    </row>
    <row r="7" spans="1:34" x14ac:dyDescent="0.3">
      <c r="A7">
        <v>6</v>
      </c>
      <c r="B7" s="2" t="s">
        <v>1061</v>
      </c>
      <c r="C7">
        <v>16</v>
      </c>
      <c r="D7">
        <v>303</v>
      </c>
      <c r="E7">
        <v>4866</v>
      </c>
      <c r="F7">
        <v>1030</v>
      </c>
      <c r="G7">
        <v>4.7</v>
      </c>
      <c r="H7">
        <v>38</v>
      </c>
      <c r="I7">
        <v>18</v>
      </c>
      <c r="J7">
        <v>304</v>
      </c>
      <c r="K7">
        <v>314</v>
      </c>
      <c r="L7">
        <v>514</v>
      </c>
      <c r="M7">
        <v>3113</v>
      </c>
      <c r="N7">
        <v>23</v>
      </c>
      <c r="O7">
        <v>20</v>
      </c>
      <c r="P7">
        <v>5.5</v>
      </c>
      <c r="Q7">
        <v>164</v>
      </c>
      <c r="R7">
        <v>462</v>
      </c>
      <c r="S7">
        <v>1753</v>
      </c>
      <c r="T7">
        <v>7</v>
      </c>
      <c r="U7">
        <v>3.8</v>
      </c>
      <c r="V7">
        <v>110</v>
      </c>
      <c r="W7">
        <v>115</v>
      </c>
      <c r="X7">
        <v>1118</v>
      </c>
      <c r="Y7">
        <v>30</v>
      </c>
      <c r="Z7">
        <v>29.9</v>
      </c>
      <c r="AA7">
        <v>19</v>
      </c>
      <c r="AB7">
        <v>85.78</v>
      </c>
      <c r="AC7" s="14" t="str">
        <f>VLOOKUP(B:B,'Name Bridge'!A:B,2,FALSE)</f>
        <v>PIT</v>
      </c>
      <c r="AD7" s="14">
        <f>Team_Defense_Table[[#This Row],[Passing Yds]]/Team_Defense_Table[[#This Row],[Passing Att]]</f>
        <v>6.0564202334630348</v>
      </c>
      <c r="AE7" s="14">
        <f>_xlfn.RANK.EQ(Team_Defense_Table[[#This Row],[Passing Yds]],Team_Defense_Table[Passing Yds],1)</f>
        <v>3</v>
      </c>
      <c r="AF7" s="14">
        <f>Team_Defense_Table[[#This Row],[Rushing Yds]]/Team_Defense_Table[[#This Row],[Rushing Att]]</f>
        <v>3.7943722943722942</v>
      </c>
      <c r="AG7" s="14">
        <f>_xlfn.RANK.EQ(Team_Defense_Table[[#This Row],[Rushing Yds]],Team_Defense_Table[Rushing Yds],1)</f>
        <v>14</v>
      </c>
      <c r="AH7" s="14">
        <f>Team_Defense_Table[[#This Row],[Passing Yds]]/Team_Defense_Table[[#This Row],[Passing Cmp]]</f>
        <v>9.9140127388535024</v>
      </c>
    </row>
    <row r="8" spans="1:34" x14ac:dyDescent="0.3">
      <c r="A8">
        <v>7</v>
      </c>
      <c r="B8" s="2" t="s">
        <v>1062</v>
      </c>
      <c r="C8">
        <v>16</v>
      </c>
      <c r="D8">
        <v>308</v>
      </c>
      <c r="E8">
        <v>5594</v>
      </c>
      <c r="F8">
        <v>1043</v>
      </c>
      <c r="G8">
        <v>5.4</v>
      </c>
      <c r="H8">
        <v>23</v>
      </c>
      <c r="I8">
        <v>7</v>
      </c>
      <c r="J8">
        <v>344</v>
      </c>
      <c r="K8">
        <v>352</v>
      </c>
      <c r="L8">
        <v>582</v>
      </c>
      <c r="M8">
        <v>3543</v>
      </c>
      <c r="N8">
        <v>21</v>
      </c>
      <c r="O8">
        <v>16</v>
      </c>
      <c r="P8">
        <v>5.7</v>
      </c>
      <c r="Q8">
        <v>190</v>
      </c>
      <c r="R8">
        <v>416</v>
      </c>
      <c r="S8">
        <v>2051</v>
      </c>
      <c r="T8">
        <v>14</v>
      </c>
      <c r="U8">
        <v>4.9000000000000004</v>
      </c>
      <c r="V8">
        <v>115</v>
      </c>
      <c r="W8">
        <v>116</v>
      </c>
      <c r="X8">
        <v>844</v>
      </c>
      <c r="Y8">
        <v>39</v>
      </c>
      <c r="Z8">
        <v>34.6</v>
      </c>
      <c r="AA8">
        <v>13.6</v>
      </c>
      <c r="AB8">
        <v>-65.69</v>
      </c>
      <c r="AC8" s="14" t="str">
        <f>VLOOKUP(B:B,'Name Bridge'!A:B,2,FALSE)</f>
        <v>KC</v>
      </c>
      <c r="AD8" s="14">
        <f>Team_Defense_Table[[#This Row],[Passing Yds]]/Team_Defense_Table[[#This Row],[Passing Att]]</f>
        <v>6.0876288659793811</v>
      </c>
      <c r="AE8" s="14">
        <f>_xlfn.RANK.EQ(Team_Defense_Table[[#This Row],[Passing Yds]],Team_Defense_Table[Passing Yds],1)</f>
        <v>8</v>
      </c>
      <c r="AF8" s="14">
        <f>Team_Defense_Table[[#This Row],[Rushing Yds]]/Team_Defense_Table[[#This Row],[Rushing Att]]</f>
        <v>4.9302884615384617</v>
      </c>
      <c r="AG8" s="14">
        <f>_xlfn.RANK.EQ(Team_Defense_Table[[#This Row],[Rushing Yds]],Team_Defense_Table[Rushing Yds],1)</f>
        <v>26</v>
      </c>
      <c r="AH8" s="14">
        <f>Team_Defense_Table[[#This Row],[Passing Yds]]/Team_Defense_Table[[#This Row],[Passing Cmp]]</f>
        <v>10.065340909090908</v>
      </c>
    </row>
    <row r="9" spans="1:34" x14ac:dyDescent="0.3">
      <c r="A9">
        <v>8</v>
      </c>
      <c r="B9" s="2" t="s">
        <v>1063</v>
      </c>
      <c r="C9">
        <v>16</v>
      </c>
      <c r="D9">
        <v>310</v>
      </c>
      <c r="E9">
        <v>4509</v>
      </c>
      <c r="F9">
        <v>968</v>
      </c>
      <c r="G9">
        <v>4.7</v>
      </c>
      <c r="H9">
        <v>27</v>
      </c>
      <c r="I9">
        <v>15</v>
      </c>
      <c r="J9">
        <v>285</v>
      </c>
      <c r="K9">
        <v>318</v>
      </c>
      <c r="L9">
        <v>519</v>
      </c>
      <c r="M9">
        <v>2707</v>
      </c>
      <c r="N9">
        <v>23</v>
      </c>
      <c r="O9">
        <v>12</v>
      </c>
      <c r="P9">
        <v>4.8</v>
      </c>
      <c r="Q9">
        <v>150</v>
      </c>
      <c r="R9">
        <v>401</v>
      </c>
      <c r="S9">
        <v>1802</v>
      </c>
      <c r="T9">
        <v>11</v>
      </c>
      <c r="U9">
        <v>4.5</v>
      </c>
      <c r="V9">
        <v>105</v>
      </c>
      <c r="W9">
        <v>116</v>
      </c>
      <c r="X9">
        <v>957</v>
      </c>
      <c r="Y9">
        <v>30</v>
      </c>
      <c r="Z9">
        <v>29</v>
      </c>
      <c r="AA9">
        <v>14.2</v>
      </c>
      <c r="AB9">
        <v>77.41</v>
      </c>
      <c r="AC9" s="14" t="str">
        <f>VLOOKUP(B:B,'Name Bridge'!A:B,2,FALSE)</f>
        <v>SF</v>
      </c>
      <c r="AD9" s="14">
        <f>Team_Defense_Table[[#This Row],[Passing Yds]]/Team_Defense_Table[[#This Row],[Passing Att]]</f>
        <v>5.2157996146435455</v>
      </c>
      <c r="AE9" s="14">
        <f>_xlfn.RANK.EQ(Team_Defense_Table[[#This Row],[Passing Yds]],Team_Defense_Table[Passing Yds],1)</f>
        <v>1</v>
      </c>
      <c r="AF9" s="14">
        <f>Team_Defense_Table[[#This Row],[Rushing Yds]]/Team_Defense_Table[[#This Row],[Rushing Att]]</f>
        <v>4.4937655860349128</v>
      </c>
      <c r="AG9" s="14">
        <f>_xlfn.RANK.EQ(Team_Defense_Table[[#This Row],[Rushing Yds]],Team_Defense_Table[Rushing Yds],1)</f>
        <v>17</v>
      </c>
      <c r="AH9" s="14">
        <f>Team_Defense_Table[[#This Row],[Passing Yds]]/Team_Defense_Table[[#This Row],[Passing Cmp]]</f>
        <v>8.5125786163522008</v>
      </c>
    </row>
    <row r="10" spans="1:34" x14ac:dyDescent="0.3">
      <c r="A10">
        <v>9</v>
      </c>
      <c r="B10" s="2" t="s">
        <v>1064</v>
      </c>
      <c r="C10">
        <v>16</v>
      </c>
      <c r="D10">
        <v>313</v>
      </c>
      <c r="E10">
        <v>5642</v>
      </c>
      <c r="F10">
        <v>998</v>
      </c>
      <c r="G10">
        <v>5.7</v>
      </c>
      <c r="H10">
        <v>25</v>
      </c>
      <c r="I10">
        <v>8</v>
      </c>
      <c r="J10">
        <v>310</v>
      </c>
      <c r="K10">
        <v>326</v>
      </c>
      <c r="L10">
        <v>546</v>
      </c>
      <c r="M10">
        <v>3721</v>
      </c>
      <c r="N10">
        <v>19</v>
      </c>
      <c r="O10">
        <v>17</v>
      </c>
      <c r="P10">
        <v>6.3</v>
      </c>
      <c r="Q10">
        <v>191</v>
      </c>
      <c r="R10">
        <v>411</v>
      </c>
      <c r="S10">
        <v>1921</v>
      </c>
      <c r="T10">
        <v>15</v>
      </c>
      <c r="U10">
        <v>4.7</v>
      </c>
      <c r="V10">
        <v>99</v>
      </c>
      <c r="W10">
        <v>97</v>
      </c>
      <c r="X10">
        <v>968</v>
      </c>
      <c r="Y10">
        <v>20</v>
      </c>
      <c r="Z10">
        <v>34.5</v>
      </c>
      <c r="AA10">
        <v>14.1</v>
      </c>
      <c r="AB10">
        <v>-63.65</v>
      </c>
      <c r="AC10" s="14" t="str">
        <f>VLOOKUP(B:B,'Name Bridge'!A:B,2,FALSE)</f>
        <v>GB</v>
      </c>
      <c r="AD10" s="14">
        <f>Team_Defense_Table[[#This Row],[Passing Yds]]/Team_Defense_Table[[#This Row],[Passing Att]]</f>
        <v>6.8150183150183148</v>
      </c>
      <c r="AE10" s="14">
        <f>_xlfn.RANK.EQ(Team_Defense_Table[[#This Row],[Passing Yds]],Team_Defense_Table[Passing Yds],1)</f>
        <v>14</v>
      </c>
      <c r="AF10" s="14">
        <f>Team_Defense_Table[[#This Row],[Rushing Yds]]/Team_Defense_Table[[#This Row],[Rushing Att]]</f>
        <v>4.6739659367396591</v>
      </c>
      <c r="AG10" s="14">
        <f>_xlfn.RANK.EQ(Team_Defense_Table[[#This Row],[Rushing Yds]],Team_Defense_Table[Rushing Yds],1)</f>
        <v>23</v>
      </c>
      <c r="AH10" s="14">
        <f>Team_Defense_Table[[#This Row],[Passing Yds]]/Team_Defense_Table[[#This Row],[Passing Cmp]]</f>
        <v>11.414110429447852</v>
      </c>
    </row>
    <row r="11" spans="1:34" x14ac:dyDescent="0.3">
      <c r="A11">
        <v>10</v>
      </c>
      <c r="B11" s="2" t="s">
        <v>1065</v>
      </c>
      <c r="C11">
        <v>16</v>
      </c>
      <c r="D11">
        <v>316</v>
      </c>
      <c r="E11">
        <v>5392</v>
      </c>
      <c r="F11">
        <v>1003</v>
      </c>
      <c r="G11">
        <v>5.4</v>
      </c>
      <c r="H11">
        <v>17</v>
      </c>
      <c r="I11">
        <v>7</v>
      </c>
      <c r="J11">
        <v>305</v>
      </c>
      <c r="K11">
        <v>348</v>
      </c>
      <c r="L11">
        <v>537</v>
      </c>
      <c r="M11">
        <v>3609</v>
      </c>
      <c r="N11">
        <v>19</v>
      </c>
      <c r="O11">
        <v>10</v>
      </c>
      <c r="P11">
        <v>6.3</v>
      </c>
      <c r="Q11">
        <v>175</v>
      </c>
      <c r="R11">
        <v>426</v>
      </c>
      <c r="S11">
        <v>1783</v>
      </c>
      <c r="T11">
        <v>9</v>
      </c>
      <c r="U11">
        <v>4.2</v>
      </c>
      <c r="V11">
        <v>96</v>
      </c>
      <c r="W11">
        <v>121</v>
      </c>
      <c r="X11">
        <v>1041</v>
      </c>
      <c r="Y11">
        <v>34</v>
      </c>
      <c r="Z11">
        <v>37.299999999999997</v>
      </c>
      <c r="AA11">
        <v>8.4</v>
      </c>
      <c r="AB11">
        <v>-35.979999999999997</v>
      </c>
      <c r="AC11" s="14" t="str">
        <f>VLOOKUP(B:B,'Name Bridge'!A:B,2,FALSE)</f>
        <v>DEN</v>
      </c>
      <c r="AD11" s="14">
        <f>Team_Defense_Table[[#This Row],[Passing Yds]]/Team_Defense_Table[[#This Row],[Passing Att]]</f>
        <v>6.7206703910614527</v>
      </c>
      <c r="AE11" s="14">
        <f>_xlfn.RANK.EQ(Team_Defense_Table[[#This Row],[Passing Yds]],Team_Defense_Table[Passing Yds],1)</f>
        <v>11</v>
      </c>
      <c r="AF11" s="14">
        <f>Team_Defense_Table[[#This Row],[Rushing Yds]]/Team_Defense_Table[[#This Row],[Rushing Att]]</f>
        <v>4.185446009389671</v>
      </c>
      <c r="AG11" s="14">
        <f>_xlfn.RANK.EQ(Team_Defense_Table[[#This Row],[Rushing Yds]],Team_Defense_Table[Rushing Yds],1)</f>
        <v>16</v>
      </c>
      <c r="AH11" s="14">
        <f>Team_Defense_Table[[#This Row],[Passing Yds]]/Team_Defense_Table[[#This Row],[Passing Cmp]]</f>
        <v>10.370689655172415</v>
      </c>
    </row>
    <row r="12" spans="1:34" x14ac:dyDescent="0.3">
      <c r="A12">
        <v>11</v>
      </c>
      <c r="B12" s="2" t="s">
        <v>1066</v>
      </c>
      <c r="C12">
        <v>16</v>
      </c>
      <c r="D12">
        <v>321</v>
      </c>
      <c r="E12">
        <v>5232</v>
      </c>
      <c r="F12">
        <v>1015</v>
      </c>
      <c r="G12">
        <v>5.2</v>
      </c>
      <c r="H12">
        <v>17</v>
      </c>
      <c r="I12">
        <v>10</v>
      </c>
      <c r="J12">
        <v>327</v>
      </c>
      <c r="K12">
        <v>370</v>
      </c>
      <c r="L12">
        <v>569</v>
      </c>
      <c r="M12">
        <v>3576</v>
      </c>
      <c r="N12">
        <v>21</v>
      </c>
      <c r="O12">
        <v>7</v>
      </c>
      <c r="P12">
        <v>5.9</v>
      </c>
      <c r="Q12">
        <v>188</v>
      </c>
      <c r="R12">
        <v>407</v>
      </c>
      <c r="S12">
        <v>1656</v>
      </c>
      <c r="T12">
        <v>14</v>
      </c>
      <c r="U12">
        <v>4.0999999999999996</v>
      </c>
      <c r="V12">
        <v>101</v>
      </c>
      <c r="W12">
        <v>102</v>
      </c>
      <c r="X12">
        <v>855</v>
      </c>
      <c r="Y12">
        <v>38</v>
      </c>
      <c r="Z12">
        <v>35.5</v>
      </c>
      <c r="AA12">
        <v>9.9</v>
      </c>
      <c r="AB12">
        <v>-36.81</v>
      </c>
      <c r="AC12" s="14" t="str">
        <f>VLOOKUP(B:B,'Name Bridge'!A:B,2,FALSE)</f>
        <v>DAL</v>
      </c>
      <c r="AD12" s="14">
        <f>Team_Defense_Table[[#This Row],[Passing Yds]]/Team_Defense_Table[[#This Row],[Passing Att]]</f>
        <v>6.2847100175746924</v>
      </c>
      <c r="AE12" s="14">
        <f>_xlfn.RANK.EQ(Team_Defense_Table[[#This Row],[Passing Yds]],Team_Defense_Table[Passing Yds],1)</f>
        <v>10</v>
      </c>
      <c r="AF12" s="14">
        <f>Team_Defense_Table[[#This Row],[Rushing Yds]]/Team_Defense_Table[[#This Row],[Rushing Att]]</f>
        <v>4.0687960687960691</v>
      </c>
      <c r="AG12" s="14">
        <f>_xlfn.RANK.EQ(Team_Defense_Table[[#This Row],[Rushing Yds]],Team_Defense_Table[Rushing Yds],1)</f>
        <v>11</v>
      </c>
      <c r="AH12" s="14">
        <f>Team_Defense_Table[[#This Row],[Passing Yds]]/Team_Defense_Table[[#This Row],[Passing Cmp]]</f>
        <v>9.6648648648648656</v>
      </c>
    </row>
    <row r="13" spans="1:34" x14ac:dyDescent="0.3">
      <c r="A13">
        <v>12</v>
      </c>
      <c r="B13" s="2" t="s">
        <v>1067</v>
      </c>
      <c r="C13">
        <v>16</v>
      </c>
      <c r="D13">
        <v>331</v>
      </c>
      <c r="E13">
        <v>5752</v>
      </c>
      <c r="F13">
        <v>1056</v>
      </c>
      <c r="G13">
        <v>5.4</v>
      </c>
      <c r="H13">
        <v>23</v>
      </c>
      <c r="I13">
        <v>9</v>
      </c>
      <c r="J13">
        <v>335</v>
      </c>
      <c r="K13">
        <v>386</v>
      </c>
      <c r="L13">
        <v>598</v>
      </c>
      <c r="M13">
        <v>4080</v>
      </c>
      <c r="N13">
        <v>25</v>
      </c>
      <c r="O13">
        <v>14</v>
      </c>
      <c r="P13">
        <v>6.4</v>
      </c>
      <c r="Q13">
        <v>213</v>
      </c>
      <c r="R13">
        <v>415</v>
      </c>
      <c r="S13">
        <v>1672</v>
      </c>
      <c r="T13">
        <v>14</v>
      </c>
      <c r="U13">
        <v>4</v>
      </c>
      <c r="V13">
        <v>95</v>
      </c>
      <c r="W13">
        <v>125</v>
      </c>
      <c r="X13">
        <v>1025</v>
      </c>
      <c r="Y13">
        <v>27</v>
      </c>
      <c r="Z13">
        <v>32.1</v>
      </c>
      <c r="AA13">
        <v>11.8</v>
      </c>
      <c r="AB13">
        <v>-54.2</v>
      </c>
      <c r="AC13" s="14" t="str">
        <f>VLOOKUP(B:B,'Name Bridge'!A:B,2,FALSE)</f>
        <v>TEN</v>
      </c>
      <c r="AD13" s="14">
        <f>Team_Defense_Table[[#This Row],[Passing Yds]]/Team_Defense_Table[[#This Row],[Passing Att]]</f>
        <v>6.8227424749163879</v>
      </c>
      <c r="AE13" s="14">
        <f>_xlfn.RANK.EQ(Team_Defense_Table[[#This Row],[Passing Yds]],Team_Defense_Table[Passing Yds],1)</f>
        <v>24</v>
      </c>
      <c r="AF13" s="14">
        <f>Team_Defense_Table[[#This Row],[Rushing Yds]]/Team_Defense_Table[[#This Row],[Rushing Att]]</f>
        <v>4.0289156626506024</v>
      </c>
      <c r="AG13" s="14">
        <f>_xlfn.RANK.EQ(Team_Defense_Table[[#This Row],[Rushing Yds]],Team_Defense_Table[Rushing Yds],1)</f>
        <v>12</v>
      </c>
      <c r="AH13" s="14">
        <f>Team_Defense_Table[[#This Row],[Passing Yds]]/Team_Defense_Table[[#This Row],[Passing Cmp]]</f>
        <v>10.569948186528498</v>
      </c>
    </row>
    <row r="14" spans="1:34" x14ac:dyDescent="0.3">
      <c r="A14">
        <v>13</v>
      </c>
      <c r="B14" s="2" t="s">
        <v>1068</v>
      </c>
      <c r="C14">
        <v>16</v>
      </c>
      <c r="D14">
        <v>341</v>
      </c>
      <c r="E14">
        <v>5329</v>
      </c>
      <c r="F14">
        <v>999</v>
      </c>
      <c r="G14">
        <v>5.3</v>
      </c>
      <c r="H14">
        <v>23</v>
      </c>
      <c r="I14">
        <v>10</v>
      </c>
      <c r="J14">
        <v>311</v>
      </c>
      <c r="K14">
        <v>371</v>
      </c>
      <c r="L14">
        <v>603</v>
      </c>
      <c r="M14">
        <v>3868</v>
      </c>
      <c r="N14">
        <v>27</v>
      </c>
      <c r="O14">
        <v>13</v>
      </c>
      <c r="P14">
        <v>5.9</v>
      </c>
      <c r="Q14">
        <v>197</v>
      </c>
      <c r="R14">
        <v>345</v>
      </c>
      <c r="S14">
        <v>1461</v>
      </c>
      <c r="T14">
        <v>12</v>
      </c>
      <c r="U14">
        <v>4.2</v>
      </c>
      <c r="V14">
        <v>71</v>
      </c>
      <c r="W14">
        <v>92</v>
      </c>
      <c r="X14">
        <v>713</v>
      </c>
      <c r="Y14">
        <v>43</v>
      </c>
      <c r="Z14">
        <v>34.700000000000003</v>
      </c>
      <c r="AA14">
        <v>12.7</v>
      </c>
      <c r="AB14">
        <v>-41.89</v>
      </c>
      <c r="AC14" s="14" t="str">
        <f>VLOOKUP(B:B,'Name Bridge'!A:B,2,FALSE)</f>
        <v>NO</v>
      </c>
      <c r="AD14" s="14">
        <f>Team_Defense_Table[[#This Row],[Passing Yds]]/Team_Defense_Table[[#This Row],[Passing Att]]</f>
        <v>6.4145936981757874</v>
      </c>
      <c r="AE14" s="14">
        <f>_xlfn.RANK.EQ(Team_Defense_Table[[#This Row],[Passing Yds]],Team_Defense_Table[Passing Yds],1)</f>
        <v>20</v>
      </c>
      <c r="AF14" s="14">
        <f>Team_Defense_Table[[#This Row],[Rushing Yds]]/Team_Defense_Table[[#This Row],[Rushing Att]]</f>
        <v>4.2347826086956522</v>
      </c>
      <c r="AG14" s="14">
        <f>_xlfn.RANK.EQ(Team_Defense_Table[[#This Row],[Rushing Yds]],Team_Defense_Table[Rushing Yds],1)</f>
        <v>4</v>
      </c>
      <c r="AH14" s="14">
        <f>Team_Defense_Table[[#This Row],[Passing Yds]]/Team_Defense_Table[[#This Row],[Passing Cmp]]</f>
        <v>10.425876010781671</v>
      </c>
    </row>
    <row r="15" spans="1:34" x14ac:dyDescent="0.3">
      <c r="A15">
        <v>14</v>
      </c>
      <c r="B15" s="2" t="s">
        <v>1069</v>
      </c>
      <c r="C15">
        <v>16</v>
      </c>
      <c r="D15">
        <v>345</v>
      </c>
      <c r="E15">
        <v>5009</v>
      </c>
      <c r="F15">
        <v>923</v>
      </c>
      <c r="G15">
        <v>5.4</v>
      </c>
      <c r="H15">
        <v>14</v>
      </c>
      <c r="I15">
        <v>3</v>
      </c>
      <c r="J15">
        <v>285</v>
      </c>
      <c r="K15">
        <v>328</v>
      </c>
      <c r="L15">
        <v>464</v>
      </c>
      <c r="M15">
        <v>3204</v>
      </c>
      <c r="N15">
        <v>21</v>
      </c>
      <c r="O15">
        <v>11</v>
      </c>
      <c r="P15">
        <v>6.5</v>
      </c>
      <c r="Q15">
        <v>156</v>
      </c>
      <c r="R15">
        <v>429</v>
      </c>
      <c r="S15">
        <v>1805</v>
      </c>
      <c r="T15">
        <v>15</v>
      </c>
      <c r="U15">
        <v>4.2</v>
      </c>
      <c r="V15">
        <v>101</v>
      </c>
      <c r="W15">
        <v>108</v>
      </c>
      <c r="X15">
        <v>959</v>
      </c>
      <c r="Y15">
        <v>28</v>
      </c>
      <c r="Z15">
        <v>37.299999999999997</v>
      </c>
      <c r="AA15">
        <v>8.1999999999999993</v>
      </c>
      <c r="AB15">
        <v>-86.11</v>
      </c>
      <c r="AC15" s="14" t="str">
        <f>VLOOKUP(B:B,'Name Bridge'!A:B,2,FALSE)</f>
        <v>LAC</v>
      </c>
      <c r="AD15" s="14">
        <f>Team_Defense_Table[[#This Row],[Passing Yds]]/Team_Defense_Table[[#This Row],[Passing Att]]</f>
        <v>6.9051724137931032</v>
      </c>
      <c r="AE15" s="14">
        <f>_xlfn.RANK.EQ(Team_Defense_Table[[#This Row],[Passing Yds]],Team_Defense_Table[Passing Yds],1)</f>
        <v>5</v>
      </c>
      <c r="AF15" s="14">
        <f>Team_Defense_Table[[#This Row],[Rushing Yds]]/Team_Defense_Table[[#This Row],[Rushing Att]]</f>
        <v>4.2074592074592072</v>
      </c>
      <c r="AG15" s="14">
        <f>_xlfn.RANK.EQ(Team_Defense_Table[[#This Row],[Rushing Yds]],Team_Defense_Table[Rushing Yds],1)</f>
        <v>18</v>
      </c>
      <c r="AH15" s="14">
        <f>Team_Defense_Table[[#This Row],[Passing Yds]]/Team_Defense_Table[[#This Row],[Passing Cmp]]</f>
        <v>9.7682926829268286</v>
      </c>
    </row>
    <row r="16" spans="1:34" x14ac:dyDescent="0.3">
      <c r="A16">
        <v>15</v>
      </c>
      <c r="B16" s="2" t="s">
        <v>1070</v>
      </c>
      <c r="C16">
        <v>16</v>
      </c>
      <c r="D16">
        <v>354</v>
      </c>
      <c r="E16">
        <v>5307</v>
      </c>
      <c r="F16">
        <v>967</v>
      </c>
      <c r="G16">
        <v>5.5</v>
      </c>
      <c r="H16">
        <v>20</v>
      </c>
      <c r="I16">
        <v>9</v>
      </c>
      <c r="J16">
        <v>289</v>
      </c>
      <c r="K16">
        <v>348</v>
      </c>
      <c r="L16">
        <v>571</v>
      </c>
      <c r="M16">
        <v>3865</v>
      </c>
      <c r="N16">
        <v>27</v>
      </c>
      <c r="O16">
        <v>11</v>
      </c>
      <c r="P16">
        <v>6.3</v>
      </c>
      <c r="Q16">
        <v>185</v>
      </c>
      <c r="R16">
        <v>353</v>
      </c>
      <c r="S16">
        <v>1442</v>
      </c>
      <c r="T16">
        <v>13</v>
      </c>
      <c r="U16">
        <v>4.0999999999999996</v>
      </c>
      <c r="V16">
        <v>76</v>
      </c>
      <c r="W16">
        <v>115</v>
      </c>
      <c r="X16">
        <v>959</v>
      </c>
      <c r="Y16">
        <v>28</v>
      </c>
      <c r="Z16">
        <v>33.9</v>
      </c>
      <c r="AA16">
        <v>10.199999999999999</v>
      </c>
      <c r="AB16">
        <v>-29.57</v>
      </c>
      <c r="AC16" s="14" t="str">
        <f>VLOOKUP(B:B,'Name Bridge'!A:B,2,FALSE)</f>
        <v>PHI</v>
      </c>
      <c r="AD16" s="14">
        <f>Team_Defense_Table[[#This Row],[Passing Yds]]/Team_Defense_Table[[#This Row],[Passing Att]]</f>
        <v>6.7688266199649734</v>
      </c>
      <c r="AE16" s="14">
        <f>_xlfn.RANK.EQ(Team_Defense_Table[[#This Row],[Passing Yds]],Team_Defense_Table[Passing Yds],1)</f>
        <v>19</v>
      </c>
      <c r="AF16" s="14">
        <f>Team_Defense_Table[[#This Row],[Rushing Yds]]/Team_Defense_Table[[#This Row],[Rushing Att]]</f>
        <v>4.0849858356940514</v>
      </c>
      <c r="AG16" s="14">
        <f>_xlfn.RANK.EQ(Team_Defense_Table[[#This Row],[Rushing Yds]],Team_Defense_Table[Rushing Yds],1)</f>
        <v>3</v>
      </c>
      <c r="AH16" s="14">
        <f>Team_Defense_Table[[#This Row],[Passing Yds]]/Team_Defense_Table[[#This Row],[Passing Cmp]]</f>
        <v>11.10632183908046</v>
      </c>
    </row>
    <row r="17" spans="1:34" x14ac:dyDescent="0.3">
      <c r="A17">
        <v>16</v>
      </c>
      <c r="B17" s="2" t="s">
        <v>1071</v>
      </c>
      <c r="C17">
        <v>16</v>
      </c>
      <c r="D17">
        <v>359</v>
      </c>
      <c r="E17">
        <v>5170</v>
      </c>
      <c r="F17">
        <v>1037</v>
      </c>
      <c r="G17">
        <v>5</v>
      </c>
      <c r="H17">
        <v>21</v>
      </c>
      <c r="I17">
        <v>9</v>
      </c>
      <c r="J17">
        <v>302</v>
      </c>
      <c r="K17">
        <v>363</v>
      </c>
      <c r="L17">
        <v>585</v>
      </c>
      <c r="M17">
        <v>3779</v>
      </c>
      <c r="N17">
        <v>25</v>
      </c>
      <c r="O17">
        <v>12</v>
      </c>
      <c r="P17">
        <v>6.1</v>
      </c>
      <c r="Q17">
        <v>187</v>
      </c>
      <c r="R17">
        <v>417</v>
      </c>
      <c r="S17">
        <v>1391</v>
      </c>
      <c r="T17">
        <v>12</v>
      </c>
      <c r="U17">
        <v>3.3</v>
      </c>
      <c r="V17">
        <v>75</v>
      </c>
      <c r="W17">
        <v>107</v>
      </c>
      <c r="X17">
        <v>902</v>
      </c>
      <c r="Y17">
        <v>40</v>
      </c>
      <c r="Z17">
        <v>34.4</v>
      </c>
      <c r="AA17">
        <v>10.1</v>
      </c>
      <c r="AB17">
        <v>-0.06</v>
      </c>
      <c r="AC17" s="14" t="str">
        <f>VLOOKUP(B:B,'Name Bridge'!A:B,2,FALSE)</f>
        <v>NYJ</v>
      </c>
      <c r="AD17" s="14">
        <f>Team_Defense_Table[[#This Row],[Passing Yds]]/Team_Defense_Table[[#This Row],[Passing Att]]</f>
        <v>6.45982905982906</v>
      </c>
      <c r="AE17" s="14">
        <f>_xlfn.RANK.EQ(Team_Defense_Table[[#This Row],[Passing Yds]],Team_Defense_Table[Passing Yds],1)</f>
        <v>17</v>
      </c>
      <c r="AF17" s="14">
        <f>Team_Defense_Table[[#This Row],[Rushing Yds]]/Team_Defense_Table[[#This Row],[Rushing Att]]</f>
        <v>3.3357314148681056</v>
      </c>
      <c r="AG17" s="14">
        <f>_xlfn.RANK.EQ(Team_Defense_Table[[#This Row],[Rushing Yds]],Team_Defense_Table[Rushing Yds],1)</f>
        <v>2</v>
      </c>
      <c r="AH17" s="14">
        <f>Team_Defense_Table[[#This Row],[Passing Yds]]/Team_Defense_Table[[#This Row],[Passing Cmp]]</f>
        <v>10.410468319559229</v>
      </c>
    </row>
    <row r="18" spans="1:34" x14ac:dyDescent="0.3">
      <c r="A18">
        <v>17</v>
      </c>
      <c r="B18" s="2" t="s">
        <v>1072</v>
      </c>
      <c r="C18">
        <v>16</v>
      </c>
      <c r="D18">
        <v>364</v>
      </c>
      <c r="E18">
        <v>5434</v>
      </c>
      <c r="F18">
        <v>1056</v>
      </c>
      <c r="G18">
        <v>5.0999999999999996</v>
      </c>
      <c r="H18">
        <v>24</v>
      </c>
      <c r="I18">
        <v>11</v>
      </c>
      <c r="J18">
        <v>324</v>
      </c>
      <c r="K18">
        <v>348</v>
      </c>
      <c r="L18">
        <v>562</v>
      </c>
      <c r="M18">
        <v>3625</v>
      </c>
      <c r="N18">
        <v>23</v>
      </c>
      <c r="O18">
        <v>13</v>
      </c>
      <c r="P18">
        <v>5.9</v>
      </c>
      <c r="Q18">
        <v>194</v>
      </c>
      <c r="R18">
        <v>444</v>
      </c>
      <c r="S18">
        <v>1809</v>
      </c>
      <c r="T18">
        <v>15</v>
      </c>
      <c r="U18">
        <v>4.0999999999999996</v>
      </c>
      <c r="V18">
        <v>100</v>
      </c>
      <c r="W18">
        <v>105</v>
      </c>
      <c r="X18">
        <v>829</v>
      </c>
      <c r="Y18">
        <v>30</v>
      </c>
      <c r="Z18">
        <v>33.700000000000003</v>
      </c>
      <c r="AA18">
        <v>12.7</v>
      </c>
      <c r="AB18">
        <v>-11.53</v>
      </c>
      <c r="AC18" s="14" t="str">
        <f>VLOOKUP(B:B,'Name Bridge'!A:B,2,FALSE)</f>
        <v>LAR</v>
      </c>
      <c r="AD18" s="14">
        <f>Team_Defense_Table[[#This Row],[Passing Yds]]/Team_Defense_Table[[#This Row],[Passing Att]]</f>
        <v>6.4501779359430609</v>
      </c>
      <c r="AE18" s="14">
        <f>_xlfn.RANK.EQ(Team_Defense_Table[[#This Row],[Passing Yds]],Team_Defense_Table[Passing Yds],1)</f>
        <v>12</v>
      </c>
      <c r="AF18" s="14">
        <f>Team_Defense_Table[[#This Row],[Rushing Yds]]/Team_Defense_Table[[#This Row],[Rushing Att]]</f>
        <v>4.0743243243243246</v>
      </c>
      <c r="AG18" s="14">
        <f>_xlfn.RANK.EQ(Team_Defense_Table[[#This Row],[Rushing Yds]],Team_Defense_Table[Rushing Yds],1)</f>
        <v>19</v>
      </c>
      <c r="AH18" s="14">
        <f>Team_Defense_Table[[#This Row],[Passing Yds]]/Team_Defense_Table[[#This Row],[Passing Cmp]]</f>
        <v>10.416666666666666</v>
      </c>
    </row>
    <row r="19" spans="1:34" x14ac:dyDescent="0.3">
      <c r="A19">
        <v>18</v>
      </c>
      <c r="B19" s="2" t="s">
        <v>1073</v>
      </c>
      <c r="C19">
        <v>16</v>
      </c>
      <c r="D19">
        <v>373</v>
      </c>
      <c r="E19">
        <v>5549</v>
      </c>
      <c r="F19">
        <v>986</v>
      </c>
      <c r="G19">
        <v>5.6</v>
      </c>
      <c r="H19">
        <v>23</v>
      </c>
      <c r="I19">
        <v>8</v>
      </c>
      <c r="J19">
        <v>323</v>
      </c>
      <c r="K19">
        <v>394</v>
      </c>
      <c r="L19">
        <v>562</v>
      </c>
      <c r="M19">
        <v>3982</v>
      </c>
      <c r="N19">
        <v>29</v>
      </c>
      <c r="O19">
        <v>15</v>
      </c>
      <c r="P19">
        <v>6.6</v>
      </c>
      <c r="Q19">
        <v>207</v>
      </c>
      <c r="R19">
        <v>383</v>
      </c>
      <c r="S19">
        <v>1567</v>
      </c>
      <c r="T19">
        <v>8</v>
      </c>
      <c r="U19">
        <v>4.0999999999999996</v>
      </c>
      <c r="V19">
        <v>93</v>
      </c>
      <c r="W19">
        <v>111</v>
      </c>
      <c r="X19">
        <v>1040</v>
      </c>
      <c r="Y19">
        <v>23</v>
      </c>
      <c r="Z19">
        <v>39.299999999999997</v>
      </c>
      <c r="AA19">
        <v>13.1</v>
      </c>
      <c r="AB19">
        <v>-58.37</v>
      </c>
      <c r="AC19" s="14" t="str">
        <f>VLOOKUP(B:B,'Name Bridge'!A:B,2,FALSE)</f>
        <v>IND</v>
      </c>
      <c r="AD19" s="14">
        <f>Team_Defense_Table[[#This Row],[Passing Yds]]/Team_Defense_Table[[#This Row],[Passing Att]]</f>
        <v>7.0854092526690389</v>
      </c>
      <c r="AE19" s="14">
        <f>_xlfn.RANK.EQ(Team_Defense_Table[[#This Row],[Passing Yds]],Team_Defense_Table[Passing Yds],1)</f>
        <v>23</v>
      </c>
      <c r="AF19" s="14">
        <f>Team_Defense_Table[[#This Row],[Rushing Yds]]/Team_Defense_Table[[#This Row],[Rushing Att]]</f>
        <v>4.0913838120104442</v>
      </c>
      <c r="AG19" s="14">
        <f>_xlfn.RANK.EQ(Team_Defense_Table[[#This Row],[Rushing Yds]],Team_Defense_Table[Rushing Yds],1)</f>
        <v>7</v>
      </c>
      <c r="AH19" s="14">
        <f>Team_Defense_Table[[#This Row],[Passing Yds]]/Team_Defense_Table[[#This Row],[Passing Cmp]]</f>
        <v>10.106598984771574</v>
      </c>
    </row>
    <row r="20" spans="1:34" x14ac:dyDescent="0.3">
      <c r="A20">
        <v>19</v>
      </c>
      <c r="B20" s="2" t="s">
        <v>1074</v>
      </c>
      <c r="C20">
        <v>16</v>
      </c>
      <c r="D20">
        <v>385</v>
      </c>
      <c r="E20">
        <v>6213</v>
      </c>
      <c r="F20">
        <v>1020</v>
      </c>
      <c r="G20">
        <v>6.1</v>
      </c>
      <c r="H20">
        <v>22</v>
      </c>
      <c r="I20">
        <v>10</v>
      </c>
      <c r="J20">
        <v>346</v>
      </c>
      <c r="K20">
        <v>375</v>
      </c>
      <c r="L20">
        <v>586</v>
      </c>
      <c r="M20">
        <v>4276</v>
      </c>
      <c r="N20">
        <v>33</v>
      </c>
      <c r="O20">
        <v>12</v>
      </c>
      <c r="P20">
        <v>6.9</v>
      </c>
      <c r="Q20">
        <v>220</v>
      </c>
      <c r="R20">
        <v>403</v>
      </c>
      <c r="S20">
        <v>1937</v>
      </c>
      <c r="T20">
        <v>12</v>
      </c>
      <c r="U20">
        <v>4.8</v>
      </c>
      <c r="V20">
        <v>98</v>
      </c>
      <c r="W20">
        <v>109</v>
      </c>
      <c r="X20">
        <v>859</v>
      </c>
      <c r="Y20">
        <v>28</v>
      </c>
      <c r="Z20">
        <v>39.299999999999997</v>
      </c>
      <c r="AA20">
        <v>13.1</v>
      </c>
      <c r="AB20">
        <v>-160.87</v>
      </c>
      <c r="AC20" s="14" t="str">
        <f>VLOOKUP(B:B,'Name Bridge'!A:B,2,FALSE)</f>
        <v>HOU</v>
      </c>
      <c r="AD20" s="14">
        <f>Team_Defense_Table[[#This Row],[Passing Yds]]/Team_Defense_Table[[#This Row],[Passing Att]]</f>
        <v>7.2969283276450509</v>
      </c>
      <c r="AE20" s="14">
        <f>_xlfn.RANK.EQ(Team_Defense_Table[[#This Row],[Passing Yds]],Team_Defense_Table[Passing Yds],1)</f>
        <v>29</v>
      </c>
      <c r="AF20" s="14">
        <f>Team_Defense_Table[[#This Row],[Rushing Yds]]/Team_Defense_Table[[#This Row],[Rushing Att]]</f>
        <v>4.806451612903226</v>
      </c>
      <c r="AG20" s="14">
        <f>_xlfn.RANK.EQ(Team_Defense_Table[[#This Row],[Rushing Yds]],Team_Defense_Table[Rushing Yds],1)</f>
        <v>25</v>
      </c>
      <c r="AH20" s="14">
        <f>Team_Defense_Table[[#This Row],[Passing Yds]]/Team_Defense_Table[[#This Row],[Passing Cmp]]</f>
        <v>11.402666666666667</v>
      </c>
    </row>
    <row r="21" spans="1:34" x14ac:dyDescent="0.3">
      <c r="A21">
        <v>20</v>
      </c>
      <c r="B21" s="2" t="s">
        <v>1075</v>
      </c>
      <c r="C21">
        <v>16</v>
      </c>
      <c r="D21">
        <v>393</v>
      </c>
      <c r="E21">
        <v>5785</v>
      </c>
      <c r="F21">
        <v>1014</v>
      </c>
      <c r="G21">
        <v>5.7</v>
      </c>
      <c r="H21">
        <v>20</v>
      </c>
      <c r="I21">
        <v>6</v>
      </c>
      <c r="J21">
        <v>345</v>
      </c>
      <c r="K21">
        <v>318</v>
      </c>
      <c r="L21">
        <v>513</v>
      </c>
      <c r="M21">
        <v>3470</v>
      </c>
      <c r="N21">
        <v>25</v>
      </c>
      <c r="O21">
        <v>14</v>
      </c>
      <c r="P21">
        <v>6.3</v>
      </c>
      <c r="Q21">
        <v>184</v>
      </c>
      <c r="R21">
        <v>463</v>
      </c>
      <c r="S21">
        <v>2315</v>
      </c>
      <c r="T21">
        <v>19</v>
      </c>
      <c r="U21">
        <v>5</v>
      </c>
      <c r="V21">
        <v>124</v>
      </c>
      <c r="W21">
        <v>107</v>
      </c>
      <c r="X21">
        <v>836</v>
      </c>
      <c r="Y21">
        <v>37</v>
      </c>
      <c r="Z21">
        <v>36.9</v>
      </c>
      <c r="AA21">
        <v>11.2</v>
      </c>
      <c r="AB21">
        <v>-91.15</v>
      </c>
      <c r="AC21" s="14" t="str">
        <f>VLOOKUP(B:B,'Name Bridge'!A:B,2,FALSE)</f>
        <v>CLE</v>
      </c>
      <c r="AD21" s="14">
        <f>Team_Defense_Table[[#This Row],[Passing Yds]]/Team_Defense_Table[[#This Row],[Passing Att]]</f>
        <v>6.7641325536062382</v>
      </c>
      <c r="AE21" s="14">
        <f>_xlfn.RANK.EQ(Team_Defense_Table[[#This Row],[Passing Yds]],Team_Defense_Table[Passing Yds],1)</f>
        <v>7</v>
      </c>
      <c r="AF21" s="14">
        <f>Team_Defense_Table[[#This Row],[Rushing Yds]]/Team_Defense_Table[[#This Row],[Rushing Att]]</f>
        <v>5</v>
      </c>
      <c r="AG21" s="14">
        <f>_xlfn.RANK.EQ(Team_Defense_Table[[#This Row],[Rushing Yds]],Team_Defense_Table[Rushing Yds],1)</f>
        <v>30</v>
      </c>
      <c r="AH21" s="14">
        <f>Team_Defense_Table[[#This Row],[Passing Yds]]/Team_Defense_Table[[#This Row],[Passing Cmp]]</f>
        <v>10.911949685534591</v>
      </c>
    </row>
    <row r="22" spans="1:34" x14ac:dyDescent="0.3">
      <c r="A22">
        <v>21</v>
      </c>
      <c r="B22" s="2" t="s">
        <v>1076</v>
      </c>
      <c r="C22">
        <v>16</v>
      </c>
      <c r="D22">
        <v>397</v>
      </c>
      <c r="E22">
        <v>6007</v>
      </c>
      <c r="F22">
        <v>999</v>
      </c>
      <c r="G22">
        <v>6</v>
      </c>
      <c r="H22">
        <v>19</v>
      </c>
      <c r="I22">
        <v>9</v>
      </c>
      <c r="J22">
        <v>340</v>
      </c>
      <c r="K22">
        <v>327</v>
      </c>
      <c r="L22">
        <v>517</v>
      </c>
      <c r="M22">
        <v>3778</v>
      </c>
      <c r="N22">
        <v>22</v>
      </c>
      <c r="O22">
        <v>10</v>
      </c>
      <c r="P22">
        <v>6.7</v>
      </c>
      <c r="Q22">
        <v>193</v>
      </c>
      <c r="R22">
        <v>435</v>
      </c>
      <c r="S22">
        <v>2229</v>
      </c>
      <c r="T22">
        <v>23</v>
      </c>
      <c r="U22">
        <v>5.0999999999999996</v>
      </c>
      <c r="V22">
        <v>114</v>
      </c>
      <c r="W22">
        <v>102</v>
      </c>
      <c r="X22">
        <v>883</v>
      </c>
      <c r="Y22">
        <v>33</v>
      </c>
      <c r="Z22">
        <v>37.4</v>
      </c>
      <c r="AA22">
        <v>9.1999999999999993</v>
      </c>
      <c r="AB22">
        <v>-120.09</v>
      </c>
      <c r="AC22" s="14" t="str">
        <f>VLOOKUP(B:B,'Name Bridge'!A:B,2,FALSE)</f>
        <v>JAC</v>
      </c>
      <c r="AD22" s="14">
        <f>Team_Defense_Table[[#This Row],[Passing Yds]]/Team_Defense_Table[[#This Row],[Passing Att]]</f>
        <v>7.3075435203094781</v>
      </c>
      <c r="AE22" s="14">
        <f>_xlfn.RANK.EQ(Team_Defense_Table[[#This Row],[Passing Yds]],Team_Defense_Table[Passing Yds],1)</f>
        <v>16</v>
      </c>
      <c r="AF22" s="14">
        <f>Team_Defense_Table[[#This Row],[Rushing Yds]]/Team_Defense_Table[[#This Row],[Rushing Att]]</f>
        <v>5.1241379310344826</v>
      </c>
      <c r="AG22" s="14">
        <f>_xlfn.RANK.EQ(Team_Defense_Table[[#This Row],[Rushing Yds]],Team_Defense_Table[Rushing Yds],1)</f>
        <v>28</v>
      </c>
      <c r="AH22" s="14">
        <f>Team_Defense_Table[[#This Row],[Passing Yds]]/Team_Defense_Table[[#This Row],[Passing Cmp]]</f>
        <v>11.553516819571865</v>
      </c>
    </row>
    <row r="23" spans="1:34" x14ac:dyDescent="0.3">
      <c r="A23">
        <v>22</v>
      </c>
      <c r="B23" s="2" t="s">
        <v>1077</v>
      </c>
      <c r="C23">
        <v>16</v>
      </c>
      <c r="D23">
        <v>398</v>
      </c>
      <c r="E23">
        <v>6106</v>
      </c>
      <c r="F23">
        <v>1014</v>
      </c>
      <c r="G23">
        <v>6</v>
      </c>
      <c r="H23">
        <v>32</v>
      </c>
      <c r="I23">
        <v>16</v>
      </c>
      <c r="J23">
        <v>346</v>
      </c>
      <c r="K23">
        <v>383</v>
      </c>
      <c r="L23">
        <v>598</v>
      </c>
      <c r="M23">
        <v>4223</v>
      </c>
      <c r="N23">
        <v>19</v>
      </c>
      <c r="O23">
        <v>16</v>
      </c>
      <c r="P23">
        <v>6.7</v>
      </c>
      <c r="Q23">
        <v>224</v>
      </c>
      <c r="R23">
        <v>388</v>
      </c>
      <c r="S23">
        <v>1883</v>
      </c>
      <c r="T23">
        <v>22</v>
      </c>
      <c r="U23">
        <v>4.9000000000000004</v>
      </c>
      <c r="V23">
        <v>97</v>
      </c>
      <c r="W23">
        <v>96</v>
      </c>
      <c r="X23">
        <v>798</v>
      </c>
      <c r="Y23">
        <v>25</v>
      </c>
      <c r="Z23">
        <v>37.1</v>
      </c>
      <c r="AA23">
        <v>16.3</v>
      </c>
      <c r="AB23">
        <v>-92.02</v>
      </c>
      <c r="AC23" s="14" t="str">
        <f>VLOOKUP(B:B,'Name Bridge'!A:B,2,FALSE)</f>
        <v>SEA</v>
      </c>
      <c r="AD23" s="14">
        <f>Team_Defense_Table[[#This Row],[Passing Yds]]/Team_Defense_Table[[#This Row],[Passing Att]]</f>
        <v>7.0618729096989963</v>
      </c>
      <c r="AE23" s="14">
        <f>_xlfn.RANK.EQ(Team_Defense_Table[[#This Row],[Passing Yds]],Team_Defense_Table[Passing Yds],1)</f>
        <v>27</v>
      </c>
      <c r="AF23" s="14">
        <f>Team_Defense_Table[[#This Row],[Rushing Yds]]/Team_Defense_Table[[#This Row],[Rushing Att]]</f>
        <v>4.8530927835051543</v>
      </c>
      <c r="AG23" s="14">
        <f>_xlfn.RANK.EQ(Team_Defense_Table[[#This Row],[Rushing Yds]],Team_Defense_Table[Rushing Yds],1)</f>
        <v>22</v>
      </c>
      <c r="AH23" s="14">
        <f>Team_Defense_Table[[#This Row],[Passing Yds]]/Team_Defense_Table[[#This Row],[Passing Cmp]]</f>
        <v>11.026109660574413</v>
      </c>
    </row>
    <row r="24" spans="1:34" x14ac:dyDescent="0.3">
      <c r="A24">
        <v>23</v>
      </c>
      <c r="B24" s="2" t="s">
        <v>1078</v>
      </c>
      <c r="C24">
        <v>16</v>
      </c>
      <c r="D24">
        <v>399</v>
      </c>
      <c r="E24">
        <v>5693</v>
      </c>
      <c r="F24">
        <v>985</v>
      </c>
      <c r="G24">
        <v>5.8</v>
      </c>
      <c r="H24">
        <v>20</v>
      </c>
      <c r="I24">
        <v>8</v>
      </c>
      <c r="J24">
        <v>330</v>
      </c>
      <c r="K24">
        <v>351</v>
      </c>
      <c r="L24">
        <v>536</v>
      </c>
      <c r="M24">
        <v>3918</v>
      </c>
      <c r="N24">
        <v>28</v>
      </c>
      <c r="O24">
        <v>12</v>
      </c>
      <c r="P24">
        <v>6.9</v>
      </c>
      <c r="Q24">
        <v>192</v>
      </c>
      <c r="R24">
        <v>421</v>
      </c>
      <c r="S24">
        <v>1775</v>
      </c>
      <c r="T24">
        <v>13</v>
      </c>
      <c r="U24">
        <v>4.2</v>
      </c>
      <c r="V24">
        <v>108</v>
      </c>
      <c r="W24">
        <v>127</v>
      </c>
      <c r="X24">
        <v>1080</v>
      </c>
      <c r="Y24">
        <v>30</v>
      </c>
      <c r="Z24">
        <v>42.8</v>
      </c>
      <c r="AA24">
        <v>9</v>
      </c>
      <c r="AB24">
        <v>-105.34</v>
      </c>
      <c r="AC24" s="14" t="str">
        <f>VLOOKUP(B:B,'Name Bridge'!A:B,2,FALSE)</f>
        <v>ATL</v>
      </c>
      <c r="AD24" s="14">
        <f>Team_Defense_Table[[#This Row],[Passing Yds]]/Team_Defense_Table[[#This Row],[Passing Att]]</f>
        <v>7.3097014925373136</v>
      </c>
      <c r="AE24" s="14">
        <f>_xlfn.RANK.EQ(Team_Defense_Table[[#This Row],[Passing Yds]],Team_Defense_Table[Passing Yds],1)</f>
        <v>22</v>
      </c>
      <c r="AF24" s="14">
        <f>Team_Defense_Table[[#This Row],[Rushing Yds]]/Team_Defense_Table[[#This Row],[Rushing Att]]</f>
        <v>4.2161520190023749</v>
      </c>
      <c r="AG24" s="14">
        <f>_xlfn.RANK.EQ(Team_Defense_Table[[#This Row],[Rushing Yds]],Team_Defense_Table[Rushing Yds],1)</f>
        <v>15</v>
      </c>
      <c r="AH24" s="14">
        <f>Team_Defense_Table[[#This Row],[Passing Yds]]/Team_Defense_Table[[#This Row],[Passing Cmp]]</f>
        <v>11.162393162393162</v>
      </c>
    </row>
    <row r="25" spans="1:34" x14ac:dyDescent="0.3">
      <c r="A25">
        <v>24</v>
      </c>
      <c r="B25" s="2" t="s">
        <v>1079</v>
      </c>
      <c r="C25">
        <v>16</v>
      </c>
      <c r="D25">
        <v>419</v>
      </c>
      <c r="E25">
        <v>5677</v>
      </c>
      <c r="F25">
        <v>963</v>
      </c>
      <c r="G25">
        <v>5.9</v>
      </c>
      <c r="H25">
        <v>15</v>
      </c>
      <c r="I25">
        <v>6</v>
      </c>
      <c r="J25">
        <v>344</v>
      </c>
      <c r="K25">
        <v>337</v>
      </c>
      <c r="L25">
        <v>526</v>
      </c>
      <c r="M25">
        <v>4107</v>
      </c>
      <c r="N25">
        <v>33</v>
      </c>
      <c r="O25">
        <v>9</v>
      </c>
      <c r="P25">
        <v>7.4</v>
      </c>
      <c r="Q25">
        <v>201</v>
      </c>
      <c r="R25">
        <v>405</v>
      </c>
      <c r="S25">
        <v>1570</v>
      </c>
      <c r="T25">
        <v>15</v>
      </c>
      <c r="U25">
        <v>3.9</v>
      </c>
      <c r="V25">
        <v>91</v>
      </c>
      <c r="W25">
        <v>91</v>
      </c>
      <c r="X25">
        <v>763</v>
      </c>
      <c r="Y25">
        <v>52</v>
      </c>
      <c r="Z25">
        <v>41.2</v>
      </c>
      <c r="AA25">
        <v>8.5</v>
      </c>
      <c r="AB25">
        <v>-159.71</v>
      </c>
      <c r="AC25" s="14" t="str">
        <f>VLOOKUP(B:B,'Name Bridge'!A:B,2,FALSE)</f>
        <v>LV</v>
      </c>
      <c r="AD25" s="14">
        <f>Team_Defense_Table[[#This Row],[Passing Yds]]/Team_Defense_Table[[#This Row],[Passing Att]]</f>
        <v>7.8079847908745244</v>
      </c>
      <c r="AE25" s="14">
        <f>_xlfn.RANK.EQ(Team_Defense_Table[[#This Row],[Passing Yds]],Team_Defense_Table[Passing Yds],1)</f>
        <v>25</v>
      </c>
      <c r="AF25" s="14">
        <f>Team_Defense_Table[[#This Row],[Rushing Yds]]/Team_Defense_Table[[#This Row],[Rushing Att]]</f>
        <v>3.8765432098765431</v>
      </c>
      <c r="AG25" s="14">
        <f>_xlfn.RANK.EQ(Team_Defense_Table[[#This Row],[Rushing Yds]],Team_Defense_Table[Rushing Yds],1)</f>
        <v>8</v>
      </c>
      <c r="AH25" s="14">
        <f>Team_Defense_Table[[#This Row],[Passing Yds]]/Team_Defense_Table[[#This Row],[Passing Cmp]]</f>
        <v>12.186943620178042</v>
      </c>
    </row>
    <row r="26" spans="1:34" x14ac:dyDescent="0.3">
      <c r="A26">
        <v>25</v>
      </c>
      <c r="B26" s="2" t="s">
        <v>1080</v>
      </c>
      <c r="C26">
        <v>16</v>
      </c>
      <c r="D26">
        <v>420</v>
      </c>
      <c r="E26">
        <v>6299</v>
      </c>
      <c r="F26">
        <v>1034</v>
      </c>
      <c r="G26">
        <v>6.1</v>
      </c>
      <c r="H26">
        <v>16</v>
      </c>
      <c r="I26">
        <v>5</v>
      </c>
      <c r="J26">
        <v>328</v>
      </c>
      <c r="K26">
        <v>308</v>
      </c>
      <c r="L26">
        <v>499</v>
      </c>
      <c r="M26">
        <v>3917</v>
      </c>
      <c r="N26">
        <v>25</v>
      </c>
      <c r="O26">
        <v>11</v>
      </c>
      <c r="P26">
        <v>7.4</v>
      </c>
      <c r="Q26">
        <v>183</v>
      </c>
      <c r="R26">
        <v>504</v>
      </c>
      <c r="S26">
        <v>2382</v>
      </c>
      <c r="T26">
        <v>17</v>
      </c>
      <c r="U26">
        <v>4.7</v>
      </c>
      <c r="V26">
        <v>124</v>
      </c>
      <c r="W26">
        <v>122</v>
      </c>
      <c r="X26">
        <v>988</v>
      </c>
      <c r="Y26">
        <v>21</v>
      </c>
      <c r="Z26">
        <v>39.799999999999997</v>
      </c>
      <c r="AA26">
        <v>8.8000000000000007</v>
      </c>
      <c r="AB26">
        <v>-132.66</v>
      </c>
      <c r="AC26" s="14" t="str">
        <f>VLOOKUP(B:B,'Name Bridge'!A:B,2,FALSE)</f>
        <v>CIN</v>
      </c>
      <c r="AD26" s="14">
        <f>Team_Defense_Table[[#This Row],[Passing Yds]]/Team_Defense_Table[[#This Row],[Passing Att]]</f>
        <v>7.8496993987975952</v>
      </c>
      <c r="AE26" s="14">
        <f>_xlfn.RANK.EQ(Team_Defense_Table[[#This Row],[Passing Yds]],Team_Defense_Table[Passing Yds],1)</f>
        <v>21</v>
      </c>
      <c r="AF26" s="14">
        <f>Team_Defense_Table[[#This Row],[Rushing Yds]]/Team_Defense_Table[[#This Row],[Rushing Att]]</f>
        <v>4.7261904761904763</v>
      </c>
      <c r="AG26" s="14">
        <f>_xlfn.RANK.EQ(Team_Defense_Table[[#This Row],[Rushing Yds]],Team_Defense_Table[Rushing Yds],1)</f>
        <v>32</v>
      </c>
      <c r="AH26" s="14">
        <f>Team_Defense_Table[[#This Row],[Passing Yds]]/Team_Defense_Table[[#This Row],[Passing Cmp]]</f>
        <v>12.717532467532468</v>
      </c>
    </row>
    <row r="27" spans="1:34" x14ac:dyDescent="0.3">
      <c r="A27">
        <v>26</v>
      </c>
      <c r="B27" s="2" t="s">
        <v>1081</v>
      </c>
      <c r="C27">
        <v>16</v>
      </c>
      <c r="D27">
        <v>423</v>
      </c>
      <c r="E27">
        <v>6406</v>
      </c>
      <c r="F27">
        <v>1094</v>
      </c>
      <c r="G27">
        <v>5.9</v>
      </c>
      <c r="H27">
        <v>18</v>
      </c>
      <c r="I27">
        <v>11</v>
      </c>
      <c r="J27">
        <v>365</v>
      </c>
      <c r="K27">
        <v>381</v>
      </c>
      <c r="L27">
        <v>611</v>
      </c>
      <c r="M27">
        <v>4551</v>
      </c>
      <c r="N27">
        <v>33</v>
      </c>
      <c r="O27">
        <v>7</v>
      </c>
      <c r="P27">
        <v>7.1</v>
      </c>
      <c r="Q27">
        <v>232</v>
      </c>
      <c r="R27">
        <v>455</v>
      </c>
      <c r="S27">
        <v>1855</v>
      </c>
      <c r="T27">
        <v>13</v>
      </c>
      <c r="U27">
        <v>4.0999999999999996</v>
      </c>
      <c r="V27">
        <v>94</v>
      </c>
      <c r="W27">
        <v>117</v>
      </c>
      <c r="X27">
        <v>960</v>
      </c>
      <c r="Y27">
        <v>39</v>
      </c>
      <c r="Z27">
        <v>40.1</v>
      </c>
      <c r="AA27">
        <v>9</v>
      </c>
      <c r="AB27">
        <v>-142.55000000000001</v>
      </c>
      <c r="AC27" s="14" t="str">
        <f>VLOOKUP(B:B,'Name Bridge'!A:B,2,FALSE)</f>
        <v>DET</v>
      </c>
      <c r="AD27" s="14">
        <f>Team_Defense_Table[[#This Row],[Passing Yds]]/Team_Defense_Table[[#This Row],[Passing Att]]</f>
        <v>7.4484451718494276</v>
      </c>
      <c r="AE27" s="14">
        <f>_xlfn.RANK.EQ(Team_Defense_Table[[#This Row],[Passing Yds]],Team_Defense_Table[Passing Yds],1)</f>
        <v>32</v>
      </c>
      <c r="AF27" s="14">
        <f>Team_Defense_Table[[#This Row],[Rushing Yds]]/Team_Defense_Table[[#This Row],[Rushing Att]]</f>
        <v>4.0769230769230766</v>
      </c>
      <c r="AG27" s="14">
        <f>_xlfn.RANK.EQ(Team_Defense_Table[[#This Row],[Rushing Yds]],Team_Defense_Table[Rushing Yds],1)</f>
        <v>21</v>
      </c>
      <c r="AH27" s="14">
        <f>Team_Defense_Table[[#This Row],[Passing Yds]]/Team_Defense_Table[[#This Row],[Passing Cmp]]</f>
        <v>11.94488188976378</v>
      </c>
    </row>
    <row r="28" spans="1:34" x14ac:dyDescent="0.3">
      <c r="A28">
        <v>27</v>
      </c>
      <c r="B28" s="2" t="s">
        <v>1082</v>
      </c>
      <c r="C28">
        <v>16</v>
      </c>
      <c r="D28">
        <v>435</v>
      </c>
      <c r="E28">
        <v>6162</v>
      </c>
      <c r="F28">
        <v>1079</v>
      </c>
      <c r="G28">
        <v>5.7</v>
      </c>
      <c r="H28">
        <v>22</v>
      </c>
      <c r="I28">
        <v>9</v>
      </c>
      <c r="J28">
        <v>354</v>
      </c>
      <c r="K28">
        <v>371</v>
      </c>
      <c r="L28">
        <v>540</v>
      </c>
      <c r="M28">
        <v>3823</v>
      </c>
      <c r="N28">
        <v>35</v>
      </c>
      <c r="O28">
        <v>13</v>
      </c>
      <c r="P28">
        <v>6.5</v>
      </c>
      <c r="Q28">
        <v>200</v>
      </c>
      <c r="R28">
        <v>493</v>
      </c>
      <c r="S28">
        <v>2339</v>
      </c>
      <c r="T28">
        <v>14</v>
      </c>
      <c r="U28">
        <v>4.7</v>
      </c>
      <c r="V28">
        <v>120</v>
      </c>
      <c r="W28">
        <v>94</v>
      </c>
      <c r="X28">
        <v>805</v>
      </c>
      <c r="Y28">
        <v>34</v>
      </c>
      <c r="Z28">
        <v>41.9</v>
      </c>
      <c r="AA28">
        <v>12.2</v>
      </c>
      <c r="AB28">
        <v>-135.83000000000001</v>
      </c>
      <c r="AC28" s="14" t="str">
        <f>VLOOKUP(B:B,'Name Bridge'!A:B,2,FALSE)</f>
        <v>WAS</v>
      </c>
      <c r="AD28" s="14">
        <f>Team_Defense_Table[[#This Row],[Passing Yds]]/Team_Defense_Table[[#This Row],[Passing Att]]</f>
        <v>7.0796296296296299</v>
      </c>
      <c r="AE28" s="14">
        <f>_xlfn.RANK.EQ(Team_Defense_Table[[#This Row],[Passing Yds]],Team_Defense_Table[Passing Yds],1)</f>
        <v>18</v>
      </c>
      <c r="AF28" s="14">
        <f>Team_Defense_Table[[#This Row],[Rushing Yds]]/Team_Defense_Table[[#This Row],[Rushing Att]]</f>
        <v>4.7444219066937121</v>
      </c>
      <c r="AG28" s="14">
        <f>_xlfn.RANK.EQ(Team_Defense_Table[[#This Row],[Rushing Yds]],Team_Defense_Table[Rushing Yds],1)</f>
        <v>31</v>
      </c>
      <c r="AH28" s="14">
        <f>Team_Defense_Table[[#This Row],[Passing Yds]]/Team_Defense_Table[[#This Row],[Passing Cmp]]</f>
        <v>10.304582210242588</v>
      </c>
    </row>
    <row r="29" spans="1:34" x14ac:dyDescent="0.3">
      <c r="A29">
        <v>28</v>
      </c>
      <c r="B29" s="2" t="s">
        <v>1083</v>
      </c>
      <c r="C29">
        <v>16</v>
      </c>
      <c r="D29">
        <v>442</v>
      </c>
      <c r="E29">
        <v>6432</v>
      </c>
      <c r="F29">
        <v>1080</v>
      </c>
      <c r="G29">
        <v>6</v>
      </c>
      <c r="H29">
        <v>17</v>
      </c>
      <c r="I29">
        <v>10</v>
      </c>
      <c r="J29">
        <v>375</v>
      </c>
      <c r="K29">
        <v>421</v>
      </c>
      <c r="L29">
        <v>601</v>
      </c>
      <c r="M29">
        <v>4510</v>
      </c>
      <c r="N29">
        <v>38</v>
      </c>
      <c r="O29">
        <v>7</v>
      </c>
      <c r="P29">
        <v>7</v>
      </c>
      <c r="Q29">
        <v>243</v>
      </c>
      <c r="R29">
        <v>439</v>
      </c>
      <c r="S29">
        <v>1922</v>
      </c>
      <c r="T29">
        <v>9</v>
      </c>
      <c r="U29">
        <v>4.4000000000000004</v>
      </c>
      <c r="V29">
        <v>94</v>
      </c>
      <c r="W29">
        <v>114</v>
      </c>
      <c r="X29">
        <v>1041</v>
      </c>
      <c r="Y29">
        <v>38</v>
      </c>
      <c r="Z29">
        <v>42.6</v>
      </c>
      <c r="AA29">
        <v>9.5</v>
      </c>
      <c r="AB29">
        <v>-174.55</v>
      </c>
      <c r="AC29" s="14" t="str">
        <f>VLOOKUP(B:B,'Name Bridge'!A:B,2,FALSE)</f>
        <v>ARI</v>
      </c>
      <c r="AD29" s="14">
        <f>Team_Defense_Table[[#This Row],[Passing Yds]]/Team_Defense_Table[[#This Row],[Passing Att]]</f>
        <v>7.5041597337770387</v>
      </c>
      <c r="AE29" s="14">
        <f>_xlfn.RANK.EQ(Team_Defense_Table[[#This Row],[Passing Yds]],Team_Defense_Table[Passing Yds],1)</f>
        <v>31</v>
      </c>
      <c r="AF29" s="14">
        <f>Team_Defense_Table[[#This Row],[Rushing Yds]]/Team_Defense_Table[[#This Row],[Rushing Att]]</f>
        <v>4.3781321184510249</v>
      </c>
      <c r="AG29" s="14">
        <f>_xlfn.RANK.EQ(Team_Defense_Table[[#This Row],[Rushing Yds]],Team_Defense_Table[Rushing Yds],1)</f>
        <v>24</v>
      </c>
      <c r="AH29" s="14">
        <f>Team_Defense_Table[[#This Row],[Passing Yds]]/Team_Defense_Table[[#This Row],[Passing Cmp]]</f>
        <v>10.712589073634204</v>
      </c>
    </row>
    <row r="30" spans="1:34" x14ac:dyDescent="0.3">
      <c r="A30">
        <v>29</v>
      </c>
      <c r="B30" s="2" t="s">
        <v>1084</v>
      </c>
      <c r="C30">
        <v>16</v>
      </c>
      <c r="D30">
        <v>449</v>
      </c>
      <c r="E30">
        <v>5503</v>
      </c>
      <c r="F30">
        <v>1073</v>
      </c>
      <c r="G30">
        <v>5.0999999999999996</v>
      </c>
      <c r="H30">
        <v>28</v>
      </c>
      <c r="I30">
        <v>16</v>
      </c>
      <c r="J30">
        <v>331</v>
      </c>
      <c r="K30">
        <v>408</v>
      </c>
      <c r="L30">
        <v>664</v>
      </c>
      <c r="M30">
        <v>4322</v>
      </c>
      <c r="N30">
        <v>30</v>
      </c>
      <c r="O30">
        <v>12</v>
      </c>
      <c r="P30">
        <v>6.1</v>
      </c>
      <c r="Q30">
        <v>222</v>
      </c>
      <c r="R30">
        <v>362</v>
      </c>
      <c r="S30">
        <v>1181</v>
      </c>
      <c r="T30">
        <v>11</v>
      </c>
      <c r="U30">
        <v>3.3</v>
      </c>
      <c r="V30">
        <v>70</v>
      </c>
      <c r="W30">
        <v>111</v>
      </c>
      <c r="X30">
        <v>971</v>
      </c>
      <c r="Y30">
        <v>39</v>
      </c>
      <c r="Z30">
        <v>39.6</v>
      </c>
      <c r="AA30">
        <v>13.5</v>
      </c>
      <c r="AB30">
        <v>12.23</v>
      </c>
      <c r="AC30" s="14" t="str">
        <f>VLOOKUP(B:B,'Name Bridge'!A:B,2,FALSE)</f>
        <v>TB</v>
      </c>
      <c r="AD30" s="14">
        <f>Team_Defense_Table[[#This Row],[Passing Yds]]/Team_Defense_Table[[#This Row],[Passing Att]]</f>
        <v>6.5090361445783129</v>
      </c>
      <c r="AE30" s="14">
        <f>_xlfn.RANK.EQ(Team_Defense_Table[[#This Row],[Passing Yds]],Team_Defense_Table[Passing Yds],1)</f>
        <v>30</v>
      </c>
      <c r="AF30" s="14">
        <f>Team_Defense_Table[[#This Row],[Rushing Yds]]/Team_Defense_Table[[#This Row],[Rushing Att]]</f>
        <v>3.2624309392265194</v>
      </c>
      <c r="AG30" s="14">
        <f>_xlfn.RANK.EQ(Team_Defense_Table[[#This Row],[Rushing Yds]],Team_Defense_Table[Rushing Yds],1)</f>
        <v>1</v>
      </c>
      <c r="AH30" s="14">
        <f>Team_Defense_Table[[#This Row],[Passing Yds]]/Team_Defense_Table[[#This Row],[Passing Cmp]]</f>
        <v>10.593137254901961</v>
      </c>
    </row>
    <row r="31" spans="1:34" x14ac:dyDescent="0.3">
      <c r="A31">
        <v>30</v>
      </c>
      <c r="B31" s="2" t="s">
        <v>1085</v>
      </c>
      <c r="C31">
        <v>16</v>
      </c>
      <c r="D31">
        <v>451</v>
      </c>
      <c r="E31">
        <v>6037</v>
      </c>
      <c r="F31">
        <v>1061</v>
      </c>
      <c r="G31">
        <v>5.7</v>
      </c>
      <c r="H31">
        <v>16</v>
      </c>
      <c r="I31">
        <v>6</v>
      </c>
      <c r="J31">
        <v>343</v>
      </c>
      <c r="K31">
        <v>369</v>
      </c>
      <c r="L31">
        <v>556</v>
      </c>
      <c r="M31">
        <v>4225</v>
      </c>
      <c r="N31">
        <v>30</v>
      </c>
      <c r="O31">
        <v>10</v>
      </c>
      <c r="P31">
        <v>7.1</v>
      </c>
      <c r="Q31">
        <v>211</v>
      </c>
      <c r="R31">
        <v>469</v>
      </c>
      <c r="S31">
        <v>1812</v>
      </c>
      <c r="T31">
        <v>19</v>
      </c>
      <c r="U31">
        <v>3.9</v>
      </c>
      <c r="V31">
        <v>100</v>
      </c>
      <c r="W31">
        <v>117</v>
      </c>
      <c r="X31">
        <v>922</v>
      </c>
      <c r="Y31">
        <v>32</v>
      </c>
      <c r="Z31">
        <v>39.700000000000003</v>
      </c>
      <c r="AA31">
        <v>8.6999999999999993</v>
      </c>
      <c r="AB31">
        <v>-105.11</v>
      </c>
      <c r="AC31" s="14" t="str">
        <f>VLOOKUP(B:B,'Name Bridge'!A:B,2,FALSE)</f>
        <v>NYG</v>
      </c>
      <c r="AD31" s="14">
        <f>Team_Defense_Table[[#This Row],[Passing Yds]]/Team_Defense_Table[[#This Row],[Passing Att]]</f>
        <v>7.5989208633093526</v>
      </c>
      <c r="AE31" s="14">
        <f>_xlfn.RANK.EQ(Team_Defense_Table[[#This Row],[Passing Yds]],Team_Defense_Table[Passing Yds],1)</f>
        <v>28</v>
      </c>
      <c r="AF31" s="14">
        <f>Team_Defense_Table[[#This Row],[Rushing Yds]]/Team_Defense_Table[[#This Row],[Rushing Att]]</f>
        <v>3.863539445628998</v>
      </c>
      <c r="AG31" s="14">
        <f>_xlfn.RANK.EQ(Team_Defense_Table[[#This Row],[Rushing Yds]],Team_Defense_Table[Rushing Yds],1)</f>
        <v>20</v>
      </c>
      <c r="AH31" s="14">
        <f>Team_Defense_Table[[#This Row],[Passing Yds]]/Team_Defense_Table[[#This Row],[Passing Cmp]]</f>
        <v>11.449864498644986</v>
      </c>
    </row>
    <row r="32" spans="1:34" x14ac:dyDescent="0.3">
      <c r="A32">
        <v>31</v>
      </c>
      <c r="B32" s="2" t="s">
        <v>1086</v>
      </c>
      <c r="C32">
        <v>16</v>
      </c>
      <c r="D32">
        <v>470</v>
      </c>
      <c r="E32">
        <v>5992</v>
      </c>
      <c r="F32">
        <v>1042</v>
      </c>
      <c r="G32">
        <v>5.8</v>
      </c>
      <c r="H32">
        <v>21</v>
      </c>
      <c r="I32">
        <v>7</v>
      </c>
      <c r="J32">
        <v>355</v>
      </c>
      <c r="K32">
        <v>347</v>
      </c>
      <c r="L32">
        <v>544</v>
      </c>
      <c r="M32">
        <v>3696</v>
      </c>
      <c r="N32">
        <v>21</v>
      </c>
      <c r="O32">
        <v>14</v>
      </c>
      <c r="P32">
        <v>6.2</v>
      </c>
      <c r="Q32">
        <v>197</v>
      </c>
      <c r="R32">
        <v>445</v>
      </c>
      <c r="S32">
        <v>2296</v>
      </c>
      <c r="T32">
        <v>31</v>
      </c>
      <c r="U32">
        <v>5.2</v>
      </c>
      <c r="V32">
        <v>128</v>
      </c>
      <c r="W32">
        <v>109</v>
      </c>
      <c r="X32">
        <v>940</v>
      </c>
      <c r="Y32">
        <v>30</v>
      </c>
      <c r="Z32">
        <v>41.4</v>
      </c>
      <c r="AA32">
        <v>9.4</v>
      </c>
      <c r="AB32">
        <v>-116.88</v>
      </c>
      <c r="AC32" s="14" t="str">
        <f>VLOOKUP(B:B,'Name Bridge'!A:B,2,FALSE)</f>
        <v>CAR</v>
      </c>
      <c r="AD32" s="14">
        <f>Team_Defense_Table[[#This Row],[Passing Yds]]/Team_Defense_Table[[#This Row],[Passing Att]]</f>
        <v>6.7941176470588234</v>
      </c>
      <c r="AE32" s="14">
        <f>_xlfn.RANK.EQ(Team_Defense_Table[[#This Row],[Passing Yds]],Team_Defense_Table[Passing Yds],1)</f>
        <v>13</v>
      </c>
      <c r="AF32" s="14">
        <f>Team_Defense_Table[[#This Row],[Rushing Yds]]/Team_Defense_Table[[#This Row],[Rushing Att]]</f>
        <v>5.1595505617977526</v>
      </c>
      <c r="AG32" s="14">
        <f>_xlfn.RANK.EQ(Team_Defense_Table[[#This Row],[Rushing Yds]],Team_Defense_Table[Rushing Yds],1)</f>
        <v>29</v>
      </c>
      <c r="AH32" s="14">
        <f>Team_Defense_Table[[#This Row],[Passing Yds]]/Team_Defense_Table[[#This Row],[Passing Cmp]]</f>
        <v>10.651296829971182</v>
      </c>
    </row>
    <row r="33" spans="1:34" x14ac:dyDescent="0.3">
      <c r="A33">
        <v>32</v>
      </c>
      <c r="B33" s="2" t="s">
        <v>1087</v>
      </c>
      <c r="C33">
        <v>16</v>
      </c>
      <c r="D33">
        <v>494</v>
      </c>
      <c r="E33">
        <v>6364</v>
      </c>
      <c r="F33">
        <v>1053</v>
      </c>
      <c r="G33">
        <v>6</v>
      </c>
      <c r="H33">
        <v>16</v>
      </c>
      <c r="I33">
        <v>3</v>
      </c>
      <c r="J33">
        <v>361</v>
      </c>
      <c r="K33">
        <v>344</v>
      </c>
      <c r="L33">
        <v>545</v>
      </c>
      <c r="M33">
        <v>4198</v>
      </c>
      <c r="N33">
        <v>39</v>
      </c>
      <c r="O33">
        <v>13</v>
      </c>
      <c r="P33">
        <v>7.4</v>
      </c>
      <c r="Q33">
        <v>214</v>
      </c>
      <c r="R33">
        <v>485</v>
      </c>
      <c r="S33">
        <v>2166</v>
      </c>
      <c r="T33">
        <v>15</v>
      </c>
      <c r="U33">
        <v>4.5</v>
      </c>
      <c r="V33">
        <v>113</v>
      </c>
      <c r="W33">
        <v>111</v>
      </c>
      <c r="X33">
        <v>1084</v>
      </c>
      <c r="Y33">
        <v>34</v>
      </c>
      <c r="Z33">
        <v>45.6</v>
      </c>
      <c r="AA33">
        <v>8.8000000000000007</v>
      </c>
      <c r="AB33">
        <v>-175.02</v>
      </c>
      <c r="AC33" s="14" t="str">
        <f>VLOOKUP(B:B,'Name Bridge'!A:B,2,FALSE)</f>
        <v>MIA</v>
      </c>
      <c r="AD33" s="14">
        <f>Team_Defense_Table[[#This Row],[Passing Yds]]/Team_Defense_Table[[#This Row],[Passing Att]]</f>
        <v>7.7027522935779817</v>
      </c>
      <c r="AE33" s="14">
        <f>_xlfn.RANK.EQ(Team_Defense_Table[[#This Row],[Passing Yds]],Team_Defense_Table[Passing Yds],1)</f>
        <v>26</v>
      </c>
      <c r="AF33" s="14">
        <f>Team_Defense_Table[[#This Row],[Rushing Yds]]/Team_Defense_Table[[#This Row],[Rushing Att]]</f>
        <v>4.4659793814432991</v>
      </c>
      <c r="AG33" s="14">
        <f>_xlfn.RANK.EQ(Team_Defense_Table[[#This Row],[Rushing Yds]],Team_Defense_Table[Rushing Yds],1)</f>
        <v>27</v>
      </c>
      <c r="AH33" s="14">
        <f>Team_Defense_Table[[#This Row],[Passing Yds]]/Team_Defense_Table[[#This Row],[Passing Cmp]]</f>
        <v>12.203488372093023</v>
      </c>
    </row>
    <row r="34" spans="1:34" x14ac:dyDescent="0.3">
      <c r="B34" s="2"/>
      <c r="U34">
        <f>SUBTOTAL(101,Team_Defense_Table[Rushing Y/A])</f>
        <v>4.3125</v>
      </c>
      <c r="AC34" s="20"/>
      <c r="AD34" s="20">
        <f>SUBTOTAL(101,Team_Defense_Table[Passing yds/att])</f>
        <v>6.7402974325943461</v>
      </c>
      <c r="AE34" s="20"/>
      <c r="AF34" s="20">
        <f>SUBTOTAL(101,Team_Defense_Table[Rushing Yds/att])</f>
        <v>4.3064824503266079</v>
      </c>
      <c r="AG34" s="20"/>
      <c r="AH34" s="20">
        <f>SUBTOTAL(101,Team_Defense_Table[Yards per completion])</f>
        <v>10.618518498611984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CC07-D39A-4C91-886B-181319E9FB33}">
  <sheetPr codeName="Sheet14"/>
  <dimension ref="A1:B42"/>
  <sheetViews>
    <sheetView topLeftCell="A17" workbookViewId="0">
      <selection activeCell="A42" sqref="A42"/>
    </sheetView>
  </sheetViews>
  <sheetFormatPr defaultRowHeight="14.4" x14ac:dyDescent="0.3"/>
  <cols>
    <col min="1" max="1" width="20" bestFit="1" customWidth="1"/>
    <col min="2" max="2" width="12.33203125" bestFit="1" customWidth="1"/>
  </cols>
  <sheetData>
    <row r="1" spans="1:2" x14ac:dyDescent="0.3">
      <c r="A1" t="s">
        <v>1046</v>
      </c>
      <c r="B1" t="s">
        <v>1005</v>
      </c>
    </row>
    <row r="2" spans="1:2" x14ac:dyDescent="0.3">
      <c r="A2" t="s">
        <v>170</v>
      </c>
      <c r="B2" t="s">
        <v>1047</v>
      </c>
    </row>
    <row r="3" spans="1:2" x14ac:dyDescent="0.3">
      <c r="A3" t="s">
        <v>1048</v>
      </c>
      <c r="B3" t="s">
        <v>92</v>
      </c>
    </row>
    <row r="4" spans="1:2" x14ac:dyDescent="0.3">
      <c r="A4" t="s">
        <v>1049</v>
      </c>
      <c r="B4" t="s">
        <v>707</v>
      </c>
    </row>
    <row r="5" spans="1:2" x14ac:dyDescent="0.3">
      <c r="A5" t="s">
        <v>207</v>
      </c>
      <c r="B5" t="s">
        <v>207</v>
      </c>
    </row>
    <row r="6" spans="1:2" x14ac:dyDescent="0.3">
      <c r="A6" t="s">
        <v>701</v>
      </c>
      <c r="B6" t="s">
        <v>701</v>
      </c>
    </row>
    <row r="7" spans="1:2" x14ac:dyDescent="0.3">
      <c r="A7" t="s">
        <v>1991</v>
      </c>
      <c r="B7" t="s">
        <v>79</v>
      </c>
    </row>
    <row r="8" spans="1:2" x14ac:dyDescent="0.3">
      <c r="A8" t="s">
        <v>267</v>
      </c>
      <c r="B8" t="s">
        <v>1088</v>
      </c>
    </row>
    <row r="9" spans="1:2" x14ac:dyDescent="0.3">
      <c r="A9" t="s">
        <v>1089</v>
      </c>
      <c r="B9" t="s">
        <v>422</v>
      </c>
    </row>
    <row r="10" spans="1:2" x14ac:dyDescent="0.3">
      <c r="A10" t="s">
        <v>1063</v>
      </c>
      <c r="B10" t="s">
        <v>1090</v>
      </c>
    </row>
    <row r="11" spans="1:2" x14ac:dyDescent="0.3">
      <c r="A11" t="s">
        <v>1086</v>
      </c>
      <c r="B11" t="s">
        <v>33</v>
      </c>
    </row>
    <row r="12" spans="1:2" x14ac:dyDescent="0.3">
      <c r="A12" t="s">
        <v>1087</v>
      </c>
      <c r="B12" t="s">
        <v>86</v>
      </c>
    </row>
    <row r="13" spans="1:2" x14ac:dyDescent="0.3">
      <c r="A13" t="s">
        <v>1071</v>
      </c>
      <c r="B13" t="s">
        <v>130</v>
      </c>
    </row>
    <row r="14" spans="1:2" x14ac:dyDescent="0.3">
      <c r="A14" t="s">
        <v>1080</v>
      </c>
      <c r="B14" t="s">
        <v>78</v>
      </c>
    </row>
    <row r="15" spans="1:2" x14ac:dyDescent="0.3">
      <c r="A15" t="s">
        <v>1065</v>
      </c>
      <c r="B15" t="s">
        <v>114</v>
      </c>
    </row>
    <row r="16" spans="1:2" x14ac:dyDescent="0.3">
      <c r="A16" t="s">
        <v>1067</v>
      </c>
      <c r="B16" t="s">
        <v>40</v>
      </c>
    </row>
    <row r="17" spans="1:2" x14ac:dyDescent="0.3">
      <c r="A17" t="s">
        <v>1057</v>
      </c>
      <c r="B17" t="s">
        <v>107</v>
      </c>
    </row>
    <row r="18" spans="1:2" x14ac:dyDescent="0.3">
      <c r="A18" t="s">
        <v>1082</v>
      </c>
      <c r="B18" t="s">
        <v>135</v>
      </c>
    </row>
    <row r="19" spans="1:2" x14ac:dyDescent="0.3">
      <c r="A19" t="s">
        <v>1083</v>
      </c>
      <c r="B19" t="s">
        <v>116</v>
      </c>
    </row>
    <row r="20" spans="1:2" x14ac:dyDescent="0.3">
      <c r="A20" t="s">
        <v>1058</v>
      </c>
      <c r="B20" t="s">
        <v>37</v>
      </c>
    </row>
    <row r="21" spans="1:2" x14ac:dyDescent="0.3">
      <c r="A21" t="s">
        <v>1060</v>
      </c>
      <c r="B21" t="s">
        <v>46</v>
      </c>
    </row>
    <row r="22" spans="1:2" x14ac:dyDescent="0.3">
      <c r="A22" t="s">
        <v>1062</v>
      </c>
      <c r="B22" t="s">
        <v>1091</v>
      </c>
    </row>
    <row r="23" spans="1:2" x14ac:dyDescent="0.3">
      <c r="A23" t="s">
        <v>1076</v>
      </c>
      <c r="B23" t="s">
        <v>1092</v>
      </c>
    </row>
    <row r="24" spans="1:2" x14ac:dyDescent="0.3">
      <c r="A24" t="s">
        <v>1056</v>
      </c>
      <c r="B24" t="s">
        <v>1093</v>
      </c>
    </row>
    <row r="25" spans="1:2" x14ac:dyDescent="0.3">
      <c r="A25" t="s">
        <v>1064</v>
      </c>
      <c r="B25" t="s">
        <v>1094</v>
      </c>
    </row>
    <row r="26" spans="1:2" x14ac:dyDescent="0.3">
      <c r="A26" t="s">
        <v>1078</v>
      </c>
      <c r="B26" t="s">
        <v>84</v>
      </c>
    </row>
    <row r="27" spans="1:2" x14ac:dyDescent="0.3">
      <c r="A27" t="s">
        <v>1070</v>
      </c>
      <c r="B27" t="s">
        <v>76</v>
      </c>
    </row>
    <row r="28" spans="1:2" x14ac:dyDescent="0.3">
      <c r="A28" t="s">
        <v>1066</v>
      </c>
      <c r="B28" t="s">
        <v>44</v>
      </c>
    </row>
    <row r="29" spans="1:2" x14ac:dyDescent="0.3">
      <c r="A29" t="s">
        <v>1074</v>
      </c>
      <c r="B29" t="s">
        <v>67</v>
      </c>
    </row>
    <row r="30" spans="1:2" x14ac:dyDescent="0.3">
      <c r="A30" t="s">
        <v>1073</v>
      </c>
      <c r="B30" t="s">
        <v>104</v>
      </c>
    </row>
    <row r="31" spans="1:2" x14ac:dyDescent="0.3">
      <c r="A31" t="s">
        <v>1085</v>
      </c>
      <c r="B31" t="s">
        <v>74</v>
      </c>
    </row>
    <row r="32" spans="1:2" x14ac:dyDescent="0.3">
      <c r="A32" t="s">
        <v>1069</v>
      </c>
      <c r="B32" t="s">
        <v>56</v>
      </c>
    </row>
    <row r="33" spans="1:2" x14ac:dyDescent="0.3">
      <c r="A33" t="s">
        <v>1061</v>
      </c>
      <c r="B33" t="s">
        <v>180</v>
      </c>
    </row>
    <row r="34" spans="1:2" x14ac:dyDescent="0.3">
      <c r="A34" t="s">
        <v>1072</v>
      </c>
      <c r="B34" t="s">
        <v>80</v>
      </c>
    </row>
    <row r="35" spans="1:2" x14ac:dyDescent="0.3">
      <c r="A35" t="s">
        <v>1068</v>
      </c>
      <c r="B35" t="s">
        <v>1095</v>
      </c>
    </row>
    <row r="36" spans="1:2" x14ac:dyDescent="0.3">
      <c r="A36" t="s">
        <v>1059</v>
      </c>
      <c r="B36" t="s">
        <v>99</v>
      </c>
    </row>
    <row r="37" spans="1:2" x14ac:dyDescent="0.3">
      <c r="A37" t="s">
        <v>1075</v>
      </c>
      <c r="B37" t="s">
        <v>54</v>
      </c>
    </row>
    <row r="38" spans="1:2" x14ac:dyDescent="0.3">
      <c r="A38" t="s">
        <v>1124</v>
      </c>
      <c r="B38" t="s">
        <v>1138</v>
      </c>
    </row>
    <row r="39" spans="1:2" x14ac:dyDescent="0.3">
      <c r="A39" t="s">
        <v>1081</v>
      </c>
      <c r="B39" t="s">
        <v>72</v>
      </c>
    </row>
    <row r="40" spans="1:2" x14ac:dyDescent="0.3">
      <c r="A40" t="s">
        <v>1077</v>
      </c>
      <c r="B40" t="s">
        <v>61</v>
      </c>
    </row>
    <row r="41" spans="1:2" x14ac:dyDescent="0.3">
      <c r="A41" t="s">
        <v>1084</v>
      </c>
      <c r="B41" t="s">
        <v>1096</v>
      </c>
    </row>
    <row r="42" spans="1:2" x14ac:dyDescent="0.3">
      <c r="A42" t="s">
        <v>1079</v>
      </c>
      <c r="B42" t="s">
        <v>1138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C8A9-C3CE-4130-9D92-FA32178BF10B}">
  <sheetPr codeName="Sheet15">
    <tabColor rgb="FFFFC000"/>
  </sheetPr>
  <dimension ref="A1:S36"/>
  <sheetViews>
    <sheetView workbookViewId="0">
      <selection activeCell="R7" sqref="R7:R36"/>
    </sheetView>
  </sheetViews>
  <sheetFormatPr defaultRowHeight="14.4" x14ac:dyDescent="0.3"/>
  <cols>
    <col min="4" max="4" width="20" bestFit="1" customWidth="1"/>
  </cols>
  <sheetData>
    <row r="1" spans="1:19" x14ac:dyDescent="0.3">
      <c r="B1" s="1" t="s">
        <v>1130</v>
      </c>
    </row>
    <row r="3" spans="1:19" x14ac:dyDescent="0.3">
      <c r="B3" t="s">
        <v>1114</v>
      </c>
    </row>
    <row r="4" spans="1:19" x14ac:dyDescent="0.3">
      <c r="B4" t="s">
        <v>1115</v>
      </c>
      <c r="C4" t="s">
        <v>1116</v>
      </c>
      <c r="D4" t="s">
        <v>1022</v>
      </c>
      <c r="E4" t="s">
        <v>1030</v>
      </c>
      <c r="F4" t="s">
        <v>1117</v>
      </c>
      <c r="H4" t="s">
        <v>1118</v>
      </c>
      <c r="I4" t="s">
        <v>1119</v>
      </c>
      <c r="J4" t="s">
        <v>1120</v>
      </c>
      <c r="K4" t="s">
        <v>1121</v>
      </c>
      <c r="L4" t="s">
        <v>1122</v>
      </c>
      <c r="M4" t="s">
        <v>1129</v>
      </c>
      <c r="N4" t="s">
        <v>1126</v>
      </c>
      <c r="P4" t="s">
        <v>1022</v>
      </c>
      <c r="Q4" t="s">
        <v>1127</v>
      </c>
      <c r="R4" t="s">
        <v>1125</v>
      </c>
      <c r="S4" t="s">
        <v>1023</v>
      </c>
    </row>
    <row r="5" spans="1:19" x14ac:dyDescent="0.3">
      <c r="A5" t="str">
        <f>P5&amp;P6</f>
        <v>HOUKC</v>
      </c>
      <c r="B5">
        <v>451</v>
      </c>
      <c r="C5">
        <v>54</v>
      </c>
      <c r="D5" t="s">
        <v>1074</v>
      </c>
      <c r="E5" s="10">
        <v>0.84722222222222221</v>
      </c>
      <c r="F5" t="s">
        <v>1113</v>
      </c>
      <c r="H5">
        <v>55</v>
      </c>
      <c r="I5">
        <v>54.5</v>
      </c>
      <c r="J5">
        <v>55</v>
      </c>
      <c r="K5">
        <v>55</v>
      </c>
      <c r="L5">
        <v>54.5</v>
      </c>
      <c r="M5">
        <f>AVERAGE(H5:L5)</f>
        <v>54.8</v>
      </c>
      <c r="N5" t="s">
        <v>1127</v>
      </c>
      <c r="P5" t="str">
        <f>VLOOKUP(D:D,'Name Bridge'!A:B,2,FALSE)</f>
        <v>HOU</v>
      </c>
      <c r="Q5">
        <f>IF($N5="ML",VLOOKUP($P5&amp;$P6,$A$3:$M$36,13,FALSE),VLOOKUP($P6&amp;$P5,$A$3:$M$36,13,FALSE))</f>
        <v>54.8</v>
      </c>
      <c r="R5">
        <f>IF($N5="O",VLOOKUP($P5&amp;$P6,$A$3:$M$36,13,FALSE),-VLOOKUP($P6&amp;$P5,$A$3:$M$36,13,FALSE))</f>
        <v>10.1</v>
      </c>
      <c r="S5" t="str">
        <f>P6</f>
        <v>KC</v>
      </c>
    </row>
    <row r="6" spans="1:19" x14ac:dyDescent="0.3">
      <c r="A6" t="str">
        <f>P6&amp;P5</f>
        <v>KCHOU</v>
      </c>
      <c r="B6">
        <v>452</v>
      </c>
      <c r="C6" t="s">
        <v>1123</v>
      </c>
      <c r="D6" t="s">
        <v>1062</v>
      </c>
      <c r="F6" t="s">
        <v>1113</v>
      </c>
      <c r="H6">
        <v>-10</v>
      </c>
      <c r="I6">
        <v>-10.5</v>
      </c>
      <c r="J6">
        <v>-10</v>
      </c>
      <c r="K6">
        <v>-10</v>
      </c>
      <c r="L6">
        <v>-10</v>
      </c>
      <c r="M6">
        <f t="shared" ref="M6:M36" si="0">AVERAGE(H6:L6)</f>
        <v>-10.1</v>
      </c>
      <c r="N6" t="s">
        <v>1128</v>
      </c>
      <c r="P6" t="str">
        <f>VLOOKUP(D:D,'Name Bridge'!A:B,2,FALSE)</f>
        <v>KC</v>
      </c>
      <c r="Q6">
        <f>IF($N6="ML",VLOOKUP($P6&amp;$P5,$A$3:$M$36,13,FALSE),VLOOKUP($P5&amp;$P6,$A$3:$M$36,13,FALSE))</f>
        <v>54.8</v>
      </c>
      <c r="R6">
        <f>IF($N6="O",VLOOKUP($P6&amp;$P5,$A$3:$M$36,13,FALSE),-VLOOKUP($P5&amp;$P6,$A$3:$M$36,13,FALSE))</f>
        <v>-10.1</v>
      </c>
      <c r="S6" t="str">
        <f>P5</f>
        <v>HOU</v>
      </c>
    </row>
    <row r="7" spans="1:19" x14ac:dyDescent="0.3">
      <c r="A7" t="str">
        <f>P7&amp;P8</f>
        <v>MIANE</v>
      </c>
      <c r="B7">
        <v>453</v>
      </c>
      <c r="C7">
        <v>44</v>
      </c>
      <c r="D7" t="s">
        <v>1087</v>
      </c>
      <c r="E7" s="10">
        <v>0.54166666666666663</v>
      </c>
      <c r="F7" t="s">
        <v>1113</v>
      </c>
      <c r="H7">
        <v>43.5</v>
      </c>
      <c r="I7">
        <v>43</v>
      </c>
      <c r="J7">
        <v>43.5</v>
      </c>
      <c r="K7">
        <v>43</v>
      </c>
      <c r="L7">
        <v>43.5</v>
      </c>
      <c r="M7">
        <f t="shared" si="0"/>
        <v>43.3</v>
      </c>
      <c r="N7" t="s">
        <v>1127</v>
      </c>
      <c r="P7" t="str">
        <f>VLOOKUP(D:D,'Name Bridge'!A:B,2,FALSE)</f>
        <v>MIA</v>
      </c>
      <c r="Q7">
        <f>IF($N7="ML",VLOOKUP($P7&amp;$P8,$A$3:$M$36,13,FALSE),VLOOKUP($P8&amp;$P7,$A$3:$M$36,13,FALSE))</f>
        <v>43.3</v>
      </c>
      <c r="R7">
        <f>IF($N7="O",VLOOKUP($P7&amp;$P8,$A$3:$M$36,13,FALSE),-VLOOKUP($P8&amp;$P7,$A$3:$M$36,13,FALSE))</f>
        <v>6.4</v>
      </c>
      <c r="S7" t="str">
        <f>P8</f>
        <v>NE</v>
      </c>
    </row>
    <row r="8" spans="1:19" x14ac:dyDescent="0.3">
      <c r="A8" t="str">
        <f>P8&amp;P7</f>
        <v>NEMIA</v>
      </c>
      <c r="B8">
        <v>454</v>
      </c>
      <c r="C8">
        <v>-7</v>
      </c>
      <c r="D8" t="s">
        <v>1056</v>
      </c>
      <c r="F8" t="s">
        <v>1113</v>
      </c>
      <c r="H8">
        <v>-6</v>
      </c>
      <c r="I8">
        <v>-6.5</v>
      </c>
      <c r="J8">
        <v>-6.5</v>
      </c>
      <c r="K8">
        <v>-7</v>
      </c>
      <c r="L8">
        <v>-6</v>
      </c>
      <c r="M8">
        <f t="shared" si="0"/>
        <v>-6.4</v>
      </c>
      <c r="N8" t="s">
        <v>1128</v>
      </c>
      <c r="P8" t="str">
        <f>VLOOKUP(D:D,'Name Bridge'!A:B,2,FALSE)</f>
        <v>NE</v>
      </c>
      <c r="Q8">
        <f>IF($N8="ML",VLOOKUP($P8&amp;$P7,$A$3:$M$36,13,FALSE),VLOOKUP($P7&amp;$P8,$A$3:$M$36,13,FALSE))</f>
        <v>43.3</v>
      </c>
      <c r="R8">
        <f>IF($N8="O",VLOOKUP($P8&amp;$P7,$A$3:$M$36,13,FALSE),-VLOOKUP($P7&amp;$P8,$A$3:$M$36,13,FALSE))</f>
        <v>-6.4</v>
      </c>
      <c r="S8" t="str">
        <f>P7</f>
        <v>MIA</v>
      </c>
    </row>
    <row r="9" spans="1:19" x14ac:dyDescent="0.3">
      <c r="A9" t="str">
        <f>P9&amp;P10</f>
        <v>CLEBAL</v>
      </c>
      <c r="B9">
        <v>455</v>
      </c>
      <c r="C9">
        <v>48</v>
      </c>
      <c r="D9" t="s">
        <v>1075</v>
      </c>
      <c r="E9" s="10">
        <v>0.54166666666666663</v>
      </c>
      <c r="F9" t="s">
        <v>1113</v>
      </c>
      <c r="H9">
        <v>48.5</v>
      </c>
      <c r="I9">
        <v>48.5</v>
      </c>
      <c r="J9">
        <v>48.5</v>
      </c>
      <c r="K9">
        <v>48.5</v>
      </c>
      <c r="L9">
        <v>48.5</v>
      </c>
      <c r="M9">
        <f t="shared" si="0"/>
        <v>48.5</v>
      </c>
      <c r="N9" t="s">
        <v>1127</v>
      </c>
      <c r="P9" t="str">
        <f>VLOOKUP(D:D,'Name Bridge'!A:B,2,FALSE)</f>
        <v>CLE</v>
      </c>
      <c r="Q9">
        <f>IF($N9="ML",VLOOKUP($P9&amp;$P10,$A$3:$M$36,13,FALSE),VLOOKUP($P10&amp;$P9,$A$3:$M$36,13,FALSE))</f>
        <v>48.5</v>
      </c>
      <c r="R9">
        <f>IF($N9="O",VLOOKUP($P9&amp;$P10,$A$3:$M$36,13,FALSE),-VLOOKUP($P10&amp;$P9,$A$3:$M$36,13,FALSE))</f>
        <v>8.8000000000000007</v>
      </c>
      <c r="S9" t="str">
        <f>P10</f>
        <v>BAL</v>
      </c>
    </row>
    <row r="10" spans="1:19" x14ac:dyDescent="0.3">
      <c r="A10" t="str">
        <f>P10&amp;P9</f>
        <v>BALCLE</v>
      </c>
      <c r="B10">
        <v>456</v>
      </c>
      <c r="C10">
        <v>-10</v>
      </c>
      <c r="D10" t="s">
        <v>1058</v>
      </c>
      <c r="F10" t="s">
        <v>1113</v>
      </c>
      <c r="H10">
        <v>-8.5</v>
      </c>
      <c r="I10">
        <v>-9</v>
      </c>
      <c r="J10">
        <v>-9</v>
      </c>
      <c r="K10">
        <v>-8.5</v>
      </c>
      <c r="L10">
        <v>-9</v>
      </c>
      <c r="M10">
        <f t="shared" si="0"/>
        <v>-8.8000000000000007</v>
      </c>
      <c r="N10" t="s">
        <v>1128</v>
      </c>
      <c r="P10" t="str">
        <f>VLOOKUP(D:D,'Name Bridge'!A:B,2,FALSE)</f>
        <v>BAL</v>
      </c>
      <c r="Q10">
        <f>IF($N10="ML",VLOOKUP($P10&amp;$P9,$A$3:$M$36,13,FALSE),VLOOKUP($P9&amp;$P10,$A$3:$M$36,13,FALSE))</f>
        <v>48.5</v>
      </c>
      <c r="R10">
        <f>IF($N10="O",VLOOKUP($P10&amp;$P9,$A$3:$M$36,13,FALSE),-VLOOKUP($P9&amp;$P10,$A$3:$M$36,13,FALSE))</f>
        <v>-8.8000000000000007</v>
      </c>
      <c r="S10" t="str">
        <f>P9</f>
        <v>CLE</v>
      </c>
    </row>
    <row r="11" spans="1:19" x14ac:dyDescent="0.3">
      <c r="A11" t="str">
        <f t="shared" ref="A11" si="1">P11&amp;P12</f>
        <v>NYJBUF</v>
      </c>
      <c r="B11">
        <v>457</v>
      </c>
      <c r="C11">
        <v>40</v>
      </c>
      <c r="D11" t="s">
        <v>1071</v>
      </c>
      <c r="E11" s="10">
        <v>0.54166666666666663</v>
      </c>
      <c r="F11" t="s">
        <v>1113</v>
      </c>
      <c r="H11">
        <v>39.5</v>
      </c>
      <c r="I11">
        <v>40</v>
      </c>
      <c r="J11">
        <v>40</v>
      </c>
      <c r="K11">
        <v>40</v>
      </c>
      <c r="L11">
        <v>40</v>
      </c>
      <c r="M11">
        <f t="shared" si="0"/>
        <v>39.9</v>
      </c>
      <c r="N11" t="s">
        <v>1127</v>
      </c>
      <c r="P11" t="str">
        <f>VLOOKUP(D:D,'Name Bridge'!A:B,2,FALSE)</f>
        <v>NYJ</v>
      </c>
      <c r="Q11">
        <f>IF($N11="ML",VLOOKUP($P11&amp;$P12,$A$3:$M$36,13,FALSE),VLOOKUP($P12&amp;$P11,$A$3:$M$36,13,FALSE))</f>
        <v>39.9</v>
      </c>
      <c r="R11">
        <f>IF($N11="O",VLOOKUP($P11&amp;$P12,$A$3:$M$36,13,FALSE),-VLOOKUP($P12&amp;$P11,$A$3:$M$36,13,FALSE))</f>
        <v>6</v>
      </c>
      <c r="S11" t="str">
        <f>P12</f>
        <v>BUF</v>
      </c>
    </row>
    <row r="12" spans="1:19" x14ac:dyDescent="0.3">
      <c r="A12" t="str">
        <f t="shared" ref="A12" si="2">P12&amp;P11</f>
        <v>BUFNYJ</v>
      </c>
      <c r="B12">
        <v>458</v>
      </c>
      <c r="C12">
        <v>-6.5</v>
      </c>
      <c r="D12" t="s">
        <v>1057</v>
      </c>
      <c r="F12" t="s">
        <v>1113</v>
      </c>
      <c r="H12">
        <v>-6</v>
      </c>
      <c r="I12">
        <v>-6</v>
      </c>
      <c r="J12">
        <v>-6</v>
      </c>
      <c r="K12">
        <v>-6</v>
      </c>
      <c r="L12">
        <v>-6</v>
      </c>
      <c r="M12">
        <f t="shared" si="0"/>
        <v>-6</v>
      </c>
      <c r="N12" t="s">
        <v>1128</v>
      </c>
      <c r="P12" t="str">
        <f>VLOOKUP(D:D,'Name Bridge'!A:B,2,FALSE)</f>
        <v>BUF</v>
      </c>
      <c r="Q12">
        <f>IF($N12="ML",VLOOKUP($P12&amp;$P11,$A$3:$M$36,13,FALSE),VLOOKUP($P11&amp;$P12,$A$3:$M$36,13,FALSE))</f>
        <v>39.9</v>
      </c>
      <c r="R12">
        <f>IF($N12="O",VLOOKUP($P12&amp;$P11,$A$3:$M$36,13,FALSE),-VLOOKUP($P11&amp;$P12,$A$3:$M$36,13,FALSE))</f>
        <v>-6</v>
      </c>
      <c r="S12" t="str">
        <f>P11</f>
        <v>NYJ</v>
      </c>
    </row>
    <row r="13" spans="1:19" x14ac:dyDescent="0.3">
      <c r="A13" t="str">
        <f t="shared" ref="A13" si="3">P13&amp;P14</f>
        <v>LVCAR</v>
      </c>
      <c r="B13">
        <v>459</v>
      </c>
      <c r="C13">
        <v>1</v>
      </c>
      <c r="D13" t="s">
        <v>1124</v>
      </c>
      <c r="E13" s="10">
        <v>0.54166666666666663</v>
      </c>
      <c r="F13" t="s">
        <v>1113</v>
      </c>
      <c r="H13">
        <v>-1</v>
      </c>
      <c r="I13">
        <v>-1.5</v>
      </c>
      <c r="J13">
        <v>-1</v>
      </c>
      <c r="K13">
        <v>-1.5</v>
      </c>
      <c r="L13">
        <v>-1.5</v>
      </c>
      <c r="M13">
        <f t="shared" si="0"/>
        <v>-1.3</v>
      </c>
      <c r="N13" t="s">
        <v>1128</v>
      </c>
      <c r="P13" t="str">
        <f>VLOOKUP(D:D,'Name Bridge'!A:B,2,FALSE)</f>
        <v>LV</v>
      </c>
      <c r="Q13">
        <f t="shared" ref="Q13" si="4">IF($N13="ML",VLOOKUP($P13&amp;$P14,$A$3:$M$36,13,FALSE),VLOOKUP($P14&amp;$P13,$A$3:$M$36,13,FALSE))</f>
        <v>46.9</v>
      </c>
      <c r="R13">
        <f>IF($N13="O",VLOOKUP($P13&amp;$P14,$A$3:$M$36,13,FALSE),-VLOOKUP($P14&amp;$P13,$A$3:$M$36,13,FALSE))</f>
        <v>-1.3</v>
      </c>
      <c r="S13" t="str">
        <f>P14</f>
        <v>CAR</v>
      </c>
    </row>
    <row r="14" spans="1:19" x14ac:dyDescent="0.3">
      <c r="A14" t="str">
        <f t="shared" ref="A14" si="5">P14&amp;P13</f>
        <v>CARLV</v>
      </c>
      <c r="B14">
        <v>460</v>
      </c>
      <c r="C14">
        <v>47</v>
      </c>
      <c r="D14" t="s">
        <v>1086</v>
      </c>
      <c r="F14" t="s">
        <v>1113</v>
      </c>
      <c r="H14">
        <v>46.5</v>
      </c>
      <c r="I14">
        <v>47</v>
      </c>
      <c r="J14">
        <v>47</v>
      </c>
      <c r="K14">
        <v>47</v>
      </c>
      <c r="L14">
        <v>47</v>
      </c>
      <c r="M14">
        <f t="shared" si="0"/>
        <v>46.9</v>
      </c>
      <c r="N14" t="s">
        <v>1127</v>
      </c>
      <c r="P14" t="str">
        <f>VLOOKUP(D:D,'Name Bridge'!A:B,2,FALSE)</f>
        <v>CAR</v>
      </c>
      <c r="Q14">
        <f t="shared" ref="Q14" si="6">IF($N14="ML",VLOOKUP($P14&amp;$P13,$A$3:$M$36,13,FALSE),VLOOKUP($P13&amp;$P14,$A$3:$M$36,13,FALSE))</f>
        <v>46.9</v>
      </c>
      <c r="R14">
        <f>IF($N14="O",VLOOKUP($P14&amp;$P13,$A$3:$M$36,13,FALSE),-VLOOKUP($P13&amp;$P14,$A$3:$M$36,13,FALSE))</f>
        <v>1.3</v>
      </c>
      <c r="S14" t="str">
        <f>P13</f>
        <v>LV</v>
      </c>
    </row>
    <row r="15" spans="1:19" x14ac:dyDescent="0.3">
      <c r="A15" t="str">
        <f t="shared" ref="A15" si="7">P15&amp;P16</f>
        <v>SEAATL</v>
      </c>
      <c r="B15">
        <v>461</v>
      </c>
      <c r="C15" t="s">
        <v>1123</v>
      </c>
      <c r="D15" t="s">
        <v>1077</v>
      </c>
      <c r="E15" s="10">
        <v>0.54166666666666663</v>
      </c>
      <c r="F15" t="s">
        <v>1113</v>
      </c>
      <c r="H15">
        <v>-1</v>
      </c>
      <c r="I15">
        <v>-3.5</v>
      </c>
      <c r="J15">
        <v>-1</v>
      </c>
      <c r="K15">
        <v>-1</v>
      </c>
      <c r="L15">
        <v>-1</v>
      </c>
      <c r="M15">
        <f t="shared" si="0"/>
        <v>-1.5</v>
      </c>
      <c r="N15" t="s">
        <v>1128</v>
      </c>
      <c r="P15" t="str">
        <f>VLOOKUP(D:D,'Name Bridge'!A:B,2,FALSE)</f>
        <v>SEA</v>
      </c>
      <c r="Q15">
        <f t="shared" ref="Q15" si="8">IF($N15="ML",VLOOKUP($P15&amp;$P16,$A$3:$M$36,13,FALSE),VLOOKUP($P16&amp;$P15,$A$3:$M$36,13,FALSE))</f>
        <v>49</v>
      </c>
      <c r="R15">
        <f>IF($N15="O",VLOOKUP($P15&amp;$P16,$A$3:$M$36,13,FALSE),-VLOOKUP($P16&amp;$P15,$A$3:$M$36,13,FALSE))</f>
        <v>-1.5</v>
      </c>
      <c r="S15" t="str">
        <f>P16</f>
        <v>ATL</v>
      </c>
    </row>
    <row r="16" spans="1:19" x14ac:dyDescent="0.3">
      <c r="A16" t="str">
        <f t="shared" ref="A16" si="9">P16&amp;P15</f>
        <v>ATLSEA</v>
      </c>
      <c r="B16">
        <v>462</v>
      </c>
      <c r="C16">
        <v>49.5</v>
      </c>
      <c r="D16" t="s">
        <v>1078</v>
      </c>
      <c r="F16" t="s">
        <v>1113</v>
      </c>
      <c r="H16">
        <v>49</v>
      </c>
      <c r="I16">
        <v>49</v>
      </c>
      <c r="J16">
        <v>49</v>
      </c>
      <c r="K16">
        <v>49</v>
      </c>
      <c r="L16">
        <v>49</v>
      </c>
      <c r="M16">
        <f t="shared" si="0"/>
        <v>49</v>
      </c>
      <c r="N16" t="s">
        <v>1127</v>
      </c>
      <c r="P16" t="str">
        <f>VLOOKUP(D:D,'Name Bridge'!A:B,2,FALSE)</f>
        <v>ATL</v>
      </c>
      <c r="Q16">
        <f t="shared" ref="Q16" si="10">IF($N16="ML",VLOOKUP($P16&amp;$P15,$A$3:$M$36,13,FALSE),VLOOKUP($P15&amp;$P16,$A$3:$M$36,13,FALSE))</f>
        <v>49</v>
      </c>
      <c r="R16">
        <f>IF($N16="O",VLOOKUP($P16&amp;$P15,$A$3:$M$36,13,FALSE),-VLOOKUP($P15&amp;$P16,$A$3:$M$36,13,FALSE))</f>
        <v>1.5</v>
      </c>
      <c r="S16" t="str">
        <f>P15</f>
        <v>SEA</v>
      </c>
    </row>
    <row r="17" spans="1:19" x14ac:dyDescent="0.3">
      <c r="A17" t="str">
        <f t="shared" ref="A17" si="11">P17&amp;P18</f>
        <v>PHIWAS</v>
      </c>
      <c r="B17">
        <v>463</v>
      </c>
      <c r="C17">
        <v>-7</v>
      </c>
      <c r="D17" t="s">
        <v>1070</v>
      </c>
      <c r="E17" s="10">
        <v>0.54166666666666663</v>
      </c>
      <c r="F17" t="s">
        <v>1113</v>
      </c>
      <c r="H17">
        <v>-6</v>
      </c>
      <c r="I17">
        <v>-6</v>
      </c>
      <c r="J17">
        <v>-6.5</v>
      </c>
      <c r="K17">
        <v>-6</v>
      </c>
      <c r="L17">
        <v>-6.5</v>
      </c>
      <c r="M17">
        <f t="shared" si="0"/>
        <v>-6.2</v>
      </c>
      <c r="N17" t="s">
        <v>1128</v>
      </c>
      <c r="P17" t="str">
        <f>VLOOKUP(D:D,'Name Bridge'!A:B,2,FALSE)</f>
        <v>PHI</v>
      </c>
      <c r="Q17">
        <f t="shared" ref="Q17" si="12">IF($N17="ML",VLOOKUP($P17&amp;$P18,$A$3:$M$36,13,FALSE),VLOOKUP($P18&amp;$P17,$A$3:$M$36,13,FALSE))</f>
        <v>44.6</v>
      </c>
      <c r="R17">
        <f>IF($N17="O",VLOOKUP($P17&amp;$P18,$A$3:$M$36,13,FALSE),-VLOOKUP($P18&amp;$P17,$A$3:$M$36,13,FALSE))</f>
        <v>-6.2</v>
      </c>
      <c r="S17" t="str">
        <f>P18</f>
        <v>WAS</v>
      </c>
    </row>
    <row r="18" spans="1:19" x14ac:dyDescent="0.3">
      <c r="A18" t="str">
        <f t="shared" ref="A18" si="13">P18&amp;P17</f>
        <v>WASPHI</v>
      </c>
      <c r="B18">
        <v>464</v>
      </c>
      <c r="C18">
        <v>45</v>
      </c>
      <c r="D18" t="s">
        <v>1082</v>
      </c>
      <c r="F18" t="s">
        <v>1113</v>
      </c>
      <c r="H18">
        <v>44</v>
      </c>
      <c r="I18">
        <v>44.5</v>
      </c>
      <c r="J18">
        <v>45</v>
      </c>
      <c r="K18">
        <v>44.5</v>
      </c>
      <c r="L18">
        <v>45</v>
      </c>
      <c r="M18">
        <f t="shared" si="0"/>
        <v>44.6</v>
      </c>
      <c r="N18" t="s">
        <v>1127</v>
      </c>
      <c r="P18" t="str">
        <f>VLOOKUP(D:D,'Name Bridge'!A:B,2,FALSE)</f>
        <v>WAS</v>
      </c>
      <c r="Q18">
        <f t="shared" ref="Q18" si="14">IF($N18="ML",VLOOKUP($P18&amp;$P17,$A$3:$M$36,13,FALSE),VLOOKUP($P17&amp;$P18,$A$3:$M$36,13,FALSE))</f>
        <v>44.6</v>
      </c>
      <c r="R18">
        <f>IF($N18="O",VLOOKUP($P18&amp;$P17,$A$3:$M$36,13,FALSE),-VLOOKUP($P17&amp;$P18,$A$3:$M$36,13,FALSE))</f>
        <v>6.2</v>
      </c>
      <c r="S18" t="str">
        <f>P17</f>
        <v>PHI</v>
      </c>
    </row>
    <row r="19" spans="1:19" x14ac:dyDescent="0.3">
      <c r="A19" t="str">
        <f t="shared" ref="A19" si="15">P19&amp;P20</f>
        <v>CHIDET</v>
      </c>
      <c r="B19">
        <v>465</v>
      </c>
      <c r="C19">
        <v>43.5</v>
      </c>
      <c r="D19" t="s">
        <v>1059</v>
      </c>
      <c r="E19" s="10">
        <v>0.54166666666666663</v>
      </c>
      <c r="F19" t="s">
        <v>1113</v>
      </c>
      <c r="H19">
        <v>43.5</v>
      </c>
      <c r="I19">
        <v>43.5</v>
      </c>
      <c r="J19">
        <v>43.5</v>
      </c>
      <c r="K19">
        <v>44</v>
      </c>
      <c r="L19">
        <v>43</v>
      </c>
      <c r="M19">
        <f t="shared" si="0"/>
        <v>43.5</v>
      </c>
      <c r="N19" t="s">
        <v>1127</v>
      </c>
      <c r="P19" t="str">
        <f>VLOOKUP(D:D,'Name Bridge'!A:B,2,FALSE)</f>
        <v>CHI</v>
      </c>
      <c r="Q19">
        <f t="shared" ref="Q19" si="16">IF($N19="ML",VLOOKUP($P19&amp;$P20,$A$3:$M$36,13,FALSE),VLOOKUP($P20&amp;$P19,$A$3:$M$36,13,FALSE))</f>
        <v>43.5</v>
      </c>
      <c r="R19">
        <f>IF($N19="O",VLOOKUP($P19&amp;$P20,$A$3:$M$36,13,FALSE),-VLOOKUP($P20&amp;$P19,$A$3:$M$36,13,FALSE))</f>
        <v>1.5</v>
      </c>
      <c r="S19" t="str">
        <f>P20</f>
        <v>DET</v>
      </c>
    </row>
    <row r="20" spans="1:19" x14ac:dyDescent="0.3">
      <c r="A20" t="str">
        <f t="shared" ref="A20" si="17">P20&amp;P19</f>
        <v>DETCHI</v>
      </c>
      <c r="B20">
        <v>466</v>
      </c>
      <c r="C20">
        <v>-2.5</v>
      </c>
      <c r="D20" t="s">
        <v>1081</v>
      </c>
      <c r="F20" t="s">
        <v>1113</v>
      </c>
      <c r="H20">
        <v>-1.5</v>
      </c>
      <c r="I20">
        <v>-1.5</v>
      </c>
      <c r="J20">
        <v>-1.5</v>
      </c>
      <c r="K20">
        <v>-1.5</v>
      </c>
      <c r="L20">
        <v>-1.5</v>
      </c>
      <c r="M20">
        <f t="shared" si="0"/>
        <v>-1.5</v>
      </c>
      <c r="N20" t="s">
        <v>1128</v>
      </c>
      <c r="P20" t="str">
        <f>VLOOKUP(D:D,'Name Bridge'!A:B,2,FALSE)</f>
        <v>DET</v>
      </c>
      <c r="Q20">
        <f t="shared" ref="Q20" si="18">IF($N20="ML",VLOOKUP($P20&amp;$P19,$A$3:$M$36,13,FALSE),VLOOKUP($P19&amp;$P20,$A$3:$M$36,13,FALSE))</f>
        <v>43.5</v>
      </c>
      <c r="R20">
        <f>IF($N20="O",VLOOKUP($P20&amp;$P19,$A$3:$M$36,13,FALSE),-VLOOKUP($P19&amp;$P20,$A$3:$M$36,13,FALSE))</f>
        <v>-1.5</v>
      </c>
      <c r="S20" t="str">
        <f>P19</f>
        <v>CHI</v>
      </c>
    </row>
    <row r="21" spans="1:19" x14ac:dyDescent="0.3">
      <c r="A21" t="str">
        <f t="shared" ref="A21" si="19">P21&amp;P22</f>
        <v>INDJAC</v>
      </c>
      <c r="B21">
        <v>467</v>
      </c>
      <c r="C21">
        <v>-7</v>
      </c>
      <c r="D21" t="s">
        <v>1073</v>
      </c>
      <c r="E21" s="10">
        <v>0.54166666666666663</v>
      </c>
      <c r="F21" t="s">
        <v>1113</v>
      </c>
      <c r="H21">
        <v>-7</v>
      </c>
      <c r="I21">
        <v>-7</v>
      </c>
      <c r="J21">
        <v>-7</v>
      </c>
      <c r="K21">
        <v>-7</v>
      </c>
      <c r="L21">
        <v>-7</v>
      </c>
      <c r="M21">
        <f t="shared" si="0"/>
        <v>-7</v>
      </c>
      <c r="N21" t="s">
        <v>1128</v>
      </c>
      <c r="P21" t="str">
        <f>VLOOKUP(D:D,'Name Bridge'!A:B,2,FALSE)</f>
        <v>IND</v>
      </c>
      <c r="Q21">
        <f t="shared" ref="Q21" si="20">IF($N21="ML",VLOOKUP($P21&amp;$P22,$A$3:$M$36,13,FALSE),VLOOKUP($P22&amp;$P21,$A$3:$M$36,13,FALSE))</f>
        <v>45.5</v>
      </c>
      <c r="R21">
        <f>IF($N21="O",VLOOKUP($P21&amp;$P22,$A$3:$M$36,13,FALSE),-VLOOKUP($P22&amp;$P21,$A$3:$M$36,13,FALSE))</f>
        <v>-7</v>
      </c>
      <c r="S21" t="str">
        <f>P22</f>
        <v>JAC</v>
      </c>
    </row>
    <row r="22" spans="1:19" x14ac:dyDescent="0.3">
      <c r="A22" t="str">
        <f t="shared" ref="A22" si="21">P22&amp;P21</f>
        <v>JACIND</v>
      </c>
      <c r="B22">
        <v>468</v>
      </c>
      <c r="C22">
        <v>46</v>
      </c>
      <c r="D22" t="s">
        <v>1076</v>
      </c>
      <c r="F22" t="s">
        <v>1113</v>
      </c>
      <c r="H22">
        <v>44.5</v>
      </c>
      <c r="I22">
        <v>46</v>
      </c>
      <c r="J22">
        <v>45</v>
      </c>
      <c r="K22">
        <v>46</v>
      </c>
      <c r="L22">
        <v>46</v>
      </c>
      <c r="M22">
        <f t="shared" si="0"/>
        <v>45.5</v>
      </c>
      <c r="N22" t="s">
        <v>1127</v>
      </c>
      <c r="P22" t="str">
        <f>VLOOKUP(D:D,'Name Bridge'!A:B,2,FALSE)</f>
        <v>JAC</v>
      </c>
      <c r="Q22">
        <f t="shared" ref="Q22" si="22">IF($N22="ML",VLOOKUP($P22&amp;$P21,$A$3:$M$36,13,FALSE),VLOOKUP($P21&amp;$P22,$A$3:$M$36,13,FALSE))</f>
        <v>45.5</v>
      </c>
      <c r="R22">
        <f>IF($N22="O",VLOOKUP($P22&amp;$P21,$A$3:$M$36,13,FALSE),-VLOOKUP($P21&amp;$P22,$A$3:$M$36,13,FALSE))</f>
        <v>7</v>
      </c>
      <c r="S22" t="str">
        <f>P21</f>
        <v>IND</v>
      </c>
    </row>
    <row r="23" spans="1:19" x14ac:dyDescent="0.3">
      <c r="A23" t="str">
        <f t="shared" ref="A23" si="23">P23&amp;P24</f>
        <v>GBMIN</v>
      </c>
      <c r="B23">
        <v>469</v>
      </c>
      <c r="C23">
        <v>46.5</v>
      </c>
      <c r="D23" t="s">
        <v>1064</v>
      </c>
      <c r="E23" s="10">
        <v>0.54166666666666663</v>
      </c>
      <c r="F23" t="s">
        <v>1113</v>
      </c>
      <c r="H23">
        <v>46</v>
      </c>
      <c r="I23">
        <v>46.5</v>
      </c>
      <c r="J23">
        <v>46.5</v>
      </c>
      <c r="K23">
        <v>46.5</v>
      </c>
      <c r="L23">
        <v>46.5</v>
      </c>
      <c r="M23">
        <f t="shared" si="0"/>
        <v>46.4</v>
      </c>
      <c r="N23" t="s">
        <v>1127</v>
      </c>
      <c r="P23" t="str">
        <f>VLOOKUP(D:D,'Name Bridge'!A:B,2,FALSE)</f>
        <v>GB</v>
      </c>
      <c r="Q23">
        <f t="shared" ref="Q23" si="24">IF($N23="ML",VLOOKUP($P23&amp;$P24,$A$3:$M$36,13,FALSE),VLOOKUP($P24&amp;$P23,$A$3:$M$36,13,FALSE))</f>
        <v>46.4</v>
      </c>
      <c r="R23">
        <f>IF($N23="O",VLOOKUP($P23&amp;$P24,$A$3:$M$36,13,FALSE),-VLOOKUP($P24&amp;$P23,$A$3:$M$36,13,FALSE))</f>
        <v>3.4</v>
      </c>
      <c r="S23" t="str">
        <f>P24</f>
        <v>MIN</v>
      </c>
    </row>
    <row r="24" spans="1:19" x14ac:dyDescent="0.3">
      <c r="A24" t="str">
        <f t="shared" ref="A24" si="25">P24&amp;P23</f>
        <v>MINGB</v>
      </c>
      <c r="B24">
        <v>470</v>
      </c>
      <c r="C24">
        <v>-3.5</v>
      </c>
      <c r="D24" t="s">
        <v>1060</v>
      </c>
      <c r="F24" t="s">
        <v>1113</v>
      </c>
      <c r="H24">
        <v>-3.5</v>
      </c>
      <c r="I24">
        <v>-3.5</v>
      </c>
      <c r="J24">
        <v>-3.5</v>
      </c>
      <c r="K24">
        <v>-3.5</v>
      </c>
      <c r="L24">
        <v>-3</v>
      </c>
      <c r="M24">
        <f t="shared" si="0"/>
        <v>-3.4</v>
      </c>
      <c r="N24" t="s">
        <v>1128</v>
      </c>
      <c r="P24" t="str">
        <f>VLOOKUP(D:D,'Name Bridge'!A:B,2,FALSE)</f>
        <v>MIN</v>
      </c>
      <c r="Q24">
        <f t="shared" ref="Q24" si="26">IF($N24="ML",VLOOKUP($P24&amp;$P23,$A$3:$M$36,13,FALSE),VLOOKUP($P23&amp;$P24,$A$3:$M$36,13,FALSE))</f>
        <v>46.4</v>
      </c>
      <c r="R24">
        <f>IF($N24="O",VLOOKUP($P24&amp;$P23,$A$3:$M$36,13,FALSE),-VLOOKUP($P23&amp;$P24,$A$3:$M$36,13,FALSE))</f>
        <v>-3.4</v>
      </c>
      <c r="S24" t="str">
        <f>P23</f>
        <v>GB</v>
      </c>
    </row>
    <row r="25" spans="1:19" x14ac:dyDescent="0.3">
      <c r="A25" t="str">
        <f t="shared" ref="A25" si="27">P25&amp;P26</f>
        <v>LACCIN</v>
      </c>
      <c r="B25">
        <v>471</v>
      </c>
      <c r="C25">
        <v>-3.5</v>
      </c>
      <c r="D25" t="s">
        <v>1069</v>
      </c>
      <c r="E25" s="10">
        <v>0.67013888888888884</v>
      </c>
      <c r="F25" t="s">
        <v>1113</v>
      </c>
      <c r="H25">
        <v>-3.5</v>
      </c>
      <c r="I25">
        <v>-3</v>
      </c>
      <c r="J25">
        <v>-3.5</v>
      </c>
      <c r="K25">
        <v>-3</v>
      </c>
      <c r="L25">
        <v>-3</v>
      </c>
      <c r="M25">
        <f t="shared" si="0"/>
        <v>-3.2</v>
      </c>
      <c r="N25" t="s">
        <v>1128</v>
      </c>
      <c r="P25" t="str">
        <f>VLOOKUP(D:D,'Name Bridge'!A:B,2,FALSE)</f>
        <v>LAC</v>
      </c>
      <c r="Q25">
        <f t="shared" ref="Q25" si="28">IF($N25="ML",VLOOKUP($P25&amp;$P26,$A$3:$M$36,13,FALSE),VLOOKUP($P26&amp;$P25,$A$3:$M$36,13,FALSE))</f>
        <v>44</v>
      </c>
      <c r="R25">
        <f>IF($N25="O",VLOOKUP($P25&amp;$P26,$A$3:$M$36,13,FALSE),-VLOOKUP($P26&amp;$P25,$A$3:$M$36,13,FALSE))</f>
        <v>-3.2</v>
      </c>
      <c r="S25" t="str">
        <f>P26</f>
        <v>CIN</v>
      </c>
    </row>
    <row r="26" spans="1:19" x14ac:dyDescent="0.3">
      <c r="A26" t="str">
        <f t="shared" ref="A26" si="29">P26&amp;P25</f>
        <v>CINLAC</v>
      </c>
      <c r="B26">
        <v>472</v>
      </c>
      <c r="C26">
        <v>44.5</v>
      </c>
      <c r="D26" t="s">
        <v>1080</v>
      </c>
      <c r="F26" t="s">
        <v>1113</v>
      </c>
      <c r="H26">
        <v>44</v>
      </c>
      <c r="I26">
        <v>44</v>
      </c>
      <c r="J26">
        <v>44</v>
      </c>
      <c r="K26">
        <v>44</v>
      </c>
      <c r="L26">
        <v>44</v>
      </c>
      <c r="M26">
        <f t="shared" si="0"/>
        <v>44</v>
      </c>
      <c r="N26" t="s">
        <v>1127</v>
      </c>
      <c r="P26" t="str">
        <f>VLOOKUP(D:D,'Name Bridge'!A:B,2,FALSE)</f>
        <v>CIN</v>
      </c>
      <c r="Q26">
        <f t="shared" ref="Q26" si="30">IF($N26="ML",VLOOKUP($P26&amp;$P25,$A$3:$M$36,13,FALSE),VLOOKUP($P25&amp;$P26,$A$3:$M$36,13,FALSE))</f>
        <v>44</v>
      </c>
      <c r="R26">
        <f>IF($N26="O",VLOOKUP($P26&amp;$P25,$A$3:$M$36,13,FALSE),-VLOOKUP($P25&amp;$P26,$A$3:$M$36,13,FALSE))</f>
        <v>3.2</v>
      </c>
      <c r="S26" t="str">
        <f>P25</f>
        <v>LAC</v>
      </c>
    </row>
    <row r="27" spans="1:19" x14ac:dyDescent="0.3">
      <c r="A27" t="str">
        <f t="shared" ref="A27" si="31">P27&amp;P28</f>
        <v>ARISF</v>
      </c>
      <c r="B27">
        <v>473</v>
      </c>
      <c r="C27">
        <v>46.5</v>
      </c>
      <c r="D27" t="s">
        <v>1083</v>
      </c>
      <c r="E27" s="10">
        <v>0.68402777777777779</v>
      </c>
      <c r="F27" t="s">
        <v>1113</v>
      </c>
      <c r="H27">
        <v>46</v>
      </c>
      <c r="I27">
        <v>46.5</v>
      </c>
      <c r="J27">
        <v>46</v>
      </c>
      <c r="K27">
        <v>47</v>
      </c>
      <c r="L27">
        <v>46.5</v>
      </c>
      <c r="M27">
        <f t="shared" si="0"/>
        <v>46.4</v>
      </c>
      <c r="N27" t="s">
        <v>1127</v>
      </c>
      <c r="P27" t="str">
        <f>VLOOKUP(D:D,'Name Bridge'!A:B,2,FALSE)</f>
        <v>ARI</v>
      </c>
      <c r="Q27">
        <f t="shared" ref="Q27" si="32">IF($N27="ML",VLOOKUP($P27&amp;$P28,$A$3:$M$36,13,FALSE),VLOOKUP($P28&amp;$P27,$A$3:$M$36,13,FALSE))</f>
        <v>46.4</v>
      </c>
      <c r="R27">
        <f>IF($N27="O",VLOOKUP($P27&amp;$P28,$A$3:$M$36,13,FALSE),-VLOOKUP($P28&amp;$P27,$A$3:$M$36,13,FALSE))</f>
        <v>7.5</v>
      </c>
      <c r="S27" t="str">
        <f>P28</f>
        <v>SF</v>
      </c>
    </row>
    <row r="28" spans="1:19" x14ac:dyDescent="0.3">
      <c r="A28" t="str">
        <f t="shared" ref="A28" si="33">P28&amp;P27</f>
        <v>SFARI</v>
      </c>
      <c r="B28">
        <v>474</v>
      </c>
      <c r="C28">
        <v>-9.5</v>
      </c>
      <c r="D28" t="s">
        <v>1063</v>
      </c>
      <c r="F28" t="s">
        <v>1113</v>
      </c>
      <c r="H28">
        <v>-7.5</v>
      </c>
      <c r="I28">
        <v>-7.5</v>
      </c>
      <c r="J28">
        <v>-7.5</v>
      </c>
      <c r="K28">
        <v>-7.5</v>
      </c>
      <c r="L28">
        <v>-7.5</v>
      </c>
      <c r="M28">
        <f t="shared" si="0"/>
        <v>-7.5</v>
      </c>
      <c r="N28" t="s">
        <v>1128</v>
      </c>
      <c r="P28" t="str">
        <f>VLOOKUP(D:D,'Name Bridge'!A:B,2,FALSE)</f>
        <v>SF</v>
      </c>
      <c r="Q28">
        <f t="shared" ref="Q28" si="34">IF($N28="ML",VLOOKUP($P28&amp;$P27,$A$3:$M$36,13,FALSE),VLOOKUP($P27&amp;$P28,$A$3:$M$36,13,FALSE))</f>
        <v>46.4</v>
      </c>
      <c r="R28">
        <f>IF($N28="O",VLOOKUP($P28&amp;$P27,$A$3:$M$36,13,FALSE),-VLOOKUP($P27&amp;$P28,$A$3:$M$36,13,FALSE))</f>
        <v>-7.5</v>
      </c>
      <c r="S28" t="str">
        <f>P27</f>
        <v>ARI</v>
      </c>
    </row>
    <row r="29" spans="1:19" x14ac:dyDescent="0.3">
      <c r="A29" t="str">
        <f t="shared" ref="A29" si="35">P29&amp;P30</f>
        <v>TBNO</v>
      </c>
      <c r="B29">
        <v>475</v>
      </c>
      <c r="C29">
        <v>49.5</v>
      </c>
      <c r="D29" t="s">
        <v>1084</v>
      </c>
      <c r="E29" s="10">
        <v>0.68402777777777779</v>
      </c>
      <c r="F29" t="s">
        <v>1113</v>
      </c>
      <c r="H29">
        <v>49.5</v>
      </c>
      <c r="I29">
        <v>49.5</v>
      </c>
      <c r="J29">
        <v>50</v>
      </c>
      <c r="K29">
        <v>49.5</v>
      </c>
      <c r="L29">
        <v>49.5</v>
      </c>
      <c r="M29">
        <f t="shared" si="0"/>
        <v>49.6</v>
      </c>
      <c r="N29" t="s">
        <v>1127</v>
      </c>
      <c r="P29" t="str">
        <f>VLOOKUP(D:D,'Name Bridge'!A:B,2,FALSE)</f>
        <v>TB</v>
      </c>
      <c r="Q29">
        <f t="shared" ref="Q29" si="36">IF($N29="ML",VLOOKUP($P29&amp;$P30,$A$3:$M$36,13,FALSE),VLOOKUP($P30&amp;$P29,$A$3:$M$36,13,FALSE))</f>
        <v>49.6</v>
      </c>
      <c r="R29">
        <f>IF($N29="O",VLOOKUP($P29&amp;$P30,$A$3:$M$36,13,FALSE),-VLOOKUP($P30&amp;$P29,$A$3:$M$36,13,FALSE))</f>
        <v>4.2</v>
      </c>
      <c r="S29" t="str">
        <f>P30</f>
        <v>NO</v>
      </c>
    </row>
    <row r="30" spans="1:19" x14ac:dyDescent="0.3">
      <c r="A30" t="str">
        <f t="shared" ref="A30" si="37">P30&amp;P29</f>
        <v>NOTB</v>
      </c>
      <c r="B30">
        <v>476</v>
      </c>
      <c r="C30">
        <v>-6</v>
      </c>
      <c r="D30" t="s">
        <v>1068</v>
      </c>
      <c r="F30" t="s">
        <v>1113</v>
      </c>
      <c r="H30">
        <v>-4</v>
      </c>
      <c r="I30">
        <v>-6</v>
      </c>
      <c r="J30">
        <v>-4</v>
      </c>
      <c r="K30">
        <v>-3.5</v>
      </c>
      <c r="L30">
        <v>-3.5</v>
      </c>
      <c r="M30">
        <f t="shared" si="0"/>
        <v>-4.2</v>
      </c>
      <c r="N30" t="s">
        <v>1128</v>
      </c>
      <c r="P30" t="str">
        <f>VLOOKUP(D:D,'Name Bridge'!A:B,2,FALSE)</f>
        <v>NO</v>
      </c>
      <c r="Q30">
        <f t="shared" ref="Q30" si="38">IF($N30="ML",VLOOKUP($P30&amp;$P29,$A$3:$M$36,13,FALSE),VLOOKUP($P29&amp;$P30,$A$3:$M$36,13,FALSE))</f>
        <v>49.6</v>
      </c>
      <c r="R30">
        <f>IF($N30="O",VLOOKUP($P30&amp;$P29,$A$3:$M$36,13,FALSE),-VLOOKUP($P29&amp;$P30,$A$3:$M$36,13,FALSE))</f>
        <v>-4.2</v>
      </c>
      <c r="S30" t="str">
        <f>P29</f>
        <v>TB</v>
      </c>
    </row>
    <row r="31" spans="1:19" x14ac:dyDescent="0.3">
      <c r="A31" t="str">
        <f t="shared" ref="A31" si="39">P31&amp;P32</f>
        <v>DALLAR</v>
      </c>
      <c r="B31">
        <v>477</v>
      </c>
      <c r="C31">
        <v>-2.5</v>
      </c>
      <c r="D31" t="s">
        <v>1066</v>
      </c>
      <c r="E31" s="10">
        <v>0.84722222222222221</v>
      </c>
      <c r="F31" t="s">
        <v>1113</v>
      </c>
      <c r="H31">
        <v>-2.5</v>
      </c>
      <c r="I31">
        <v>-2.5</v>
      </c>
      <c r="J31">
        <v>-2.5</v>
      </c>
      <c r="K31">
        <v>-2</v>
      </c>
      <c r="L31">
        <v>-2.5</v>
      </c>
      <c r="M31">
        <f t="shared" si="0"/>
        <v>-2.4</v>
      </c>
      <c r="N31" t="s">
        <v>1128</v>
      </c>
      <c r="P31" t="str">
        <f>VLOOKUP(D:D,'Name Bridge'!A:B,2,FALSE)</f>
        <v>DAL</v>
      </c>
      <c r="Q31">
        <f t="shared" ref="Q31" si="40">IF($N31="ML",VLOOKUP($P31&amp;$P32,$A$3:$M$36,13,FALSE),VLOOKUP($P32&amp;$P31,$A$3:$M$36,13,FALSE))</f>
        <v>50.1</v>
      </c>
      <c r="R31">
        <f>IF($N31="O",VLOOKUP($P31&amp;$P32,$A$3:$M$36,13,FALSE),-VLOOKUP($P32&amp;$P31,$A$3:$M$36,13,FALSE))</f>
        <v>-2.4</v>
      </c>
      <c r="S31" t="str">
        <f>P32</f>
        <v>LAR</v>
      </c>
    </row>
    <row r="32" spans="1:19" x14ac:dyDescent="0.3">
      <c r="A32" t="str">
        <f t="shared" ref="A32" si="41">P32&amp;P31</f>
        <v>LARDAL</v>
      </c>
      <c r="B32">
        <v>478</v>
      </c>
      <c r="C32">
        <v>48.5</v>
      </c>
      <c r="D32" t="s">
        <v>1072</v>
      </c>
      <c r="F32" t="s">
        <v>1113</v>
      </c>
      <c r="H32">
        <v>50</v>
      </c>
      <c r="I32">
        <v>50</v>
      </c>
      <c r="J32">
        <v>50</v>
      </c>
      <c r="K32">
        <v>50</v>
      </c>
      <c r="L32">
        <v>50.5</v>
      </c>
      <c r="M32">
        <f t="shared" si="0"/>
        <v>50.1</v>
      </c>
      <c r="N32" t="s">
        <v>1127</v>
      </c>
      <c r="P32" t="str">
        <f>VLOOKUP(D:D,'Name Bridge'!A:B,2,FALSE)</f>
        <v>LAR</v>
      </c>
      <c r="Q32">
        <f t="shared" ref="Q32" si="42">IF($N32="ML",VLOOKUP($P32&amp;$P31,$A$3:$M$36,13,FALSE),VLOOKUP($P31&amp;$P32,$A$3:$M$36,13,FALSE))</f>
        <v>50.1</v>
      </c>
      <c r="R32">
        <f>IF($N32="O",VLOOKUP($P32&amp;$P31,$A$3:$M$36,13,FALSE),-VLOOKUP($P31&amp;$P32,$A$3:$M$36,13,FALSE))</f>
        <v>2.4</v>
      </c>
      <c r="S32" t="str">
        <f>P31</f>
        <v>DAL</v>
      </c>
    </row>
    <row r="33" spans="1:19" x14ac:dyDescent="0.3">
      <c r="A33" t="str">
        <f t="shared" ref="A33" si="43">P33&amp;P34</f>
        <v>PITNYG</v>
      </c>
      <c r="B33">
        <v>479</v>
      </c>
      <c r="C33" t="s">
        <v>1123</v>
      </c>
      <c r="D33" t="s">
        <v>1061</v>
      </c>
      <c r="E33" s="10">
        <v>0.80208333333333337</v>
      </c>
      <c r="F33" t="s">
        <v>1113</v>
      </c>
      <c r="H33">
        <v>-3.5</v>
      </c>
      <c r="I33">
        <v>-3.5</v>
      </c>
      <c r="J33">
        <v>-3.5</v>
      </c>
      <c r="K33">
        <v>-3.5</v>
      </c>
      <c r="L33">
        <v>-3.5</v>
      </c>
      <c r="M33">
        <f t="shared" si="0"/>
        <v>-3.5</v>
      </c>
      <c r="N33" t="s">
        <v>1128</v>
      </c>
      <c r="P33" t="str">
        <f>VLOOKUP(D:D,'Name Bridge'!A:B,2,FALSE)</f>
        <v>PIT</v>
      </c>
      <c r="Q33">
        <f t="shared" ref="Q33" si="44">IF($N33="ML",VLOOKUP($P33&amp;$P34,$A$3:$M$36,13,FALSE),VLOOKUP($P34&amp;$P33,$A$3:$M$36,13,FALSE))</f>
        <v>47.4</v>
      </c>
      <c r="R33">
        <f>IF($N33="O",VLOOKUP($P33&amp;$P34,$A$3:$M$36,13,FALSE),-VLOOKUP($P34&amp;$P33,$A$3:$M$36,13,FALSE))</f>
        <v>-3.5</v>
      </c>
      <c r="S33" t="str">
        <f>P34</f>
        <v>NYG</v>
      </c>
    </row>
    <row r="34" spans="1:19" x14ac:dyDescent="0.3">
      <c r="A34" t="str">
        <f t="shared" ref="A34" si="45">P34&amp;P33</f>
        <v>NYGPIT</v>
      </c>
      <c r="B34">
        <v>480</v>
      </c>
      <c r="C34">
        <v>47</v>
      </c>
      <c r="D34" t="s">
        <v>1085</v>
      </c>
      <c r="F34" t="s">
        <v>1113</v>
      </c>
      <c r="H34">
        <v>47</v>
      </c>
      <c r="I34">
        <v>47.5</v>
      </c>
      <c r="J34">
        <v>48</v>
      </c>
      <c r="K34">
        <v>47.5</v>
      </c>
      <c r="L34">
        <v>47</v>
      </c>
      <c r="M34">
        <f t="shared" si="0"/>
        <v>47.4</v>
      </c>
      <c r="N34" t="s">
        <v>1127</v>
      </c>
      <c r="P34" t="str">
        <f>VLOOKUP(D:D,'Name Bridge'!A:B,2,FALSE)</f>
        <v>NYG</v>
      </c>
      <c r="Q34">
        <f t="shared" ref="Q34" si="46">IF($N34="ML",VLOOKUP($P34&amp;$P33,$A$3:$M$36,13,FALSE),VLOOKUP($P33&amp;$P34,$A$3:$M$36,13,FALSE))</f>
        <v>47.4</v>
      </c>
      <c r="R34">
        <f>IF($N34="O",VLOOKUP($P34&amp;$P33,$A$3:$M$36,13,FALSE),-VLOOKUP($P33&amp;$P34,$A$3:$M$36,13,FALSE))</f>
        <v>3.5</v>
      </c>
      <c r="S34" t="str">
        <f>P33</f>
        <v>PIT</v>
      </c>
    </row>
    <row r="35" spans="1:19" x14ac:dyDescent="0.3">
      <c r="A35" t="str">
        <f t="shared" ref="A35" si="47">P35&amp;P36</f>
        <v>TENDEN</v>
      </c>
      <c r="B35">
        <v>481</v>
      </c>
      <c r="C35">
        <v>41.5</v>
      </c>
      <c r="D35" t="s">
        <v>1067</v>
      </c>
      <c r="E35" s="10">
        <v>0.92361111111111116</v>
      </c>
      <c r="F35" t="s">
        <v>1113</v>
      </c>
      <c r="H35">
        <v>41.5</v>
      </c>
      <c r="I35">
        <v>42</v>
      </c>
      <c r="J35">
        <v>42</v>
      </c>
      <c r="K35">
        <v>42</v>
      </c>
      <c r="L35">
        <v>42</v>
      </c>
      <c r="M35">
        <f t="shared" si="0"/>
        <v>41.9</v>
      </c>
      <c r="N35" t="s">
        <v>1127</v>
      </c>
      <c r="P35" t="str">
        <f>VLOOKUP(D:D,'Name Bridge'!A:B,2,FALSE)</f>
        <v>TEN</v>
      </c>
      <c r="Q35">
        <f t="shared" ref="Q35" si="48">IF($N35="ML",VLOOKUP($P35&amp;$P36,$A$3:$M$36,13,FALSE),VLOOKUP($P36&amp;$P35,$A$3:$M$36,13,FALSE))</f>
        <v>41.9</v>
      </c>
      <c r="R35">
        <f>IF($N35="O",VLOOKUP($P35&amp;$P36,$A$3:$M$36,13,FALSE),-VLOOKUP($P36&amp;$P35,$A$3:$M$36,13,FALSE))</f>
        <v>1.8</v>
      </c>
      <c r="S35" t="str">
        <f>P36</f>
        <v>DEN</v>
      </c>
    </row>
    <row r="36" spans="1:19" x14ac:dyDescent="0.3">
      <c r="A36" t="str">
        <f t="shared" ref="A36" si="49">P36&amp;P35</f>
        <v>DENTEN</v>
      </c>
      <c r="B36">
        <v>482</v>
      </c>
      <c r="C36">
        <v>-2.5</v>
      </c>
      <c r="D36" t="s">
        <v>1065</v>
      </c>
      <c r="F36" t="s">
        <v>1113</v>
      </c>
      <c r="H36">
        <v>-2.5</v>
      </c>
      <c r="I36">
        <v>-2</v>
      </c>
      <c r="J36">
        <v>-2</v>
      </c>
      <c r="K36">
        <v>-1.5</v>
      </c>
      <c r="L36">
        <v>-1</v>
      </c>
      <c r="M36">
        <f t="shared" si="0"/>
        <v>-1.8</v>
      </c>
      <c r="N36" t="s">
        <v>1128</v>
      </c>
      <c r="P36" t="str">
        <f>VLOOKUP(D:D,'Name Bridge'!A:B,2,FALSE)</f>
        <v>DEN</v>
      </c>
      <c r="Q36">
        <f t="shared" ref="Q36" si="50">IF($N36="ML",VLOOKUP($P36&amp;$P35,$A$3:$M$36,13,FALSE),VLOOKUP($P35&amp;$P36,$A$3:$M$36,13,FALSE))</f>
        <v>41.9</v>
      </c>
      <c r="R36">
        <f>IF($N36="O",VLOOKUP($P36&amp;$P35,$A$3:$M$36,13,FALSE),-VLOOKUP($P35&amp;$P36,$A$3:$M$36,13,FALSE))</f>
        <v>-1.8</v>
      </c>
      <c r="S36" t="str">
        <f>P35</f>
        <v>TEN</v>
      </c>
    </row>
  </sheetData>
  <hyperlinks>
    <hyperlink ref="B1" r:id="rId1" xr:uid="{C41D616D-CDC8-45AA-B2A6-EF2E5FF46311}"/>
  </hyperlinks>
  <pageMargins left="0.7" right="0.7" top="0.75" bottom="0.75" header="0.3" footer="0.3"/>
  <ignoredErrors>
    <ignoredError sqref="Q35:Q36 S7:S36 Q6 Q7:Q8 Q9:Q10 Q11:Q12 Q13:Q14 Q15:Q16 Q17:Q18 Q19:Q20 Q21:Q22 Q23:Q24 Q25:Q26 Q27:Q28 Q29:Q30 Q31:Q32 Q33:Q34 R7:R3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658E3A-8C39-44CC-82AC-24D0E66DB7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2017 Stats</vt:lpstr>
      <vt:lpstr>2018 Stats</vt:lpstr>
      <vt:lpstr>2019 Stats</vt:lpstr>
      <vt:lpstr>Fanduel Export</vt:lpstr>
      <vt:lpstr>Vegas Odds</vt:lpstr>
      <vt:lpstr>Money Tab</vt:lpstr>
      <vt:lpstr>Solver</vt:lpstr>
      <vt:lpstr>Targets per $1K</vt:lpstr>
      <vt:lpstr>Passing</vt:lpstr>
      <vt:lpstr>Rushing</vt:lpstr>
      <vt:lpstr>Receiving</vt:lpstr>
      <vt:lpstr>Offensive Stats</vt:lpstr>
      <vt:lpstr>Defensive Stats</vt:lpstr>
      <vt:lpstr>Name Bridge</vt:lpstr>
      <vt:lpstr>Vegas Copy-Paste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Horan</cp:lastModifiedBy>
  <dcterms:created xsi:type="dcterms:W3CDTF">2020-07-22T23:59:55Z</dcterms:created>
  <dcterms:modified xsi:type="dcterms:W3CDTF">2020-11-15T14:47:54Z</dcterms:modified>
</cp:coreProperties>
</file>