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Корма для Ани институт" sheetId="25" r:id="rId1"/>
    <sheet name="Добавки" sheetId="36" r:id="rId2"/>
    <sheet name="Расчет" sheetId="37" r:id="rId3"/>
  </sheets>
  <calcPr calcId="162913"/>
</workbook>
</file>

<file path=xl/calcChain.xml><?xml version="1.0" encoding="utf-8"?>
<calcChain xmlns="http://schemas.openxmlformats.org/spreadsheetml/2006/main">
  <c r="X63" i="37" l="1"/>
  <c r="R53" i="37"/>
  <c r="S53" i="37"/>
  <c r="T53" i="37"/>
  <c r="U53" i="37"/>
  <c r="V53" i="37"/>
  <c r="W53" i="37"/>
  <c r="X53" i="37"/>
  <c r="R54" i="37"/>
  <c r="S54" i="37"/>
  <c r="T54" i="37"/>
  <c r="U54" i="37"/>
  <c r="V54" i="37"/>
  <c r="W54" i="37"/>
  <c r="X54" i="37"/>
  <c r="R55" i="37"/>
  <c r="S55" i="37"/>
  <c r="T55" i="37"/>
  <c r="U55" i="37"/>
  <c r="V55" i="37"/>
  <c r="W55" i="37"/>
  <c r="X55" i="37"/>
  <c r="R56" i="37"/>
  <c r="S56" i="37"/>
  <c r="T56" i="37"/>
  <c r="U56" i="37"/>
  <c r="V56" i="37"/>
  <c r="W56" i="37"/>
  <c r="X56" i="37"/>
  <c r="R57" i="37"/>
  <c r="S57" i="37"/>
  <c r="T57" i="37"/>
  <c r="U57" i="37"/>
  <c r="V57" i="37"/>
  <c r="W57" i="37"/>
  <c r="X57" i="37"/>
  <c r="R58" i="37"/>
  <c r="S58" i="37"/>
  <c r="T58" i="37"/>
  <c r="U58" i="37"/>
  <c r="V58" i="37"/>
  <c r="W58" i="37"/>
  <c r="X58" i="37"/>
  <c r="R59" i="37"/>
  <c r="S59" i="37"/>
  <c r="T59" i="37"/>
  <c r="U59" i="37"/>
  <c r="V59" i="37"/>
  <c r="W59" i="37"/>
  <c r="X59" i="37"/>
  <c r="R60" i="37"/>
  <c r="S60" i="37"/>
  <c r="T60" i="37"/>
  <c r="U60" i="37"/>
  <c r="V60" i="37"/>
  <c r="W60" i="37"/>
  <c r="X60" i="37"/>
  <c r="R61" i="37"/>
  <c r="S61" i="37"/>
  <c r="T61" i="37"/>
  <c r="U61" i="37"/>
  <c r="V61" i="37"/>
  <c r="W61" i="37"/>
  <c r="X61" i="37"/>
  <c r="R62" i="37"/>
  <c r="S62" i="37"/>
  <c r="T62" i="37"/>
  <c r="U62" i="37"/>
  <c r="V62" i="37"/>
  <c r="W62" i="37"/>
  <c r="X62" i="37"/>
  <c r="R63" i="37"/>
  <c r="S63" i="37"/>
  <c r="T63" i="37"/>
  <c r="U63" i="37"/>
  <c r="V63" i="37"/>
  <c r="W63" i="37"/>
  <c r="R64" i="37"/>
  <c r="S64" i="37"/>
  <c r="T64" i="37"/>
  <c r="U64" i="37"/>
  <c r="V64" i="37"/>
  <c r="W64" i="37"/>
  <c r="X64" i="37"/>
  <c r="R65" i="37"/>
  <c r="S65" i="37"/>
  <c r="T65" i="37"/>
  <c r="U65" i="37"/>
  <c r="V65" i="37"/>
  <c r="W65" i="37"/>
  <c r="X65" i="37"/>
  <c r="R66" i="37"/>
  <c r="S66" i="37"/>
  <c r="T66" i="37"/>
  <c r="U66" i="37"/>
  <c r="V66" i="37"/>
  <c r="W66" i="37"/>
  <c r="X66" i="37"/>
  <c r="R67" i="37"/>
  <c r="S67" i="37"/>
  <c r="T67" i="37"/>
  <c r="U67" i="37"/>
  <c r="V67" i="37"/>
  <c r="W67" i="37"/>
  <c r="X67" i="37"/>
  <c r="R68" i="37"/>
  <c r="S68" i="37"/>
  <c r="T68" i="37"/>
  <c r="U68" i="37"/>
  <c r="V68" i="37"/>
  <c r="W68" i="37"/>
  <c r="X68" i="37"/>
  <c r="R69" i="37"/>
  <c r="S69" i="37"/>
  <c r="T69" i="37"/>
  <c r="U69" i="37"/>
  <c r="V69" i="37"/>
  <c r="W69" i="37"/>
  <c r="X69" i="37"/>
  <c r="R70" i="37"/>
  <c r="S70" i="37"/>
  <c r="T70" i="37"/>
  <c r="U70" i="37"/>
  <c r="V70" i="37"/>
  <c r="W70" i="37"/>
  <c r="X70" i="37"/>
  <c r="R71" i="37"/>
  <c r="S71" i="37"/>
  <c r="T71" i="37"/>
  <c r="U71" i="37"/>
  <c r="V71" i="37"/>
  <c r="W71" i="37"/>
  <c r="X71" i="37"/>
  <c r="Y71" i="37" s="1"/>
  <c r="Z71" i="37" s="1"/>
  <c r="AA71" i="37" s="1"/>
  <c r="R72" i="37"/>
  <c r="S72" i="37"/>
  <c r="T72" i="37"/>
  <c r="U72" i="37"/>
  <c r="V72" i="37"/>
  <c r="W72" i="37"/>
  <c r="X72" i="37"/>
  <c r="R73" i="37"/>
  <c r="S73" i="37"/>
  <c r="T73" i="37"/>
  <c r="U73" i="37"/>
  <c r="V73" i="37"/>
  <c r="W73" i="37"/>
  <c r="X73" i="37"/>
  <c r="Q73" i="37"/>
  <c r="Q72" i="37"/>
  <c r="Q71" i="37"/>
  <c r="Q70" i="37"/>
  <c r="Q69" i="37"/>
  <c r="Q68" i="37"/>
  <c r="Q67" i="37"/>
  <c r="Q66" i="37"/>
  <c r="Q65" i="37"/>
  <c r="Q64" i="37"/>
  <c r="Q63" i="37"/>
  <c r="Q62" i="37"/>
  <c r="Q61" i="37"/>
  <c r="Q60" i="37"/>
  <c r="Q59" i="37"/>
  <c r="Q58" i="37"/>
  <c r="Q57" i="37"/>
  <c r="Q56" i="37"/>
  <c r="Q55" i="37"/>
  <c r="Q54" i="37"/>
  <c r="Q53" i="37"/>
  <c r="Q52" i="37"/>
  <c r="R52" i="37"/>
  <c r="S52" i="37"/>
  <c r="T52" i="37"/>
  <c r="U52" i="37"/>
  <c r="V52" i="37"/>
  <c r="W52" i="37"/>
  <c r="X52" i="37"/>
  <c r="Y60" i="37" l="1"/>
  <c r="Z60" i="37" s="1"/>
  <c r="AA60" i="37" s="1"/>
  <c r="Y54" i="37"/>
  <c r="Z54" i="37" s="1"/>
  <c r="AA54" i="37" s="1"/>
  <c r="Y72" i="37"/>
  <c r="Z72" i="37" s="1"/>
  <c r="AA72" i="37" s="1"/>
  <c r="Y66" i="37"/>
  <c r="Z66" i="37" s="1"/>
  <c r="AA66" i="37" s="1"/>
  <c r="Y59" i="37"/>
  <c r="Z59" i="37" s="1"/>
  <c r="AA59" i="37" s="1"/>
  <c r="Y53" i="37"/>
  <c r="Z53" i="37" s="1"/>
  <c r="AA53" i="37" s="1"/>
  <c r="Y65" i="37"/>
  <c r="Z65" i="37" s="1"/>
  <c r="AA65" i="37" s="1"/>
  <c r="Y68" i="37"/>
  <c r="Z68" i="37" s="1"/>
  <c r="AA68" i="37" s="1"/>
  <c r="Y62" i="37"/>
  <c r="Z62" i="37" s="1"/>
  <c r="AA62" i="37" s="1"/>
  <c r="Y56" i="37"/>
  <c r="Z56" i="37" s="1"/>
  <c r="AA56" i="37" s="1"/>
  <c r="Y58" i="37"/>
  <c r="Z58" i="37" s="1"/>
  <c r="AA58" i="37" s="1"/>
  <c r="Y69" i="37"/>
  <c r="Z69" i="37" s="1"/>
  <c r="AA69" i="37" s="1"/>
  <c r="Y57" i="37"/>
  <c r="Z57" i="37" s="1"/>
  <c r="AA57" i="37" s="1"/>
  <c r="Y64" i="37"/>
  <c r="Z64" i="37" s="1"/>
  <c r="AA64" i="37" s="1"/>
  <c r="Y73" i="37"/>
  <c r="Z73" i="37" s="1"/>
  <c r="AA73" i="37" s="1"/>
  <c r="Y67" i="37"/>
  <c r="Z67" i="37" s="1"/>
  <c r="AA67" i="37" s="1"/>
  <c r="Y61" i="37"/>
  <c r="Z61" i="37" s="1"/>
  <c r="AA61" i="37" s="1"/>
  <c r="Y55" i="37"/>
  <c r="Z55" i="37" s="1"/>
  <c r="AA55" i="37" s="1"/>
  <c r="Y70" i="37"/>
  <c r="Z70" i="37" s="1"/>
  <c r="AA70" i="37" s="1"/>
  <c r="Y52" i="37"/>
  <c r="Z52" i="37" s="1"/>
  <c r="AA52" i="37" s="1"/>
  <c r="Y63" i="37"/>
  <c r="Z63" i="37" s="1"/>
  <c r="AA63" i="37" s="1"/>
  <c r="N8" i="36"/>
  <c r="O8" i="36"/>
  <c r="Q8" i="36"/>
  <c r="R8" i="36"/>
  <c r="S8" i="36"/>
  <c r="T8" i="36"/>
  <c r="I8" i="36"/>
  <c r="E8" i="36"/>
  <c r="E28" i="37" l="1"/>
  <c r="C28" i="37"/>
  <c r="H28" i="37" l="1"/>
  <c r="C31" i="37" s="1"/>
  <c r="H31" i="37" s="1"/>
  <c r="N31" i="37" s="1"/>
</calcChain>
</file>

<file path=xl/sharedStrings.xml><?xml version="1.0" encoding="utf-8"?>
<sst xmlns="http://schemas.openxmlformats.org/spreadsheetml/2006/main" count="359" uniqueCount="174">
  <si>
    <t>-</t>
  </si>
  <si>
    <t>МДж</t>
  </si>
  <si>
    <t>г</t>
  </si>
  <si>
    <t>Сахар</t>
  </si>
  <si>
    <t>Фосфор</t>
  </si>
  <si>
    <t>мг</t>
  </si>
  <si>
    <t>Цинк</t>
  </si>
  <si>
    <t>Кобальт</t>
  </si>
  <si>
    <t>Йод</t>
  </si>
  <si>
    <t>Каротин</t>
  </si>
  <si>
    <t>мкг</t>
  </si>
  <si>
    <t>Силос</t>
  </si>
  <si>
    <t>Зерно</t>
  </si>
  <si>
    <t>Макуха</t>
  </si>
  <si>
    <t>Показник</t>
  </si>
  <si>
    <t>конюшини</t>
  </si>
  <si>
    <t>БЕР</t>
  </si>
  <si>
    <t>Лізин</t>
  </si>
  <si>
    <t>Метіонін + цистин</t>
  </si>
  <si>
    <t>Кальцій</t>
  </si>
  <si>
    <t>Магній</t>
  </si>
  <si>
    <t>Калій</t>
  </si>
  <si>
    <t>Натрій</t>
  </si>
  <si>
    <t>Хлор</t>
  </si>
  <si>
    <t>Сірка</t>
  </si>
  <si>
    <t>Залізо</t>
  </si>
  <si>
    <t>Мідь</t>
  </si>
  <si>
    <t>Марганець</t>
  </si>
  <si>
    <t>МО</t>
  </si>
  <si>
    <t>К.Од.</t>
  </si>
  <si>
    <t>Об. Ен. ВРХ</t>
  </si>
  <si>
    <t>Об. Ен.  свині</t>
  </si>
  <si>
    <t>Сух. Реч.</t>
  </si>
  <si>
    <t>ПП</t>
  </si>
  <si>
    <t>С.Жир</t>
  </si>
  <si>
    <t>С. Клетч.</t>
  </si>
  <si>
    <t>Віт.D</t>
  </si>
  <si>
    <t>Віт.Е</t>
  </si>
  <si>
    <r>
      <t>Віт.В</t>
    </r>
    <r>
      <rPr>
        <vertAlign val="subscript"/>
        <sz val="10"/>
        <color rgb="FF000000"/>
        <rFont val="Times New Roman"/>
        <family val="1"/>
        <charset val="204"/>
      </rPr>
      <t>1</t>
    </r>
  </si>
  <si>
    <r>
      <t>Віт.В</t>
    </r>
    <r>
      <rPr>
        <vertAlign val="subscript"/>
        <sz val="10"/>
        <color rgb="FF000000"/>
        <rFont val="Times New Roman"/>
        <family val="1"/>
        <charset val="204"/>
      </rPr>
      <t>2</t>
    </r>
  </si>
  <si>
    <r>
      <t>Віт.В</t>
    </r>
    <r>
      <rPr>
        <vertAlign val="subscript"/>
        <sz val="10"/>
        <color rgb="FF000000"/>
        <rFont val="Times New Roman"/>
        <family val="1"/>
        <charset val="204"/>
      </rPr>
      <t>12</t>
    </r>
  </si>
  <si>
    <t>Ед.Изм.</t>
  </si>
  <si>
    <t>Сіно</t>
  </si>
  <si>
    <t>кукуруд-зяний</t>
  </si>
  <si>
    <t>Сінаж</t>
  </si>
  <si>
    <t>кукурудза</t>
  </si>
  <si>
    <t>соняшникова</t>
  </si>
  <si>
    <t>Вапняки</t>
  </si>
  <si>
    <t>Кальцію хлорид</t>
  </si>
  <si>
    <t>Кісткове борошно</t>
  </si>
  <si>
    <t>Преципітат кормовий</t>
  </si>
  <si>
    <t>Сіль кухонна</t>
  </si>
  <si>
    <t>вищий сорт</t>
  </si>
  <si>
    <t>1 сорт</t>
  </si>
  <si>
    <t>Фосфат знефторений:</t>
  </si>
  <si>
    <t>з апатитів</t>
  </si>
  <si>
    <t>з фосфатів</t>
  </si>
  <si>
    <t>Са</t>
  </si>
  <si>
    <t>Р</t>
  </si>
  <si>
    <t>Na</t>
  </si>
  <si>
    <t>N</t>
  </si>
  <si>
    <t>Борошно черепашки</t>
  </si>
  <si>
    <t>Крейда кормова,  марок</t>
  </si>
  <si>
    <t>Борошно   мідій</t>
  </si>
  <si>
    <t>А</t>
  </si>
  <si>
    <t>Б</t>
  </si>
  <si>
    <t>В</t>
  </si>
  <si>
    <t>Трикальцій - фосфат:</t>
  </si>
  <si>
    <t>Монокальцій - фосфат кормовий</t>
  </si>
  <si>
    <t>Диамоній -  фосфат</t>
  </si>
  <si>
    <t>Динатрій -  фосфат</t>
  </si>
  <si>
    <t>Моноамоній - фосфат</t>
  </si>
  <si>
    <t>Жир, г</t>
  </si>
  <si>
    <t>К.Ед.</t>
  </si>
  <si>
    <t>ОбЕн., МДж</t>
  </si>
  <si>
    <t>Сух. реч., кг</t>
  </si>
  <si>
    <t>СПн, г</t>
  </si>
  <si>
    <t>ПП, г</t>
  </si>
  <si>
    <t>Сыр. клетч., г</t>
  </si>
  <si>
    <t>Крохмал, г</t>
  </si>
  <si>
    <t>Сахар, г</t>
  </si>
  <si>
    <t>NaCl, г</t>
  </si>
  <si>
    <t>Ca, г</t>
  </si>
  <si>
    <t>P, г</t>
  </si>
  <si>
    <t>Mg, г</t>
  </si>
  <si>
    <t>K, г</t>
  </si>
  <si>
    <t>S, г</t>
  </si>
  <si>
    <t>Fe, мг</t>
  </si>
  <si>
    <t>Cu, мг</t>
  </si>
  <si>
    <t>Zn, мг</t>
  </si>
  <si>
    <t>Co, мг</t>
  </si>
  <si>
    <t>Mn, мг</t>
  </si>
  <si>
    <t>I, мг</t>
  </si>
  <si>
    <t>Карот, мг</t>
  </si>
  <si>
    <t>2  -пересчет на жирность стандартную 3,8-4% через 1% молоко</t>
  </si>
  <si>
    <t>2.1 - факт. Удой множим на факт. Содержание жира</t>
  </si>
  <si>
    <t>Дано:</t>
  </si>
  <si>
    <t>дойная корова массой</t>
  </si>
  <si>
    <t>кг</t>
  </si>
  <si>
    <t>удой в сутки</t>
  </si>
  <si>
    <t>кг молока</t>
  </si>
  <si>
    <t>% жира в молоке</t>
  </si>
  <si>
    <t>%</t>
  </si>
  <si>
    <t>упитанность</t>
  </si>
  <si>
    <t>лет</t>
  </si>
  <si>
    <t xml:space="preserve">возраст </t>
  </si>
  <si>
    <t>*</t>
  </si>
  <si>
    <t>=</t>
  </si>
  <si>
    <t>литров</t>
  </si>
  <si>
    <t>2,2 - к-во 1% молока делим на 3,8 (содерж. Жира в стандартном молоке)</t>
  </si>
  <si>
    <t>/</t>
  </si>
  <si>
    <t>Удой</t>
  </si>
  <si>
    <t xml:space="preserve"> - округляем до 1 ближайшего = </t>
  </si>
  <si>
    <t xml:space="preserve">3 - коррекция нормы на: </t>
  </si>
  <si>
    <t xml:space="preserve"> - месяц лактации:</t>
  </si>
  <si>
    <t xml:space="preserve"> - через 2-3 нед. после отела норму берут выше на 4-6 кг молока - раздой - так 2-3 мес  </t>
  </si>
  <si>
    <t xml:space="preserve">3.1 - </t>
  </si>
  <si>
    <t xml:space="preserve"> рост - если корова менее 5 лет - добавляют 5-15%</t>
  </si>
  <si>
    <t>(Мы не добавляем)</t>
  </si>
  <si>
    <t xml:space="preserve"> 3.2 - </t>
  </si>
  <si>
    <t>упитанность - добавляют  5-15% при ниже средней упитанности</t>
  </si>
  <si>
    <t xml:space="preserve"> 3.3 - </t>
  </si>
  <si>
    <t xml:space="preserve"> 3.3.1 - </t>
  </si>
  <si>
    <t>в конце лактации - 6-7-й есяц тельности норму уменьшают на 5-10%</t>
  </si>
  <si>
    <t>(Мы не уменьшаем)</t>
  </si>
  <si>
    <t xml:space="preserve"> 3.3.2 - </t>
  </si>
  <si>
    <t>Разница</t>
  </si>
  <si>
    <t>Норма</t>
  </si>
  <si>
    <t>Разница в %</t>
  </si>
  <si>
    <t>Віт.н E, мг</t>
  </si>
  <si>
    <t>Віт. D, тис. МО</t>
  </si>
  <si>
    <t>Са:Р</t>
  </si>
  <si>
    <t>19. Вміст макроелементів у мінеральних добавках, %</t>
  </si>
  <si>
    <t>месл лактации</t>
  </si>
  <si>
    <t>средн.</t>
  </si>
  <si>
    <t>Корма:</t>
  </si>
  <si>
    <t xml:space="preserve"> - сіно конюшина+тимофіївка</t>
  </si>
  <si>
    <t xml:space="preserve"> - силос кукурудзяний</t>
  </si>
  <si>
    <t xml:space="preserve"> - сінаж конюшини</t>
  </si>
  <si>
    <t xml:space="preserve"> - зерно (дерть) пшениці</t>
  </si>
  <si>
    <t xml:space="preserve"> - зерно (дерть) кукурудзи </t>
  </si>
  <si>
    <t xml:space="preserve"> - макуха соняшникова</t>
  </si>
  <si>
    <t xml:space="preserve"> - монокальційфосфат  </t>
  </si>
  <si>
    <t xml:space="preserve"> - сіль кухонна  </t>
  </si>
  <si>
    <t>1 - определение нормы кормления - таблица нормы на массу 600 кг при жирности молока 3,8-4,0% и удоем 24 кг в сутки</t>
  </si>
  <si>
    <t xml:space="preserve">Визначаємо скільки поживних речовин прийнято з кормами. </t>
  </si>
  <si>
    <t>конюшини + тимофіївки</t>
  </si>
  <si>
    <t>пшениця</t>
  </si>
  <si>
    <t>NaCl</t>
  </si>
  <si>
    <t>Сіно конюшини + тимофіївки</t>
  </si>
  <si>
    <t>Силос кукуруд-зяний</t>
  </si>
  <si>
    <t>Сінаж конюшини</t>
  </si>
  <si>
    <t>Зерно пшениця</t>
  </si>
  <si>
    <t>Зерно кукурудза</t>
  </si>
  <si>
    <t>Макуха соняшникова</t>
  </si>
  <si>
    <t>вес</t>
  </si>
  <si>
    <t>Ед. Изм.</t>
  </si>
  <si>
    <t>Всего</t>
  </si>
  <si>
    <t>За обмінною енергією допускається відхилення ± 2 мДж, за перетравним протеїном ±20г. За усіма іншими показниками – ±10%.</t>
  </si>
  <si>
    <t>Вывод -  в данном рационе:</t>
  </si>
  <si>
    <t xml:space="preserve"> - недостаток ПП - 86 г (допускается +-20г)</t>
  </si>
  <si>
    <t xml:space="preserve"> - недостаток Обм.Эн. - 4,77 (допускается +-2Мдж)</t>
  </si>
  <si>
    <t xml:space="preserve"> - избыток жира -на 12%</t>
  </si>
  <si>
    <t xml:space="preserve"> - недостача сахара, фосфора, серы, соли, меди, цинка, марганца, кобальта и йода.</t>
  </si>
  <si>
    <t xml:space="preserve"> - избыток жира, калия и железа</t>
  </si>
  <si>
    <t>Рекомендовано:</t>
  </si>
  <si>
    <t xml:space="preserve"> - баланс рациона по Обм.Эн. - несколько увеличить массу кормов</t>
  </si>
  <si>
    <t xml:space="preserve"> - баланс рациона по ПП</t>
  </si>
  <si>
    <t xml:space="preserve"> - ввести в рацион сахарную  свеклу для пополнения недостатка сахара и снижения жира в рационе</t>
  </si>
  <si>
    <t xml:space="preserve"> - восполнить недостачу фосфора, серы, соли, меди, цинка, кобальта и йода введением соответствующего количества добавок.</t>
  </si>
  <si>
    <t>Возможные последствия: (не знаю, писать ли):</t>
  </si>
  <si>
    <t xml:space="preserve"> - недостаточность меди и кобальта может привести к анемии</t>
  </si>
  <si>
    <t xml:space="preserve"> - недостаточность соли может привести к более низкой поедаемости кормов</t>
  </si>
  <si>
    <t xml:space="preserve"> - недостаток ПП и ОбмЭн. Может привести к снижению надоев.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</si>
</sst>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0"/>
      <color rgb="FF000000"/>
      <name val="Times New Roman"/>
      <family val="1"/>
      <charset val="204"/>
    </font>
    <font>
      <sz val="10"/>
      <color rgb="FF000000"/>
      <name val="Times New Roman"/>
      <family val="1"/>
      <charset val="204"/>
    </font>
    <font>
      <vertAlign val="subscript"/>
      <sz val="10"/>
      <color rgb="FF000000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textRotation="90" wrapText="1"/>
    </xf>
    <xf numFmtId="0" fontId="2" fillId="0" borderId="8" xfId="0" applyFont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1" fillId="11" borderId="8" xfId="0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1" fillId="6" borderId="8" xfId="0" applyFont="1" applyFill="1" applyBorder="1" applyAlignment="1">
      <alignment horizontal="center" vertical="center" wrapText="1"/>
    </xf>
    <xf numFmtId="0" fontId="6" fillId="8" borderId="8" xfId="0" applyFont="1" applyFill="1" applyBorder="1" applyAlignment="1">
      <alignment vertical="center" wrapText="1"/>
    </xf>
    <xf numFmtId="0" fontId="6" fillId="8" borderId="8" xfId="0" applyFont="1" applyFill="1" applyBorder="1" applyAlignment="1">
      <alignment horizontal="center" vertical="center" wrapText="1"/>
    </xf>
    <xf numFmtId="0" fontId="6" fillId="7" borderId="8" xfId="0" applyFont="1" applyFill="1" applyBorder="1" applyAlignment="1">
      <alignment vertical="center" wrapText="1"/>
    </xf>
    <xf numFmtId="0" fontId="6" fillId="7" borderId="8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textRotation="90" wrapText="1"/>
    </xf>
    <xf numFmtId="0" fontId="9" fillId="0" borderId="0" xfId="0" applyFont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7" borderId="8" xfId="0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 wrapText="1"/>
    </xf>
    <xf numFmtId="0" fontId="9" fillId="4" borderId="8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0" fillId="7" borderId="0" xfId="0" applyFill="1"/>
    <xf numFmtId="16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11" fillId="12" borderId="8" xfId="0" applyFont="1" applyFill="1" applyBorder="1" applyAlignment="1">
      <alignment horizontal="center" vertical="center"/>
    </xf>
    <xf numFmtId="0" fontId="0" fillId="0" borderId="0" xfId="0" applyFill="1" applyBorder="1"/>
    <xf numFmtId="0" fontId="5" fillId="3" borderId="3" xfId="0" applyFont="1" applyFill="1" applyBorder="1" applyAlignment="1">
      <alignment horizontal="center" vertical="center" wrapText="1"/>
    </xf>
    <xf numFmtId="0" fontId="5" fillId="10" borderId="7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13" fillId="12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5" borderId="3" xfId="0" applyFont="1" applyFill="1" applyBorder="1" applyAlignment="1">
      <alignment horizontal="center" vertical="center" wrapText="1"/>
    </xf>
    <xf numFmtId="0" fontId="6" fillId="7" borderId="13" xfId="0" applyFont="1" applyFill="1" applyBorder="1" applyAlignment="1">
      <alignment horizontal="center" vertical="center" wrapText="1"/>
    </xf>
    <xf numFmtId="0" fontId="5" fillId="10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 wrapText="1"/>
    </xf>
    <xf numFmtId="0" fontId="5" fillId="6" borderId="2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0" fontId="8" fillId="0" borderId="14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2" fillId="0" borderId="11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0" borderId="13" xfId="0" applyFont="1" applyBorder="1" applyAlignment="1">
      <alignment horizontal="center" vertical="center" textRotation="90" wrapText="1"/>
    </xf>
    <xf numFmtId="0" fontId="0" fillId="0" borderId="0" xfId="0" applyAlignment="1">
      <alignment horizontal="center"/>
    </xf>
    <xf numFmtId="0" fontId="0" fillId="4" borderId="0" xfId="0" applyFill="1" applyBorder="1" applyAlignment="1">
      <alignment horizontal="center" vertical="center"/>
    </xf>
    <xf numFmtId="0" fontId="14" fillId="0" borderId="0" xfId="0" applyFont="1"/>
    <xf numFmtId="0" fontId="5" fillId="5" borderId="5" xfId="0" applyFont="1" applyFill="1" applyBorder="1" applyAlignment="1">
      <alignment horizontal="center" vertical="center" textRotation="90" wrapText="1"/>
    </xf>
    <xf numFmtId="0" fontId="2" fillId="14" borderId="15" xfId="0" applyFont="1" applyFill="1" applyBorder="1" applyAlignment="1">
      <alignment horizontal="center" vertical="center" textRotation="90" wrapText="1"/>
    </xf>
    <xf numFmtId="0" fontId="2" fillId="14" borderId="16" xfId="0" applyFont="1" applyFill="1" applyBorder="1" applyAlignment="1">
      <alignment horizontal="center" vertical="center" textRotation="90" wrapText="1"/>
    </xf>
    <xf numFmtId="0" fontId="0" fillId="4" borderId="0" xfId="0" applyFill="1" applyBorder="1" applyAlignment="1">
      <alignment horizontal="center"/>
    </xf>
    <xf numFmtId="0" fontId="15" fillId="2" borderId="12" xfId="0" applyFont="1" applyFill="1" applyBorder="1" applyAlignment="1">
      <alignment horizontal="center" vertical="center" wrapText="1"/>
    </xf>
    <xf numFmtId="0" fontId="15" fillId="10" borderId="12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 vertical="center" wrapText="1"/>
    </xf>
    <xf numFmtId="0" fontId="15" fillId="6" borderId="12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 wrapText="1"/>
    </xf>
    <xf numFmtId="0" fontId="15" fillId="5" borderId="8" xfId="0" applyFont="1" applyFill="1" applyBorder="1" applyAlignment="1">
      <alignment horizontal="center" vertical="center" wrapText="1"/>
    </xf>
    <xf numFmtId="0" fontId="3" fillId="14" borderId="8" xfId="0" applyFont="1" applyFill="1" applyBorder="1" applyAlignment="1">
      <alignment horizontal="center" vertical="center" wrapText="1"/>
    </xf>
    <xf numFmtId="0" fontId="15" fillId="2" borderId="8" xfId="0" applyFont="1" applyFill="1" applyBorder="1" applyAlignment="1">
      <alignment horizontal="center" vertical="center" wrapText="1"/>
    </xf>
    <xf numFmtId="0" fontId="15" fillId="10" borderId="8" xfId="0" applyFont="1" applyFill="1" applyBorder="1" applyAlignment="1">
      <alignment horizontal="center" vertical="center" wrapText="1"/>
    </xf>
    <xf numFmtId="0" fontId="15" fillId="3" borderId="8" xfId="0" applyFont="1" applyFill="1" applyBorder="1" applyAlignment="1">
      <alignment horizontal="center" vertical="center" wrapText="1"/>
    </xf>
    <xf numFmtId="0" fontId="15" fillId="6" borderId="8" xfId="0" applyFont="1" applyFill="1" applyBorder="1" applyAlignment="1">
      <alignment horizontal="center" vertical="center" textRotation="90" wrapText="1"/>
    </xf>
    <xf numFmtId="0" fontId="15" fillId="5" borderId="8" xfId="0" applyFont="1" applyFill="1" applyBorder="1" applyAlignment="1">
      <alignment horizontal="center" vertical="center" textRotation="90" wrapText="1"/>
    </xf>
    <xf numFmtId="0" fontId="3" fillId="14" borderId="8" xfId="0" applyFont="1" applyFill="1" applyBorder="1" applyAlignment="1">
      <alignment horizontal="center" vertical="center" textRotation="90" wrapText="1"/>
    </xf>
    <xf numFmtId="0" fontId="16" fillId="7" borderId="13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3" fillId="12" borderId="13" xfId="0" applyFont="1" applyFill="1" applyBorder="1" applyAlignment="1">
      <alignment horizontal="center" vertical="center"/>
    </xf>
    <xf numFmtId="0" fontId="16" fillId="8" borderId="8" xfId="0" applyFont="1" applyFill="1" applyBorder="1" applyAlignment="1">
      <alignment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16" fillId="8" borderId="8" xfId="0" applyFont="1" applyFill="1" applyBorder="1" applyAlignment="1">
      <alignment horizontal="center" vertical="center" wrapText="1"/>
    </xf>
    <xf numFmtId="0" fontId="15" fillId="5" borderId="12" xfId="0" applyFont="1" applyFill="1" applyBorder="1" applyAlignment="1">
      <alignment horizontal="center" vertical="center" wrapText="1"/>
    </xf>
    <xf numFmtId="0" fontId="3" fillId="14" borderId="12" xfId="0" applyFont="1" applyFill="1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/>
    </xf>
    <xf numFmtId="0" fontId="15" fillId="12" borderId="12" xfId="0" applyFont="1" applyFill="1" applyBorder="1" applyAlignment="1">
      <alignment horizontal="center" vertical="center" wrapText="1"/>
    </xf>
    <xf numFmtId="0" fontId="15" fillId="12" borderId="8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horizontal="center" vertical="center"/>
    </xf>
    <xf numFmtId="0" fontId="16" fillId="3" borderId="8" xfId="0" applyFont="1" applyFill="1" applyBorder="1" applyAlignment="1">
      <alignment horizontal="center" vertical="center" wrapText="1"/>
    </xf>
    <xf numFmtId="0" fontId="16" fillId="13" borderId="8" xfId="0" applyFont="1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 wrapText="1"/>
    </xf>
    <xf numFmtId="0" fontId="0" fillId="15" borderId="8" xfId="0" applyFill="1" applyBorder="1" applyAlignment="1">
      <alignment horizontal="center" vertical="center" wrapText="1"/>
    </xf>
    <xf numFmtId="0" fontId="17" fillId="0" borderId="0" xfId="0" applyFont="1" applyFill="1" applyBorder="1"/>
    <xf numFmtId="164" fontId="0" fillId="15" borderId="8" xfId="0" applyNumberForma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Medium9"/>
  <colors>
    <mruColors>
      <color rgb="FFE8F814"/>
      <color rgb="FFD6ED4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4"/>
  <sheetViews>
    <sheetView tabSelected="1" topLeftCell="A4" workbookViewId="0">
      <selection activeCell="K26" sqref="K26"/>
    </sheetView>
  </sheetViews>
  <sheetFormatPr defaultRowHeight="15" x14ac:dyDescent="0.25"/>
  <cols>
    <col min="2" max="2" width="15.5703125" customWidth="1"/>
  </cols>
  <sheetData>
    <row r="2" spans="2:11" ht="15.75" thickBot="1" x14ac:dyDescent="0.3"/>
    <row r="3" spans="2:11" ht="15.75" customHeight="1" thickBot="1" x14ac:dyDescent="0.3">
      <c r="B3" s="41" t="s">
        <v>14</v>
      </c>
      <c r="C3" s="41" t="s">
        <v>41</v>
      </c>
      <c r="D3" s="35" t="s">
        <v>42</v>
      </c>
      <c r="E3" s="28" t="s">
        <v>11</v>
      </c>
      <c r="F3" s="28" t="s">
        <v>44</v>
      </c>
      <c r="G3" s="39" t="s">
        <v>12</v>
      </c>
      <c r="H3" s="40"/>
      <c r="I3" s="33" t="s">
        <v>13</v>
      </c>
      <c r="J3" s="54" t="s">
        <v>71</v>
      </c>
      <c r="K3" s="54" t="s">
        <v>51</v>
      </c>
    </row>
    <row r="4" spans="2:11" ht="72" customHeight="1" thickBot="1" x14ac:dyDescent="0.3">
      <c r="B4" s="42"/>
      <c r="C4" s="42"/>
      <c r="D4" s="29" t="s">
        <v>146</v>
      </c>
      <c r="E4" s="30" t="s">
        <v>43</v>
      </c>
      <c r="F4" s="30" t="s">
        <v>15</v>
      </c>
      <c r="G4" s="14" t="s">
        <v>147</v>
      </c>
      <c r="H4" s="14" t="s">
        <v>45</v>
      </c>
      <c r="I4" s="53" t="s">
        <v>46</v>
      </c>
      <c r="J4" s="55"/>
      <c r="K4" s="55"/>
    </row>
    <row r="5" spans="2:11" x14ac:dyDescent="0.25">
      <c r="B5" s="12" t="s">
        <v>29</v>
      </c>
      <c r="C5" s="13" t="s">
        <v>0</v>
      </c>
      <c r="D5" s="13">
        <v>0.47</v>
      </c>
      <c r="E5" s="13">
        <v>0.2</v>
      </c>
      <c r="F5" s="13">
        <v>0.34</v>
      </c>
      <c r="G5" s="13">
        <v>1.28</v>
      </c>
      <c r="H5" s="13">
        <v>1.33</v>
      </c>
      <c r="I5" s="13">
        <v>1.08</v>
      </c>
      <c r="J5" s="34">
        <v>0</v>
      </c>
      <c r="K5" s="34">
        <v>0</v>
      </c>
    </row>
    <row r="6" spans="2:11" x14ac:dyDescent="0.25">
      <c r="B6" s="10" t="s">
        <v>30</v>
      </c>
      <c r="C6" s="8" t="s">
        <v>1</v>
      </c>
      <c r="D6" s="11">
        <v>6.76</v>
      </c>
      <c r="E6" s="11">
        <v>2.2999999999999998</v>
      </c>
      <c r="F6" s="11">
        <v>3.84</v>
      </c>
      <c r="G6" s="11">
        <v>13.56</v>
      </c>
      <c r="H6" s="11">
        <v>13.67</v>
      </c>
      <c r="I6" s="11">
        <v>10.44</v>
      </c>
      <c r="J6" s="11">
        <v>0</v>
      </c>
      <c r="K6" s="11">
        <v>0</v>
      </c>
    </row>
    <row r="7" spans="2:11" x14ac:dyDescent="0.25">
      <c r="B7" s="12" t="s">
        <v>31</v>
      </c>
      <c r="C7" s="13" t="s">
        <v>1</v>
      </c>
      <c r="D7" s="13">
        <v>6.67</v>
      </c>
      <c r="E7" s="13">
        <v>2.6</v>
      </c>
      <c r="F7" s="13">
        <v>4.4400000000000004</v>
      </c>
      <c r="G7" s="13">
        <v>10.8</v>
      </c>
      <c r="H7" s="13">
        <v>12.2</v>
      </c>
      <c r="I7" s="13">
        <v>12.25</v>
      </c>
      <c r="J7" s="13">
        <v>0</v>
      </c>
      <c r="K7" s="13">
        <v>0</v>
      </c>
    </row>
    <row r="8" spans="2:11" x14ac:dyDescent="0.25">
      <c r="B8" s="10" t="s">
        <v>32</v>
      </c>
      <c r="C8" s="8" t="s">
        <v>2</v>
      </c>
      <c r="D8" s="11">
        <v>830</v>
      </c>
      <c r="E8" s="11">
        <v>250</v>
      </c>
      <c r="F8" s="11">
        <v>450</v>
      </c>
      <c r="G8" s="11">
        <v>850</v>
      </c>
      <c r="H8" s="11">
        <v>850</v>
      </c>
      <c r="I8" s="11">
        <v>900</v>
      </c>
      <c r="J8" s="11">
        <v>0</v>
      </c>
      <c r="K8" s="11">
        <v>0</v>
      </c>
    </row>
    <row r="9" spans="2:11" x14ac:dyDescent="0.25">
      <c r="B9" s="12" t="s">
        <v>33</v>
      </c>
      <c r="C9" s="13" t="s">
        <v>2</v>
      </c>
      <c r="D9" s="13">
        <v>53</v>
      </c>
      <c r="E9" s="13">
        <v>14</v>
      </c>
      <c r="F9" s="13">
        <v>33</v>
      </c>
      <c r="G9" s="13">
        <v>106</v>
      </c>
      <c r="H9" s="13">
        <v>73</v>
      </c>
      <c r="I9" s="13">
        <v>324</v>
      </c>
      <c r="J9" s="13">
        <v>0</v>
      </c>
      <c r="K9" s="13">
        <v>0</v>
      </c>
    </row>
    <row r="10" spans="2:11" x14ac:dyDescent="0.25">
      <c r="B10" s="10" t="s">
        <v>34</v>
      </c>
      <c r="C10" s="8" t="s">
        <v>2</v>
      </c>
      <c r="D10" s="11">
        <v>25</v>
      </c>
      <c r="E10" s="11">
        <v>10</v>
      </c>
      <c r="F10" s="11">
        <v>12</v>
      </c>
      <c r="G10" s="11">
        <v>20</v>
      </c>
      <c r="H10" s="11">
        <v>42</v>
      </c>
      <c r="I10" s="11">
        <v>77</v>
      </c>
      <c r="J10" s="11">
        <v>0</v>
      </c>
      <c r="K10" s="11">
        <v>0</v>
      </c>
    </row>
    <row r="11" spans="2:11" x14ac:dyDescent="0.25">
      <c r="B11" s="12" t="s">
        <v>35</v>
      </c>
      <c r="C11" s="13" t="s">
        <v>2</v>
      </c>
      <c r="D11" s="13">
        <v>265</v>
      </c>
      <c r="E11" s="13">
        <v>75</v>
      </c>
      <c r="F11" s="13">
        <v>143</v>
      </c>
      <c r="G11" s="13">
        <v>17</v>
      </c>
      <c r="H11" s="13">
        <v>38</v>
      </c>
      <c r="I11" s="13">
        <v>129</v>
      </c>
      <c r="J11" s="13">
        <v>0</v>
      </c>
      <c r="K11" s="13">
        <v>0</v>
      </c>
    </row>
    <row r="12" spans="2:11" x14ac:dyDescent="0.25">
      <c r="B12" s="10" t="s">
        <v>16</v>
      </c>
      <c r="C12" s="8" t="s">
        <v>2</v>
      </c>
      <c r="D12" s="11">
        <v>388</v>
      </c>
      <c r="E12" s="11">
        <v>119</v>
      </c>
      <c r="F12" s="11">
        <v>207</v>
      </c>
      <c r="G12" s="11">
        <v>661</v>
      </c>
      <c r="H12" s="11">
        <v>653</v>
      </c>
      <c r="I12" s="11">
        <v>221</v>
      </c>
      <c r="J12" s="11">
        <v>0</v>
      </c>
      <c r="K12" s="11">
        <v>0</v>
      </c>
    </row>
    <row r="13" spans="2:11" x14ac:dyDescent="0.25">
      <c r="B13" s="12" t="s">
        <v>3</v>
      </c>
      <c r="C13" s="13" t="s">
        <v>2</v>
      </c>
      <c r="D13" s="13">
        <v>26</v>
      </c>
      <c r="E13" s="13">
        <v>6</v>
      </c>
      <c r="F13" s="13">
        <v>16</v>
      </c>
      <c r="G13" s="13">
        <v>20</v>
      </c>
      <c r="H13" s="13">
        <v>40</v>
      </c>
      <c r="I13" s="13">
        <v>63</v>
      </c>
      <c r="J13" s="13">
        <v>0</v>
      </c>
      <c r="K13" s="13">
        <v>0</v>
      </c>
    </row>
    <row r="14" spans="2:11" x14ac:dyDescent="0.25">
      <c r="B14" s="10" t="s">
        <v>17</v>
      </c>
      <c r="C14" s="8" t="s">
        <v>2</v>
      </c>
      <c r="D14" s="11">
        <v>2.9</v>
      </c>
      <c r="E14" s="11">
        <v>0.5</v>
      </c>
      <c r="F14" s="11">
        <v>2.2000000000000002</v>
      </c>
      <c r="G14" s="11">
        <v>3</v>
      </c>
      <c r="H14" s="11">
        <v>2.1</v>
      </c>
      <c r="I14" s="11">
        <v>13.4</v>
      </c>
      <c r="J14" s="11">
        <v>0</v>
      </c>
      <c r="K14" s="11">
        <v>0</v>
      </c>
    </row>
    <row r="15" spans="2:11" ht="25.5" x14ac:dyDescent="0.25">
      <c r="B15" s="12" t="s">
        <v>18</v>
      </c>
      <c r="C15" s="13" t="s">
        <v>2</v>
      </c>
      <c r="D15" s="13">
        <v>1.9</v>
      </c>
      <c r="E15" s="13">
        <v>0.8</v>
      </c>
      <c r="F15" s="13">
        <v>1.3</v>
      </c>
      <c r="G15" s="13">
        <v>3.7</v>
      </c>
      <c r="H15" s="13">
        <v>3.3</v>
      </c>
      <c r="I15" s="13">
        <v>15.8</v>
      </c>
      <c r="J15" s="13">
        <v>0</v>
      </c>
      <c r="K15" s="13">
        <v>0</v>
      </c>
    </row>
    <row r="16" spans="2:11" x14ac:dyDescent="0.25">
      <c r="B16" s="10" t="s">
        <v>19</v>
      </c>
      <c r="C16" s="8" t="s">
        <v>2</v>
      </c>
      <c r="D16" s="11">
        <v>7.6</v>
      </c>
      <c r="E16" s="11">
        <v>1.4</v>
      </c>
      <c r="F16" s="11">
        <v>5.5</v>
      </c>
      <c r="G16" s="11">
        <v>0.8</v>
      </c>
      <c r="H16" s="11">
        <v>0.5</v>
      </c>
      <c r="I16" s="11">
        <v>5.9</v>
      </c>
      <c r="J16" s="11">
        <v>0</v>
      </c>
      <c r="K16" s="11">
        <v>0</v>
      </c>
    </row>
    <row r="17" spans="2:11" x14ac:dyDescent="0.25">
      <c r="B17" s="12" t="s">
        <v>4</v>
      </c>
      <c r="C17" s="13" t="s">
        <v>2</v>
      </c>
      <c r="D17" s="13">
        <v>2.5</v>
      </c>
      <c r="E17" s="13">
        <v>0.4</v>
      </c>
      <c r="F17" s="13">
        <v>0.6</v>
      </c>
      <c r="G17" s="13">
        <v>3.6</v>
      </c>
      <c r="H17" s="13">
        <v>5.2</v>
      </c>
      <c r="I17" s="13">
        <v>12.9</v>
      </c>
      <c r="J17" s="13">
        <v>25</v>
      </c>
      <c r="K17" s="13">
        <v>0</v>
      </c>
    </row>
    <row r="18" spans="2:11" x14ac:dyDescent="0.25">
      <c r="B18" s="10" t="s">
        <v>20</v>
      </c>
      <c r="C18" s="8" t="s">
        <v>2</v>
      </c>
      <c r="D18" s="11">
        <v>0.9</v>
      </c>
      <c r="E18" s="11">
        <v>0.5</v>
      </c>
      <c r="F18" s="11">
        <v>0.7</v>
      </c>
      <c r="G18" s="11">
        <v>1</v>
      </c>
      <c r="H18" s="11">
        <v>1.4</v>
      </c>
      <c r="I18" s="11">
        <v>4.8</v>
      </c>
      <c r="J18" s="11">
        <v>0</v>
      </c>
      <c r="K18" s="11">
        <v>0</v>
      </c>
    </row>
    <row r="19" spans="2:11" x14ac:dyDescent="0.25">
      <c r="B19" s="12" t="s">
        <v>21</v>
      </c>
      <c r="C19" s="13" t="s">
        <v>2</v>
      </c>
      <c r="D19" s="13">
        <v>14</v>
      </c>
      <c r="E19" s="13">
        <v>2.9</v>
      </c>
      <c r="F19" s="13">
        <v>7.9</v>
      </c>
      <c r="G19" s="13">
        <v>3.4</v>
      </c>
      <c r="H19" s="13">
        <v>5.2</v>
      </c>
      <c r="I19" s="13">
        <v>9.5</v>
      </c>
      <c r="J19" s="13">
        <v>0</v>
      </c>
      <c r="K19" s="13">
        <v>0</v>
      </c>
    </row>
    <row r="20" spans="2:11" x14ac:dyDescent="0.25">
      <c r="B20" s="10" t="s">
        <v>22</v>
      </c>
      <c r="C20" s="8" t="s">
        <v>2</v>
      </c>
      <c r="D20" s="11">
        <v>1</v>
      </c>
      <c r="E20" s="11">
        <v>0.35</v>
      </c>
      <c r="F20" s="11">
        <v>0.2</v>
      </c>
      <c r="G20" s="11">
        <v>0.1</v>
      </c>
      <c r="H20" s="11">
        <v>1.3</v>
      </c>
      <c r="I20" s="11">
        <v>1.3</v>
      </c>
      <c r="J20" s="11">
        <v>12</v>
      </c>
      <c r="K20" s="11">
        <v>39</v>
      </c>
    </row>
    <row r="21" spans="2:11" x14ac:dyDescent="0.25">
      <c r="B21" s="12" t="s">
        <v>23</v>
      </c>
      <c r="C21" s="13" t="s">
        <v>2</v>
      </c>
      <c r="D21" s="13">
        <v>3.8</v>
      </c>
      <c r="E21" s="13">
        <v>1.3</v>
      </c>
      <c r="F21" s="13">
        <v>1.5</v>
      </c>
      <c r="G21" s="13">
        <v>1.2</v>
      </c>
      <c r="H21" s="13">
        <v>1</v>
      </c>
      <c r="I21" s="13">
        <v>1</v>
      </c>
      <c r="J21" s="13">
        <v>0</v>
      </c>
      <c r="K21" s="13">
        <v>0</v>
      </c>
    </row>
    <row r="22" spans="2:11" x14ac:dyDescent="0.25">
      <c r="B22" s="10" t="s">
        <v>24</v>
      </c>
      <c r="C22" s="8" t="s">
        <v>2</v>
      </c>
      <c r="D22" s="11">
        <v>1.18</v>
      </c>
      <c r="E22" s="11">
        <v>0.4</v>
      </c>
      <c r="F22" s="11">
        <v>0.7</v>
      </c>
      <c r="G22" s="11">
        <v>0.4</v>
      </c>
      <c r="H22" s="11">
        <v>0.5</v>
      </c>
      <c r="I22" s="11">
        <v>5.5</v>
      </c>
      <c r="J22" s="11">
        <v>0</v>
      </c>
      <c r="K22" s="11">
        <v>0</v>
      </c>
    </row>
    <row r="23" spans="2:11" x14ac:dyDescent="0.25">
      <c r="B23" s="12" t="s">
        <v>25</v>
      </c>
      <c r="C23" s="13" t="s">
        <v>5</v>
      </c>
      <c r="D23" s="13">
        <v>183</v>
      </c>
      <c r="E23" s="13">
        <v>61</v>
      </c>
      <c r="F23" s="13">
        <v>72</v>
      </c>
      <c r="G23" s="13">
        <v>40</v>
      </c>
      <c r="H23" s="13">
        <v>303</v>
      </c>
      <c r="I23" s="13">
        <v>215</v>
      </c>
      <c r="J23" s="13">
        <v>0</v>
      </c>
      <c r="K23" s="13">
        <v>0</v>
      </c>
    </row>
    <row r="24" spans="2:11" x14ac:dyDescent="0.25">
      <c r="B24" s="10" t="s">
        <v>26</v>
      </c>
      <c r="C24" s="8" t="s">
        <v>5</v>
      </c>
      <c r="D24" s="11">
        <v>2.04</v>
      </c>
      <c r="E24" s="11">
        <v>1</v>
      </c>
      <c r="F24" s="11">
        <v>2.7</v>
      </c>
      <c r="G24" s="11">
        <v>6.6</v>
      </c>
      <c r="H24" s="11">
        <v>2.9</v>
      </c>
      <c r="I24" s="11">
        <v>17.2</v>
      </c>
      <c r="J24" s="11">
        <v>0</v>
      </c>
      <c r="K24" s="11">
        <v>0</v>
      </c>
    </row>
    <row r="25" spans="2:11" x14ac:dyDescent="0.25">
      <c r="B25" s="12" t="s">
        <v>6</v>
      </c>
      <c r="C25" s="13" t="s">
        <v>5</v>
      </c>
      <c r="D25" s="13">
        <v>17.100000000000001</v>
      </c>
      <c r="E25" s="13">
        <v>5.8</v>
      </c>
      <c r="F25" s="13">
        <v>5.0999999999999996</v>
      </c>
      <c r="G25" s="13">
        <v>23</v>
      </c>
      <c r="H25" s="13">
        <v>29.6</v>
      </c>
      <c r="I25" s="13">
        <v>40</v>
      </c>
      <c r="J25" s="13">
        <v>0</v>
      </c>
      <c r="K25" s="13">
        <v>0</v>
      </c>
    </row>
    <row r="26" spans="2:11" x14ac:dyDescent="0.25">
      <c r="B26" s="10" t="s">
        <v>27</v>
      </c>
      <c r="C26" s="8" t="s">
        <v>5</v>
      </c>
      <c r="D26" s="11">
        <v>53.2</v>
      </c>
      <c r="E26" s="11">
        <v>4</v>
      </c>
      <c r="F26" s="11">
        <v>28</v>
      </c>
      <c r="G26" s="11">
        <v>46.4</v>
      </c>
      <c r="H26" s="11">
        <v>3.9</v>
      </c>
      <c r="I26" s="11">
        <v>37.9</v>
      </c>
      <c r="J26" s="11">
        <v>0</v>
      </c>
      <c r="K26" s="11">
        <v>0</v>
      </c>
    </row>
    <row r="27" spans="2:11" x14ac:dyDescent="0.25">
      <c r="B27" s="12" t="s">
        <v>7</v>
      </c>
      <c r="C27" s="13" t="s">
        <v>5</v>
      </c>
      <c r="D27" s="13">
        <v>0.21</v>
      </c>
      <c r="E27" s="13">
        <v>7.0000000000000007E-2</v>
      </c>
      <c r="F27" s="13">
        <v>7.0000000000000007E-2</v>
      </c>
      <c r="G27" s="13">
        <v>7.0000000000000007E-2</v>
      </c>
      <c r="H27" s="13">
        <v>0.06</v>
      </c>
      <c r="I27" s="13">
        <v>0.19</v>
      </c>
      <c r="J27" s="13">
        <v>0</v>
      </c>
      <c r="K27" s="13">
        <v>0</v>
      </c>
    </row>
    <row r="28" spans="2:11" x14ac:dyDescent="0.25">
      <c r="B28" s="10" t="s">
        <v>8</v>
      </c>
      <c r="C28" s="8" t="s">
        <v>5</v>
      </c>
      <c r="D28" s="11">
        <v>0.32</v>
      </c>
      <c r="E28" s="11">
        <v>0.06</v>
      </c>
      <c r="F28" s="11">
        <v>0.14000000000000001</v>
      </c>
      <c r="G28" s="11">
        <v>0.06</v>
      </c>
      <c r="H28" s="11">
        <v>0.12</v>
      </c>
      <c r="I28" s="11">
        <v>0.37</v>
      </c>
      <c r="J28" s="11">
        <v>0</v>
      </c>
      <c r="K28" s="11">
        <v>0</v>
      </c>
    </row>
    <row r="29" spans="2:11" x14ac:dyDescent="0.25">
      <c r="B29" s="12" t="s">
        <v>9</v>
      </c>
      <c r="C29" s="13" t="s">
        <v>5</v>
      </c>
      <c r="D29" s="13">
        <v>21</v>
      </c>
      <c r="E29" s="13">
        <v>20</v>
      </c>
      <c r="F29" s="13">
        <v>35</v>
      </c>
      <c r="G29" s="13">
        <v>1</v>
      </c>
      <c r="H29" s="13">
        <v>6.8</v>
      </c>
      <c r="I29" s="13">
        <v>0</v>
      </c>
      <c r="J29" s="13">
        <v>0</v>
      </c>
      <c r="K29" s="13">
        <v>0</v>
      </c>
    </row>
    <row r="30" spans="2:11" x14ac:dyDescent="0.25">
      <c r="B30" s="10" t="s">
        <v>36</v>
      </c>
      <c r="C30" s="8" t="s">
        <v>28</v>
      </c>
      <c r="D30" s="11">
        <v>400</v>
      </c>
      <c r="E30" s="11">
        <v>50</v>
      </c>
      <c r="F30" s="11">
        <v>185</v>
      </c>
      <c r="G30" s="11">
        <v>0</v>
      </c>
      <c r="H30" s="11">
        <v>0</v>
      </c>
      <c r="I30" s="11">
        <v>5</v>
      </c>
      <c r="J30" s="11">
        <v>0</v>
      </c>
      <c r="K30" s="11">
        <v>0</v>
      </c>
    </row>
    <row r="31" spans="2:11" x14ac:dyDescent="0.25">
      <c r="B31" s="12" t="s">
        <v>37</v>
      </c>
      <c r="C31" s="13" t="s">
        <v>5</v>
      </c>
      <c r="D31" s="13">
        <v>90</v>
      </c>
      <c r="E31" s="13">
        <v>46</v>
      </c>
      <c r="F31" s="13">
        <v>128</v>
      </c>
      <c r="G31" s="13">
        <v>11.9</v>
      </c>
      <c r="H31" s="13">
        <v>22.6</v>
      </c>
      <c r="I31" s="13">
        <v>11</v>
      </c>
      <c r="J31" s="13">
        <v>0</v>
      </c>
      <c r="K31" s="13">
        <v>0</v>
      </c>
    </row>
    <row r="32" spans="2:11" x14ac:dyDescent="0.25">
      <c r="B32" s="10" t="s">
        <v>38</v>
      </c>
      <c r="C32" s="8" t="s">
        <v>5</v>
      </c>
      <c r="D32" s="11">
        <v>1.8</v>
      </c>
      <c r="E32" s="11">
        <v>0.65</v>
      </c>
      <c r="F32" s="11">
        <v>2</v>
      </c>
      <c r="G32" s="11">
        <v>4.5999999999999996</v>
      </c>
      <c r="H32" s="11">
        <v>4</v>
      </c>
      <c r="I32" s="11">
        <v>6.3</v>
      </c>
      <c r="J32" s="11">
        <v>0</v>
      </c>
      <c r="K32" s="11">
        <v>0</v>
      </c>
    </row>
    <row r="33" spans="2:11" x14ac:dyDescent="0.25">
      <c r="B33" s="12" t="s">
        <v>39</v>
      </c>
      <c r="C33" s="13" t="s">
        <v>5</v>
      </c>
      <c r="D33" s="13">
        <v>11.5</v>
      </c>
      <c r="E33" s="13">
        <v>1.75</v>
      </c>
      <c r="F33" s="13">
        <v>4</v>
      </c>
      <c r="G33" s="13">
        <v>1.4</v>
      </c>
      <c r="H33" s="13">
        <v>1.2</v>
      </c>
      <c r="I33" s="13">
        <v>3.1</v>
      </c>
      <c r="J33" s="13">
        <v>0</v>
      </c>
      <c r="K33" s="13">
        <v>0</v>
      </c>
    </row>
    <row r="34" spans="2:11" x14ac:dyDescent="0.25">
      <c r="B34" s="10" t="s">
        <v>40</v>
      </c>
      <c r="C34" s="8" t="s">
        <v>10</v>
      </c>
      <c r="D34" s="8">
        <v>0</v>
      </c>
      <c r="E34" s="8">
        <v>0</v>
      </c>
      <c r="F34" s="8">
        <v>0</v>
      </c>
      <c r="G34" s="8">
        <v>0</v>
      </c>
      <c r="H34" s="8">
        <v>0</v>
      </c>
      <c r="I34" s="8">
        <v>0</v>
      </c>
      <c r="J34" s="8">
        <v>0</v>
      </c>
      <c r="K34" s="8">
        <v>0</v>
      </c>
    </row>
  </sheetData>
  <mergeCells count="5">
    <mergeCell ref="K3:K4"/>
    <mergeCell ref="G3:H3"/>
    <mergeCell ref="J3:J4"/>
    <mergeCell ref="B3:B4"/>
    <mergeCell ref="C3:C4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2"/>
  <sheetViews>
    <sheetView workbookViewId="0">
      <selection activeCell="P2" sqref="P2:P7"/>
    </sheetView>
  </sheetViews>
  <sheetFormatPr defaultRowHeight="15" x14ac:dyDescent="0.25"/>
  <cols>
    <col min="2" max="2" width="6.85546875" customWidth="1"/>
    <col min="3" max="3" width="6.28515625" customWidth="1"/>
    <col min="4" max="4" width="5.85546875" customWidth="1"/>
    <col min="5" max="5" width="5.28515625" customWidth="1"/>
    <col min="6" max="6" width="5.85546875" customWidth="1"/>
    <col min="7" max="7" width="6.140625" customWidth="1"/>
    <col min="8" max="8" width="5.42578125" customWidth="1"/>
    <col min="9" max="9" width="5.7109375" customWidth="1"/>
    <col min="10" max="12" width="6.5703125" customWidth="1"/>
    <col min="13" max="13" width="7" customWidth="1"/>
    <col min="14" max="14" width="8.5703125" customWidth="1"/>
    <col min="15" max="15" width="6.28515625" customWidth="1"/>
    <col min="16" max="16" width="5.42578125" customWidth="1"/>
    <col min="17" max="17" width="6.85546875" customWidth="1"/>
    <col min="18" max="18" width="7" customWidth="1"/>
    <col min="19" max="19" width="7.140625" customWidth="1"/>
    <col min="20" max="20" width="6.140625" customWidth="1"/>
  </cols>
  <sheetData>
    <row r="1" spans="1:20" ht="15" customHeight="1" x14ac:dyDescent="0.25">
      <c r="B1" s="43" t="s">
        <v>132</v>
      </c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</row>
    <row r="2" spans="1:20" ht="57" customHeight="1" x14ac:dyDescent="0.25">
      <c r="B2" s="3"/>
      <c r="C2" s="48" t="s">
        <v>61</v>
      </c>
      <c r="D2" s="48" t="s">
        <v>63</v>
      </c>
      <c r="E2" s="48" t="s">
        <v>47</v>
      </c>
      <c r="F2" s="48" t="s">
        <v>69</v>
      </c>
      <c r="G2" s="48" t="s">
        <v>70</v>
      </c>
      <c r="H2" s="48" t="s">
        <v>48</v>
      </c>
      <c r="I2" s="48" t="s">
        <v>49</v>
      </c>
      <c r="J2" s="45" t="s">
        <v>62</v>
      </c>
      <c r="K2" s="46"/>
      <c r="L2" s="47"/>
      <c r="M2" s="48" t="s">
        <v>71</v>
      </c>
      <c r="N2" s="48" t="s">
        <v>68</v>
      </c>
      <c r="O2" s="48" t="s">
        <v>50</v>
      </c>
      <c r="P2" s="48" t="s">
        <v>51</v>
      </c>
      <c r="Q2" s="44" t="s">
        <v>67</v>
      </c>
      <c r="R2" s="44"/>
      <c r="S2" s="44" t="s">
        <v>54</v>
      </c>
      <c r="T2" s="44"/>
    </row>
    <row r="3" spans="1:20" ht="111" customHeight="1" x14ac:dyDescent="0.25">
      <c r="A3" s="2"/>
      <c r="B3" s="3"/>
      <c r="C3" s="49"/>
      <c r="D3" s="49"/>
      <c r="E3" s="49"/>
      <c r="F3" s="49"/>
      <c r="G3" s="49"/>
      <c r="H3" s="49"/>
      <c r="I3" s="49"/>
      <c r="J3" s="5" t="s">
        <v>64</v>
      </c>
      <c r="K3" s="5" t="s">
        <v>65</v>
      </c>
      <c r="L3" s="5" t="s">
        <v>66</v>
      </c>
      <c r="M3" s="49"/>
      <c r="N3" s="49"/>
      <c r="O3" s="49"/>
      <c r="P3" s="49"/>
      <c r="Q3" s="4" t="s">
        <v>52</v>
      </c>
      <c r="R3" s="4" t="s">
        <v>53</v>
      </c>
      <c r="S3" s="4" t="s">
        <v>55</v>
      </c>
      <c r="T3" s="4" t="s">
        <v>56</v>
      </c>
    </row>
    <row r="4" spans="1:20" x14ac:dyDescent="0.25">
      <c r="B4" s="6" t="s">
        <v>57</v>
      </c>
      <c r="C4" s="6">
        <v>37</v>
      </c>
      <c r="D4" s="6">
        <v>34.4</v>
      </c>
      <c r="E4" s="6">
        <v>32.700000000000003</v>
      </c>
      <c r="F4" s="6" t="s">
        <v>0</v>
      </c>
      <c r="G4" s="6" t="s">
        <v>0</v>
      </c>
      <c r="H4" s="6">
        <v>36.1</v>
      </c>
      <c r="I4" s="6">
        <v>31.6</v>
      </c>
      <c r="J4" s="6">
        <v>39.200000000000003</v>
      </c>
      <c r="K4" s="6">
        <v>38</v>
      </c>
      <c r="L4" s="6">
        <v>36</v>
      </c>
      <c r="M4" s="6" t="s">
        <v>0</v>
      </c>
      <c r="N4" s="6">
        <v>15</v>
      </c>
      <c r="O4" s="6">
        <v>25</v>
      </c>
      <c r="P4" s="6" t="s">
        <v>0</v>
      </c>
      <c r="Q4" s="6">
        <v>34</v>
      </c>
      <c r="R4" s="6">
        <v>30</v>
      </c>
      <c r="S4" s="6">
        <v>33</v>
      </c>
      <c r="T4" s="6">
        <v>34.799999999999997</v>
      </c>
    </row>
    <row r="5" spans="1:20" x14ac:dyDescent="0.25">
      <c r="B5" s="7" t="s">
        <v>58</v>
      </c>
      <c r="C5" s="7" t="s">
        <v>0</v>
      </c>
      <c r="D5" s="7" t="s">
        <v>0</v>
      </c>
      <c r="E5" s="7">
        <v>0.1</v>
      </c>
      <c r="F5" s="7">
        <v>23</v>
      </c>
      <c r="G5" s="7">
        <v>20</v>
      </c>
      <c r="H5" s="7" t="s">
        <v>0</v>
      </c>
      <c r="I5" s="7">
        <v>14.6</v>
      </c>
      <c r="J5" s="7" t="s">
        <v>0</v>
      </c>
      <c r="K5" s="7" t="s">
        <v>0</v>
      </c>
      <c r="L5" s="7" t="s">
        <v>0</v>
      </c>
      <c r="M5" s="7">
        <v>25</v>
      </c>
      <c r="N5" s="7">
        <v>22</v>
      </c>
      <c r="O5" s="7">
        <v>19</v>
      </c>
      <c r="P5" s="7" t="s">
        <v>0</v>
      </c>
      <c r="Q5" s="7">
        <v>18</v>
      </c>
      <c r="R5" s="7">
        <v>12</v>
      </c>
      <c r="S5" s="7">
        <v>14</v>
      </c>
      <c r="T5" s="7">
        <v>0.1</v>
      </c>
    </row>
    <row r="6" spans="1:20" x14ac:dyDescent="0.25">
      <c r="B6" s="8" t="s">
        <v>59</v>
      </c>
      <c r="C6" s="8" t="s">
        <v>0</v>
      </c>
      <c r="D6" s="8" t="s">
        <v>0</v>
      </c>
      <c r="E6" s="8" t="s">
        <v>0</v>
      </c>
      <c r="F6" s="8" t="s">
        <v>0</v>
      </c>
      <c r="G6" s="8">
        <v>31</v>
      </c>
      <c r="H6" s="8" t="s">
        <v>0</v>
      </c>
      <c r="I6" s="8" t="s">
        <v>0</v>
      </c>
      <c r="J6" s="8" t="s">
        <v>0</v>
      </c>
      <c r="K6" s="8" t="s">
        <v>0</v>
      </c>
      <c r="L6" s="8" t="s">
        <v>0</v>
      </c>
      <c r="M6" s="8" t="s">
        <v>0</v>
      </c>
      <c r="N6" s="8" t="s">
        <v>0</v>
      </c>
      <c r="O6" s="8" t="s">
        <v>0</v>
      </c>
      <c r="P6" s="8">
        <v>39</v>
      </c>
      <c r="Q6" s="8" t="s">
        <v>0</v>
      </c>
      <c r="R6" s="8" t="s">
        <v>0</v>
      </c>
      <c r="S6" s="8" t="s">
        <v>0</v>
      </c>
      <c r="T6" s="8" t="s">
        <v>0</v>
      </c>
    </row>
    <row r="7" spans="1:20" x14ac:dyDescent="0.25">
      <c r="B7" s="9" t="s">
        <v>60</v>
      </c>
      <c r="C7" s="9" t="s">
        <v>0</v>
      </c>
      <c r="D7" s="9" t="s">
        <v>0</v>
      </c>
      <c r="E7" s="9" t="s">
        <v>0</v>
      </c>
      <c r="F7" s="9">
        <v>19</v>
      </c>
      <c r="G7" s="9" t="s">
        <v>0</v>
      </c>
      <c r="H7" s="9" t="s">
        <v>0</v>
      </c>
      <c r="I7" s="9" t="s">
        <v>0</v>
      </c>
      <c r="J7" s="9" t="s">
        <v>0</v>
      </c>
      <c r="K7" s="9" t="s">
        <v>0</v>
      </c>
      <c r="L7" s="9" t="s">
        <v>0</v>
      </c>
      <c r="M7" s="9">
        <v>12</v>
      </c>
      <c r="N7" s="9" t="s">
        <v>0</v>
      </c>
      <c r="O7" s="9" t="s">
        <v>0</v>
      </c>
      <c r="P7" s="9" t="s">
        <v>0</v>
      </c>
      <c r="Q7" s="9" t="s">
        <v>0</v>
      </c>
      <c r="R7" s="9" t="s">
        <v>0</v>
      </c>
      <c r="S7" s="9" t="s">
        <v>0</v>
      </c>
      <c r="T7" s="9" t="s">
        <v>0</v>
      </c>
    </row>
    <row r="8" spans="1:20" x14ac:dyDescent="0.25">
      <c r="B8" t="s">
        <v>131</v>
      </c>
      <c r="E8" s="32">
        <f>E4/E5</f>
        <v>327</v>
      </c>
      <c r="F8" s="32"/>
      <c r="G8" s="32"/>
      <c r="H8" s="32"/>
      <c r="I8" s="32">
        <f>ROUND(( I4/I5), 2)</f>
        <v>2.16</v>
      </c>
      <c r="J8" s="32"/>
      <c r="K8" s="32"/>
      <c r="L8" s="32"/>
      <c r="M8" s="32"/>
      <c r="N8" s="32">
        <f t="shared" ref="N8:T8" si="0">ROUND(( N4/N5), 2)</f>
        <v>0.68</v>
      </c>
      <c r="O8" s="32">
        <f t="shared" si="0"/>
        <v>1.32</v>
      </c>
      <c r="P8" s="32"/>
      <c r="Q8" s="32">
        <f t="shared" si="0"/>
        <v>1.89</v>
      </c>
      <c r="R8" s="32">
        <f t="shared" si="0"/>
        <v>2.5</v>
      </c>
      <c r="S8" s="32">
        <f t="shared" si="0"/>
        <v>2.36</v>
      </c>
      <c r="T8" s="32">
        <f t="shared" si="0"/>
        <v>348</v>
      </c>
    </row>
    <row r="12" spans="1:20" ht="38.25" customHeight="1" x14ac:dyDescent="0.25"/>
  </sheetData>
  <mergeCells count="15">
    <mergeCell ref="B1:T1"/>
    <mergeCell ref="Q2:R2"/>
    <mergeCell ref="S2:T2"/>
    <mergeCell ref="J2:L2"/>
    <mergeCell ref="C2:C3"/>
    <mergeCell ref="D2:D3"/>
    <mergeCell ref="E2:E3"/>
    <mergeCell ref="F2:F3"/>
    <mergeCell ref="P2:P3"/>
    <mergeCell ref="G2:G3"/>
    <mergeCell ref="H2:H3"/>
    <mergeCell ref="I2:I3"/>
    <mergeCell ref="M2:M3"/>
    <mergeCell ref="N2:N3"/>
    <mergeCell ref="O2:O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AA93"/>
  <sheetViews>
    <sheetView topLeftCell="A67" zoomScaleNormal="100" workbookViewId="0">
      <selection activeCell="D94" sqref="D94"/>
    </sheetView>
  </sheetViews>
  <sheetFormatPr defaultRowHeight="15" x14ac:dyDescent="0.25"/>
  <cols>
    <col min="1" max="1" width="12.85546875" customWidth="1"/>
    <col min="2" max="2" width="8.5703125" customWidth="1"/>
    <col min="3" max="3" width="7.5703125" customWidth="1"/>
    <col min="4" max="4" width="13.140625" customWidth="1"/>
    <col min="5" max="5" width="7.7109375" customWidth="1"/>
    <col min="6" max="6" width="6.85546875" customWidth="1"/>
    <col min="7" max="7" width="10.140625" customWidth="1"/>
    <col min="8" max="8" width="11.140625" customWidth="1"/>
    <col min="9" max="9" width="9.28515625" customWidth="1"/>
    <col min="10" max="10" width="9.42578125" customWidth="1"/>
    <col min="11" max="11" width="6.7109375" customWidth="1"/>
    <col min="12" max="12" width="4.28515625" customWidth="1"/>
    <col min="13" max="13" width="4.85546875" customWidth="1"/>
    <col min="14" max="14" width="12.140625" customWidth="1"/>
    <col min="15" max="15" width="6.28515625" customWidth="1"/>
    <col min="16" max="16" width="7.7109375" customWidth="1"/>
    <col min="17" max="17" width="12" customWidth="1"/>
    <col min="18" max="18" width="11.28515625" customWidth="1"/>
    <col min="19" max="19" width="9.42578125" customWidth="1"/>
    <col min="20" max="20" width="10.85546875" customWidth="1"/>
    <col min="21" max="21" width="10.7109375" customWidth="1"/>
    <col min="22" max="22" width="10" customWidth="1"/>
    <col min="23" max="23" width="8.85546875" customWidth="1"/>
    <col min="25" max="25" width="8.140625" customWidth="1"/>
    <col min="26" max="26" width="8.42578125" style="36" customWidth="1"/>
    <col min="27" max="27" width="9.140625" style="36"/>
    <col min="28" max="28" width="6.42578125" customWidth="1"/>
    <col min="29" max="29" width="8.85546875" customWidth="1"/>
    <col min="30" max="30" width="7" customWidth="1"/>
    <col min="31" max="31" width="10.28515625" customWidth="1"/>
    <col min="32" max="32" width="9" customWidth="1"/>
    <col min="33" max="33" width="9.42578125" customWidth="1"/>
    <col min="34" max="34" width="8.28515625" customWidth="1"/>
    <col min="35" max="35" width="9.85546875" customWidth="1"/>
    <col min="36" max="36" width="6.5703125" customWidth="1"/>
    <col min="37" max="37" width="5.7109375" customWidth="1"/>
    <col min="38" max="38" width="6.42578125" customWidth="1"/>
    <col min="39" max="39" width="5.28515625" customWidth="1"/>
    <col min="40" max="40" width="3.42578125" customWidth="1"/>
    <col min="41" max="41" width="5.42578125" customWidth="1"/>
    <col min="42" max="42" width="4.5703125" customWidth="1"/>
    <col min="43" max="43" width="3.5703125" customWidth="1"/>
    <col min="44" max="44" width="6" customWidth="1"/>
    <col min="45" max="46" width="4.5703125" customWidth="1"/>
    <col min="47" max="47" width="4" customWidth="1"/>
    <col min="48" max="49" width="4.5703125" customWidth="1"/>
    <col min="50" max="50" width="6" customWidth="1"/>
    <col min="51" max="51" width="9.140625" customWidth="1"/>
    <col min="52" max="52" width="8" customWidth="1"/>
  </cols>
  <sheetData>
    <row r="2" spans="1:9" x14ac:dyDescent="0.25">
      <c r="A2" s="50" t="s">
        <v>96</v>
      </c>
      <c r="B2" s="50"/>
    </row>
    <row r="3" spans="1:9" x14ac:dyDescent="0.25">
      <c r="B3" t="s">
        <v>97</v>
      </c>
      <c r="F3" s="16">
        <v>600</v>
      </c>
      <c r="G3" s="51"/>
      <c r="H3" t="s">
        <v>98</v>
      </c>
    </row>
    <row r="4" spans="1:9" x14ac:dyDescent="0.25">
      <c r="B4" t="s">
        <v>99</v>
      </c>
      <c r="F4" s="17">
        <v>24</v>
      </c>
      <c r="G4" s="56"/>
      <c r="H4" t="s">
        <v>100</v>
      </c>
    </row>
    <row r="5" spans="1:9" x14ac:dyDescent="0.25">
      <c r="B5" t="s">
        <v>101</v>
      </c>
      <c r="F5" s="16">
        <v>3.8</v>
      </c>
      <c r="G5" s="51"/>
      <c r="H5" t="s">
        <v>102</v>
      </c>
    </row>
    <row r="6" spans="1:9" x14ac:dyDescent="0.25">
      <c r="B6" t="s">
        <v>105</v>
      </c>
      <c r="F6" s="16">
        <v>6</v>
      </c>
      <c r="G6" s="51"/>
      <c r="H6" t="s">
        <v>104</v>
      </c>
    </row>
    <row r="7" spans="1:9" x14ac:dyDescent="0.25">
      <c r="B7" t="s">
        <v>103</v>
      </c>
      <c r="F7" s="38" t="s">
        <v>134</v>
      </c>
      <c r="G7" s="51"/>
    </row>
    <row r="8" spans="1:9" x14ac:dyDescent="0.25">
      <c r="B8" t="s">
        <v>133</v>
      </c>
      <c r="F8" s="38">
        <v>5</v>
      </c>
      <c r="G8" s="51"/>
    </row>
    <row r="10" spans="1:9" x14ac:dyDescent="0.25">
      <c r="A10" t="s">
        <v>135</v>
      </c>
    </row>
    <row r="11" spans="1:9" x14ac:dyDescent="0.25">
      <c r="B11" t="s">
        <v>136</v>
      </c>
      <c r="H11" s="37">
        <v>4</v>
      </c>
      <c r="I11" t="s">
        <v>98</v>
      </c>
    </row>
    <row r="12" spans="1:9" x14ac:dyDescent="0.25">
      <c r="B12" t="s">
        <v>137</v>
      </c>
      <c r="H12" s="37">
        <v>20</v>
      </c>
      <c r="I12" t="s">
        <v>98</v>
      </c>
    </row>
    <row r="13" spans="1:9" x14ac:dyDescent="0.25">
      <c r="B13" t="s">
        <v>138</v>
      </c>
      <c r="H13" s="37">
        <v>10</v>
      </c>
      <c r="I13" t="s">
        <v>98</v>
      </c>
    </row>
    <row r="14" spans="1:9" x14ac:dyDescent="0.25">
      <c r="B14" t="s">
        <v>139</v>
      </c>
      <c r="H14" s="37">
        <v>2</v>
      </c>
      <c r="I14" t="s">
        <v>98</v>
      </c>
    </row>
    <row r="15" spans="1:9" x14ac:dyDescent="0.25">
      <c r="B15" t="s">
        <v>140</v>
      </c>
      <c r="H15" s="37">
        <v>3</v>
      </c>
      <c r="I15" t="s">
        <v>98</v>
      </c>
    </row>
    <row r="16" spans="1:9" x14ac:dyDescent="0.25">
      <c r="B16" t="s">
        <v>141</v>
      </c>
      <c r="H16" s="37">
        <v>1.5</v>
      </c>
      <c r="I16" t="s">
        <v>98</v>
      </c>
    </row>
    <row r="17" spans="1:26" x14ac:dyDescent="0.25">
      <c r="B17" t="s">
        <v>142</v>
      </c>
      <c r="H17" s="37">
        <v>100</v>
      </c>
      <c r="I17" t="s">
        <v>2</v>
      </c>
    </row>
    <row r="18" spans="1:26" x14ac:dyDescent="0.25">
      <c r="B18" t="s">
        <v>143</v>
      </c>
      <c r="H18" s="37">
        <v>75</v>
      </c>
      <c r="I18" t="s">
        <v>2</v>
      </c>
    </row>
    <row r="21" spans="1:26" x14ac:dyDescent="0.25">
      <c r="A21" t="s">
        <v>144</v>
      </c>
    </row>
    <row r="22" spans="1:26" ht="42.75" x14ac:dyDescent="0.25">
      <c r="A22" s="21" t="s">
        <v>111</v>
      </c>
      <c r="B22" s="22" t="s">
        <v>73</v>
      </c>
      <c r="C22" s="22" t="s">
        <v>74</v>
      </c>
      <c r="D22" s="22" t="s">
        <v>75</v>
      </c>
      <c r="E22" s="22" t="s">
        <v>76</v>
      </c>
      <c r="F22" s="22" t="s">
        <v>77</v>
      </c>
      <c r="G22" s="22"/>
      <c r="H22" s="22" t="s">
        <v>78</v>
      </c>
      <c r="I22" s="22" t="s">
        <v>79</v>
      </c>
      <c r="J22" s="22" t="s">
        <v>80</v>
      </c>
      <c r="K22" s="22" t="s">
        <v>72</v>
      </c>
      <c r="L22" s="22" t="s">
        <v>81</v>
      </c>
      <c r="M22" s="22" t="s">
        <v>82</v>
      </c>
      <c r="N22" s="22" t="s">
        <v>83</v>
      </c>
      <c r="O22" s="22" t="s">
        <v>84</v>
      </c>
      <c r="P22" s="22" t="s">
        <v>85</v>
      </c>
      <c r="Q22" s="22" t="s">
        <v>86</v>
      </c>
      <c r="R22" s="22" t="s">
        <v>87</v>
      </c>
      <c r="S22" s="22" t="s">
        <v>88</v>
      </c>
      <c r="T22" s="22" t="s">
        <v>89</v>
      </c>
      <c r="U22" s="22" t="s">
        <v>90</v>
      </c>
      <c r="V22" s="22" t="s">
        <v>91</v>
      </c>
      <c r="W22" s="22" t="s">
        <v>92</v>
      </c>
      <c r="X22" s="22" t="s">
        <v>93</v>
      </c>
      <c r="Y22" s="22" t="s">
        <v>130</v>
      </c>
      <c r="Z22" s="22" t="s">
        <v>129</v>
      </c>
    </row>
    <row r="23" spans="1:26" ht="15.75" x14ac:dyDescent="0.25">
      <c r="A23" s="26">
        <v>24</v>
      </c>
      <c r="B23" s="26">
        <v>17.399999999999999</v>
      </c>
      <c r="C23" s="26">
        <v>200</v>
      </c>
      <c r="D23" s="26">
        <v>20.5</v>
      </c>
      <c r="E23" s="26">
        <v>5810</v>
      </c>
      <c r="F23" s="26">
        <v>1825</v>
      </c>
      <c r="G23" s="26"/>
      <c r="H23" s="26">
        <v>4510</v>
      </c>
      <c r="I23" s="26">
        <v>2740</v>
      </c>
      <c r="J23" s="26">
        <v>1825</v>
      </c>
      <c r="K23" s="26">
        <v>625</v>
      </c>
      <c r="L23" s="26">
        <v>126</v>
      </c>
      <c r="M23" s="26">
        <v>126</v>
      </c>
      <c r="N23" s="26">
        <v>90</v>
      </c>
      <c r="O23" s="26">
        <v>132</v>
      </c>
      <c r="P23" s="26">
        <v>32</v>
      </c>
      <c r="Q23" s="26">
        <v>42</v>
      </c>
      <c r="R23" s="26">
        <v>1390</v>
      </c>
      <c r="S23" s="26">
        <v>175</v>
      </c>
      <c r="T23" s="26">
        <v>1130</v>
      </c>
      <c r="U23" s="26">
        <v>13.9</v>
      </c>
      <c r="V23" s="26">
        <v>1130</v>
      </c>
      <c r="W23" s="26">
        <v>15.7</v>
      </c>
      <c r="X23" s="26">
        <v>785</v>
      </c>
      <c r="Y23" s="26">
        <v>17.399999999999999</v>
      </c>
      <c r="Z23" s="26">
        <v>695</v>
      </c>
    </row>
    <row r="26" spans="1:26" x14ac:dyDescent="0.25">
      <c r="A26" t="s">
        <v>94</v>
      </c>
    </row>
    <row r="27" spans="1:26" ht="15.75" x14ac:dyDescent="0.25">
      <c r="B27" t="s">
        <v>95</v>
      </c>
      <c r="D27" s="15"/>
    </row>
    <row r="28" spans="1:26" ht="15.75" x14ac:dyDescent="0.25">
      <c r="C28" s="20">
        <f>F4</f>
        <v>24</v>
      </c>
      <c r="D28" s="15" t="s">
        <v>106</v>
      </c>
      <c r="E28" s="16">
        <f>F5</f>
        <v>3.8</v>
      </c>
      <c r="F28" s="1" t="s">
        <v>107</v>
      </c>
      <c r="G28" s="37"/>
      <c r="H28" s="18">
        <f>C28*E28</f>
        <v>91.199999999999989</v>
      </c>
      <c r="I28" t="s">
        <v>108</v>
      </c>
    </row>
    <row r="29" spans="1:26" ht="15.75" x14ac:dyDescent="0.25">
      <c r="C29" s="15"/>
      <c r="D29" s="15"/>
    </row>
    <row r="30" spans="1:26" ht="15.75" x14ac:dyDescent="0.25">
      <c r="B30" t="s">
        <v>109</v>
      </c>
      <c r="C30" s="15"/>
      <c r="D30" s="15"/>
    </row>
    <row r="31" spans="1:26" ht="15.75" x14ac:dyDescent="0.25">
      <c r="C31" s="19">
        <f>H28</f>
        <v>91.199999999999989</v>
      </c>
      <c r="D31" s="15" t="s">
        <v>110</v>
      </c>
      <c r="E31" s="16">
        <v>3.8</v>
      </c>
      <c r="F31" s="1" t="s">
        <v>107</v>
      </c>
      <c r="G31" s="37"/>
      <c r="H31" s="23">
        <f>C31/E31</f>
        <v>23.999999999999996</v>
      </c>
      <c r="I31" t="s">
        <v>112</v>
      </c>
      <c r="N31" s="18">
        <f>ROUND(H31, 0)</f>
        <v>24</v>
      </c>
      <c r="O31" t="s">
        <v>108</v>
      </c>
    </row>
    <row r="34" spans="1:4" x14ac:dyDescent="0.25">
      <c r="A34" t="s">
        <v>113</v>
      </c>
    </row>
    <row r="35" spans="1:4" x14ac:dyDescent="0.25">
      <c r="B35" s="24" t="s">
        <v>116</v>
      </c>
      <c r="C35" t="s">
        <v>117</v>
      </c>
    </row>
    <row r="36" spans="1:4" x14ac:dyDescent="0.25">
      <c r="B36" s="24"/>
      <c r="C36" t="s">
        <v>118</v>
      </c>
    </row>
    <row r="37" spans="1:4" x14ac:dyDescent="0.25">
      <c r="B37" s="24"/>
    </row>
    <row r="38" spans="1:4" x14ac:dyDescent="0.25">
      <c r="B38" s="25" t="s">
        <v>119</v>
      </c>
      <c r="C38" t="s">
        <v>120</v>
      </c>
    </row>
    <row r="39" spans="1:4" x14ac:dyDescent="0.25">
      <c r="B39" s="25"/>
      <c r="D39" t="s">
        <v>118</v>
      </c>
    </row>
    <row r="40" spans="1:4" x14ac:dyDescent="0.25">
      <c r="B40" s="25"/>
    </row>
    <row r="41" spans="1:4" x14ac:dyDescent="0.25">
      <c r="B41" s="25" t="s">
        <v>121</v>
      </c>
      <c r="C41" t="s">
        <v>114</v>
      </c>
    </row>
    <row r="42" spans="1:4" x14ac:dyDescent="0.25">
      <c r="B42" s="25"/>
      <c r="C42" s="25" t="s">
        <v>122</v>
      </c>
      <c r="D42" t="s">
        <v>123</v>
      </c>
    </row>
    <row r="43" spans="1:4" x14ac:dyDescent="0.25">
      <c r="B43" s="25"/>
      <c r="C43" s="25"/>
      <c r="D43" t="s">
        <v>124</v>
      </c>
    </row>
    <row r="44" spans="1:4" x14ac:dyDescent="0.25">
      <c r="B44" s="25"/>
      <c r="C44" s="25"/>
    </row>
    <row r="45" spans="1:4" x14ac:dyDescent="0.25">
      <c r="B45" s="25"/>
      <c r="C45" s="25" t="s">
        <v>125</v>
      </c>
      <c r="D45" t="s">
        <v>115</v>
      </c>
    </row>
    <row r="46" spans="1:4" x14ac:dyDescent="0.25">
      <c r="D46" t="s">
        <v>118</v>
      </c>
    </row>
    <row r="49" spans="1:27" ht="15.75" x14ac:dyDescent="0.25">
      <c r="A49" s="52" t="s">
        <v>145</v>
      </c>
    </row>
    <row r="50" spans="1:27" ht="67.5" customHeight="1" x14ac:dyDescent="0.25">
      <c r="A50" s="57" t="s">
        <v>14</v>
      </c>
      <c r="B50" s="57" t="s">
        <v>41</v>
      </c>
      <c r="C50" s="57" t="s">
        <v>127</v>
      </c>
      <c r="D50" s="58" t="s">
        <v>149</v>
      </c>
      <c r="E50" s="59" t="s">
        <v>150</v>
      </c>
      <c r="F50" s="59" t="s">
        <v>151</v>
      </c>
      <c r="G50" s="60" t="s">
        <v>152</v>
      </c>
      <c r="H50" s="61" t="s">
        <v>153</v>
      </c>
      <c r="I50" s="62" t="s">
        <v>154</v>
      </c>
      <c r="J50" s="63" t="s">
        <v>71</v>
      </c>
      <c r="K50" s="63" t="s">
        <v>148</v>
      </c>
      <c r="N50" s="57" t="s">
        <v>14</v>
      </c>
      <c r="O50" s="57" t="s">
        <v>156</v>
      </c>
      <c r="P50" s="79" t="s">
        <v>127</v>
      </c>
      <c r="Q50" s="58" t="s">
        <v>149</v>
      </c>
      <c r="R50" s="59" t="s">
        <v>150</v>
      </c>
      <c r="S50" s="59" t="s">
        <v>151</v>
      </c>
      <c r="T50" s="60" t="s">
        <v>152</v>
      </c>
      <c r="U50" s="60" t="s">
        <v>153</v>
      </c>
      <c r="V50" s="76" t="s">
        <v>154</v>
      </c>
      <c r="W50" s="77" t="s">
        <v>71</v>
      </c>
      <c r="X50" s="77" t="s">
        <v>148</v>
      </c>
      <c r="Y50" s="81" t="s">
        <v>157</v>
      </c>
      <c r="Z50" s="84" t="s">
        <v>126</v>
      </c>
      <c r="AA50" s="85" t="s">
        <v>128</v>
      </c>
    </row>
    <row r="51" spans="1:27" ht="19.5" customHeight="1" x14ac:dyDescent="0.25">
      <c r="A51" s="64" t="s">
        <v>155</v>
      </c>
      <c r="B51" s="64" t="s">
        <v>155</v>
      </c>
      <c r="C51" s="64"/>
      <c r="D51" s="65"/>
      <c r="E51" s="66"/>
      <c r="F51" s="66"/>
      <c r="G51" s="67"/>
      <c r="H51" s="67"/>
      <c r="I51" s="68"/>
      <c r="J51" s="69"/>
      <c r="K51" s="69"/>
      <c r="N51" s="64" t="s">
        <v>155</v>
      </c>
      <c r="O51" s="64" t="s">
        <v>155</v>
      </c>
      <c r="P51" s="80"/>
      <c r="Q51" s="78">
        <v>4</v>
      </c>
      <c r="R51" s="78">
        <v>20</v>
      </c>
      <c r="S51" s="78">
        <v>10</v>
      </c>
      <c r="T51" s="78">
        <v>2</v>
      </c>
      <c r="U51" s="78">
        <v>3</v>
      </c>
      <c r="V51" s="78">
        <v>1.5</v>
      </c>
      <c r="W51" s="78">
        <v>0.1</v>
      </c>
      <c r="X51" s="78">
        <v>7.4999999999999997E-2</v>
      </c>
      <c r="Y51" s="81"/>
      <c r="Z51" s="84"/>
      <c r="AA51" s="85"/>
    </row>
    <row r="52" spans="1:27" ht="20.100000000000001" customHeight="1" x14ac:dyDescent="0.25">
      <c r="A52" s="70" t="s">
        <v>29</v>
      </c>
      <c r="B52" s="71" t="s">
        <v>0</v>
      </c>
      <c r="C52" s="72">
        <v>17.399999999999999</v>
      </c>
      <c r="D52" s="71">
        <v>0.47</v>
      </c>
      <c r="E52" s="71">
        <v>0.2</v>
      </c>
      <c r="F52" s="71">
        <v>0.34</v>
      </c>
      <c r="G52" s="71">
        <v>1.28</v>
      </c>
      <c r="H52" s="71">
        <v>1.33</v>
      </c>
      <c r="I52" s="71">
        <v>1.08</v>
      </c>
      <c r="J52" s="71">
        <v>0</v>
      </c>
      <c r="K52" s="71">
        <v>0</v>
      </c>
      <c r="N52" s="70" t="s">
        <v>29</v>
      </c>
      <c r="O52" s="71" t="s">
        <v>0</v>
      </c>
      <c r="P52" s="72">
        <v>17.399999999999999</v>
      </c>
      <c r="Q52" s="71">
        <f>D52*Q51</f>
        <v>1.88</v>
      </c>
      <c r="R52" s="71">
        <f t="shared" ref="R52:X52" si="0">E52*R51</f>
        <v>4</v>
      </c>
      <c r="S52" s="71">
        <f t="shared" si="0"/>
        <v>3.4000000000000004</v>
      </c>
      <c r="T52" s="71">
        <f t="shared" si="0"/>
        <v>2.56</v>
      </c>
      <c r="U52" s="71">
        <f t="shared" si="0"/>
        <v>3.99</v>
      </c>
      <c r="V52" s="71">
        <f t="shared" si="0"/>
        <v>1.62</v>
      </c>
      <c r="W52" s="71">
        <f t="shared" si="0"/>
        <v>0</v>
      </c>
      <c r="X52" s="71">
        <f t="shared" si="0"/>
        <v>0</v>
      </c>
      <c r="Y52" s="82">
        <f>SUM(Q52:X52)</f>
        <v>17.450000000000003</v>
      </c>
      <c r="Z52" s="83">
        <f>Y52-P52</f>
        <v>5.0000000000004263E-2</v>
      </c>
      <c r="AA52" s="87">
        <f>Z52/P52*100</f>
        <v>0.28735632183910498</v>
      </c>
    </row>
    <row r="53" spans="1:27" ht="20.100000000000001" customHeight="1" x14ac:dyDescent="0.25">
      <c r="A53" s="73" t="s">
        <v>30</v>
      </c>
      <c r="B53" s="74" t="s">
        <v>1</v>
      </c>
      <c r="C53" s="31">
        <v>200</v>
      </c>
      <c r="D53" s="75">
        <v>6.76</v>
      </c>
      <c r="E53" s="75">
        <v>2.2999999999999998</v>
      </c>
      <c r="F53" s="75">
        <v>3.84</v>
      </c>
      <c r="G53" s="75">
        <v>13.56</v>
      </c>
      <c r="H53" s="75">
        <v>13.67</v>
      </c>
      <c r="I53" s="75">
        <v>10.44</v>
      </c>
      <c r="J53" s="75">
        <v>0</v>
      </c>
      <c r="K53" s="75">
        <v>0</v>
      </c>
      <c r="N53" s="73" t="s">
        <v>30</v>
      </c>
      <c r="O53" s="74" t="s">
        <v>1</v>
      </c>
      <c r="P53" s="31">
        <v>200</v>
      </c>
      <c r="Q53" s="75">
        <f>D53*Q51</f>
        <v>27.04</v>
      </c>
      <c r="R53" s="75">
        <f t="shared" ref="R53:X53" si="1">E53*R51</f>
        <v>46</v>
      </c>
      <c r="S53" s="75">
        <f t="shared" si="1"/>
        <v>38.4</v>
      </c>
      <c r="T53" s="75">
        <f t="shared" si="1"/>
        <v>27.12</v>
      </c>
      <c r="U53" s="75">
        <f t="shared" si="1"/>
        <v>41.01</v>
      </c>
      <c r="V53" s="75">
        <f t="shared" si="1"/>
        <v>15.66</v>
      </c>
      <c r="W53" s="75">
        <f t="shared" si="1"/>
        <v>0</v>
      </c>
      <c r="X53" s="75">
        <f t="shared" si="1"/>
        <v>0</v>
      </c>
      <c r="Y53" s="82">
        <f t="shared" ref="Y53:Y72" si="2">SUM(Q53:X53)</f>
        <v>195.23</v>
      </c>
      <c r="Z53" s="83">
        <f t="shared" ref="Z53:Z73" si="3">Y53-P53</f>
        <v>-4.7700000000000102</v>
      </c>
      <c r="AA53" s="87">
        <f>Z53/P53*100</f>
        <v>-2.3850000000000051</v>
      </c>
    </row>
    <row r="54" spans="1:27" ht="20.100000000000001" customHeight="1" x14ac:dyDescent="0.25">
      <c r="A54" s="70" t="s">
        <v>32</v>
      </c>
      <c r="B54" s="71" t="s">
        <v>2</v>
      </c>
      <c r="C54" s="72">
        <v>20500</v>
      </c>
      <c r="D54" s="71">
        <v>830</v>
      </c>
      <c r="E54" s="71">
        <v>250</v>
      </c>
      <c r="F54" s="71">
        <v>450</v>
      </c>
      <c r="G54" s="71">
        <v>850</v>
      </c>
      <c r="H54" s="71">
        <v>850</v>
      </c>
      <c r="I54" s="71">
        <v>900</v>
      </c>
      <c r="J54" s="71">
        <v>0</v>
      </c>
      <c r="K54" s="71">
        <v>0</v>
      </c>
      <c r="N54" s="70" t="s">
        <v>32</v>
      </c>
      <c r="O54" s="71" t="s">
        <v>2</v>
      </c>
      <c r="P54" s="72">
        <v>20500</v>
      </c>
      <c r="Q54" s="71">
        <f>D54*Q51</f>
        <v>3320</v>
      </c>
      <c r="R54" s="71">
        <f t="shared" ref="R54:X54" si="4">E54*R51</f>
        <v>5000</v>
      </c>
      <c r="S54" s="71">
        <f t="shared" si="4"/>
        <v>4500</v>
      </c>
      <c r="T54" s="71">
        <f t="shared" si="4"/>
        <v>1700</v>
      </c>
      <c r="U54" s="71">
        <f t="shared" si="4"/>
        <v>2550</v>
      </c>
      <c r="V54" s="71">
        <f t="shared" si="4"/>
        <v>1350</v>
      </c>
      <c r="W54" s="71">
        <f t="shared" si="4"/>
        <v>0</v>
      </c>
      <c r="X54" s="71">
        <f t="shared" si="4"/>
        <v>0</v>
      </c>
      <c r="Y54" s="82">
        <f t="shared" si="2"/>
        <v>18420</v>
      </c>
      <c r="Z54" s="83">
        <f t="shared" si="3"/>
        <v>-2080</v>
      </c>
      <c r="AA54" s="87">
        <f t="shared" ref="AA54:AA73" si="5">Z54/P54*100</f>
        <v>-10.146341463414634</v>
      </c>
    </row>
    <row r="55" spans="1:27" x14ac:dyDescent="0.25">
      <c r="A55" s="73" t="s">
        <v>33</v>
      </c>
      <c r="B55" s="74" t="s">
        <v>2</v>
      </c>
      <c r="C55" s="31">
        <v>1825</v>
      </c>
      <c r="D55" s="75">
        <v>53</v>
      </c>
      <c r="E55" s="75">
        <v>14</v>
      </c>
      <c r="F55" s="75">
        <v>33</v>
      </c>
      <c r="G55" s="75">
        <v>106</v>
      </c>
      <c r="H55" s="75">
        <v>73</v>
      </c>
      <c r="I55" s="75">
        <v>324</v>
      </c>
      <c r="J55" s="75">
        <v>0</v>
      </c>
      <c r="K55" s="75">
        <v>0</v>
      </c>
      <c r="N55" s="73" t="s">
        <v>33</v>
      </c>
      <c r="O55" s="74" t="s">
        <v>2</v>
      </c>
      <c r="P55" s="31">
        <v>1825</v>
      </c>
      <c r="Q55" s="75">
        <f>D55*Q51</f>
        <v>212</v>
      </c>
      <c r="R55" s="75">
        <f t="shared" ref="R55:X55" si="6">E55*R51</f>
        <v>280</v>
      </c>
      <c r="S55" s="75">
        <f t="shared" si="6"/>
        <v>330</v>
      </c>
      <c r="T55" s="75">
        <f t="shared" si="6"/>
        <v>212</v>
      </c>
      <c r="U55" s="75">
        <f t="shared" si="6"/>
        <v>219</v>
      </c>
      <c r="V55" s="75">
        <f t="shared" si="6"/>
        <v>486</v>
      </c>
      <c r="W55" s="75">
        <f t="shared" si="6"/>
        <v>0</v>
      </c>
      <c r="X55" s="75">
        <f t="shared" si="6"/>
        <v>0</v>
      </c>
      <c r="Y55" s="82">
        <f t="shared" si="2"/>
        <v>1739</v>
      </c>
      <c r="Z55" s="83">
        <f t="shared" si="3"/>
        <v>-86</v>
      </c>
      <c r="AA55" s="87">
        <f t="shared" si="5"/>
        <v>-4.7123287671232879</v>
      </c>
    </row>
    <row r="56" spans="1:27" ht="20.100000000000001" customHeight="1" x14ac:dyDescent="0.25">
      <c r="A56" s="70" t="s">
        <v>34</v>
      </c>
      <c r="B56" s="71" t="s">
        <v>2</v>
      </c>
      <c r="C56" s="72">
        <v>625</v>
      </c>
      <c r="D56" s="71">
        <v>25</v>
      </c>
      <c r="E56" s="71">
        <v>10</v>
      </c>
      <c r="F56" s="71">
        <v>12</v>
      </c>
      <c r="G56" s="71">
        <v>20</v>
      </c>
      <c r="H56" s="71">
        <v>42</v>
      </c>
      <c r="I56" s="71">
        <v>77</v>
      </c>
      <c r="J56" s="71">
        <v>0</v>
      </c>
      <c r="K56" s="71">
        <v>0</v>
      </c>
      <c r="N56" s="70" t="s">
        <v>34</v>
      </c>
      <c r="O56" s="71" t="s">
        <v>2</v>
      </c>
      <c r="P56" s="72">
        <v>625</v>
      </c>
      <c r="Q56" s="71">
        <f>D56*Q51</f>
        <v>100</v>
      </c>
      <c r="R56" s="71">
        <f t="shared" ref="R56:X56" si="7">E56*R51</f>
        <v>200</v>
      </c>
      <c r="S56" s="71">
        <f t="shared" si="7"/>
        <v>120</v>
      </c>
      <c r="T56" s="71">
        <f t="shared" si="7"/>
        <v>40</v>
      </c>
      <c r="U56" s="71">
        <f t="shared" si="7"/>
        <v>126</v>
      </c>
      <c r="V56" s="71">
        <f t="shared" si="7"/>
        <v>115.5</v>
      </c>
      <c r="W56" s="71">
        <f t="shared" si="7"/>
        <v>0</v>
      </c>
      <c r="X56" s="71">
        <f t="shared" si="7"/>
        <v>0</v>
      </c>
      <c r="Y56" s="82">
        <f t="shared" si="2"/>
        <v>701.5</v>
      </c>
      <c r="Z56" s="83">
        <f t="shared" si="3"/>
        <v>76.5</v>
      </c>
      <c r="AA56" s="87">
        <f t="shared" si="5"/>
        <v>12.24</v>
      </c>
    </row>
    <row r="57" spans="1:27" ht="20.100000000000001" customHeight="1" x14ac:dyDescent="0.25">
      <c r="A57" s="73" t="s">
        <v>35</v>
      </c>
      <c r="B57" s="74" t="s">
        <v>2</v>
      </c>
      <c r="C57" s="31">
        <v>4510</v>
      </c>
      <c r="D57" s="75">
        <v>265</v>
      </c>
      <c r="E57" s="75">
        <v>75</v>
      </c>
      <c r="F57" s="75">
        <v>143</v>
      </c>
      <c r="G57" s="75">
        <v>17</v>
      </c>
      <c r="H57" s="75">
        <v>38</v>
      </c>
      <c r="I57" s="75">
        <v>129</v>
      </c>
      <c r="J57" s="75">
        <v>0</v>
      </c>
      <c r="K57" s="75">
        <v>0</v>
      </c>
      <c r="N57" s="73" t="s">
        <v>35</v>
      </c>
      <c r="O57" s="74" t="s">
        <v>2</v>
      </c>
      <c r="P57" s="31">
        <v>4510</v>
      </c>
      <c r="Q57" s="75">
        <f>D57*Q51</f>
        <v>1060</v>
      </c>
      <c r="R57" s="75">
        <f t="shared" ref="R57:X57" si="8">E57*R51</f>
        <v>1500</v>
      </c>
      <c r="S57" s="75">
        <f t="shared" si="8"/>
        <v>1430</v>
      </c>
      <c r="T57" s="75">
        <f t="shared" si="8"/>
        <v>34</v>
      </c>
      <c r="U57" s="75">
        <f t="shared" si="8"/>
        <v>114</v>
      </c>
      <c r="V57" s="75">
        <f t="shared" si="8"/>
        <v>193.5</v>
      </c>
      <c r="W57" s="75">
        <f t="shared" si="8"/>
        <v>0</v>
      </c>
      <c r="X57" s="75">
        <f t="shared" si="8"/>
        <v>0</v>
      </c>
      <c r="Y57" s="82">
        <f t="shared" si="2"/>
        <v>4331.5</v>
      </c>
      <c r="Z57" s="83">
        <f t="shared" si="3"/>
        <v>-178.5</v>
      </c>
      <c r="AA57" s="87">
        <f t="shared" si="5"/>
        <v>-3.9578713968957873</v>
      </c>
    </row>
    <row r="58" spans="1:27" ht="20.100000000000001" customHeight="1" x14ac:dyDescent="0.25">
      <c r="A58" s="70" t="s">
        <v>3</v>
      </c>
      <c r="B58" s="71" t="s">
        <v>2</v>
      </c>
      <c r="C58" s="72">
        <v>1825</v>
      </c>
      <c r="D58" s="71">
        <v>26</v>
      </c>
      <c r="E58" s="71">
        <v>6</v>
      </c>
      <c r="F58" s="71">
        <v>16</v>
      </c>
      <c r="G58" s="71">
        <v>20</v>
      </c>
      <c r="H58" s="71">
        <v>40</v>
      </c>
      <c r="I58" s="71">
        <v>63</v>
      </c>
      <c r="J58" s="71">
        <v>0</v>
      </c>
      <c r="K58" s="71">
        <v>0</v>
      </c>
      <c r="N58" s="70" t="s">
        <v>3</v>
      </c>
      <c r="O58" s="71" t="s">
        <v>2</v>
      </c>
      <c r="P58" s="72">
        <v>1825</v>
      </c>
      <c r="Q58" s="71">
        <f>D58*Q51</f>
        <v>104</v>
      </c>
      <c r="R58" s="71">
        <f t="shared" ref="R58:X58" si="9">E58*R51</f>
        <v>120</v>
      </c>
      <c r="S58" s="71">
        <f t="shared" si="9"/>
        <v>160</v>
      </c>
      <c r="T58" s="71">
        <f t="shared" si="9"/>
        <v>40</v>
      </c>
      <c r="U58" s="71">
        <f t="shared" si="9"/>
        <v>120</v>
      </c>
      <c r="V58" s="71">
        <f t="shared" si="9"/>
        <v>94.5</v>
      </c>
      <c r="W58" s="71">
        <f t="shared" si="9"/>
        <v>0</v>
      </c>
      <c r="X58" s="71">
        <f t="shared" si="9"/>
        <v>0</v>
      </c>
      <c r="Y58" s="82">
        <f t="shared" si="2"/>
        <v>638.5</v>
      </c>
      <c r="Z58" s="83">
        <f t="shared" si="3"/>
        <v>-1186.5</v>
      </c>
      <c r="AA58" s="87">
        <f t="shared" si="5"/>
        <v>-65.013698630136986</v>
      </c>
    </row>
    <row r="59" spans="1:27" ht="20.100000000000001" customHeight="1" x14ac:dyDescent="0.25">
      <c r="A59" s="73" t="s">
        <v>19</v>
      </c>
      <c r="B59" s="74" t="s">
        <v>2</v>
      </c>
      <c r="C59" s="31">
        <v>126</v>
      </c>
      <c r="D59" s="75">
        <v>7.6</v>
      </c>
      <c r="E59" s="75">
        <v>1.4</v>
      </c>
      <c r="F59" s="75">
        <v>5.5</v>
      </c>
      <c r="G59" s="75">
        <v>0.8</v>
      </c>
      <c r="H59" s="75">
        <v>0.5</v>
      </c>
      <c r="I59" s="75">
        <v>5.9</v>
      </c>
      <c r="J59" s="75">
        <v>0</v>
      </c>
      <c r="K59" s="75">
        <v>0</v>
      </c>
      <c r="N59" s="73" t="s">
        <v>19</v>
      </c>
      <c r="O59" s="74" t="s">
        <v>2</v>
      </c>
      <c r="P59" s="31">
        <v>126</v>
      </c>
      <c r="Q59" s="75">
        <f>D59*Q51</f>
        <v>30.4</v>
      </c>
      <c r="R59" s="75">
        <f t="shared" ref="R59:X59" si="10">E59*R51</f>
        <v>28</v>
      </c>
      <c r="S59" s="75">
        <f t="shared" si="10"/>
        <v>55</v>
      </c>
      <c r="T59" s="75">
        <f t="shared" si="10"/>
        <v>1.6</v>
      </c>
      <c r="U59" s="75">
        <f t="shared" si="10"/>
        <v>1.5</v>
      </c>
      <c r="V59" s="75">
        <f t="shared" si="10"/>
        <v>8.8500000000000014</v>
      </c>
      <c r="W59" s="75">
        <f t="shared" si="10"/>
        <v>0</v>
      </c>
      <c r="X59" s="75">
        <f t="shared" si="10"/>
        <v>0</v>
      </c>
      <c r="Y59" s="82">
        <f t="shared" si="2"/>
        <v>125.35</v>
      </c>
      <c r="Z59" s="83">
        <f t="shared" si="3"/>
        <v>-0.65000000000000568</v>
      </c>
      <c r="AA59" s="87">
        <f t="shared" si="5"/>
        <v>-0.51587301587302037</v>
      </c>
    </row>
    <row r="60" spans="1:27" ht="20.100000000000001" customHeight="1" x14ac:dyDescent="0.25">
      <c r="A60" s="70" t="s">
        <v>4</v>
      </c>
      <c r="B60" s="71" t="s">
        <v>2</v>
      </c>
      <c r="C60" s="72">
        <v>90</v>
      </c>
      <c r="D60" s="71">
        <v>2.5</v>
      </c>
      <c r="E60" s="71">
        <v>0.4</v>
      </c>
      <c r="F60" s="71">
        <v>0.6</v>
      </c>
      <c r="G60" s="71">
        <v>3.6</v>
      </c>
      <c r="H60" s="71">
        <v>5.2</v>
      </c>
      <c r="I60" s="71">
        <v>12.9</v>
      </c>
      <c r="J60" s="71">
        <v>25</v>
      </c>
      <c r="K60" s="71">
        <v>0</v>
      </c>
      <c r="N60" s="70" t="s">
        <v>4</v>
      </c>
      <c r="O60" s="71" t="s">
        <v>2</v>
      </c>
      <c r="P60" s="72">
        <v>90</v>
      </c>
      <c r="Q60" s="71">
        <f>D60*Q51</f>
        <v>10</v>
      </c>
      <c r="R60" s="71">
        <f t="shared" ref="R60:X60" si="11">E60*R51</f>
        <v>8</v>
      </c>
      <c r="S60" s="71">
        <f t="shared" si="11"/>
        <v>6</v>
      </c>
      <c r="T60" s="71">
        <f t="shared" si="11"/>
        <v>7.2</v>
      </c>
      <c r="U60" s="71">
        <f t="shared" si="11"/>
        <v>15.600000000000001</v>
      </c>
      <c r="V60" s="71">
        <f t="shared" si="11"/>
        <v>19.350000000000001</v>
      </c>
      <c r="W60" s="71">
        <f t="shared" si="11"/>
        <v>2.5</v>
      </c>
      <c r="X60" s="71">
        <f t="shared" si="11"/>
        <v>0</v>
      </c>
      <c r="Y60" s="82">
        <f t="shared" si="2"/>
        <v>68.650000000000006</v>
      </c>
      <c r="Z60" s="83">
        <f t="shared" si="3"/>
        <v>-21.349999999999994</v>
      </c>
      <c r="AA60" s="87">
        <f t="shared" si="5"/>
        <v>-23.722222222222218</v>
      </c>
    </row>
    <row r="61" spans="1:27" ht="20.100000000000001" customHeight="1" x14ac:dyDescent="0.25">
      <c r="A61" s="73" t="s">
        <v>20</v>
      </c>
      <c r="B61" s="74" t="s">
        <v>2</v>
      </c>
      <c r="C61" s="31">
        <v>32</v>
      </c>
      <c r="D61" s="75">
        <v>0.9</v>
      </c>
      <c r="E61" s="75">
        <v>0.5</v>
      </c>
      <c r="F61" s="75">
        <v>0.7</v>
      </c>
      <c r="G61" s="75">
        <v>1</v>
      </c>
      <c r="H61" s="75">
        <v>1.4</v>
      </c>
      <c r="I61" s="75">
        <v>4.8</v>
      </c>
      <c r="J61" s="75">
        <v>0</v>
      </c>
      <c r="K61" s="75">
        <v>0</v>
      </c>
      <c r="N61" s="73" t="s">
        <v>20</v>
      </c>
      <c r="O61" s="74" t="s">
        <v>2</v>
      </c>
      <c r="P61" s="31">
        <v>32</v>
      </c>
      <c r="Q61" s="75">
        <f>D61*Q51</f>
        <v>3.6</v>
      </c>
      <c r="R61" s="75">
        <f t="shared" ref="R61:X61" si="12">E61*R51</f>
        <v>10</v>
      </c>
      <c r="S61" s="75">
        <f t="shared" si="12"/>
        <v>7</v>
      </c>
      <c r="T61" s="75">
        <f t="shared" si="12"/>
        <v>2</v>
      </c>
      <c r="U61" s="75">
        <f t="shared" si="12"/>
        <v>4.1999999999999993</v>
      </c>
      <c r="V61" s="75">
        <f t="shared" si="12"/>
        <v>7.1999999999999993</v>
      </c>
      <c r="W61" s="75">
        <f t="shared" si="12"/>
        <v>0</v>
      </c>
      <c r="X61" s="75">
        <f t="shared" si="12"/>
        <v>0</v>
      </c>
      <c r="Y61" s="82">
        <f t="shared" si="2"/>
        <v>34</v>
      </c>
      <c r="Z61" s="83">
        <f t="shared" si="3"/>
        <v>2</v>
      </c>
      <c r="AA61" s="87">
        <f t="shared" si="5"/>
        <v>6.25</v>
      </c>
    </row>
    <row r="62" spans="1:27" ht="20.100000000000001" customHeight="1" x14ac:dyDescent="0.25">
      <c r="A62" s="70" t="s">
        <v>21</v>
      </c>
      <c r="B62" s="71" t="s">
        <v>2</v>
      </c>
      <c r="C62" s="72">
        <v>132</v>
      </c>
      <c r="D62" s="71">
        <v>14</v>
      </c>
      <c r="E62" s="71">
        <v>2.9</v>
      </c>
      <c r="F62" s="71">
        <v>7.9</v>
      </c>
      <c r="G62" s="71">
        <v>3.4</v>
      </c>
      <c r="H62" s="71">
        <v>5.2</v>
      </c>
      <c r="I62" s="71">
        <v>9.5</v>
      </c>
      <c r="J62" s="71">
        <v>0</v>
      </c>
      <c r="K62" s="71">
        <v>0</v>
      </c>
      <c r="N62" s="70" t="s">
        <v>21</v>
      </c>
      <c r="O62" s="71" t="s">
        <v>2</v>
      </c>
      <c r="P62" s="72">
        <v>132</v>
      </c>
      <c r="Q62" s="71">
        <f>D62*Q51</f>
        <v>56</v>
      </c>
      <c r="R62" s="71">
        <f t="shared" ref="R62:X62" si="13">E62*R51</f>
        <v>58</v>
      </c>
      <c r="S62" s="71">
        <f t="shared" si="13"/>
        <v>79</v>
      </c>
      <c r="T62" s="71">
        <f t="shared" si="13"/>
        <v>6.8</v>
      </c>
      <c r="U62" s="71">
        <f t="shared" si="13"/>
        <v>15.600000000000001</v>
      </c>
      <c r="V62" s="71">
        <f t="shared" si="13"/>
        <v>14.25</v>
      </c>
      <c r="W62" s="71">
        <f t="shared" si="13"/>
        <v>0</v>
      </c>
      <c r="X62" s="71">
        <f t="shared" si="13"/>
        <v>0</v>
      </c>
      <c r="Y62" s="82">
        <f t="shared" si="2"/>
        <v>229.65</v>
      </c>
      <c r="Z62" s="83">
        <f t="shared" si="3"/>
        <v>97.65</v>
      </c>
      <c r="AA62" s="87">
        <f t="shared" si="5"/>
        <v>73.977272727272734</v>
      </c>
    </row>
    <row r="63" spans="1:27" ht="20.100000000000001" customHeight="1" x14ac:dyDescent="0.25">
      <c r="A63" s="73" t="s">
        <v>148</v>
      </c>
      <c r="B63" s="74" t="s">
        <v>2</v>
      </c>
      <c r="C63" s="31">
        <v>126</v>
      </c>
      <c r="D63" s="75">
        <v>0</v>
      </c>
      <c r="E63" s="75">
        <v>0</v>
      </c>
      <c r="F63" s="75">
        <v>0</v>
      </c>
      <c r="G63" s="75">
        <v>0</v>
      </c>
      <c r="H63" s="75">
        <v>0</v>
      </c>
      <c r="I63" s="75">
        <v>0</v>
      </c>
      <c r="J63" s="75">
        <v>0</v>
      </c>
      <c r="K63" s="75">
        <v>1000</v>
      </c>
      <c r="N63" s="73" t="s">
        <v>148</v>
      </c>
      <c r="O63" s="74" t="s">
        <v>2</v>
      </c>
      <c r="P63" s="31">
        <v>126</v>
      </c>
      <c r="Q63" s="75">
        <f>D63*Q51</f>
        <v>0</v>
      </c>
      <c r="R63" s="75">
        <f t="shared" ref="R63:W63" si="14">E63*R51</f>
        <v>0</v>
      </c>
      <c r="S63" s="75">
        <f t="shared" si="14"/>
        <v>0</v>
      </c>
      <c r="T63" s="75">
        <f t="shared" si="14"/>
        <v>0</v>
      </c>
      <c r="U63" s="75">
        <f t="shared" si="14"/>
        <v>0</v>
      </c>
      <c r="V63" s="75">
        <f t="shared" si="14"/>
        <v>0</v>
      </c>
      <c r="W63" s="75">
        <f t="shared" si="14"/>
        <v>0</v>
      </c>
      <c r="X63" s="75">
        <f>K63*X51</f>
        <v>75</v>
      </c>
      <c r="Y63" s="82">
        <f t="shared" si="2"/>
        <v>75</v>
      </c>
      <c r="Z63" s="83">
        <f t="shared" si="3"/>
        <v>-51</v>
      </c>
      <c r="AA63" s="87">
        <f t="shared" si="5"/>
        <v>-40.476190476190474</v>
      </c>
    </row>
    <row r="64" spans="1:27" ht="20.100000000000001" customHeight="1" x14ac:dyDescent="0.25">
      <c r="A64" s="70" t="s">
        <v>24</v>
      </c>
      <c r="B64" s="71" t="s">
        <v>2</v>
      </c>
      <c r="C64" s="72">
        <v>42</v>
      </c>
      <c r="D64" s="71">
        <v>1.18</v>
      </c>
      <c r="E64" s="71">
        <v>0.4</v>
      </c>
      <c r="F64" s="71">
        <v>0.7</v>
      </c>
      <c r="G64" s="71">
        <v>0.4</v>
      </c>
      <c r="H64" s="71">
        <v>0.5</v>
      </c>
      <c r="I64" s="71">
        <v>5.5</v>
      </c>
      <c r="J64" s="71">
        <v>0</v>
      </c>
      <c r="K64" s="71">
        <v>0</v>
      </c>
      <c r="N64" s="70" t="s">
        <v>24</v>
      </c>
      <c r="O64" s="71" t="s">
        <v>2</v>
      </c>
      <c r="P64" s="72">
        <v>42</v>
      </c>
      <c r="Q64" s="71">
        <f>D64*Q51</f>
        <v>4.72</v>
      </c>
      <c r="R64" s="71">
        <f t="shared" ref="R64:X64" si="15">E64*R51</f>
        <v>8</v>
      </c>
      <c r="S64" s="71">
        <f t="shared" si="15"/>
        <v>7</v>
      </c>
      <c r="T64" s="71">
        <f t="shared" si="15"/>
        <v>0.8</v>
      </c>
      <c r="U64" s="71">
        <f t="shared" si="15"/>
        <v>1.5</v>
      </c>
      <c r="V64" s="71">
        <f t="shared" si="15"/>
        <v>8.25</v>
      </c>
      <c r="W64" s="71">
        <f t="shared" si="15"/>
        <v>0</v>
      </c>
      <c r="X64" s="71">
        <f t="shared" si="15"/>
        <v>0</v>
      </c>
      <c r="Y64" s="82">
        <f t="shared" si="2"/>
        <v>30.27</v>
      </c>
      <c r="Z64" s="83">
        <f t="shared" si="3"/>
        <v>-11.73</v>
      </c>
      <c r="AA64" s="87">
        <f t="shared" si="5"/>
        <v>-27.928571428571431</v>
      </c>
    </row>
    <row r="65" spans="1:27" ht="20.100000000000001" customHeight="1" x14ac:dyDescent="0.25">
      <c r="A65" s="73" t="s">
        <v>25</v>
      </c>
      <c r="B65" s="74" t="s">
        <v>5</v>
      </c>
      <c r="C65" s="31">
        <v>1390</v>
      </c>
      <c r="D65" s="75">
        <v>183</v>
      </c>
      <c r="E65" s="75">
        <v>61</v>
      </c>
      <c r="F65" s="75">
        <v>72</v>
      </c>
      <c r="G65" s="75">
        <v>40</v>
      </c>
      <c r="H65" s="75">
        <v>303</v>
      </c>
      <c r="I65" s="75">
        <v>215</v>
      </c>
      <c r="J65" s="75">
        <v>0</v>
      </c>
      <c r="K65" s="75">
        <v>0</v>
      </c>
      <c r="N65" s="73" t="s">
        <v>25</v>
      </c>
      <c r="O65" s="74" t="s">
        <v>5</v>
      </c>
      <c r="P65" s="31">
        <v>1390</v>
      </c>
      <c r="Q65" s="75">
        <f>D65*Q51</f>
        <v>732</v>
      </c>
      <c r="R65" s="75">
        <f t="shared" ref="R65:X65" si="16">E65*R51</f>
        <v>1220</v>
      </c>
      <c r="S65" s="75">
        <f t="shared" si="16"/>
        <v>720</v>
      </c>
      <c r="T65" s="75">
        <f t="shared" si="16"/>
        <v>80</v>
      </c>
      <c r="U65" s="75">
        <f t="shared" si="16"/>
        <v>909</v>
      </c>
      <c r="V65" s="75">
        <f t="shared" si="16"/>
        <v>322.5</v>
      </c>
      <c r="W65" s="75">
        <f t="shared" si="16"/>
        <v>0</v>
      </c>
      <c r="X65" s="75">
        <f t="shared" si="16"/>
        <v>0</v>
      </c>
      <c r="Y65" s="82">
        <f t="shared" si="2"/>
        <v>3983.5</v>
      </c>
      <c r="Z65" s="83">
        <f t="shared" si="3"/>
        <v>2593.5</v>
      </c>
      <c r="AA65" s="87">
        <f t="shared" si="5"/>
        <v>186.58273381294964</v>
      </c>
    </row>
    <row r="66" spans="1:27" ht="20.100000000000001" customHeight="1" x14ac:dyDescent="0.25">
      <c r="A66" s="70" t="s">
        <v>26</v>
      </c>
      <c r="B66" s="71" t="s">
        <v>5</v>
      </c>
      <c r="C66" s="72">
        <v>175</v>
      </c>
      <c r="D66" s="71">
        <v>2.04</v>
      </c>
      <c r="E66" s="71">
        <v>1</v>
      </c>
      <c r="F66" s="71">
        <v>2.7</v>
      </c>
      <c r="G66" s="71">
        <v>6.6</v>
      </c>
      <c r="H66" s="71">
        <v>2.9</v>
      </c>
      <c r="I66" s="71">
        <v>17.2</v>
      </c>
      <c r="J66" s="71">
        <v>0</v>
      </c>
      <c r="K66" s="71">
        <v>0</v>
      </c>
      <c r="N66" s="70" t="s">
        <v>26</v>
      </c>
      <c r="O66" s="71" t="s">
        <v>5</v>
      </c>
      <c r="P66" s="72">
        <v>175</v>
      </c>
      <c r="Q66" s="71">
        <f>D66*Q51</f>
        <v>8.16</v>
      </c>
      <c r="R66" s="71">
        <f t="shared" ref="R66:X66" si="17">E66*R51</f>
        <v>20</v>
      </c>
      <c r="S66" s="71">
        <f t="shared" si="17"/>
        <v>27</v>
      </c>
      <c r="T66" s="71">
        <f t="shared" si="17"/>
        <v>13.2</v>
      </c>
      <c r="U66" s="71">
        <f t="shared" si="17"/>
        <v>8.6999999999999993</v>
      </c>
      <c r="V66" s="71">
        <f t="shared" si="17"/>
        <v>25.799999999999997</v>
      </c>
      <c r="W66" s="71">
        <f t="shared" si="17"/>
        <v>0</v>
      </c>
      <c r="X66" s="71">
        <f t="shared" si="17"/>
        <v>0</v>
      </c>
      <c r="Y66" s="82">
        <f t="shared" si="2"/>
        <v>102.86</v>
      </c>
      <c r="Z66" s="83">
        <f t="shared" si="3"/>
        <v>-72.14</v>
      </c>
      <c r="AA66" s="87">
        <f t="shared" si="5"/>
        <v>-41.222857142857144</v>
      </c>
    </row>
    <row r="67" spans="1:27" ht="20.100000000000001" customHeight="1" x14ac:dyDescent="0.25">
      <c r="A67" s="73" t="s">
        <v>6</v>
      </c>
      <c r="B67" s="74" t="s">
        <v>5</v>
      </c>
      <c r="C67" s="31">
        <v>1130</v>
      </c>
      <c r="D67" s="75">
        <v>17.100000000000001</v>
      </c>
      <c r="E67" s="75">
        <v>5.8</v>
      </c>
      <c r="F67" s="75">
        <v>5.0999999999999996</v>
      </c>
      <c r="G67" s="75">
        <v>23</v>
      </c>
      <c r="H67" s="75">
        <v>29.6</v>
      </c>
      <c r="I67" s="75">
        <v>40</v>
      </c>
      <c r="J67" s="75">
        <v>0</v>
      </c>
      <c r="K67" s="75">
        <v>0</v>
      </c>
      <c r="N67" s="73" t="s">
        <v>6</v>
      </c>
      <c r="O67" s="74" t="s">
        <v>5</v>
      </c>
      <c r="P67" s="31">
        <v>1130</v>
      </c>
      <c r="Q67" s="75">
        <f>D67*Q51</f>
        <v>68.400000000000006</v>
      </c>
      <c r="R67" s="75">
        <f t="shared" ref="R67:X67" si="18">E67*R51</f>
        <v>116</v>
      </c>
      <c r="S67" s="75">
        <f t="shared" si="18"/>
        <v>51</v>
      </c>
      <c r="T67" s="75">
        <f t="shared" si="18"/>
        <v>46</v>
      </c>
      <c r="U67" s="75">
        <f t="shared" si="18"/>
        <v>88.800000000000011</v>
      </c>
      <c r="V67" s="75">
        <f t="shared" si="18"/>
        <v>60</v>
      </c>
      <c r="W67" s="75">
        <f t="shared" si="18"/>
        <v>0</v>
      </c>
      <c r="X67" s="75">
        <f t="shared" si="18"/>
        <v>0</v>
      </c>
      <c r="Y67" s="82">
        <f t="shared" si="2"/>
        <v>430.2</v>
      </c>
      <c r="Z67" s="83">
        <f t="shared" si="3"/>
        <v>-699.8</v>
      </c>
      <c r="AA67" s="87">
        <f t="shared" si="5"/>
        <v>-61.929203539823007</v>
      </c>
    </row>
    <row r="68" spans="1:27" ht="20.100000000000001" customHeight="1" x14ac:dyDescent="0.25">
      <c r="A68" s="70" t="s">
        <v>27</v>
      </c>
      <c r="B68" s="71" t="s">
        <v>5</v>
      </c>
      <c r="C68" s="72">
        <v>1130</v>
      </c>
      <c r="D68" s="71">
        <v>53.2</v>
      </c>
      <c r="E68" s="71">
        <v>4</v>
      </c>
      <c r="F68" s="71">
        <v>28</v>
      </c>
      <c r="G68" s="71">
        <v>46.4</v>
      </c>
      <c r="H68" s="71">
        <v>3.9</v>
      </c>
      <c r="I68" s="71">
        <v>37.9</v>
      </c>
      <c r="J68" s="71">
        <v>0</v>
      </c>
      <c r="K68" s="71">
        <v>0</v>
      </c>
      <c r="N68" s="70" t="s">
        <v>27</v>
      </c>
      <c r="O68" s="71" t="s">
        <v>5</v>
      </c>
      <c r="P68" s="72">
        <v>1130</v>
      </c>
      <c r="Q68" s="71">
        <f>D68*Q51</f>
        <v>212.8</v>
      </c>
      <c r="R68" s="71">
        <f t="shared" ref="R68:X68" si="19">E68*R51</f>
        <v>80</v>
      </c>
      <c r="S68" s="71">
        <f t="shared" si="19"/>
        <v>280</v>
      </c>
      <c r="T68" s="71">
        <f t="shared" si="19"/>
        <v>92.8</v>
      </c>
      <c r="U68" s="71">
        <f t="shared" si="19"/>
        <v>11.7</v>
      </c>
      <c r="V68" s="71">
        <f t="shared" si="19"/>
        <v>56.849999999999994</v>
      </c>
      <c r="W68" s="71">
        <f t="shared" si="19"/>
        <v>0</v>
      </c>
      <c r="X68" s="71">
        <f t="shared" si="19"/>
        <v>0</v>
      </c>
      <c r="Y68" s="82">
        <f t="shared" si="2"/>
        <v>734.15</v>
      </c>
      <c r="Z68" s="83">
        <f t="shared" si="3"/>
        <v>-395.85</v>
      </c>
      <c r="AA68" s="87">
        <f t="shared" si="5"/>
        <v>-35.030973451327434</v>
      </c>
    </row>
    <row r="69" spans="1:27" ht="20.100000000000001" customHeight="1" x14ac:dyDescent="0.25">
      <c r="A69" s="73" t="s">
        <v>7</v>
      </c>
      <c r="B69" s="74" t="s">
        <v>5</v>
      </c>
      <c r="C69" s="31">
        <v>13.9</v>
      </c>
      <c r="D69" s="75">
        <v>0.21</v>
      </c>
      <c r="E69" s="75">
        <v>7.0000000000000007E-2</v>
      </c>
      <c r="F69" s="75">
        <v>7.0000000000000007E-2</v>
      </c>
      <c r="G69" s="75">
        <v>7.0000000000000007E-2</v>
      </c>
      <c r="H69" s="75">
        <v>0.06</v>
      </c>
      <c r="I69" s="75">
        <v>0.19</v>
      </c>
      <c r="J69" s="75">
        <v>0</v>
      </c>
      <c r="K69" s="75">
        <v>0</v>
      </c>
      <c r="N69" s="73" t="s">
        <v>7</v>
      </c>
      <c r="O69" s="74" t="s">
        <v>5</v>
      </c>
      <c r="P69" s="31">
        <v>13.9</v>
      </c>
      <c r="Q69" s="75">
        <f>D69*Q51</f>
        <v>0.84</v>
      </c>
      <c r="R69" s="75">
        <f t="shared" ref="R69:X69" si="20">E69*R51</f>
        <v>1.4000000000000001</v>
      </c>
      <c r="S69" s="75">
        <f t="shared" si="20"/>
        <v>0.70000000000000007</v>
      </c>
      <c r="T69" s="75">
        <f t="shared" si="20"/>
        <v>0.14000000000000001</v>
      </c>
      <c r="U69" s="75">
        <f t="shared" si="20"/>
        <v>0.18</v>
      </c>
      <c r="V69" s="75">
        <f t="shared" si="20"/>
        <v>0.28500000000000003</v>
      </c>
      <c r="W69" s="75">
        <f t="shared" si="20"/>
        <v>0</v>
      </c>
      <c r="X69" s="75">
        <f t="shared" si="20"/>
        <v>0</v>
      </c>
      <c r="Y69" s="82">
        <f t="shared" si="2"/>
        <v>3.5450000000000008</v>
      </c>
      <c r="Z69" s="83">
        <f t="shared" si="3"/>
        <v>-10.355</v>
      </c>
      <c r="AA69" s="87">
        <f t="shared" si="5"/>
        <v>-74.496402877697847</v>
      </c>
    </row>
    <row r="70" spans="1:27" ht="20.100000000000001" customHeight="1" x14ac:dyDescent="0.25">
      <c r="A70" s="70" t="s">
        <v>8</v>
      </c>
      <c r="B70" s="71" t="s">
        <v>5</v>
      </c>
      <c r="C70" s="72">
        <v>15.7</v>
      </c>
      <c r="D70" s="71">
        <v>0.32</v>
      </c>
      <c r="E70" s="71">
        <v>0.06</v>
      </c>
      <c r="F70" s="71">
        <v>0.14000000000000001</v>
      </c>
      <c r="G70" s="71">
        <v>0.06</v>
      </c>
      <c r="H70" s="71">
        <v>0.12</v>
      </c>
      <c r="I70" s="71">
        <v>0.37</v>
      </c>
      <c r="J70" s="71">
        <v>0</v>
      </c>
      <c r="K70" s="71">
        <v>0</v>
      </c>
      <c r="N70" s="70" t="s">
        <v>8</v>
      </c>
      <c r="O70" s="71" t="s">
        <v>5</v>
      </c>
      <c r="P70" s="72">
        <v>15.7</v>
      </c>
      <c r="Q70" s="71">
        <f>D70*Q51</f>
        <v>1.28</v>
      </c>
      <c r="R70" s="71">
        <f t="shared" ref="R70:X70" si="21">E70*R51</f>
        <v>1.2</v>
      </c>
      <c r="S70" s="71">
        <f t="shared" si="21"/>
        <v>1.4000000000000001</v>
      </c>
      <c r="T70" s="71">
        <f t="shared" si="21"/>
        <v>0.12</v>
      </c>
      <c r="U70" s="71">
        <f t="shared" si="21"/>
        <v>0.36</v>
      </c>
      <c r="V70" s="71">
        <f t="shared" si="21"/>
        <v>0.55499999999999994</v>
      </c>
      <c r="W70" s="71">
        <f t="shared" si="21"/>
        <v>0</v>
      </c>
      <c r="X70" s="71">
        <f t="shared" si="21"/>
        <v>0</v>
      </c>
      <c r="Y70" s="82">
        <f t="shared" si="2"/>
        <v>4.915</v>
      </c>
      <c r="Z70" s="83">
        <f t="shared" si="3"/>
        <v>-10.785</v>
      </c>
      <c r="AA70" s="87">
        <f t="shared" si="5"/>
        <v>-68.69426751592357</v>
      </c>
    </row>
    <row r="71" spans="1:27" ht="20.100000000000001" customHeight="1" x14ac:dyDescent="0.25">
      <c r="A71" s="73" t="s">
        <v>9</v>
      </c>
      <c r="B71" s="74" t="s">
        <v>5</v>
      </c>
      <c r="C71" s="31">
        <v>785</v>
      </c>
      <c r="D71" s="75">
        <v>21</v>
      </c>
      <c r="E71" s="75">
        <v>20</v>
      </c>
      <c r="F71" s="75">
        <v>35</v>
      </c>
      <c r="G71" s="75">
        <v>1</v>
      </c>
      <c r="H71" s="75">
        <v>6.8</v>
      </c>
      <c r="I71" s="75">
        <v>0</v>
      </c>
      <c r="J71" s="75">
        <v>0</v>
      </c>
      <c r="K71" s="75">
        <v>0</v>
      </c>
      <c r="N71" s="73" t="s">
        <v>9</v>
      </c>
      <c r="O71" s="74" t="s">
        <v>5</v>
      </c>
      <c r="P71" s="31">
        <v>785</v>
      </c>
      <c r="Q71" s="75">
        <f>D71*Q51</f>
        <v>84</v>
      </c>
      <c r="R71" s="75">
        <f t="shared" ref="R71:X71" si="22">E71*R51</f>
        <v>400</v>
      </c>
      <c r="S71" s="75">
        <f t="shared" si="22"/>
        <v>350</v>
      </c>
      <c r="T71" s="75">
        <f t="shared" si="22"/>
        <v>2</v>
      </c>
      <c r="U71" s="75">
        <f t="shared" si="22"/>
        <v>20.399999999999999</v>
      </c>
      <c r="V71" s="75">
        <f t="shared" si="22"/>
        <v>0</v>
      </c>
      <c r="W71" s="75">
        <f t="shared" si="22"/>
        <v>0</v>
      </c>
      <c r="X71" s="75">
        <f t="shared" si="22"/>
        <v>0</v>
      </c>
      <c r="Y71" s="82">
        <f t="shared" si="2"/>
        <v>856.4</v>
      </c>
      <c r="Z71" s="83">
        <f t="shared" si="3"/>
        <v>71.399999999999977</v>
      </c>
      <c r="AA71" s="87">
        <f t="shared" si="5"/>
        <v>9.0955414012738824</v>
      </c>
    </row>
    <row r="72" spans="1:27" ht="20.100000000000001" customHeight="1" x14ac:dyDescent="0.25">
      <c r="A72" s="70" t="s">
        <v>36</v>
      </c>
      <c r="B72" s="71" t="s">
        <v>28</v>
      </c>
      <c r="C72" s="72">
        <v>17.399999999999999</v>
      </c>
      <c r="D72" s="71">
        <v>400</v>
      </c>
      <c r="E72" s="71">
        <v>50</v>
      </c>
      <c r="F72" s="71">
        <v>185</v>
      </c>
      <c r="G72" s="71">
        <v>0</v>
      </c>
      <c r="H72" s="71">
        <v>0</v>
      </c>
      <c r="I72" s="71">
        <v>5</v>
      </c>
      <c r="J72" s="71">
        <v>0</v>
      </c>
      <c r="K72" s="71">
        <v>0</v>
      </c>
      <c r="N72" s="70" t="s">
        <v>36</v>
      </c>
      <c r="O72" s="71" t="s">
        <v>28</v>
      </c>
      <c r="P72" s="72">
        <v>17.399999999999999</v>
      </c>
      <c r="Q72" s="71">
        <f>D72*Q51</f>
        <v>1600</v>
      </c>
      <c r="R72" s="71">
        <f t="shared" ref="R72:X72" si="23">E72*R51</f>
        <v>1000</v>
      </c>
      <c r="S72" s="71">
        <f t="shared" si="23"/>
        <v>1850</v>
      </c>
      <c r="T72" s="71">
        <f t="shared" si="23"/>
        <v>0</v>
      </c>
      <c r="U72" s="71">
        <f t="shared" si="23"/>
        <v>0</v>
      </c>
      <c r="V72" s="71">
        <f t="shared" si="23"/>
        <v>7.5</v>
      </c>
      <c r="W72" s="71">
        <f t="shared" si="23"/>
        <v>0</v>
      </c>
      <c r="X72" s="71">
        <f t="shared" si="23"/>
        <v>0</v>
      </c>
      <c r="Y72" s="82">
        <f t="shared" si="2"/>
        <v>4457.5</v>
      </c>
      <c r="Z72" s="83">
        <f t="shared" si="3"/>
        <v>4440.1000000000004</v>
      </c>
      <c r="AA72" s="87">
        <f t="shared" si="5"/>
        <v>25517.816091954028</v>
      </c>
    </row>
    <row r="73" spans="1:27" ht="20.100000000000001" customHeight="1" x14ac:dyDescent="0.25">
      <c r="A73" s="73" t="s">
        <v>37</v>
      </c>
      <c r="B73" s="74" t="s">
        <v>5</v>
      </c>
      <c r="C73" s="31">
        <v>695</v>
      </c>
      <c r="D73" s="75">
        <v>90</v>
      </c>
      <c r="E73" s="75">
        <v>46</v>
      </c>
      <c r="F73" s="75">
        <v>128</v>
      </c>
      <c r="G73" s="75">
        <v>11.9</v>
      </c>
      <c r="H73" s="75">
        <v>22.6</v>
      </c>
      <c r="I73" s="75">
        <v>11</v>
      </c>
      <c r="J73" s="75">
        <v>0</v>
      </c>
      <c r="K73" s="75">
        <v>0</v>
      </c>
      <c r="N73" s="73" t="s">
        <v>37</v>
      </c>
      <c r="O73" s="74" t="s">
        <v>5</v>
      </c>
      <c r="P73" s="31">
        <v>695</v>
      </c>
      <c r="Q73" s="75">
        <f>D73*Q51</f>
        <v>360</v>
      </c>
      <c r="R73" s="75">
        <f t="shared" ref="R73:X73" si="24">E73*R51</f>
        <v>920</v>
      </c>
      <c r="S73" s="75">
        <f t="shared" si="24"/>
        <v>1280</v>
      </c>
      <c r="T73" s="75">
        <f t="shared" si="24"/>
        <v>23.8</v>
      </c>
      <c r="U73" s="75">
        <f t="shared" si="24"/>
        <v>67.800000000000011</v>
      </c>
      <c r="V73" s="75">
        <f t="shared" si="24"/>
        <v>16.5</v>
      </c>
      <c r="W73" s="75">
        <f t="shared" si="24"/>
        <v>0</v>
      </c>
      <c r="X73" s="75">
        <f t="shared" si="24"/>
        <v>0</v>
      </c>
      <c r="Y73" s="82">
        <f>SUM(Q73:X73)</f>
        <v>2668.1000000000004</v>
      </c>
      <c r="Z73" s="83">
        <f t="shared" si="3"/>
        <v>1973.1000000000004</v>
      </c>
      <c r="AA73" s="87">
        <f t="shared" si="5"/>
        <v>283.89928057553965</v>
      </c>
    </row>
    <row r="74" spans="1:27" x14ac:dyDescent="0.25">
      <c r="A74" s="27"/>
      <c r="B74" s="27"/>
    </row>
    <row r="75" spans="1:27" x14ac:dyDescent="0.25">
      <c r="A75" s="27" t="s">
        <v>158</v>
      </c>
      <c r="B75" s="27"/>
    </row>
    <row r="76" spans="1:27" x14ac:dyDescent="0.25">
      <c r="A76" s="27"/>
      <c r="B76" s="27"/>
    </row>
    <row r="77" spans="1:27" ht="18.75" x14ac:dyDescent="0.3">
      <c r="A77" s="86" t="s">
        <v>159</v>
      </c>
    </row>
    <row r="78" spans="1:27" x14ac:dyDescent="0.25">
      <c r="A78" s="27" t="s">
        <v>161</v>
      </c>
    </row>
    <row r="79" spans="1:27" x14ac:dyDescent="0.25">
      <c r="A79" s="27" t="s">
        <v>160</v>
      </c>
    </row>
    <row r="80" spans="1:27" x14ac:dyDescent="0.25">
      <c r="A80" s="27" t="s">
        <v>162</v>
      </c>
    </row>
    <row r="81" spans="1:1" x14ac:dyDescent="0.25">
      <c r="A81" s="27" t="s">
        <v>163</v>
      </c>
    </row>
    <row r="82" spans="1:1" x14ac:dyDescent="0.25">
      <c r="A82" s="27" t="s">
        <v>164</v>
      </c>
    </row>
    <row r="84" spans="1:1" x14ac:dyDescent="0.25">
      <c r="A84" t="s">
        <v>165</v>
      </c>
    </row>
    <row r="85" spans="1:1" x14ac:dyDescent="0.25">
      <c r="A85" t="s">
        <v>166</v>
      </c>
    </row>
    <row r="86" spans="1:1" x14ac:dyDescent="0.25">
      <c r="A86" t="s">
        <v>167</v>
      </c>
    </row>
    <row r="87" spans="1:1" x14ac:dyDescent="0.25">
      <c r="A87" t="s">
        <v>168</v>
      </c>
    </row>
    <row r="88" spans="1:1" x14ac:dyDescent="0.25">
      <c r="A88" t="s">
        <v>169</v>
      </c>
    </row>
    <row r="90" spans="1:1" x14ac:dyDescent="0.25">
      <c r="A90" t="s">
        <v>170</v>
      </c>
    </row>
    <row r="91" spans="1:1" x14ac:dyDescent="0.25">
      <c r="A91" t="s">
        <v>171</v>
      </c>
    </row>
    <row r="92" spans="1:1" x14ac:dyDescent="0.25">
      <c r="A92" t="s">
        <v>172</v>
      </c>
    </row>
    <row r="93" spans="1:1" x14ac:dyDescent="0.25">
      <c r="A93" t="s">
        <v>173</v>
      </c>
    </row>
  </sheetData>
  <mergeCells count="4">
    <mergeCell ref="Y50:Y51"/>
    <mergeCell ref="Z50:Z51"/>
    <mergeCell ref="AA50:AA51"/>
    <mergeCell ref="A2:B2"/>
  </mergeCell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Корма для Ани институт</vt:lpstr>
      <vt:lpstr>Добавки</vt:lpstr>
      <vt:lpstr>Расчет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2020-04-28T21:01:32Z</dcterms:modified>
</cp:coreProperties>
</file>